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0" windowWidth="24915" windowHeight="11775"/>
  </bookViews>
  <sheets>
    <sheet name="Quarter Ending 06.30.2021" sheetId="1" r:id="rId1"/>
  </sheets>
  <definedNames>
    <definedName name="_xlnm._FilterDatabase" localSheetId="0" hidden="1">'Quarter Ending 06.30.2021'!$A$1:$V$2976</definedName>
  </definedNames>
  <calcPr calcId="145621"/>
</workbook>
</file>

<file path=xl/calcChain.xml><?xml version="1.0" encoding="utf-8"?>
<calcChain xmlns="http://schemas.openxmlformats.org/spreadsheetml/2006/main">
  <c r="N2421" i="1" l="1"/>
  <c r="L2421" i="1"/>
  <c r="M2421" i="1" s="1"/>
  <c r="N2420" i="1"/>
  <c r="L2420" i="1"/>
  <c r="M2420" i="1" s="1"/>
  <c r="M2419" i="1"/>
  <c r="M2418" i="1"/>
  <c r="L2418" i="1"/>
  <c r="N2417" i="1"/>
  <c r="L2417" i="1"/>
  <c r="M2417" i="1" s="1"/>
  <c r="N2416" i="1"/>
  <c r="M2416" i="1"/>
  <c r="N2415" i="1"/>
  <c r="M2415" i="1"/>
  <c r="L2415" i="1"/>
  <c r="N2414" i="1"/>
  <c r="M2414" i="1"/>
  <c r="L2414" i="1"/>
  <c r="N2413" i="1"/>
  <c r="M2413" i="1"/>
  <c r="M2412" i="1"/>
  <c r="N2411" i="1"/>
  <c r="M2411" i="1"/>
  <c r="N2410" i="1"/>
  <c r="M2410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M2402" i="1"/>
  <c r="N2401" i="1"/>
  <c r="L2401" i="1"/>
  <c r="M2401" i="1" s="1"/>
  <c r="N2400" i="1"/>
  <c r="M2400" i="1"/>
  <c r="N2399" i="1"/>
  <c r="M2399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L2385" i="1"/>
  <c r="M2385" i="1" s="1"/>
  <c r="N2384" i="1"/>
  <c r="M2384" i="1"/>
  <c r="N2383" i="1"/>
  <c r="M2383" i="1"/>
  <c r="N2382" i="1"/>
  <c r="M2382" i="1"/>
  <c r="L2382" i="1"/>
  <c r="N2380" i="1"/>
  <c r="M2380" i="1"/>
  <c r="N2379" i="1"/>
  <c r="M2379" i="1"/>
  <c r="N2378" i="1"/>
  <c r="M2378" i="1"/>
  <c r="N2377" i="1"/>
  <c r="L2377" i="1"/>
  <c r="M2377" i="1" s="1"/>
  <c r="N2376" i="1"/>
  <c r="M2376" i="1"/>
  <c r="N2375" i="1"/>
  <c r="M2375" i="1"/>
  <c r="N2374" i="1"/>
  <c r="M2374" i="1"/>
  <c r="L2374" i="1"/>
  <c r="N2373" i="1"/>
  <c r="M2373" i="1"/>
  <c r="M2372" i="1"/>
  <c r="N2371" i="1"/>
  <c r="M2371" i="1"/>
  <c r="L2371" i="1"/>
  <c r="M2370" i="1"/>
  <c r="N2369" i="1"/>
  <c r="M2369" i="1"/>
  <c r="L2369" i="1"/>
  <c r="N2368" i="1"/>
  <c r="M2368" i="1"/>
  <c r="N2367" i="1"/>
  <c r="M2367" i="1"/>
  <c r="N2366" i="1"/>
  <c r="L2366" i="1"/>
  <c r="M2366" i="1" s="1"/>
  <c r="N2365" i="1"/>
  <c r="M2365" i="1"/>
  <c r="N2364" i="1"/>
  <c r="M2364" i="1"/>
  <c r="L2364" i="1"/>
  <c r="N2363" i="1"/>
  <c r="M2363" i="1"/>
  <c r="N2362" i="1"/>
  <c r="M2362" i="1"/>
  <c r="N2361" i="1"/>
  <c r="M2361" i="1"/>
  <c r="N2360" i="1"/>
  <c r="M2360" i="1"/>
  <c r="N2359" i="1"/>
  <c r="M2359" i="1"/>
  <c r="M2358" i="1"/>
  <c r="M2357" i="1"/>
  <c r="N2356" i="1"/>
  <c r="M2356" i="1"/>
  <c r="L2355" i="1"/>
  <c r="M2355" i="1" s="1"/>
  <c r="M2354" i="1"/>
  <c r="N2353" i="1"/>
  <c r="M2353" i="1"/>
  <c r="M2352" i="1"/>
  <c r="M2351" i="1"/>
  <c r="N2350" i="1"/>
  <c r="M2350" i="1"/>
  <c r="N2349" i="1"/>
  <c r="M2349" i="1"/>
  <c r="N2348" i="1"/>
  <c r="M2348" i="1"/>
  <c r="M2347" i="1"/>
  <c r="N2346" i="1"/>
  <c r="M2346" i="1"/>
  <c r="M2345" i="1"/>
  <c r="N2344" i="1"/>
  <c r="L2344" i="1"/>
  <c r="M2344" i="1" s="1"/>
  <c r="M2343" i="1"/>
  <c r="N2342" i="1"/>
  <c r="M2342" i="1"/>
  <c r="N2341" i="1"/>
  <c r="M2341" i="1"/>
  <c r="M2340" i="1"/>
  <c r="N2339" i="1"/>
  <c r="M2339" i="1"/>
  <c r="N2338" i="1"/>
  <c r="M2338" i="1"/>
  <c r="N2337" i="1"/>
  <c r="M2337" i="1"/>
  <c r="M2336" i="1"/>
  <c r="M2335" i="1"/>
  <c r="M2334" i="1"/>
  <c r="M2333" i="1"/>
  <c r="N2332" i="1"/>
  <c r="M2332" i="1"/>
  <c r="N2331" i="1"/>
  <c r="M2331" i="1"/>
  <c r="N2330" i="1"/>
  <c r="M2330" i="1"/>
  <c r="M2329" i="1"/>
  <c r="N2328" i="1"/>
  <c r="M2328" i="1"/>
  <c r="N2327" i="1"/>
  <c r="M2327" i="1"/>
  <c r="N2326" i="1"/>
  <c r="M2326" i="1"/>
  <c r="M2325" i="1"/>
  <c r="M2324" i="1"/>
  <c r="M2323" i="1"/>
  <c r="N2322" i="1"/>
  <c r="M2322" i="1"/>
  <c r="N2321" i="1"/>
  <c r="M2321" i="1"/>
  <c r="N2320" i="1"/>
  <c r="M2320" i="1"/>
  <c r="M2319" i="1"/>
  <c r="N2318" i="1"/>
  <c r="M2318" i="1"/>
  <c r="N2317" i="1"/>
  <c r="M2317" i="1"/>
  <c r="L2317" i="1"/>
  <c r="M2316" i="1"/>
  <c r="M2315" i="1"/>
  <c r="M2314" i="1"/>
  <c r="M2313" i="1"/>
  <c r="M2312" i="1"/>
  <c r="M2311" i="1"/>
  <c r="M2310" i="1"/>
  <c r="N2309" i="1"/>
  <c r="M2309" i="1"/>
  <c r="M2308" i="1"/>
  <c r="M2307" i="1"/>
  <c r="M2306" i="1"/>
  <c r="N2305" i="1"/>
  <c r="M2305" i="1"/>
  <c r="M2304" i="1"/>
  <c r="N2303" i="1"/>
  <c r="M2303" i="1"/>
  <c r="M2302" i="1"/>
  <c r="M2301" i="1"/>
  <c r="M2300" i="1"/>
  <c r="L2300" i="1"/>
  <c r="N2299" i="1"/>
  <c r="M2299" i="1"/>
  <c r="M2298" i="1"/>
  <c r="M2297" i="1"/>
  <c r="M2296" i="1"/>
  <c r="M2295" i="1"/>
  <c r="M2294" i="1"/>
  <c r="M2293" i="1"/>
  <c r="M2292" i="1"/>
  <c r="M2291" i="1"/>
  <c r="N2290" i="1"/>
  <c r="M2290" i="1"/>
  <c r="M2289" i="1"/>
  <c r="N2288" i="1"/>
  <c r="M2288" i="1"/>
  <c r="M2287" i="1"/>
  <c r="L2287" i="1"/>
  <c r="N2286" i="1"/>
  <c r="M2286" i="1"/>
  <c r="L2286" i="1"/>
  <c r="M2285" i="1"/>
  <c r="M2284" i="1"/>
  <c r="M2283" i="1"/>
  <c r="M2282" i="1"/>
  <c r="M2281" i="1"/>
  <c r="M2280" i="1"/>
  <c r="M2279" i="1"/>
  <c r="L2279" i="1"/>
  <c r="M2278" i="1"/>
  <c r="M2277" i="1"/>
  <c r="M2276" i="1"/>
  <c r="M2275" i="1"/>
  <c r="M2274" i="1"/>
  <c r="M2273" i="1"/>
  <c r="N2272" i="1"/>
  <c r="M2272" i="1"/>
  <c r="M2271" i="1"/>
  <c r="N2270" i="1"/>
  <c r="M2270" i="1"/>
  <c r="N2269" i="1"/>
  <c r="M2269" i="1"/>
  <c r="M2268" i="1"/>
  <c r="N2267" i="1"/>
  <c r="M2267" i="1"/>
  <c r="N2266" i="1"/>
  <c r="M2266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M2258" i="1"/>
  <c r="N2257" i="1"/>
  <c r="M2257" i="1"/>
  <c r="N2256" i="1"/>
  <c r="M2256" i="1"/>
  <c r="M2255" i="1"/>
  <c r="N2254" i="1"/>
  <c r="M2254" i="1"/>
  <c r="M2253" i="1"/>
  <c r="N2252" i="1"/>
  <c r="M2252" i="1"/>
  <c r="N2251" i="1"/>
  <c r="M2251" i="1"/>
  <c r="N2250" i="1"/>
  <c r="M2250" i="1"/>
  <c r="M2249" i="1"/>
  <c r="N2248" i="1"/>
  <c r="M2248" i="1"/>
  <c r="L2248" i="1"/>
  <c r="N2247" i="1"/>
  <c r="M2247" i="1"/>
  <c r="N2246" i="1"/>
  <c r="M2246" i="1"/>
  <c r="N2245" i="1"/>
  <c r="M2245" i="1"/>
  <c r="M2244" i="1"/>
  <c r="N2243" i="1"/>
  <c r="M2243" i="1"/>
  <c r="N2242" i="1"/>
  <c r="M2242" i="1"/>
  <c r="N2241" i="1"/>
  <c r="M2241" i="1"/>
  <c r="N2240" i="1"/>
  <c r="M2240" i="1"/>
  <c r="M2239" i="1"/>
  <c r="N2238" i="1"/>
  <c r="M2238" i="1"/>
  <c r="N2237" i="1"/>
  <c r="M2237" i="1"/>
  <c r="M2236" i="1"/>
  <c r="N2235" i="1"/>
  <c r="M2235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M2225" i="1"/>
  <c r="N2224" i="1"/>
  <c r="M2224" i="1"/>
  <c r="N2223" i="1"/>
  <c r="M2223" i="1"/>
  <c r="N2222" i="1"/>
  <c r="M2222" i="1"/>
  <c r="M2221" i="1"/>
  <c r="N2220" i="1"/>
  <c r="M2220" i="1"/>
  <c r="N2219" i="1"/>
  <c r="M2219" i="1"/>
  <c r="N2217" i="1"/>
  <c r="M2217" i="1"/>
  <c r="M2216" i="1"/>
  <c r="N2215" i="1"/>
  <c r="M2215" i="1"/>
  <c r="N2214" i="1"/>
  <c r="M2214" i="1"/>
  <c r="N2213" i="1"/>
  <c r="M2213" i="1"/>
  <c r="N2212" i="1"/>
  <c r="M2212" i="1"/>
  <c r="M2211" i="1"/>
  <c r="N2210" i="1"/>
  <c r="M2210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N1896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 l="1"/>
  <c r="M1872" i="1"/>
  <c r="N1871" i="1"/>
  <c r="M1871" i="1"/>
  <c r="M1870" i="1"/>
  <c r="M1869" i="1"/>
  <c r="M1868" i="1"/>
  <c r="N1867" i="1"/>
  <c r="M1867" i="1"/>
  <c r="M1866" i="1"/>
  <c r="M1865" i="1"/>
  <c r="M1864" i="1"/>
  <c r="M1863" i="1"/>
  <c r="N1862" i="1"/>
  <c r="M1862" i="1"/>
  <c r="M1861" i="1"/>
  <c r="M1860" i="1"/>
  <c r="M1859" i="1"/>
  <c r="N1858" i="1"/>
  <c r="M1858" i="1"/>
  <c r="M1857" i="1"/>
  <c r="M1856" i="1"/>
  <c r="M1855" i="1"/>
  <c r="M1854" i="1"/>
  <c r="N1853" i="1"/>
  <c r="M1853" i="1"/>
  <c r="M1852" i="1"/>
  <c r="M1851" i="1"/>
  <c r="N1850" i="1"/>
  <c r="M1850" i="1"/>
  <c r="M1849" i="1"/>
  <c r="M1848" i="1"/>
  <c r="M1847" i="1"/>
  <c r="M1846" i="1"/>
  <c r="M1845" i="1"/>
  <c r="N1844" i="1"/>
  <c r="M1844" i="1"/>
  <c r="M1843" i="1"/>
  <c r="M1842" i="1"/>
  <c r="M1841" i="1"/>
  <c r="N1840" i="1"/>
  <c r="M1840" i="1"/>
  <c r="M1839" i="1"/>
  <c r="M1838" i="1"/>
  <c r="M1837" i="1"/>
  <c r="M1836" i="1"/>
  <c r="M1835" i="1"/>
  <c r="N1834" i="1"/>
  <c r="M1834" i="1"/>
  <c r="M1833" i="1"/>
  <c r="M1832" i="1"/>
  <c r="M1831" i="1"/>
  <c r="N1830" i="1"/>
  <c r="M1830" i="1"/>
  <c r="M1829" i="1"/>
  <c r="N1828" i="1"/>
  <c r="M1828" i="1"/>
  <c r="M1827" i="1"/>
  <c r="M1826" i="1"/>
  <c r="M1825" i="1"/>
  <c r="M1824" i="1"/>
  <c r="M1823" i="1"/>
  <c r="M1822" i="1"/>
  <c r="M1821" i="1"/>
  <c r="N1820" i="1"/>
  <c r="M1820" i="1"/>
  <c r="M1819" i="1"/>
  <c r="N1818" i="1"/>
  <c r="M1818" i="1"/>
  <c r="M1817" i="1"/>
  <c r="M1816" i="1"/>
  <c r="M1815" i="1"/>
  <c r="N1814" i="1"/>
  <c r="M1814" i="1"/>
  <c r="M1813" i="1"/>
  <c r="M1812" i="1"/>
  <c r="M1811" i="1"/>
  <c r="M1810" i="1"/>
  <c r="M1809" i="1"/>
  <c r="N1808" i="1"/>
  <c r="M1808" i="1"/>
  <c r="M1807" i="1"/>
  <c r="M1806" i="1"/>
  <c r="M1805" i="1"/>
  <c r="M1804" i="1"/>
  <c r="M1803" i="1"/>
  <c r="N1802" i="1"/>
  <c r="M1802" i="1"/>
  <c r="M1801" i="1"/>
  <c r="M1800" i="1"/>
  <c r="M1799" i="1"/>
  <c r="M1798" i="1"/>
  <c r="M1797" i="1"/>
  <c r="N1796" i="1"/>
  <c r="M1796" i="1"/>
  <c r="M1795" i="1"/>
  <c r="N1794" i="1"/>
  <c r="M1794" i="1"/>
  <c r="M1793" i="1"/>
  <c r="M1792" i="1"/>
  <c r="M1791" i="1"/>
  <c r="N1790" i="1"/>
  <c r="M1790" i="1"/>
  <c r="M1789" i="1"/>
  <c r="M1788" i="1"/>
  <c r="N1787" i="1"/>
  <c r="M1787" i="1"/>
  <c r="M1786" i="1"/>
  <c r="M1785" i="1"/>
  <c r="M1784" i="1"/>
  <c r="M1783" i="1"/>
  <c r="M1782" i="1"/>
  <c r="M1781" i="1"/>
  <c r="N1780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N1759" i="1"/>
  <c r="M1759" i="1"/>
  <c r="M1758" i="1"/>
  <c r="M1757" i="1"/>
  <c r="N1756" i="1"/>
  <c r="M1756" i="1"/>
  <c r="M1755" i="1"/>
  <c r="M1754" i="1"/>
  <c r="M1753" i="1"/>
  <c r="L1753" i="1"/>
  <c r="M1752" i="1"/>
  <c r="M1751" i="1"/>
  <c r="M1750" i="1"/>
  <c r="N1749" i="1"/>
  <c r="M1749" i="1"/>
  <c r="M1748" i="1"/>
  <c r="M1747" i="1"/>
  <c r="N1746" i="1"/>
  <c r="M1746" i="1"/>
  <c r="M1745" i="1" l="1"/>
  <c r="M1744" i="1"/>
  <c r="M1743" i="1"/>
  <c r="M1742" i="1"/>
  <c r="L1742" i="1"/>
  <c r="M1741" i="1"/>
  <c r="M1740" i="1"/>
  <c r="M1739" i="1"/>
  <c r="M1738" i="1"/>
  <c r="M1737" i="1"/>
  <c r="M1736" i="1"/>
  <c r="M1735" i="1"/>
  <c r="M1734" i="1"/>
  <c r="L1734" i="1"/>
  <c r="M1733" i="1"/>
  <c r="M1732" i="1"/>
  <c r="M1731" i="1"/>
  <c r="M1730" i="1"/>
  <c r="M1729" i="1"/>
  <c r="M1728" i="1"/>
  <c r="M1727" i="1"/>
  <c r="M1726" i="1"/>
  <c r="M1725" i="1"/>
  <c r="N1724" i="1"/>
  <c r="M1724" i="1"/>
  <c r="M1723" i="1"/>
  <c r="M1722" i="1"/>
  <c r="M1721" i="1"/>
  <c r="M1720" i="1"/>
  <c r="M1719" i="1"/>
  <c r="N1718" i="1"/>
  <c r="M1718" i="1"/>
  <c r="M1717" i="1"/>
  <c r="M1716" i="1"/>
  <c r="L1715" i="1"/>
  <c r="M1715" i="1" s="1"/>
  <c r="M1714" i="1"/>
  <c r="M1713" i="1"/>
  <c r="N1712" i="1"/>
  <c r="M1712" i="1"/>
  <c r="M1711" i="1"/>
  <c r="M1710" i="1"/>
  <c r="M1709" i="1"/>
  <c r="M1708" i="1"/>
  <c r="M1707" i="1"/>
  <c r="M1706" i="1"/>
  <c r="M1705" i="1"/>
  <c r="M1704" i="1"/>
  <c r="M1703" i="1"/>
  <c r="N1702" i="1"/>
  <c r="M1702" i="1"/>
  <c r="M1701" i="1"/>
  <c r="L1701" i="1"/>
  <c r="M1700" i="1"/>
  <c r="M1699" i="1"/>
  <c r="M1698" i="1"/>
  <c r="M1697" i="1"/>
  <c r="N1696" i="1"/>
  <c r="M1696" i="1"/>
  <c r="M1695" i="1"/>
  <c r="M1694" i="1"/>
  <c r="M1693" i="1"/>
  <c r="M1692" i="1"/>
  <c r="M1691" i="1"/>
  <c r="M1690" i="1"/>
  <c r="M1689" i="1"/>
  <c r="M1688" i="1"/>
  <c r="M1687" i="1"/>
  <c r="L1686" i="1"/>
  <c r="M1686" i="1" s="1"/>
  <c r="M1685" i="1"/>
  <c r="M1684" i="1"/>
  <c r="N1683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L1663" i="1"/>
  <c r="M1663" i="1" s="1"/>
  <c r="M1662" i="1"/>
  <c r="M1661" i="1"/>
  <c r="N1660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N1646" i="1"/>
  <c r="M1646" i="1"/>
  <c r="M1645" i="1"/>
  <c r="M1644" i="1"/>
  <c r="M1643" i="1"/>
  <c r="M1642" i="1"/>
  <c r="M1641" i="1"/>
  <c r="M1640" i="1"/>
  <c r="M1639" i="1"/>
  <c r="M1638" i="1"/>
  <c r="M1637" i="1"/>
  <c r="N1636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N1606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N1586" i="1"/>
  <c r="M1586" i="1"/>
  <c r="M1585" i="1"/>
  <c r="M1584" i="1"/>
  <c r="M1583" i="1"/>
  <c r="M1582" i="1"/>
  <c r="N1581" i="1"/>
  <c r="M1581" i="1"/>
  <c r="M1580" i="1"/>
  <c r="M1579" i="1"/>
  <c r="M1578" i="1"/>
  <c r="N1577" i="1"/>
  <c r="M1577" i="1"/>
  <c r="M1576" i="1"/>
  <c r="M1575" i="1"/>
  <c r="M1574" i="1"/>
  <c r="M1573" i="1"/>
  <c r="M1572" i="1"/>
  <c r="N1571" i="1"/>
  <c r="M1571" i="1"/>
  <c r="M1570" i="1"/>
  <c r="M1569" i="1"/>
  <c r="L1568" i="1"/>
  <c r="M1568" i="1" s="1"/>
  <c r="M1567" i="1"/>
  <c r="L1566" i="1"/>
  <c r="M1566" i="1" s="1"/>
  <c r="M1565" i="1"/>
  <c r="N1564" i="1"/>
  <c r="M1564" i="1"/>
  <c r="M1563" i="1"/>
  <c r="M1562" i="1"/>
  <c r="N1561" i="1"/>
  <c r="M1561" i="1"/>
  <c r="M1560" i="1" l="1"/>
  <c r="M1559" i="1"/>
  <c r="M1558" i="1"/>
  <c r="M1557" i="1"/>
  <c r="M1556" i="1"/>
  <c r="N1555" i="1"/>
  <c r="M1555" i="1"/>
  <c r="M1554" i="1"/>
  <c r="M1553" i="1"/>
  <c r="M1552" i="1"/>
  <c r="N1551" i="1"/>
  <c r="M1551" i="1"/>
  <c r="M1550" i="1"/>
  <c r="M1549" i="1"/>
  <c r="M1548" i="1"/>
  <c r="M1547" i="1"/>
  <c r="M1546" i="1"/>
  <c r="M1545" i="1"/>
  <c r="N1544" i="1"/>
  <c r="M1544" i="1"/>
  <c r="M1543" i="1"/>
  <c r="M1542" i="1"/>
  <c r="M1541" i="1"/>
  <c r="N1540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N1527" i="1"/>
  <c r="M1527" i="1"/>
  <c r="M1526" i="1"/>
  <c r="M1525" i="1"/>
  <c r="M1524" i="1"/>
  <c r="M1523" i="1"/>
  <c r="M1522" i="1"/>
  <c r="M1521" i="1"/>
  <c r="N1520" i="1"/>
  <c r="M1520" i="1"/>
  <c r="M1519" i="1"/>
  <c r="M1518" i="1"/>
  <c r="M1517" i="1"/>
  <c r="M1516" i="1"/>
  <c r="M1515" i="1"/>
  <c r="N1514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N1492" i="1"/>
  <c r="M1492" i="1"/>
  <c r="O1129" i="1" l="1"/>
  <c r="S1129" i="1" s="1"/>
  <c r="P1129" i="1"/>
  <c r="Q1129" i="1"/>
  <c r="R1129" i="1" s="1"/>
  <c r="T1129" i="1"/>
  <c r="U1129" i="1"/>
  <c r="O1130" i="1"/>
  <c r="S1130" i="1" s="1"/>
  <c r="P1130" i="1"/>
  <c r="Q1130" i="1"/>
  <c r="R1130" i="1" s="1"/>
  <c r="T1130" i="1"/>
  <c r="V1130" i="1" s="1"/>
  <c r="U1130" i="1"/>
  <c r="O1131" i="1"/>
  <c r="S1131" i="1" s="1"/>
  <c r="P1131" i="1"/>
  <c r="Q1131" i="1"/>
  <c r="R1131" i="1" s="1"/>
  <c r="T1131" i="1"/>
  <c r="V1131" i="1" s="1"/>
  <c r="U1131" i="1"/>
  <c r="O1132" i="1"/>
  <c r="S1132" i="1" s="1"/>
  <c r="P1132" i="1"/>
  <c r="Q1132" i="1"/>
  <c r="R1132" i="1" s="1"/>
  <c r="T1132" i="1"/>
  <c r="V1132" i="1" s="1"/>
  <c r="U1132" i="1"/>
  <c r="O1133" i="1"/>
  <c r="S1133" i="1" s="1"/>
  <c r="P1133" i="1"/>
  <c r="Q1133" i="1"/>
  <c r="R1133" i="1" s="1"/>
  <c r="T1133" i="1"/>
  <c r="V1133" i="1" s="1"/>
  <c r="U1133" i="1"/>
  <c r="O1134" i="1"/>
  <c r="S1134" i="1" s="1"/>
  <c r="P1134" i="1"/>
  <c r="Q1134" i="1"/>
  <c r="R1134" i="1" s="1"/>
  <c r="T1134" i="1"/>
  <c r="V1134" i="1" s="1"/>
  <c r="U1134" i="1"/>
  <c r="O1135" i="1"/>
  <c r="S1135" i="1" s="1"/>
  <c r="P1135" i="1"/>
  <c r="Q1135" i="1"/>
  <c r="R1135" i="1" s="1"/>
  <c r="T1135" i="1"/>
  <c r="V1135" i="1" s="1"/>
  <c r="U1135" i="1"/>
  <c r="O1136" i="1"/>
  <c r="S1136" i="1" s="1"/>
  <c r="P1136" i="1"/>
  <c r="Q1136" i="1"/>
  <c r="R1136" i="1" s="1"/>
  <c r="T1136" i="1"/>
  <c r="V1136" i="1" s="1"/>
  <c r="U1136" i="1"/>
  <c r="O1137" i="1"/>
  <c r="S1137" i="1" s="1"/>
  <c r="P1137" i="1"/>
  <c r="Q1137" i="1"/>
  <c r="R1137" i="1" s="1"/>
  <c r="T1137" i="1"/>
  <c r="V1137" i="1" s="1"/>
  <c r="U1137" i="1"/>
  <c r="O1138" i="1"/>
  <c r="S1138" i="1" s="1"/>
  <c r="P1138" i="1"/>
  <c r="Q1138" i="1"/>
  <c r="R1138" i="1" s="1"/>
  <c r="T1138" i="1"/>
  <c r="V1138" i="1" s="1"/>
  <c r="U1138" i="1"/>
  <c r="O1139" i="1"/>
  <c r="S1139" i="1" s="1"/>
  <c r="P1139" i="1"/>
  <c r="Q1139" i="1"/>
  <c r="R1139" i="1" s="1"/>
  <c r="T1139" i="1"/>
  <c r="V1139" i="1" s="1"/>
  <c r="U1139" i="1"/>
  <c r="O1140" i="1"/>
  <c r="S1140" i="1" s="1"/>
  <c r="P1140" i="1"/>
  <c r="Q1140" i="1"/>
  <c r="R1140" i="1" s="1"/>
  <c r="T1140" i="1"/>
  <c r="V1140" i="1" s="1"/>
  <c r="U1140" i="1"/>
  <c r="O1141" i="1"/>
  <c r="S1141" i="1" s="1"/>
  <c r="P1141" i="1"/>
  <c r="Q1141" i="1"/>
  <c r="R1141" i="1" s="1"/>
  <c r="T1141" i="1"/>
  <c r="V1141" i="1" s="1"/>
  <c r="U1141" i="1"/>
  <c r="O1142" i="1"/>
  <c r="S1142" i="1" s="1"/>
  <c r="P1142" i="1"/>
  <c r="Q1142" i="1"/>
  <c r="R1142" i="1" s="1"/>
  <c r="T1142" i="1"/>
  <c r="V1142" i="1" s="1"/>
  <c r="U1142" i="1"/>
  <c r="O1143" i="1"/>
  <c r="S1143" i="1" s="1"/>
  <c r="P1143" i="1"/>
  <c r="Q1143" i="1"/>
  <c r="R1143" i="1" s="1"/>
  <c r="T1143" i="1"/>
  <c r="V1143" i="1" s="1"/>
  <c r="U1143" i="1"/>
  <c r="O1144" i="1"/>
  <c r="P1144" i="1"/>
  <c r="Q1144" i="1"/>
  <c r="R1144" i="1" s="1"/>
  <c r="S1144" i="1"/>
  <c r="T1144" i="1"/>
  <c r="V1144" i="1" s="1"/>
  <c r="U1144" i="1"/>
  <c r="O1145" i="1"/>
  <c r="S1145" i="1" s="1"/>
  <c r="P1145" i="1"/>
  <c r="Q1145" i="1"/>
  <c r="R1145" i="1" s="1"/>
  <c r="T1145" i="1"/>
  <c r="V1145" i="1" s="1"/>
  <c r="U1145" i="1"/>
  <c r="O1146" i="1"/>
  <c r="S1146" i="1" s="1"/>
  <c r="P1146" i="1"/>
  <c r="Q1146" i="1"/>
  <c r="R1146" i="1" s="1"/>
  <c r="T1146" i="1"/>
  <c r="V1146" i="1" s="1"/>
  <c r="U1146" i="1"/>
  <c r="O1147" i="1"/>
  <c r="S1147" i="1" s="1"/>
  <c r="P1147" i="1"/>
  <c r="Q1147" i="1"/>
  <c r="R1147" i="1" s="1"/>
  <c r="T1147" i="1"/>
  <c r="V1147" i="1" s="1"/>
  <c r="U1147" i="1"/>
  <c r="O1148" i="1"/>
  <c r="S1148" i="1" s="1"/>
  <c r="P1148" i="1"/>
  <c r="Q1148" i="1"/>
  <c r="R1148" i="1" s="1"/>
  <c r="T1148" i="1"/>
  <c r="V1148" i="1" s="1"/>
  <c r="U1148" i="1"/>
  <c r="O1149" i="1"/>
  <c r="S1149" i="1" s="1"/>
  <c r="P1149" i="1"/>
  <c r="Q1149" i="1"/>
  <c r="R1149" i="1" s="1"/>
  <c r="T1149" i="1"/>
  <c r="V1149" i="1" s="1"/>
  <c r="U1149" i="1"/>
  <c r="O1150" i="1"/>
  <c r="S1150" i="1" s="1"/>
  <c r="P1150" i="1"/>
  <c r="Q1150" i="1"/>
  <c r="R1150" i="1" s="1"/>
  <c r="T1150" i="1"/>
  <c r="V1150" i="1" s="1"/>
  <c r="U1150" i="1"/>
  <c r="O1151" i="1"/>
  <c r="P1151" i="1"/>
  <c r="Q1151" i="1"/>
  <c r="R1151" i="1" s="1"/>
  <c r="S1151" i="1"/>
  <c r="T1151" i="1"/>
  <c r="V1151" i="1" s="1"/>
  <c r="U1151" i="1"/>
  <c r="O1152" i="1"/>
  <c r="S1152" i="1" s="1"/>
  <c r="P1152" i="1"/>
  <c r="Q1152" i="1"/>
  <c r="R1152" i="1" s="1"/>
  <c r="T1152" i="1"/>
  <c r="V1152" i="1" s="1"/>
  <c r="U1152" i="1"/>
  <c r="O1153" i="1"/>
  <c r="S1153" i="1" s="1"/>
  <c r="P1153" i="1"/>
  <c r="Q1153" i="1"/>
  <c r="R1153" i="1" s="1"/>
  <c r="T1153" i="1"/>
  <c r="V1153" i="1" s="1"/>
  <c r="U1153" i="1"/>
  <c r="O1154" i="1"/>
  <c r="S1154" i="1" s="1"/>
  <c r="P1154" i="1"/>
  <c r="Q1154" i="1"/>
  <c r="R1154" i="1" s="1"/>
  <c r="T1154" i="1"/>
  <c r="V1154" i="1" s="1"/>
  <c r="U1154" i="1"/>
  <c r="O1155" i="1"/>
  <c r="S1155" i="1" s="1"/>
  <c r="P1155" i="1"/>
  <c r="Q1155" i="1"/>
  <c r="R1155" i="1" s="1"/>
  <c r="T1155" i="1"/>
  <c r="V1155" i="1" s="1"/>
  <c r="U1155" i="1"/>
  <c r="O1156" i="1"/>
  <c r="S1156" i="1" s="1"/>
  <c r="P1156" i="1"/>
  <c r="Q1156" i="1"/>
  <c r="R1156" i="1" s="1"/>
  <c r="T1156" i="1"/>
  <c r="V1156" i="1" s="1"/>
  <c r="U1156" i="1"/>
  <c r="O1157" i="1"/>
  <c r="S1157" i="1" s="1"/>
  <c r="P1157" i="1"/>
  <c r="Q1157" i="1"/>
  <c r="R1157" i="1" s="1"/>
  <c r="T1157" i="1"/>
  <c r="V1157" i="1" s="1"/>
  <c r="U1157" i="1"/>
  <c r="O1158" i="1"/>
  <c r="S1158" i="1" s="1"/>
  <c r="P1158" i="1"/>
  <c r="Q1158" i="1"/>
  <c r="R1158" i="1" s="1"/>
  <c r="T1158" i="1"/>
  <c r="V1158" i="1" s="1"/>
  <c r="U1158" i="1"/>
  <c r="O1159" i="1"/>
  <c r="S1159" i="1" s="1"/>
  <c r="P1159" i="1"/>
  <c r="Q1159" i="1"/>
  <c r="R1159" i="1" s="1"/>
  <c r="T1159" i="1"/>
  <c r="V1159" i="1" s="1"/>
  <c r="U1159" i="1"/>
  <c r="O1160" i="1"/>
  <c r="S1160" i="1" s="1"/>
  <c r="P1160" i="1"/>
  <c r="Q1160" i="1"/>
  <c r="R1160" i="1" s="1"/>
  <c r="T1160" i="1"/>
  <c r="U1160" i="1"/>
  <c r="O1161" i="1"/>
  <c r="S1161" i="1" s="1"/>
  <c r="P1161" i="1"/>
  <c r="Q1161" i="1"/>
  <c r="R1161" i="1" s="1"/>
  <c r="T1161" i="1"/>
  <c r="U1161" i="1"/>
  <c r="O1162" i="1"/>
  <c r="S1162" i="1" s="1"/>
  <c r="P1162" i="1"/>
  <c r="Q1162" i="1"/>
  <c r="R1162" i="1" s="1"/>
  <c r="T1162" i="1"/>
  <c r="V1162" i="1" s="1"/>
  <c r="U1162" i="1"/>
  <c r="O1163" i="1"/>
  <c r="S1163" i="1" s="1"/>
  <c r="P1163" i="1"/>
  <c r="Q1163" i="1"/>
  <c r="R1163" i="1" s="1"/>
  <c r="T1163" i="1"/>
  <c r="U1163" i="1"/>
  <c r="O1164" i="1"/>
  <c r="S1164" i="1" s="1"/>
  <c r="P1164" i="1"/>
  <c r="Q1164" i="1"/>
  <c r="R1164" i="1" s="1"/>
  <c r="T1164" i="1"/>
  <c r="U1164" i="1"/>
  <c r="O1165" i="1"/>
  <c r="S1165" i="1" s="1"/>
  <c r="P1165" i="1"/>
  <c r="Q1165" i="1"/>
  <c r="R1165" i="1" s="1"/>
  <c r="T1165" i="1"/>
  <c r="U1165" i="1"/>
  <c r="V1161" i="1" l="1"/>
  <c r="V1160" i="1"/>
  <c r="V1163" i="1"/>
  <c r="V1164" i="1"/>
  <c r="V1165" i="1"/>
  <c r="V1129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N242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N225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U2976" i="1" l="1"/>
  <c r="T2976" i="1"/>
  <c r="V2976" i="1" s="1"/>
  <c r="Q2976" i="1"/>
  <c r="R2976" i="1" s="1"/>
  <c r="P2976" i="1"/>
  <c r="O2976" i="1"/>
  <c r="S2976" i="1" s="1"/>
  <c r="U2975" i="1"/>
  <c r="T2975" i="1"/>
  <c r="V2975" i="1" s="1"/>
  <c r="Q2975" i="1"/>
  <c r="R2975" i="1" s="1"/>
  <c r="P2975" i="1"/>
  <c r="O2975" i="1"/>
  <c r="S2975" i="1" s="1"/>
  <c r="U2974" i="1"/>
  <c r="T2974" i="1"/>
  <c r="V2974" i="1" s="1"/>
  <c r="Q2974" i="1"/>
  <c r="R2974" i="1" s="1"/>
  <c r="P2974" i="1"/>
  <c r="O2974" i="1"/>
  <c r="S2974" i="1" s="1"/>
  <c r="U2973" i="1"/>
  <c r="T2973" i="1"/>
  <c r="V2973" i="1" s="1"/>
  <c r="Q2973" i="1"/>
  <c r="R2973" i="1" s="1"/>
  <c r="P2973" i="1"/>
  <c r="O2973" i="1"/>
  <c r="S2973" i="1" s="1"/>
  <c r="U2972" i="1"/>
  <c r="T2972" i="1"/>
  <c r="V2972" i="1" s="1"/>
  <c r="Q2972" i="1"/>
  <c r="R2972" i="1" s="1"/>
  <c r="P2972" i="1"/>
  <c r="O2972" i="1"/>
  <c r="S2972" i="1" s="1"/>
  <c r="U2971" i="1"/>
  <c r="T2971" i="1"/>
  <c r="V2971" i="1" s="1"/>
  <c r="Q2971" i="1"/>
  <c r="R2971" i="1" s="1"/>
  <c r="P2971" i="1"/>
  <c r="O2971" i="1"/>
  <c r="S2971" i="1" s="1"/>
  <c r="U2970" i="1"/>
  <c r="T2970" i="1"/>
  <c r="V2970" i="1" s="1"/>
  <c r="Q2970" i="1"/>
  <c r="R2970" i="1" s="1"/>
  <c r="P2970" i="1"/>
  <c r="O2970" i="1"/>
  <c r="S2970" i="1" s="1"/>
  <c r="U2969" i="1"/>
  <c r="T2969" i="1"/>
  <c r="V2969" i="1" s="1"/>
  <c r="Q2969" i="1"/>
  <c r="R2969" i="1" s="1"/>
  <c r="P2969" i="1"/>
  <c r="O2969" i="1"/>
  <c r="S2969" i="1" s="1"/>
  <c r="U2968" i="1"/>
  <c r="T2968" i="1"/>
  <c r="V2968" i="1" s="1"/>
  <c r="Q2968" i="1"/>
  <c r="R2968" i="1" s="1"/>
  <c r="P2968" i="1"/>
  <c r="O2968" i="1"/>
  <c r="S2968" i="1" s="1"/>
  <c r="U2967" i="1"/>
  <c r="T2967" i="1"/>
  <c r="V2967" i="1" s="1"/>
  <c r="Q2967" i="1"/>
  <c r="R2967" i="1" s="1"/>
  <c r="P2967" i="1"/>
  <c r="O2967" i="1"/>
  <c r="S2967" i="1" s="1"/>
  <c r="U2966" i="1"/>
  <c r="T2966" i="1"/>
  <c r="V2966" i="1" s="1"/>
  <c r="Q2966" i="1"/>
  <c r="R2966" i="1" s="1"/>
  <c r="P2966" i="1"/>
  <c r="O2966" i="1"/>
  <c r="S2966" i="1" s="1"/>
  <c r="U2965" i="1"/>
  <c r="T2965" i="1"/>
  <c r="V2965" i="1" s="1"/>
  <c r="Q2965" i="1"/>
  <c r="R2965" i="1" s="1"/>
  <c r="P2965" i="1"/>
  <c r="O2965" i="1"/>
  <c r="S2965" i="1" s="1"/>
  <c r="U2964" i="1"/>
  <c r="T2964" i="1"/>
  <c r="V2964" i="1" s="1"/>
  <c r="Q2964" i="1"/>
  <c r="R2964" i="1" s="1"/>
  <c r="P2964" i="1"/>
  <c r="O2964" i="1"/>
  <c r="S2964" i="1" s="1"/>
  <c r="U2963" i="1"/>
  <c r="T2963" i="1"/>
  <c r="V2963" i="1" s="1"/>
  <c r="Q2963" i="1"/>
  <c r="R2963" i="1" s="1"/>
  <c r="P2963" i="1"/>
  <c r="O2963" i="1"/>
  <c r="S2963" i="1" s="1"/>
  <c r="U2962" i="1"/>
  <c r="T2962" i="1"/>
  <c r="V2962" i="1" s="1"/>
  <c r="Q2962" i="1"/>
  <c r="R2962" i="1" s="1"/>
  <c r="P2962" i="1"/>
  <c r="O2962" i="1"/>
  <c r="S2962" i="1" s="1"/>
  <c r="U2961" i="1"/>
  <c r="T2961" i="1"/>
  <c r="V2961" i="1" s="1"/>
  <c r="Q2961" i="1"/>
  <c r="R2961" i="1" s="1"/>
  <c r="P2961" i="1"/>
  <c r="O2961" i="1"/>
  <c r="S2961" i="1" s="1"/>
  <c r="U2960" i="1"/>
  <c r="T2960" i="1"/>
  <c r="V2960" i="1" s="1"/>
  <c r="Q2960" i="1"/>
  <c r="R2960" i="1" s="1"/>
  <c r="P2960" i="1"/>
  <c r="O2960" i="1"/>
  <c r="S2960" i="1" s="1"/>
  <c r="U2959" i="1"/>
  <c r="T2959" i="1"/>
  <c r="V2959" i="1" s="1"/>
  <c r="Q2959" i="1"/>
  <c r="R2959" i="1" s="1"/>
  <c r="P2959" i="1"/>
  <c r="O2959" i="1"/>
  <c r="S2959" i="1" s="1"/>
  <c r="U2958" i="1"/>
  <c r="T2958" i="1"/>
  <c r="V2958" i="1" s="1"/>
  <c r="Q2958" i="1"/>
  <c r="R2958" i="1" s="1"/>
  <c r="P2958" i="1"/>
  <c r="O2958" i="1"/>
  <c r="S2958" i="1" s="1"/>
  <c r="U2957" i="1"/>
  <c r="T2957" i="1"/>
  <c r="V2957" i="1" s="1"/>
  <c r="Q2957" i="1"/>
  <c r="R2957" i="1" s="1"/>
  <c r="P2957" i="1"/>
  <c r="O2957" i="1"/>
  <c r="S2957" i="1" s="1"/>
  <c r="U2956" i="1"/>
  <c r="T2956" i="1"/>
  <c r="V2956" i="1" s="1"/>
  <c r="Q2956" i="1"/>
  <c r="R2956" i="1" s="1"/>
  <c r="P2956" i="1"/>
  <c r="O2956" i="1"/>
  <c r="S2956" i="1" s="1"/>
  <c r="U2955" i="1"/>
  <c r="T2955" i="1"/>
  <c r="V2955" i="1" s="1"/>
  <c r="Q2955" i="1"/>
  <c r="R2955" i="1" s="1"/>
  <c r="P2955" i="1"/>
  <c r="O2955" i="1"/>
  <c r="S2955" i="1" s="1"/>
  <c r="U2954" i="1"/>
  <c r="T2954" i="1"/>
  <c r="V2954" i="1" s="1"/>
  <c r="Q2954" i="1"/>
  <c r="R2954" i="1" s="1"/>
  <c r="P2954" i="1"/>
  <c r="O2954" i="1"/>
  <c r="S2954" i="1" s="1"/>
  <c r="U2953" i="1"/>
  <c r="T2953" i="1"/>
  <c r="V2953" i="1" s="1"/>
  <c r="Q2953" i="1"/>
  <c r="R2953" i="1" s="1"/>
  <c r="P2953" i="1"/>
  <c r="O2953" i="1"/>
  <c r="S2953" i="1" s="1"/>
  <c r="U2952" i="1"/>
  <c r="T2952" i="1"/>
  <c r="V2952" i="1" s="1"/>
  <c r="Q2952" i="1"/>
  <c r="R2952" i="1" s="1"/>
  <c r="P2952" i="1"/>
  <c r="O2952" i="1"/>
  <c r="S2952" i="1" s="1"/>
  <c r="U2951" i="1"/>
  <c r="T2951" i="1"/>
  <c r="V2951" i="1" s="1"/>
  <c r="Q2951" i="1"/>
  <c r="R2951" i="1" s="1"/>
  <c r="P2951" i="1"/>
  <c r="O2951" i="1"/>
  <c r="S2951" i="1" s="1"/>
  <c r="U2950" i="1"/>
  <c r="T2950" i="1"/>
  <c r="V2950" i="1" s="1"/>
  <c r="Q2950" i="1"/>
  <c r="R2950" i="1" s="1"/>
  <c r="P2950" i="1"/>
  <c r="O2950" i="1"/>
  <c r="S2950" i="1" s="1"/>
  <c r="U2949" i="1"/>
  <c r="T2949" i="1"/>
  <c r="Q2949" i="1"/>
  <c r="R2949" i="1" s="1"/>
  <c r="P2949" i="1"/>
  <c r="O2949" i="1"/>
  <c r="S2949" i="1" s="1"/>
  <c r="U2948" i="1"/>
  <c r="T2948" i="1"/>
  <c r="V2948" i="1" s="1"/>
  <c r="Q2948" i="1"/>
  <c r="R2948" i="1" s="1"/>
  <c r="P2948" i="1"/>
  <c r="O2948" i="1"/>
  <c r="S2948" i="1" s="1"/>
  <c r="U2947" i="1"/>
  <c r="T2947" i="1"/>
  <c r="V2947" i="1" s="1"/>
  <c r="Q2947" i="1"/>
  <c r="R2947" i="1" s="1"/>
  <c r="P2947" i="1"/>
  <c r="O2947" i="1"/>
  <c r="S2947" i="1" s="1"/>
  <c r="U2946" i="1"/>
  <c r="T2946" i="1"/>
  <c r="V2946" i="1" s="1"/>
  <c r="S2946" i="1"/>
  <c r="Q2946" i="1"/>
  <c r="R2946" i="1" s="1"/>
  <c r="P2946" i="1"/>
  <c r="O2946" i="1"/>
  <c r="U2945" i="1"/>
  <c r="T2945" i="1"/>
  <c r="V2945" i="1" s="1"/>
  <c r="Q2945" i="1"/>
  <c r="R2945" i="1" s="1"/>
  <c r="P2945" i="1"/>
  <c r="O2945" i="1"/>
  <c r="S2945" i="1" s="1"/>
  <c r="U2944" i="1"/>
  <c r="T2944" i="1"/>
  <c r="V2944" i="1" s="1"/>
  <c r="S2944" i="1"/>
  <c r="Q2944" i="1"/>
  <c r="R2944" i="1" s="1"/>
  <c r="P2944" i="1"/>
  <c r="O2944" i="1"/>
  <c r="U2943" i="1"/>
  <c r="T2943" i="1"/>
  <c r="V2943" i="1" s="1"/>
  <c r="Q2943" i="1"/>
  <c r="R2943" i="1" s="1"/>
  <c r="P2943" i="1"/>
  <c r="O2943" i="1"/>
  <c r="S2943" i="1" s="1"/>
  <c r="U2942" i="1"/>
  <c r="T2942" i="1"/>
  <c r="V2942" i="1" s="1"/>
  <c r="S2942" i="1"/>
  <c r="Q2942" i="1"/>
  <c r="R2942" i="1" s="1"/>
  <c r="P2942" i="1"/>
  <c r="O2942" i="1"/>
  <c r="U2941" i="1"/>
  <c r="T2941" i="1"/>
  <c r="V2941" i="1" s="1"/>
  <c r="Q2941" i="1"/>
  <c r="R2941" i="1" s="1"/>
  <c r="P2941" i="1"/>
  <c r="O2941" i="1"/>
  <c r="S2941" i="1" s="1"/>
  <c r="U2940" i="1"/>
  <c r="T2940" i="1"/>
  <c r="V2940" i="1" s="1"/>
  <c r="S2940" i="1"/>
  <c r="Q2940" i="1"/>
  <c r="R2940" i="1" s="1"/>
  <c r="P2940" i="1"/>
  <c r="O2940" i="1"/>
  <c r="U2939" i="1"/>
  <c r="T2939" i="1"/>
  <c r="V2939" i="1" s="1"/>
  <c r="Q2939" i="1"/>
  <c r="R2939" i="1" s="1"/>
  <c r="P2939" i="1"/>
  <c r="O2939" i="1"/>
  <c r="S2939" i="1" s="1"/>
  <c r="U2938" i="1"/>
  <c r="T2938" i="1"/>
  <c r="V2938" i="1" s="1"/>
  <c r="S2938" i="1"/>
  <c r="Q2938" i="1"/>
  <c r="R2938" i="1" s="1"/>
  <c r="P2938" i="1"/>
  <c r="O2938" i="1"/>
  <c r="U2937" i="1"/>
  <c r="T2937" i="1"/>
  <c r="V2937" i="1" s="1"/>
  <c r="Q2937" i="1"/>
  <c r="R2937" i="1" s="1"/>
  <c r="P2937" i="1"/>
  <c r="O2937" i="1"/>
  <c r="S2937" i="1" s="1"/>
  <c r="U2936" i="1"/>
  <c r="T2936" i="1"/>
  <c r="V2936" i="1" s="1"/>
  <c r="S2936" i="1"/>
  <c r="Q2936" i="1"/>
  <c r="R2936" i="1" s="1"/>
  <c r="P2936" i="1"/>
  <c r="O2936" i="1"/>
  <c r="U2935" i="1"/>
  <c r="T2935" i="1"/>
  <c r="V2935" i="1" s="1"/>
  <c r="Q2935" i="1"/>
  <c r="R2935" i="1" s="1"/>
  <c r="P2935" i="1"/>
  <c r="O2935" i="1"/>
  <c r="S2935" i="1" s="1"/>
  <c r="U2934" i="1"/>
  <c r="T2934" i="1"/>
  <c r="V2934" i="1" s="1"/>
  <c r="R2934" i="1"/>
  <c r="Q2934" i="1"/>
  <c r="P2934" i="1"/>
  <c r="O2934" i="1"/>
  <c r="S2934" i="1" s="1"/>
  <c r="V2933" i="1"/>
  <c r="U2933" i="1"/>
  <c r="T2933" i="1"/>
  <c r="R2933" i="1"/>
  <c r="Q2933" i="1"/>
  <c r="P2933" i="1"/>
  <c r="O2933" i="1"/>
  <c r="S2933" i="1" s="1"/>
  <c r="V2932" i="1"/>
  <c r="U2932" i="1"/>
  <c r="T2932" i="1"/>
  <c r="R2932" i="1"/>
  <c r="Q2932" i="1"/>
  <c r="P2932" i="1"/>
  <c r="O2932" i="1"/>
  <c r="S2932" i="1" s="1"/>
  <c r="V2931" i="1"/>
  <c r="U2931" i="1"/>
  <c r="T2931" i="1"/>
  <c r="R2931" i="1"/>
  <c r="Q2931" i="1"/>
  <c r="P2931" i="1"/>
  <c r="O2931" i="1"/>
  <c r="S2931" i="1" s="1"/>
  <c r="V2930" i="1"/>
  <c r="U2930" i="1"/>
  <c r="T2930" i="1"/>
  <c r="R2930" i="1"/>
  <c r="Q2930" i="1"/>
  <c r="P2930" i="1"/>
  <c r="O2930" i="1"/>
  <c r="S2930" i="1" s="1"/>
  <c r="V2929" i="1"/>
  <c r="U2929" i="1"/>
  <c r="T2929" i="1"/>
  <c r="R2929" i="1"/>
  <c r="Q2929" i="1"/>
  <c r="P2929" i="1"/>
  <c r="O2929" i="1"/>
  <c r="S2929" i="1" s="1"/>
  <c r="V2928" i="1"/>
  <c r="U2928" i="1"/>
  <c r="T2928" i="1"/>
  <c r="R2928" i="1"/>
  <c r="Q2928" i="1"/>
  <c r="P2928" i="1"/>
  <c r="O2928" i="1"/>
  <c r="S2928" i="1" s="1"/>
  <c r="V2927" i="1"/>
  <c r="U2927" i="1"/>
  <c r="T2927" i="1"/>
  <c r="R2927" i="1"/>
  <c r="Q2927" i="1"/>
  <c r="P2927" i="1"/>
  <c r="O2927" i="1"/>
  <c r="S2927" i="1" s="1"/>
  <c r="V2926" i="1"/>
  <c r="U2926" i="1"/>
  <c r="T2926" i="1"/>
  <c r="R2926" i="1"/>
  <c r="Q2926" i="1"/>
  <c r="P2926" i="1"/>
  <c r="O2926" i="1"/>
  <c r="S2926" i="1" s="1"/>
  <c r="V2925" i="1"/>
  <c r="U2925" i="1"/>
  <c r="T2925" i="1"/>
  <c r="R2925" i="1"/>
  <c r="Q2925" i="1"/>
  <c r="P2925" i="1"/>
  <c r="O2925" i="1"/>
  <c r="S2925" i="1" s="1"/>
  <c r="V2924" i="1"/>
  <c r="U2924" i="1"/>
  <c r="T2924" i="1"/>
  <c r="R2924" i="1"/>
  <c r="Q2924" i="1"/>
  <c r="P2924" i="1"/>
  <c r="O2924" i="1"/>
  <c r="S2924" i="1" s="1"/>
  <c r="V2923" i="1"/>
  <c r="U2923" i="1"/>
  <c r="T2923" i="1"/>
  <c r="R2923" i="1"/>
  <c r="Q2923" i="1"/>
  <c r="P2923" i="1"/>
  <c r="O2923" i="1"/>
  <c r="S2923" i="1" s="1"/>
  <c r="V2922" i="1"/>
  <c r="U2922" i="1"/>
  <c r="T2922" i="1"/>
  <c r="R2922" i="1"/>
  <c r="Q2922" i="1"/>
  <c r="P2922" i="1"/>
  <c r="O2922" i="1"/>
  <c r="S2922" i="1" s="1"/>
  <c r="V2921" i="1"/>
  <c r="U2921" i="1"/>
  <c r="T2921" i="1"/>
  <c r="R2921" i="1"/>
  <c r="Q2921" i="1"/>
  <c r="P2921" i="1"/>
  <c r="O2921" i="1"/>
  <c r="S2921" i="1" s="1"/>
  <c r="V2920" i="1"/>
  <c r="U2920" i="1"/>
  <c r="T2920" i="1"/>
  <c r="R2920" i="1"/>
  <c r="Q2920" i="1"/>
  <c r="P2920" i="1"/>
  <c r="O2920" i="1"/>
  <c r="S2920" i="1" s="1"/>
  <c r="V2919" i="1"/>
  <c r="U2919" i="1"/>
  <c r="T2919" i="1"/>
  <c r="R2919" i="1"/>
  <c r="Q2919" i="1"/>
  <c r="P2919" i="1"/>
  <c r="O2919" i="1"/>
  <c r="S2919" i="1" s="1"/>
  <c r="V2918" i="1"/>
  <c r="U2918" i="1"/>
  <c r="T2918" i="1"/>
  <c r="R2918" i="1"/>
  <c r="Q2918" i="1"/>
  <c r="P2918" i="1"/>
  <c r="O2918" i="1"/>
  <c r="S2918" i="1" s="1"/>
  <c r="V2917" i="1"/>
  <c r="U2917" i="1"/>
  <c r="T2917" i="1"/>
  <c r="R2917" i="1"/>
  <c r="Q2917" i="1"/>
  <c r="P2917" i="1"/>
  <c r="O2917" i="1"/>
  <c r="S2917" i="1" s="1"/>
  <c r="V2916" i="1"/>
  <c r="U2916" i="1"/>
  <c r="T2916" i="1"/>
  <c r="R2916" i="1"/>
  <c r="Q2916" i="1"/>
  <c r="P2916" i="1"/>
  <c r="O2916" i="1"/>
  <c r="S2916" i="1" s="1"/>
  <c r="V2915" i="1"/>
  <c r="U2915" i="1"/>
  <c r="T2915" i="1"/>
  <c r="R2915" i="1"/>
  <c r="Q2915" i="1"/>
  <c r="P2915" i="1"/>
  <c r="O2915" i="1"/>
  <c r="S2915" i="1" s="1"/>
  <c r="V2914" i="1"/>
  <c r="U2914" i="1"/>
  <c r="T2914" i="1"/>
  <c r="R2914" i="1"/>
  <c r="Q2914" i="1"/>
  <c r="P2914" i="1"/>
  <c r="O2914" i="1"/>
  <c r="S2914" i="1" s="1"/>
  <c r="V2913" i="1"/>
  <c r="U2913" i="1"/>
  <c r="T2913" i="1"/>
  <c r="R2913" i="1"/>
  <c r="Q2913" i="1"/>
  <c r="P2913" i="1"/>
  <c r="O2913" i="1"/>
  <c r="S2913" i="1" s="1"/>
  <c r="V2912" i="1"/>
  <c r="U2912" i="1"/>
  <c r="T2912" i="1"/>
  <c r="R2912" i="1"/>
  <c r="Q2912" i="1"/>
  <c r="P2912" i="1"/>
  <c r="O2912" i="1"/>
  <c r="S2912" i="1" s="1"/>
  <c r="V2911" i="1"/>
  <c r="U2911" i="1"/>
  <c r="T2911" i="1"/>
  <c r="R2911" i="1"/>
  <c r="Q2911" i="1"/>
  <c r="P2911" i="1"/>
  <c r="O2911" i="1"/>
  <c r="S2911" i="1" s="1"/>
  <c r="V2910" i="1"/>
  <c r="U2910" i="1"/>
  <c r="T2910" i="1"/>
  <c r="R2910" i="1"/>
  <c r="Q2910" i="1"/>
  <c r="P2910" i="1"/>
  <c r="O2910" i="1"/>
  <c r="S2910" i="1" s="1"/>
  <c r="V2909" i="1"/>
  <c r="U2909" i="1"/>
  <c r="T2909" i="1"/>
  <c r="R2909" i="1"/>
  <c r="Q2909" i="1"/>
  <c r="P2909" i="1"/>
  <c r="O2909" i="1"/>
  <c r="S2909" i="1" s="1"/>
  <c r="V2908" i="1"/>
  <c r="U2908" i="1"/>
  <c r="T2908" i="1"/>
  <c r="R2908" i="1"/>
  <c r="Q2908" i="1"/>
  <c r="P2908" i="1"/>
  <c r="O2908" i="1"/>
  <c r="S2908" i="1" s="1"/>
  <c r="V2907" i="1"/>
  <c r="U2907" i="1"/>
  <c r="T2907" i="1"/>
  <c r="R2907" i="1"/>
  <c r="Q2907" i="1"/>
  <c r="P2907" i="1"/>
  <c r="O2907" i="1"/>
  <c r="S2907" i="1" s="1"/>
  <c r="V2906" i="1"/>
  <c r="U2906" i="1"/>
  <c r="T2906" i="1"/>
  <c r="R2906" i="1"/>
  <c r="Q2906" i="1"/>
  <c r="P2906" i="1"/>
  <c r="O2906" i="1"/>
  <c r="S2906" i="1" s="1"/>
  <c r="V2905" i="1"/>
  <c r="U2905" i="1"/>
  <c r="T2905" i="1"/>
  <c r="R2905" i="1"/>
  <c r="Q2905" i="1"/>
  <c r="P2905" i="1"/>
  <c r="O2905" i="1"/>
  <c r="S2905" i="1" s="1"/>
  <c r="V2904" i="1"/>
  <c r="U2904" i="1"/>
  <c r="T2904" i="1"/>
  <c r="R2904" i="1"/>
  <c r="Q2904" i="1"/>
  <c r="P2904" i="1"/>
  <c r="O2904" i="1"/>
  <c r="S2904" i="1" s="1"/>
  <c r="V2903" i="1"/>
  <c r="U2903" i="1"/>
  <c r="T2903" i="1"/>
  <c r="R2903" i="1"/>
  <c r="Q2903" i="1"/>
  <c r="P2903" i="1"/>
  <c r="O2903" i="1"/>
  <c r="S2903" i="1" s="1"/>
  <c r="V2902" i="1"/>
  <c r="U2902" i="1"/>
  <c r="T2902" i="1"/>
  <c r="R2902" i="1"/>
  <c r="Q2902" i="1"/>
  <c r="P2902" i="1"/>
  <c r="O2902" i="1"/>
  <c r="S2902" i="1" s="1"/>
  <c r="V2901" i="1"/>
  <c r="U2901" i="1"/>
  <c r="T2901" i="1"/>
  <c r="R2901" i="1"/>
  <c r="Q2901" i="1"/>
  <c r="P2901" i="1"/>
  <c r="O2901" i="1"/>
  <c r="S2901" i="1" s="1"/>
  <c r="V2900" i="1"/>
  <c r="U2900" i="1"/>
  <c r="T2900" i="1"/>
  <c r="R2900" i="1"/>
  <c r="Q2900" i="1"/>
  <c r="P2900" i="1"/>
  <c r="O2900" i="1"/>
  <c r="S2900" i="1" s="1"/>
  <c r="V2899" i="1"/>
  <c r="U2899" i="1"/>
  <c r="T2899" i="1"/>
  <c r="R2899" i="1"/>
  <c r="Q2899" i="1"/>
  <c r="P2899" i="1"/>
  <c r="O2899" i="1"/>
  <c r="S2899" i="1" s="1"/>
  <c r="V2898" i="1"/>
  <c r="U2898" i="1"/>
  <c r="T2898" i="1"/>
  <c r="R2898" i="1"/>
  <c r="Q2898" i="1"/>
  <c r="P2898" i="1"/>
  <c r="O2898" i="1"/>
  <c r="S2898" i="1" s="1"/>
  <c r="V2897" i="1"/>
  <c r="U2897" i="1"/>
  <c r="T2897" i="1"/>
  <c r="R2897" i="1"/>
  <c r="Q2897" i="1"/>
  <c r="P2897" i="1"/>
  <c r="O2897" i="1"/>
  <c r="S2897" i="1" s="1"/>
  <c r="V2896" i="1"/>
  <c r="U2896" i="1"/>
  <c r="T2896" i="1"/>
  <c r="R2896" i="1"/>
  <c r="Q2896" i="1"/>
  <c r="P2896" i="1"/>
  <c r="O2896" i="1"/>
  <c r="S2896" i="1" s="1"/>
  <c r="V2895" i="1"/>
  <c r="U2895" i="1"/>
  <c r="T2895" i="1"/>
  <c r="R2895" i="1"/>
  <c r="Q2895" i="1"/>
  <c r="P2895" i="1"/>
  <c r="O2895" i="1"/>
  <c r="S2895" i="1" s="1"/>
  <c r="V2894" i="1"/>
  <c r="U2894" i="1"/>
  <c r="T2894" i="1"/>
  <c r="R2894" i="1"/>
  <c r="Q2894" i="1"/>
  <c r="P2894" i="1"/>
  <c r="O2894" i="1"/>
  <c r="S2894" i="1" s="1"/>
  <c r="V2893" i="1"/>
  <c r="U2893" i="1"/>
  <c r="T2893" i="1"/>
  <c r="R2893" i="1"/>
  <c r="Q2893" i="1"/>
  <c r="P2893" i="1"/>
  <c r="O2893" i="1"/>
  <c r="S2893" i="1" s="1"/>
  <c r="V2892" i="1"/>
  <c r="U2892" i="1"/>
  <c r="T2892" i="1"/>
  <c r="R2892" i="1"/>
  <c r="Q2892" i="1"/>
  <c r="P2892" i="1"/>
  <c r="O2892" i="1"/>
  <c r="S2892" i="1" s="1"/>
  <c r="V2891" i="1"/>
  <c r="U2891" i="1"/>
  <c r="T2891" i="1"/>
  <c r="R2891" i="1"/>
  <c r="Q2891" i="1"/>
  <c r="P2891" i="1"/>
  <c r="O2891" i="1"/>
  <c r="S2891" i="1" s="1"/>
  <c r="V2890" i="1"/>
  <c r="U2890" i="1"/>
  <c r="T2890" i="1"/>
  <c r="R2890" i="1"/>
  <c r="Q2890" i="1"/>
  <c r="P2890" i="1"/>
  <c r="O2890" i="1"/>
  <c r="S2890" i="1" s="1"/>
  <c r="V2889" i="1"/>
  <c r="U2889" i="1"/>
  <c r="T2889" i="1"/>
  <c r="R2889" i="1"/>
  <c r="Q2889" i="1"/>
  <c r="P2889" i="1"/>
  <c r="O2889" i="1"/>
  <c r="S2889" i="1" s="1"/>
  <c r="V2888" i="1"/>
  <c r="U2888" i="1"/>
  <c r="T2888" i="1"/>
  <c r="R2888" i="1"/>
  <c r="Q2888" i="1"/>
  <c r="P2888" i="1"/>
  <c r="O2888" i="1"/>
  <c r="S2888" i="1" s="1"/>
  <c r="V2887" i="1"/>
  <c r="U2887" i="1"/>
  <c r="T2887" i="1"/>
  <c r="R2887" i="1"/>
  <c r="Q2887" i="1"/>
  <c r="P2887" i="1"/>
  <c r="O2887" i="1"/>
  <c r="S2887" i="1" s="1"/>
  <c r="V2886" i="1"/>
  <c r="U2886" i="1"/>
  <c r="T2886" i="1"/>
  <c r="R2886" i="1"/>
  <c r="Q2886" i="1"/>
  <c r="P2886" i="1"/>
  <c r="O2886" i="1"/>
  <c r="S2886" i="1" s="1"/>
  <c r="V2885" i="1"/>
  <c r="U2885" i="1"/>
  <c r="T2885" i="1"/>
  <c r="R2885" i="1"/>
  <c r="Q2885" i="1"/>
  <c r="P2885" i="1"/>
  <c r="O2885" i="1"/>
  <c r="S2885" i="1" s="1"/>
  <c r="V2884" i="1"/>
  <c r="U2884" i="1"/>
  <c r="T2884" i="1"/>
  <c r="R2884" i="1"/>
  <c r="Q2884" i="1"/>
  <c r="P2884" i="1"/>
  <c r="O2884" i="1"/>
  <c r="S2884" i="1" s="1"/>
  <c r="V2883" i="1"/>
  <c r="U2883" i="1"/>
  <c r="T2883" i="1"/>
  <c r="R2883" i="1"/>
  <c r="Q2883" i="1"/>
  <c r="P2883" i="1"/>
  <c r="O2883" i="1"/>
  <c r="S2883" i="1" s="1"/>
  <c r="V2882" i="1"/>
  <c r="U2882" i="1"/>
  <c r="T2882" i="1"/>
  <c r="R2882" i="1"/>
  <c r="Q2882" i="1"/>
  <c r="P2882" i="1"/>
  <c r="O2882" i="1"/>
  <c r="S2882" i="1" s="1"/>
  <c r="V2881" i="1"/>
  <c r="U2881" i="1"/>
  <c r="T2881" i="1"/>
  <c r="R2881" i="1"/>
  <c r="Q2881" i="1"/>
  <c r="P2881" i="1"/>
  <c r="O2881" i="1"/>
  <c r="S2881" i="1" s="1"/>
  <c r="V2880" i="1"/>
  <c r="U2880" i="1"/>
  <c r="T2880" i="1"/>
  <c r="R2880" i="1"/>
  <c r="Q2880" i="1"/>
  <c r="P2880" i="1"/>
  <c r="O2880" i="1"/>
  <c r="S2880" i="1" s="1"/>
  <c r="V2879" i="1"/>
  <c r="U2879" i="1"/>
  <c r="T2879" i="1"/>
  <c r="R2879" i="1"/>
  <c r="Q2879" i="1"/>
  <c r="P2879" i="1"/>
  <c r="O2879" i="1"/>
  <c r="S2879" i="1" s="1"/>
  <c r="V2878" i="1"/>
  <c r="U2878" i="1"/>
  <c r="T2878" i="1"/>
  <c r="R2878" i="1"/>
  <c r="Q2878" i="1"/>
  <c r="P2878" i="1"/>
  <c r="O2878" i="1"/>
  <c r="S2878" i="1" s="1"/>
  <c r="V2877" i="1"/>
  <c r="U2877" i="1"/>
  <c r="T2877" i="1"/>
  <c r="R2877" i="1"/>
  <c r="Q2877" i="1"/>
  <c r="P2877" i="1"/>
  <c r="O2877" i="1"/>
  <c r="S2877" i="1" s="1"/>
  <c r="V2876" i="1"/>
  <c r="U2876" i="1"/>
  <c r="T2876" i="1"/>
  <c r="R2876" i="1"/>
  <c r="Q2876" i="1"/>
  <c r="P2876" i="1"/>
  <c r="O2876" i="1"/>
  <c r="S2876" i="1" s="1"/>
  <c r="V2875" i="1"/>
  <c r="U2875" i="1"/>
  <c r="T2875" i="1"/>
  <c r="R2875" i="1"/>
  <c r="Q2875" i="1"/>
  <c r="P2875" i="1"/>
  <c r="O2875" i="1"/>
  <c r="S2875" i="1" s="1"/>
  <c r="V2874" i="1"/>
  <c r="U2874" i="1"/>
  <c r="T2874" i="1"/>
  <c r="R2874" i="1"/>
  <c r="Q2874" i="1"/>
  <c r="P2874" i="1"/>
  <c r="O2874" i="1"/>
  <c r="S2874" i="1" s="1"/>
  <c r="V2873" i="1"/>
  <c r="U2873" i="1"/>
  <c r="T2873" i="1"/>
  <c r="R2873" i="1"/>
  <c r="Q2873" i="1"/>
  <c r="P2873" i="1"/>
  <c r="O2873" i="1"/>
  <c r="S2873" i="1" s="1"/>
  <c r="V2872" i="1"/>
  <c r="U2872" i="1"/>
  <c r="T2872" i="1"/>
  <c r="R2872" i="1"/>
  <c r="Q2872" i="1"/>
  <c r="P2872" i="1"/>
  <c r="O2872" i="1"/>
  <c r="S2872" i="1" s="1"/>
  <c r="V2871" i="1"/>
  <c r="U2871" i="1"/>
  <c r="T2871" i="1"/>
  <c r="R2871" i="1"/>
  <c r="Q2871" i="1"/>
  <c r="P2871" i="1"/>
  <c r="O2871" i="1"/>
  <c r="S2871" i="1" s="1"/>
  <c r="V2870" i="1"/>
  <c r="U2870" i="1"/>
  <c r="T2870" i="1"/>
  <c r="R2870" i="1"/>
  <c r="Q2870" i="1"/>
  <c r="P2870" i="1"/>
  <c r="O2870" i="1"/>
  <c r="S2870" i="1" s="1"/>
  <c r="V2869" i="1"/>
  <c r="U2869" i="1"/>
  <c r="T2869" i="1"/>
  <c r="R2869" i="1"/>
  <c r="Q2869" i="1"/>
  <c r="P2869" i="1"/>
  <c r="O2869" i="1"/>
  <c r="S2869" i="1" s="1"/>
  <c r="V2868" i="1"/>
  <c r="U2868" i="1"/>
  <c r="T2868" i="1"/>
  <c r="R2868" i="1"/>
  <c r="Q2868" i="1"/>
  <c r="P2868" i="1"/>
  <c r="O2868" i="1"/>
  <c r="S2868" i="1" s="1"/>
  <c r="V2867" i="1"/>
  <c r="U2867" i="1"/>
  <c r="T2867" i="1"/>
  <c r="R2867" i="1"/>
  <c r="Q2867" i="1"/>
  <c r="P2867" i="1"/>
  <c r="O2867" i="1"/>
  <c r="S2867" i="1" s="1"/>
  <c r="V2866" i="1"/>
  <c r="U2866" i="1"/>
  <c r="T2866" i="1"/>
  <c r="R2866" i="1"/>
  <c r="Q2866" i="1"/>
  <c r="P2866" i="1"/>
  <c r="O2866" i="1"/>
  <c r="S2866" i="1" s="1"/>
  <c r="V2865" i="1"/>
  <c r="U2865" i="1"/>
  <c r="T2865" i="1"/>
  <c r="R2865" i="1"/>
  <c r="Q2865" i="1"/>
  <c r="P2865" i="1"/>
  <c r="O2865" i="1"/>
  <c r="S2865" i="1" s="1"/>
  <c r="V2864" i="1"/>
  <c r="U2864" i="1"/>
  <c r="T2864" i="1"/>
  <c r="R2864" i="1"/>
  <c r="Q2864" i="1"/>
  <c r="P2864" i="1"/>
  <c r="O2864" i="1"/>
  <c r="S2864" i="1" s="1"/>
  <c r="V2863" i="1"/>
  <c r="U2863" i="1"/>
  <c r="T2863" i="1"/>
  <c r="R2863" i="1"/>
  <c r="Q2863" i="1"/>
  <c r="P2863" i="1"/>
  <c r="O2863" i="1"/>
  <c r="S2863" i="1" s="1"/>
  <c r="V2862" i="1"/>
  <c r="U2862" i="1"/>
  <c r="T2862" i="1"/>
  <c r="R2862" i="1"/>
  <c r="Q2862" i="1"/>
  <c r="P2862" i="1"/>
  <c r="O2862" i="1"/>
  <c r="S2862" i="1" s="1"/>
  <c r="V2861" i="1"/>
  <c r="U2861" i="1"/>
  <c r="T2861" i="1"/>
  <c r="R2861" i="1"/>
  <c r="Q2861" i="1"/>
  <c r="P2861" i="1"/>
  <c r="O2861" i="1"/>
  <c r="S2861" i="1" s="1"/>
  <c r="V2860" i="1"/>
  <c r="U2860" i="1"/>
  <c r="T2860" i="1"/>
  <c r="R2860" i="1"/>
  <c r="Q2860" i="1"/>
  <c r="P2860" i="1"/>
  <c r="O2860" i="1"/>
  <c r="S2860" i="1" s="1"/>
  <c r="V2859" i="1"/>
  <c r="U2859" i="1"/>
  <c r="T2859" i="1"/>
  <c r="R2859" i="1"/>
  <c r="Q2859" i="1"/>
  <c r="P2859" i="1"/>
  <c r="O2859" i="1"/>
  <c r="S2859" i="1" s="1"/>
  <c r="V2858" i="1"/>
  <c r="U2858" i="1"/>
  <c r="T2858" i="1"/>
  <c r="R2858" i="1"/>
  <c r="Q2858" i="1"/>
  <c r="P2858" i="1"/>
  <c r="O2858" i="1"/>
  <c r="S2858" i="1" s="1"/>
  <c r="V2857" i="1"/>
  <c r="U2857" i="1"/>
  <c r="T2857" i="1"/>
  <c r="R2857" i="1"/>
  <c r="Q2857" i="1"/>
  <c r="P2857" i="1"/>
  <c r="O2857" i="1"/>
  <c r="S2857" i="1" s="1"/>
  <c r="V2856" i="1"/>
  <c r="U2856" i="1"/>
  <c r="T2856" i="1"/>
  <c r="R2856" i="1"/>
  <c r="Q2856" i="1"/>
  <c r="P2856" i="1"/>
  <c r="O2856" i="1"/>
  <c r="S2856" i="1" s="1"/>
  <c r="V2855" i="1"/>
  <c r="U2855" i="1"/>
  <c r="T2855" i="1"/>
  <c r="R2855" i="1"/>
  <c r="Q2855" i="1"/>
  <c r="P2855" i="1"/>
  <c r="O2855" i="1"/>
  <c r="S2855" i="1" s="1"/>
  <c r="V2854" i="1"/>
  <c r="U2854" i="1"/>
  <c r="T2854" i="1"/>
  <c r="R2854" i="1"/>
  <c r="Q2854" i="1"/>
  <c r="P2854" i="1"/>
  <c r="O2854" i="1"/>
  <c r="S2854" i="1" s="1"/>
  <c r="V2853" i="1"/>
  <c r="U2853" i="1"/>
  <c r="T2853" i="1"/>
  <c r="R2853" i="1"/>
  <c r="Q2853" i="1"/>
  <c r="P2853" i="1"/>
  <c r="O2853" i="1"/>
  <c r="S2853" i="1" s="1"/>
  <c r="V2852" i="1"/>
  <c r="U2852" i="1"/>
  <c r="T2852" i="1"/>
  <c r="R2852" i="1"/>
  <c r="Q2852" i="1"/>
  <c r="P2852" i="1"/>
  <c r="O2852" i="1"/>
  <c r="S2852" i="1" s="1"/>
  <c r="V2851" i="1"/>
  <c r="U2851" i="1"/>
  <c r="T2851" i="1"/>
  <c r="R2851" i="1"/>
  <c r="Q2851" i="1"/>
  <c r="P2851" i="1"/>
  <c r="O2851" i="1"/>
  <c r="S2851" i="1" s="1"/>
  <c r="V2850" i="1"/>
  <c r="U2850" i="1"/>
  <c r="T2850" i="1"/>
  <c r="R2850" i="1"/>
  <c r="Q2850" i="1"/>
  <c r="P2850" i="1"/>
  <c r="O2850" i="1"/>
  <c r="S2850" i="1" s="1"/>
  <c r="V2849" i="1"/>
  <c r="U2849" i="1"/>
  <c r="T2849" i="1"/>
  <c r="R2849" i="1"/>
  <c r="Q2849" i="1"/>
  <c r="P2849" i="1"/>
  <c r="O2849" i="1"/>
  <c r="S2849" i="1" s="1"/>
  <c r="V2848" i="1"/>
  <c r="U2848" i="1"/>
  <c r="T2848" i="1"/>
  <c r="R2848" i="1"/>
  <c r="Q2848" i="1"/>
  <c r="P2848" i="1"/>
  <c r="O2848" i="1"/>
  <c r="S2848" i="1" s="1"/>
  <c r="V2847" i="1"/>
  <c r="U2847" i="1"/>
  <c r="T2847" i="1"/>
  <c r="R2847" i="1"/>
  <c r="Q2847" i="1"/>
  <c r="P2847" i="1"/>
  <c r="O2847" i="1"/>
  <c r="S2847" i="1" s="1"/>
  <c r="V2846" i="1"/>
  <c r="U2846" i="1"/>
  <c r="T2846" i="1"/>
  <c r="R2846" i="1"/>
  <c r="Q2846" i="1"/>
  <c r="P2846" i="1"/>
  <c r="O2846" i="1"/>
  <c r="S2846" i="1" s="1"/>
  <c r="V2845" i="1"/>
  <c r="U2845" i="1"/>
  <c r="T2845" i="1"/>
  <c r="R2845" i="1"/>
  <c r="Q2845" i="1"/>
  <c r="P2845" i="1"/>
  <c r="O2845" i="1"/>
  <c r="S2845" i="1" s="1"/>
  <c r="V2844" i="1"/>
  <c r="U2844" i="1"/>
  <c r="T2844" i="1"/>
  <c r="R2844" i="1"/>
  <c r="Q2844" i="1"/>
  <c r="P2844" i="1"/>
  <c r="O2844" i="1"/>
  <c r="S2844" i="1" s="1"/>
  <c r="V2843" i="1"/>
  <c r="U2843" i="1"/>
  <c r="T2843" i="1"/>
  <c r="R2843" i="1"/>
  <c r="Q2843" i="1"/>
  <c r="P2843" i="1"/>
  <c r="O2843" i="1"/>
  <c r="S2843" i="1" s="1"/>
  <c r="V2842" i="1"/>
  <c r="U2842" i="1"/>
  <c r="T2842" i="1"/>
  <c r="R2842" i="1"/>
  <c r="Q2842" i="1"/>
  <c r="P2842" i="1"/>
  <c r="O2842" i="1"/>
  <c r="S2842" i="1" s="1"/>
  <c r="V2841" i="1"/>
  <c r="U2841" i="1"/>
  <c r="T2841" i="1"/>
  <c r="R2841" i="1"/>
  <c r="Q2841" i="1"/>
  <c r="P2841" i="1"/>
  <c r="O2841" i="1"/>
  <c r="S2841" i="1" s="1"/>
  <c r="V2840" i="1"/>
  <c r="U2840" i="1"/>
  <c r="T2840" i="1"/>
  <c r="R2840" i="1"/>
  <c r="Q2840" i="1"/>
  <c r="P2840" i="1"/>
  <c r="O2840" i="1"/>
  <c r="S2840" i="1" s="1"/>
  <c r="V2839" i="1"/>
  <c r="U2839" i="1"/>
  <c r="T2839" i="1"/>
  <c r="R2839" i="1"/>
  <c r="Q2839" i="1"/>
  <c r="P2839" i="1"/>
  <c r="O2839" i="1"/>
  <c r="S2839" i="1" s="1"/>
  <c r="V2838" i="1"/>
  <c r="U2838" i="1"/>
  <c r="T2838" i="1"/>
  <c r="R2838" i="1"/>
  <c r="Q2838" i="1"/>
  <c r="P2838" i="1"/>
  <c r="O2838" i="1"/>
  <c r="S2838" i="1" s="1"/>
  <c r="V2837" i="1"/>
  <c r="U2837" i="1"/>
  <c r="T2837" i="1"/>
  <c r="R2837" i="1"/>
  <c r="Q2837" i="1"/>
  <c r="P2837" i="1"/>
  <c r="O2837" i="1"/>
  <c r="S2837" i="1" s="1"/>
  <c r="V2836" i="1"/>
  <c r="U2836" i="1"/>
  <c r="T2836" i="1"/>
  <c r="R2836" i="1"/>
  <c r="Q2836" i="1"/>
  <c r="P2836" i="1"/>
  <c r="O2836" i="1"/>
  <c r="S2836" i="1" s="1"/>
  <c r="V2835" i="1"/>
  <c r="U2835" i="1"/>
  <c r="T2835" i="1"/>
  <c r="R2835" i="1"/>
  <c r="Q2835" i="1"/>
  <c r="P2835" i="1"/>
  <c r="O2835" i="1"/>
  <c r="S2835" i="1" s="1"/>
  <c r="V2834" i="1"/>
  <c r="U2834" i="1"/>
  <c r="T2834" i="1"/>
  <c r="R2834" i="1"/>
  <c r="Q2834" i="1"/>
  <c r="P2834" i="1"/>
  <c r="O2834" i="1"/>
  <c r="S2834" i="1" s="1"/>
  <c r="V2833" i="1"/>
  <c r="U2833" i="1"/>
  <c r="T2833" i="1"/>
  <c r="R2833" i="1"/>
  <c r="Q2833" i="1"/>
  <c r="P2833" i="1"/>
  <c r="O2833" i="1"/>
  <c r="S2833" i="1" s="1"/>
  <c r="V2832" i="1"/>
  <c r="U2832" i="1"/>
  <c r="T2832" i="1"/>
  <c r="R2832" i="1"/>
  <c r="Q2832" i="1"/>
  <c r="P2832" i="1"/>
  <c r="O2832" i="1"/>
  <c r="S2832" i="1" s="1"/>
  <c r="V2831" i="1"/>
  <c r="U2831" i="1"/>
  <c r="T2831" i="1"/>
  <c r="R2831" i="1"/>
  <c r="Q2831" i="1"/>
  <c r="P2831" i="1"/>
  <c r="O2831" i="1"/>
  <c r="S2831" i="1" s="1"/>
  <c r="V2830" i="1"/>
  <c r="U2830" i="1"/>
  <c r="T2830" i="1"/>
  <c r="R2830" i="1"/>
  <c r="Q2830" i="1"/>
  <c r="P2830" i="1"/>
  <c r="O2830" i="1"/>
  <c r="S2830" i="1" s="1"/>
  <c r="V2829" i="1"/>
  <c r="U2829" i="1"/>
  <c r="T2829" i="1"/>
  <c r="R2829" i="1"/>
  <c r="Q2829" i="1"/>
  <c r="P2829" i="1"/>
  <c r="O2829" i="1"/>
  <c r="S2829" i="1" s="1"/>
  <c r="V2828" i="1"/>
  <c r="U2828" i="1"/>
  <c r="T2828" i="1"/>
  <c r="R2828" i="1"/>
  <c r="Q2828" i="1"/>
  <c r="P2828" i="1"/>
  <c r="O2828" i="1"/>
  <c r="S2828" i="1" s="1"/>
  <c r="V2827" i="1"/>
  <c r="U2827" i="1"/>
  <c r="T2827" i="1"/>
  <c r="R2827" i="1"/>
  <c r="Q2827" i="1"/>
  <c r="P2827" i="1"/>
  <c r="O2827" i="1"/>
  <c r="S2827" i="1" s="1"/>
  <c r="V2826" i="1"/>
  <c r="U2826" i="1"/>
  <c r="T2826" i="1"/>
  <c r="R2826" i="1"/>
  <c r="Q2826" i="1"/>
  <c r="P2826" i="1"/>
  <c r="O2826" i="1"/>
  <c r="S2826" i="1" s="1"/>
  <c r="V2825" i="1"/>
  <c r="U2825" i="1"/>
  <c r="T2825" i="1"/>
  <c r="R2825" i="1"/>
  <c r="Q2825" i="1"/>
  <c r="P2825" i="1"/>
  <c r="O2825" i="1"/>
  <c r="S2825" i="1" s="1"/>
  <c r="V2824" i="1"/>
  <c r="U2824" i="1"/>
  <c r="T2824" i="1"/>
  <c r="R2824" i="1"/>
  <c r="Q2824" i="1"/>
  <c r="P2824" i="1"/>
  <c r="O2824" i="1"/>
  <c r="S2824" i="1" s="1"/>
  <c r="V2823" i="1"/>
  <c r="U2823" i="1"/>
  <c r="T2823" i="1"/>
  <c r="R2823" i="1"/>
  <c r="Q2823" i="1"/>
  <c r="P2823" i="1"/>
  <c r="O2823" i="1"/>
  <c r="S2823" i="1" s="1"/>
  <c r="V2822" i="1"/>
  <c r="U2822" i="1"/>
  <c r="T2822" i="1"/>
  <c r="R2822" i="1"/>
  <c r="Q2822" i="1"/>
  <c r="P2822" i="1"/>
  <c r="O2822" i="1"/>
  <c r="S2822" i="1" s="1"/>
  <c r="V2821" i="1"/>
  <c r="U2821" i="1"/>
  <c r="T2821" i="1"/>
  <c r="R2821" i="1"/>
  <c r="Q2821" i="1"/>
  <c r="P2821" i="1"/>
  <c r="O2821" i="1"/>
  <c r="S2821" i="1" s="1"/>
  <c r="V2820" i="1"/>
  <c r="U2820" i="1"/>
  <c r="T2820" i="1"/>
  <c r="R2820" i="1"/>
  <c r="Q2820" i="1"/>
  <c r="P2820" i="1"/>
  <c r="O2820" i="1"/>
  <c r="S2820" i="1" s="1"/>
  <c r="V2819" i="1"/>
  <c r="U2819" i="1"/>
  <c r="T2819" i="1"/>
  <c r="R2819" i="1"/>
  <c r="Q2819" i="1"/>
  <c r="P2819" i="1"/>
  <c r="O2819" i="1"/>
  <c r="S2819" i="1" s="1"/>
  <c r="V2818" i="1"/>
  <c r="U2818" i="1"/>
  <c r="T2818" i="1"/>
  <c r="R2818" i="1"/>
  <c r="Q2818" i="1"/>
  <c r="P2818" i="1"/>
  <c r="O2818" i="1"/>
  <c r="S2818" i="1" s="1"/>
  <c r="V2817" i="1"/>
  <c r="U2817" i="1"/>
  <c r="T2817" i="1"/>
  <c r="R2817" i="1"/>
  <c r="Q2817" i="1"/>
  <c r="P2817" i="1"/>
  <c r="O2817" i="1"/>
  <c r="S2817" i="1" s="1"/>
  <c r="V2816" i="1"/>
  <c r="U2816" i="1"/>
  <c r="T2816" i="1"/>
  <c r="R2816" i="1"/>
  <c r="Q2816" i="1"/>
  <c r="P2816" i="1"/>
  <c r="O2816" i="1"/>
  <c r="S2816" i="1" s="1"/>
  <c r="V2815" i="1"/>
  <c r="U2815" i="1"/>
  <c r="T2815" i="1"/>
  <c r="R2815" i="1"/>
  <c r="Q2815" i="1"/>
  <c r="P2815" i="1"/>
  <c r="O2815" i="1"/>
  <c r="S2815" i="1" s="1"/>
  <c r="V2814" i="1"/>
  <c r="U2814" i="1"/>
  <c r="T2814" i="1"/>
  <c r="R2814" i="1"/>
  <c r="Q2814" i="1"/>
  <c r="P2814" i="1"/>
  <c r="O2814" i="1"/>
  <c r="S2814" i="1" s="1"/>
  <c r="V2813" i="1"/>
  <c r="U2813" i="1"/>
  <c r="T2813" i="1"/>
  <c r="R2813" i="1"/>
  <c r="Q2813" i="1"/>
  <c r="P2813" i="1"/>
  <c r="O2813" i="1"/>
  <c r="S2813" i="1" s="1"/>
  <c r="V2812" i="1"/>
  <c r="U2812" i="1"/>
  <c r="T2812" i="1"/>
  <c r="R2812" i="1"/>
  <c r="Q2812" i="1"/>
  <c r="P2812" i="1"/>
  <c r="O2812" i="1"/>
  <c r="S2812" i="1" s="1"/>
  <c r="V2811" i="1"/>
  <c r="U2811" i="1"/>
  <c r="T2811" i="1"/>
  <c r="R2811" i="1"/>
  <c r="Q2811" i="1"/>
  <c r="P2811" i="1"/>
  <c r="O2811" i="1"/>
  <c r="S2811" i="1" s="1"/>
  <c r="V2810" i="1"/>
  <c r="U2810" i="1"/>
  <c r="T2810" i="1"/>
  <c r="R2810" i="1"/>
  <c r="Q2810" i="1"/>
  <c r="P2810" i="1"/>
  <c r="O2810" i="1"/>
  <c r="S2810" i="1" s="1"/>
  <c r="V2809" i="1"/>
  <c r="U2809" i="1"/>
  <c r="T2809" i="1"/>
  <c r="R2809" i="1"/>
  <c r="Q2809" i="1"/>
  <c r="P2809" i="1"/>
  <c r="O2809" i="1"/>
  <c r="S2809" i="1" s="1"/>
  <c r="V2808" i="1"/>
  <c r="U2808" i="1"/>
  <c r="T2808" i="1"/>
  <c r="R2808" i="1"/>
  <c r="Q2808" i="1"/>
  <c r="P2808" i="1"/>
  <c r="O2808" i="1"/>
  <c r="S2808" i="1" s="1"/>
  <c r="V2807" i="1"/>
  <c r="U2807" i="1"/>
  <c r="T2807" i="1"/>
  <c r="R2807" i="1"/>
  <c r="Q2807" i="1"/>
  <c r="P2807" i="1"/>
  <c r="O2807" i="1"/>
  <c r="S2807" i="1" s="1"/>
  <c r="V2806" i="1"/>
  <c r="U2806" i="1"/>
  <c r="T2806" i="1"/>
  <c r="R2806" i="1"/>
  <c r="Q2806" i="1"/>
  <c r="P2806" i="1"/>
  <c r="O2806" i="1"/>
  <c r="S2806" i="1" s="1"/>
  <c r="V2805" i="1"/>
  <c r="U2805" i="1"/>
  <c r="T2805" i="1"/>
  <c r="R2805" i="1"/>
  <c r="Q2805" i="1"/>
  <c r="P2805" i="1"/>
  <c r="O2805" i="1"/>
  <c r="S2805" i="1" s="1"/>
  <c r="V2804" i="1"/>
  <c r="U2804" i="1"/>
  <c r="T2804" i="1"/>
  <c r="R2804" i="1"/>
  <c r="Q2804" i="1"/>
  <c r="P2804" i="1"/>
  <c r="O2804" i="1"/>
  <c r="S2804" i="1" s="1"/>
  <c r="V2803" i="1"/>
  <c r="U2803" i="1"/>
  <c r="T2803" i="1"/>
  <c r="R2803" i="1"/>
  <c r="Q2803" i="1"/>
  <c r="P2803" i="1"/>
  <c r="O2803" i="1"/>
  <c r="S2803" i="1" s="1"/>
  <c r="V2802" i="1"/>
  <c r="U2802" i="1"/>
  <c r="T2802" i="1"/>
  <c r="R2802" i="1"/>
  <c r="Q2802" i="1"/>
  <c r="P2802" i="1"/>
  <c r="O2802" i="1"/>
  <c r="S2802" i="1" s="1"/>
  <c r="V2801" i="1"/>
  <c r="U2801" i="1"/>
  <c r="T2801" i="1"/>
  <c r="R2801" i="1"/>
  <c r="Q2801" i="1"/>
  <c r="P2801" i="1"/>
  <c r="O2801" i="1"/>
  <c r="S2801" i="1" s="1"/>
  <c r="V2800" i="1"/>
  <c r="U2800" i="1"/>
  <c r="T2800" i="1"/>
  <c r="R2800" i="1"/>
  <c r="Q2800" i="1"/>
  <c r="P2800" i="1"/>
  <c r="O2800" i="1"/>
  <c r="S2800" i="1" s="1"/>
  <c r="V2799" i="1"/>
  <c r="U2799" i="1"/>
  <c r="T2799" i="1"/>
  <c r="R2799" i="1"/>
  <c r="Q2799" i="1"/>
  <c r="P2799" i="1"/>
  <c r="O2799" i="1"/>
  <c r="S2799" i="1" s="1"/>
  <c r="V2798" i="1"/>
  <c r="U2798" i="1"/>
  <c r="T2798" i="1"/>
  <c r="R2798" i="1"/>
  <c r="Q2798" i="1"/>
  <c r="P2798" i="1"/>
  <c r="O2798" i="1"/>
  <c r="S2798" i="1" s="1"/>
  <c r="V2797" i="1"/>
  <c r="U2797" i="1"/>
  <c r="T2797" i="1"/>
  <c r="R2797" i="1"/>
  <c r="Q2797" i="1"/>
  <c r="P2797" i="1"/>
  <c r="O2797" i="1"/>
  <c r="S2797" i="1" s="1"/>
  <c r="V2796" i="1"/>
  <c r="U2796" i="1"/>
  <c r="T2796" i="1"/>
  <c r="R2796" i="1"/>
  <c r="Q2796" i="1"/>
  <c r="P2796" i="1"/>
  <c r="O2796" i="1"/>
  <c r="S2796" i="1" s="1"/>
  <c r="V2795" i="1"/>
  <c r="U2795" i="1"/>
  <c r="T2795" i="1"/>
  <c r="R2795" i="1"/>
  <c r="Q2795" i="1"/>
  <c r="P2795" i="1"/>
  <c r="O2795" i="1"/>
  <c r="S2795" i="1" s="1"/>
  <c r="V2794" i="1"/>
  <c r="U2794" i="1"/>
  <c r="T2794" i="1"/>
  <c r="R2794" i="1"/>
  <c r="Q2794" i="1"/>
  <c r="P2794" i="1"/>
  <c r="O2794" i="1"/>
  <c r="S2794" i="1" s="1"/>
  <c r="V2793" i="1"/>
  <c r="U2793" i="1"/>
  <c r="T2793" i="1"/>
  <c r="R2793" i="1"/>
  <c r="Q2793" i="1"/>
  <c r="P2793" i="1"/>
  <c r="O2793" i="1"/>
  <c r="S2793" i="1" s="1"/>
  <c r="V2792" i="1"/>
  <c r="U2792" i="1"/>
  <c r="T2792" i="1"/>
  <c r="R2792" i="1"/>
  <c r="Q2792" i="1"/>
  <c r="P2792" i="1"/>
  <c r="O2792" i="1"/>
  <c r="S2792" i="1" s="1"/>
  <c r="V2791" i="1"/>
  <c r="U2791" i="1"/>
  <c r="T2791" i="1"/>
  <c r="R2791" i="1"/>
  <c r="Q2791" i="1"/>
  <c r="P2791" i="1"/>
  <c r="O2791" i="1"/>
  <c r="S2791" i="1" s="1"/>
  <c r="V2790" i="1"/>
  <c r="U2790" i="1"/>
  <c r="T2790" i="1"/>
  <c r="R2790" i="1"/>
  <c r="Q2790" i="1"/>
  <c r="P2790" i="1"/>
  <c r="O2790" i="1"/>
  <c r="S2790" i="1" s="1"/>
  <c r="V2789" i="1"/>
  <c r="U2789" i="1"/>
  <c r="T2789" i="1"/>
  <c r="R2789" i="1"/>
  <c r="Q2789" i="1"/>
  <c r="P2789" i="1"/>
  <c r="O2789" i="1"/>
  <c r="S2789" i="1" s="1"/>
  <c r="V2788" i="1"/>
  <c r="U2788" i="1"/>
  <c r="T2788" i="1"/>
  <c r="R2788" i="1"/>
  <c r="Q2788" i="1"/>
  <c r="P2788" i="1"/>
  <c r="O2788" i="1"/>
  <c r="S2788" i="1" s="1"/>
  <c r="V2787" i="1"/>
  <c r="U2787" i="1"/>
  <c r="T2787" i="1"/>
  <c r="R2787" i="1"/>
  <c r="Q2787" i="1"/>
  <c r="P2787" i="1"/>
  <c r="O2787" i="1"/>
  <c r="S2787" i="1" s="1"/>
  <c r="V2786" i="1"/>
  <c r="U2786" i="1"/>
  <c r="T2786" i="1"/>
  <c r="R2786" i="1"/>
  <c r="Q2786" i="1"/>
  <c r="P2786" i="1"/>
  <c r="O2786" i="1"/>
  <c r="S2786" i="1" s="1"/>
  <c r="V2785" i="1"/>
  <c r="U2785" i="1"/>
  <c r="T2785" i="1"/>
  <c r="R2785" i="1"/>
  <c r="Q2785" i="1"/>
  <c r="P2785" i="1"/>
  <c r="O2785" i="1"/>
  <c r="S2785" i="1" s="1"/>
  <c r="V2784" i="1"/>
  <c r="U2784" i="1"/>
  <c r="T2784" i="1"/>
  <c r="R2784" i="1"/>
  <c r="Q2784" i="1"/>
  <c r="P2784" i="1"/>
  <c r="O2784" i="1"/>
  <c r="S2784" i="1" s="1"/>
  <c r="V2783" i="1"/>
  <c r="U2783" i="1"/>
  <c r="T2783" i="1"/>
  <c r="R2783" i="1"/>
  <c r="Q2783" i="1"/>
  <c r="P2783" i="1"/>
  <c r="O2783" i="1"/>
  <c r="S2783" i="1" s="1"/>
  <c r="V2782" i="1"/>
  <c r="U2782" i="1"/>
  <c r="T2782" i="1"/>
  <c r="R2782" i="1"/>
  <c r="Q2782" i="1"/>
  <c r="P2782" i="1"/>
  <c r="O2782" i="1"/>
  <c r="S2782" i="1" s="1"/>
  <c r="V2781" i="1"/>
  <c r="U2781" i="1"/>
  <c r="T2781" i="1"/>
  <c r="R2781" i="1"/>
  <c r="Q2781" i="1"/>
  <c r="P2781" i="1"/>
  <c r="O2781" i="1"/>
  <c r="S2781" i="1" s="1"/>
  <c r="V2780" i="1"/>
  <c r="U2780" i="1"/>
  <c r="T2780" i="1"/>
  <c r="R2780" i="1"/>
  <c r="Q2780" i="1"/>
  <c r="P2780" i="1"/>
  <c r="O2780" i="1"/>
  <c r="S2780" i="1" s="1"/>
  <c r="V2779" i="1"/>
  <c r="U2779" i="1"/>
  <c r="T2779" i="1"/>
  <c r="R2779" i="1"/>
  <c r="Q2779" i="1"/>
  <c r="P2779" i="1"/>
  <c r="O2779" i="1"/>
  <c r="S2779" i="1" s="1"/>
  <c r="V2778" i="1"/>
  <c r="U2778" i="1"/>
  <c r="T2778" i="1"/>
  <c r="R2778" i="1"/>
  <c r="Q2778" i="1"/>
  <c r="P2778" i="1"/>
  <c r="O2778" i="1"/>
  <c r="S2778" i="1" s="1"/>
  <c r="V2777" i="1"/>
  <c r="U2777" i="1"/>
  <c r="T2777" i="1"/>
  <c r="R2777" i="1"/>
  <c r="Q2777" i="1"/>
  <c r="P2777" i="1"/>
  <c r="O2777" i="1"/>
  <c r="S2777" i="1" s="1"/>
  <c r="V2776" i="1"/>
  <c r="U2776" i="1"/>
  <c r="T2776" i="1"/>
  <c r="R2776" i="1"/>
  <c r="Q2776" i="1"/>
  <c r="P2776" i="1"/>
  <c r="O2776" i="1"/>
  <c r="S2776" i="1" s="1"/>
  <c r="V2775" i="1"/>
  <c r="U2775" i="1"/>
  <c r="T2775" i="1"/>
  <c r="R2775" i="1"/>
  <c r="Q2775" i="1"/>
  <c r="P2775" i="1"/>
  <c r="O2775" i="1"/>
  <c r="S2775" i="1" s="1"/>
  <c r="V2774" i="1"/>
  <c r="U2774" i="1"/>
  <c r="T2774" i="1"/>
  <c r="R2774" i="1"/>
  <c r="Q2774" i="1"/>
  <c r="P2774" i="1"/>
  <c r="O2774" i="1"/>
  <c r="S2774" i="1" s="1"/>
  <c r="V2773" i="1"/>
  <c r="U2773" i="1"/>
  <c r="T2773" i="1"/>
  <c r="R2773" i="1"/>
  <c r="Q2773" i="1"/>
  <c r="P2773" i="1"/>
  <c r="O2773" i="1"/>
  <c r="S2773" i="1" s="1"/>
  <c r="V2772" i="1"/>
  <c r="U2772" i="1"/>
  <c r="T2772" i="1"/>
  <c r="R2772" i="1"/>
  <c r="Q2772" i="1"/>
  <c r="P2772" i="1"/>
  <c r="O2772" i="1"/>
  <c r="S2772" i="1" s="1"/>
  <c r="V2771" i="1"/>
  <c r="U2771" i="1"/>
  <c r="T2771" i="1"/>
  <c r="R2771" i="1"/>
  <c r="Q2771" i="1"/>
  <c r="P2771" i="1"/>
  <c r="O2771" i="1"/>
  <c r="S2771" i="1" s="1"/>
  <c r="V2770" i="1"/>
  <c r="U2770" i="1"/>
  <c r="T2770" i="1"/>
  <c r="R2770" i="1"/>
  <c r="Q2770" i="1"/>
  <c r="P2770" i="1"/>
  <c r="O2770" i="1"/>
  <c r="S2770" i="1" s="1"/>
  <c r="V2769" i="1"/>
  <c r="U2769" i="1"/>
  <c r="T2769" i="1"/>
  <c r="R2769" i="1"/>
  <c r="Q2769" i="1"/>
  <c r="P2769" i="1"/>
  <c r="O2769" i="1"/>
  <c r="S2769" i="1" s="1"/>
  <c r="V2768" i="1"/>
  <c r="U2768" i="1"/>
  <c r="T2768" i="1"/>
  <c r="R2768" i="1"/>
  <c r="Q2768" i="1"/>
  <c r="P2768" i="1"/>
  <c r="O2768" i="1"/>
  <c r="S2768" i="1" s="1"/>
  <c r="V2767" i="1"/>
  <c r="U2767" i="1"/>
  <c r="T2767" i="1"/>
  <c r="R2767" i="1"/>
  <c r="Q2767" i="1"/>
  <c r="P2767" i="1"/>
  <c r="O2767" i="1"/>
  <c r="S2767" i="1" s="1"/>
  <c r="V2766" i="1"/>
  <c r="U2766" i="1"/>
  <c r="T2766" i="1"/>
  <c r="R2766" i="1"/>
  <c r="Q2766" i="1"/>
  <c r="P2766" i="1"/>
  <c r="O2766" i="1"/>
  <c r="S2766" i="1" s="1"/>
  <c r="V2765" i="1"/>
  <c r="U2765" i="1"/>
  <c r="T2765" i="1"/>
  <c r="R2765" i="1"/>
  <c r="Q2765" i="1"/>
  <c r="P2765" i="1"/>
  <c r="O2765" i="1"/>
  <c r="S2765" i="1" s="1"/>
  <c r="V2764" i="1"/>
  <c r="U2764" i="1"/>
  <c r="T2764" i="1"/>
  <c r="R2764" i="1"/>
  <c r="Q2764" i="1"/>
  <c r="P2764" i="1"/>
  <c r="O2764" i="1"/>
  <c r="S2764" i="1" s="1"/>
  <c r="V2763" i="1"/>
  <c r="U2763" i="1"/>
  <c r="T2763" i="1"/>
  <c r="R2763" i="1"/>
  <c r="Q2763" i="1"/>
  <c r="P2763" i="1"/>
  <c r="O2763" i="1"/>
  <c r="S2763" i="1" s="1"/>
  <c r="V2762" i="1"/>
  <c r="U2762" i="1"/>
  <c r="T2762" i="1"/>
  <c r="R2762" i="1"/>
  <c r="Q2762" i="1"/>
  <c r="P2762" i="1"/>
  <c r="O2762" i="1"/>
  <c r="S2762" i="1" s="1"/>
  <c r="V2761" i="1"/>
  <c r="U2761" i="1"/>
  <c r="T2761" i="1"/>
  <c r="R2761" i="1"/>
  <c r="Q2761" i="1"/>
  <c r="P2761" i="1"/>
  <c r="O2761" i="1"/>
  <c r="S2761" i="1" s="1"/>
  <c r="V2760" i="1"/>
  <c r="U2760" i="1"/>
  <c r="T2760" i="1"/>
  <c r="R2760" i="1"/>
  <c r="Q2760" i="1"/>
  <c r="P2760" i="1"/>
  <c r="O2760" i="1"/>
  <c r="S2760" i="1" s="1"/>
  <c r="V2759" i="1"/>
  <c r="U2759" i="1"/>
  <c r="T2759" i="1"/>
  <c r="R2759" i="1"/>
  <c r="Q2759" i="1"/>
  <c r="P2759" i="1"/>
  <c r="O2759" i="1"/>
  <c r="S2759" i="1" s="1"/>
  <c r="V2758" i="1"/>
  <c r="U2758" i="1"/>
  <c r="T2758" i="1"/>
  <c r="R2758" i="1"/>
  <c r="Q2758" i="1"/>
  <c r="P2758" i="1"/>
  <c r="O2758" i="1"/>
  <c r="S2758" i="1" s="1"/>
  <c r="V2757" i="1"/>
  <c r="U2757" i="1"/>
  <c r="T2757" i="1"/>
  <c r="R2757" i="1"/>
  <c r="Q2757" i="1"/>
  <c r="P2757" i="1"/>
  <c r="O2757" i="1"/>
  <c r="S2757" i="1" s="1"/>
  <c r="V2756" i="1"/>
  <c r="U2756" i="1"/>
  <c r="T2756" i="1"/>
  <c r="R2756" i="1"/>
  <c r="Q2756" i="1"/>
  <c r="P2756" i="1"/>
  <c r="O2756" i="1"/>
  <c r="S2756" i="1" s="1"/>
  <c r="V2755" i="1"/>
  <c r="U2755" i="1"/>
  <c r="T2755" i="1"/>
  <c r="R2755" i="1"/>
  <c r="Q2755" i="1"/>
  <c r="P2755" i="1"/>
  <c r="O2755" i="1"/>
  <c r="S2755" i="1" s="1"/>
  <c r="V2754" i="1"/>
  <c r="U2754" i="1"/>
  <c r="T2754" i="1"/>
  <c r="R2754" i="1"/>
  <c r="Q2754" i="1"/>
  <c r="P2754" i="1"/>
  <c r="O2754" i="1"/>
  <c r="S2754" i="1" s="1"/>
  <c r="V2753" i="1"/>
  <c r="U2753" i="1"/>
  <c r="T2753" i="1"/>
  <c r="R2753" i="1"/>
  <c r="Q2753" i="1"/>
  <c r="P2753" i="1"/>
  <c r="O2753" i="1"/>
  <c r="S2753" i="1" s="1"/>
  <c r="V2752" i="1"/>
  <c r="U2752" i="1"/>
  <c r="T2752" i="1"/>
  <c r="R2752" i="1"/>
  <c r="Q2752" i="1"/>
  <c r="P2752" i="1"/>
  <c r="O2752" i="1"/>
  <c r="S2752" i="1" s="1"/>
  <c r="V2751" i="1"/>
  <c r="U2751" i="1"/>
  <c r="T2751" i="1"/>
  <c r="R2751" i="1"/>
  <c r="Q2751" i="1"/>
  <c r="P2751" i="1"/>
  <c r="O2751" i="1"/>
  <c r="S2751" i="1" s="1"/>
  <c r="V2750" i="1"/>
  <c r="U2750" i="1"/>
  <c r="T2750" i="1"/>
  <c r="R2750" i="1"/>
  <c r="Q2750" i="1"/>
  <c r="P2750" i="1"/>
  <c r="O2750" i="1"/>
  <c r="S2750" i="1" s="1"/>
  <c r="V2749" i="1"/>
  <c r="U2749" i="1"/>
  <c r="T2749" i="1"/>
  <c r="R2749" i="1"/>
  <c r="Q2749" i="1"/>
  <c r="P2749" i="1"/>
  <c r="O2749" i="1"/>
  <c r="S2749" i="1" s="1"/>
  <c r="V2748" i="1"/>
  <c r="U2748" i="1"/>
  <c r="T2748" i="1"/>
  <c r="R2748" i="1"/>
  <c r="Q2748" i="1"/>
  <c r="P2748" i="1"/>
  <c r="O2748" i="1"/>
  <c r="S2748" i="1" s="1"/>
  <c r="V2747" i="1"/>
  <c r="U2747" i="1"/>
  <c r="T2747" i="1"/>
  <c r="R2747" i="1"/>
  <c r="Q2747" i="1"/>
  <c r="P2747" i="1"/>
  <c r="O2747" i="1"/>
  <c r="S2747" i="1" s="1"/>
  <c r="V2746" i="1"/>
  <c r="U2746" i="1"/>
  <c r="T2746" i="1"/>
  <c r="R2746" i="1"/>
  <c r="Q2746" i="1"/>
  <c r="P2746" i="1"/>
  <c r="O2746" i="1"/>
  <c r="S2746" i="1" s="1"/>
  <c r="V2745" i="1"/>
  <c r="U2745" i="1"/>
  <c r="T2745" i="1"/>
  <c r="R2745" i="1"/>
  <c r="Q2745" i="1"/>
  <c r="P2745" i="1"/>
  <c r="O2745" i="1"/>
  <c r="S2745" i="1" s="1"/>
  <c r="V2744" i="1"/>
  <c r="U2744" i="1"/>
  <c r="T2744" i="1"/>
  <c r="R2744" i="1"/>
  <c r="Q2744" i="1"/>
  <c r="P2744" i="1"/>
  <c r="O2744" i="1"/>
  <c r="S2744" i="1" s="1"/>
  <c r="V2743" i="1"/>
  <c r="U2743" i="1"/>
  <c r="T2743" i="1"/>
  <c r="R2743" i="1"/>
  <c r="Q2743" i="1"/>
  <c r="P2743" i="1"/>
  <c r="O2743" i="1"/>
  <c r="S2743" i="1" s="1"/>
  <c r="V2742" i="1"/>
  <c r="U2742" i="1"/>
  <c r="T2742" i="1"/>
  <c r="R2742" i="1"/>
  <c r="Q2742" i="1"/>
  <c r="P2742" i="1"/>
  <c r="O2742" i="1"/>
  <c r="S2742" i="1" s="1"/>
  <c r="V2741" i="1"/>
  <c r="U2741" i="1"/>
  <c r="T2741" i="1"/>
  <c r="R2741" i="1"/>
  <c r="Q2741" i="1"/>
  <c r="P2741" i="1"/>
  <c r="O2741" i="1"/>
  <c r="S2741" i="1" s="1"/>
  <c r="V2740" i="1"/>
  <c r="U2740" i="1"/>
  <c r="T2740" i="1"/>
  <c r="R2740" i="1"/>
  <c r="Q2740" i="1"/>
  <c r="P2740" i="1"/>
  <c r="O2740" i="1"/>
  <c r="S2740" i="1" s="1"/>
  <c r="V2739" i="1"/>
  <c r="U2739" i="1"/>
  <c r="T2739" i="1"/>
  <c r="R2739" i="1"/>
  <c r="Q2739" i="1"/>
  <c r="P2739" i="1"/>
  <c r="O2739" i="1"/>
  <c r="S2739" i="1" s="1"/>
  <c r="V2738" i="1"/>
  <c r="U2738" i="1"/>
  <c r="T2738" i="1"/>
  <c r="R2738" i="1"/>
  <c r="Q2738" i="1"/>
  <c r="P2738" i="1"/>
  <c r="O2738" i="1"/>
  <c r="S2738" i="1" s="1"/>
  <c r="V2737" i="1"/>
  <c r="U2737" i="1"/>
  <c r="T2737" i="1"/>
  <c r="R2737" i="1"/>
  <c r="Q2737" i="1"/>
  <c r="P2737" i="1"/>
  <c r="O2737" i="1"/>
  <c r="S2737" i="1" s="1"/>
  <c r="V2736" i="1"/>
  <c r="U2736" i="1"/>
  <c r="T2736" i="1"/>
  <c r="R2736" i="1"/>
  <c r="Q2736" i="1"/>
  <c r="P2736" i="1"/>
  <c r="O2736" i="1"/>
  <c r="S2736" i="1" s="1"/>
  <c r="V2735" i="1"/>
  <c r="U2735" i="1"/>
  <c r="T2735" i="1"/>
  <c r="R2735" i="1"/>
  <c r="Q2735" i="1"/>
  <c r="P2735" i="1"/>
  <c r="O2735" i="1"/>
  <c r="S2735" i="1" s="1"/>
  <c r="V2734" i="1"/>
  <c r="U2734" i="1"/>
  <c r="T2734" i="1"/>
  <c r="R2734" i="1"/>
  <c r="Q2734" i="1"/>
  <c r="P2734" i="1"/>
  <c r="O2734" i="1"/>
  <c r="S2734" i="1" s="1"/>
  <c r="V2733" i="1"/>
  <c r="U2733" i="1"/>
  <c r="T2733" i="1"/>
  <c r="R2733" i="1"/>
  <c r="Q2733" i="1"/>
  <c r="P2733" i="1"/>
  <c r="O2733" i="1"/>
  <c r="S2733" i="1" s="1"/>
  <c r="V2732" i="1"/>
  <c r="U2732" i="1"/>
  <c r="T2732" i="1"/>
  <c r="R2732" i="1"/>
  <c r="Q2732" i="1"/>
  <c r="P2732" i="1"/>
  <c r="O2732" i="1"/>
  <c r="S2732" i="1" s="1"/>
  <c r="V2731" i="1"/>
  <c r="U2731" i="1"/>
  <c r="T2731" i="1"/>
  <c r="R2731" i="1"/>
  <c r="Q2731" i="1"/>
  <c r="P2731" i="1"/>
  <c r="O2731" i="1"/>
  <c r="S2731" i="1" s="1"/>
  <c r="V2730" i="1"/>
  <c r="U2730" i="1"/>
  <c r="T2730" i="1"/>
  <c r="R2730" i="1"/>
  <c r="Q2730" i="1"/>
  <c r="P2730" i="1"/>
  <c r="O2730" i="1"/>
  <c r="S2730" i="1" s="1"/>
  <c r="V2729" i="1"/>
  <c r="U2729" i="1"/>
  <c r="T2729" i="1"/>
  <c r="R2729" i="1"/>
  <c r="Q2729" i="1"/>
  <c r="P2729" i="1"/>
  <c r="O2729" i="1"/>
  <c r="S2729" i="1" s="1"/>
  <c r="V2728" i="1"/>
  <c r="U2728" i="1"/>
  <c r="T2728" i="1"/>
  <c r="R2728" i="1"/>
  <c r="Q2728" i="1"/>
  <c r="P2728" i="1"/>
  <c r="O2728" i="1"/>
  <c r="S2728" i="1" s="1"/>
  <c r="V2727" i="1"/>
  <c r="U2727" i="1"/>
  <c r="T2727" i="1"/>
  <c r="R2727" i="1"/>
  <c r="Q2727" i="1"/>
  <c r="P2727" i="1"/>
  <c r="O2727" i="1"/>
  <c r="S2727" i="1" s="1"/>
  <c r="V2726" i="1"/>
  <c r="U2726" i="1"/>
  <c r="T2726" i="1"/>
  <c r="R2726" i="1"/>
  <c r="Q2726" i="1"/>
  <c r="P2726" i="1"/>
  <c r="O2726" i="1"/>
  <c r="S2726" i="1" s="1"/>
  <c r="V2725" i="1"/>
  <c r="U2725" i="1"/>
  <c r="T2725" i="1"/>
  <c r="R2725" i="1"/>
  <c r="Q2725" i="1"/>
  <c r="P2725" i="1"/>
  <c r="O2725" i="1"/>
  <c r="S2725" i="1" s="1"/>
  <c r="V2724" i="1"/>
  <c r="U2724" i="1"/>
  <c r="T2724" i="1"/>
  <c r="R2724" i="1"/>
  <c r="Q2724" i="1"/>
  <c r="P2724" i="1"/>
  <c r="O2724" i="1"/>
  <c r="S2724" i="1" s="1"/>
  <c r="V2723" i="1"/>
  <c r="U2723" i="1"/>
  <c r="T2723" i="1"/>
  <c r="R2723" i="1"/>
  <c r="Q2723" i="1"/>
  <c r="P2723" i="1"/>
  <c r="O2723" i="1"/>
  <c r="S2723" i="1" s="1"/>
  <c r="V2722" i="1"/>
  <c r="U2722" i="1"/>
  <c r="T2722" i="1"/>
  <c r="R2722" i="1"/>
  <c r="Q2722" i="1"/>
  <c r="P2722" i="1"/>
  <c r="O2722" i="1"/>
  <c r="S2722" i="1" s="1"/>
  <c r="V2721" i="1"/>
  <c r="U2721" i="1"/>
  <c r="T2721" i="1"/>
  <c r="R2721" i="1"/>
  <c r="Q2721" i="1"/>
  <c r="P2721" i="1"/>
  <c r="O2721" i="1"/>
  <c r="S2721" i="1" s="1"/>
  <c r="V2720" i="1"/>
  <c r="U2720" i="1"/>
  <c r="T2720" i="1"/>
  <c r="R2720" i="1"/>
  <c r="Q2720" i="1"/>
  <c r="P2720" i="1"/>
  <c r="O2720" i="1"/>
  <c r="S2720" i="1" s="1"/>
  <c r="V2719" i="1"/>
  <c r="U2719" i="1"/>
  <c r="T2719" i="1"/>
  <c r="R2719" i="1"/>
  <c r="Q2719" i="1"/>
  <c r="P2719" i="1"/>
  <c r="O2719" i="1"/>
  <c r="S2719" i="1" s="1"/>
  <c r="V2718" i="1"/>
  <c r="U2718" i="1"/>
  <c r="T2718" i="1"/>
  <c r="R2718" i="1"/>
  <c r="Q2718" i="1"/>
  <c r="P2718" i="1"/>
  <c r="O2718" i="1"/>
  <c r="S2718" i="1" s="1"/>
  <c r="V2717" i="1"/>
  <c r="U2717" i="1"/>
  <c r="T2717" i="1"/>
  <c r="R2717" i="1"/>
  <c r="Q2717" i="1"/>
  <c r="P2717" i="1"/>
  <c r="O2717" i="1"/>
  <c r="S2717" i="1" s="1"/>
  <c r="V2716" i="1"/>
  <c r="U2716" i="1"/>
  <c r="T2716" i="1"/>
  <c r="R2716" i="1"/>
  <c r="Q2716" i="1"/>
  <c r="P2716" i="1"/>
  <c r="O2716" i="1"/>
  <c r="S2716" i="1" s="1"/>
  <c r="V2715" i="1"/>
  <c r="U2715" i="1"/>
  <c r="T2715" i="1"/>
  <c r="R2715" i="1"/>
  <c r="Q2715" i="1"/>
  <c r="P2715" i="1"/>
  <c r="O2715" i="1"/>
  <c r="S2715" i="1" s="1"/>
  <c r="V2714" i="1"/>
  <c r="U2714" i="1"/>
  <c r="T2714" i="1"/>
  <c r="R2714" i="1"/>
  <c r="Q2714" i="1"/>
  <c r="P2714" i="1"/>
  <c r="O2714" i="1"/>
  <c r="S2714" i="1" s="1"/>
  <c r="V2713" i="1"/>
  <c r="U2713" i="1"/>
  <c r="T2713" i="1"/>
  <c r="R2713" i="1"/>
  <c r="Q2713" i="1"/>
  <c r="P2713" i="1"/>
  <c r="O2713" i="1"/>
  <c r="S2713" i="1" s="1"/>
  <c r="V2712" i="1"/>
  <c r="U2712" i="1"/>
  <c r="T2712" i="1"/>
  <c r="R2712" i="1"/>
  <c r="Q2712" i="1"/>
  <c r="P2712" i="1"/>
  <c r="O2712" i="1"/>
  <c r="S2712" i="1" s="1"/>
  <c r="V2711" i="1"/>
  <c r="U2711" i="1"/>
  <c r="T2711" i="1"/>
  <c r="R2711" i="1"/>
  <c r="Q2711" i="1"/>
  <c r="P2711" i="1"/>
  <c r="O2711" i="1"/>
  <c r="S2711" i="1" s="1"/>
  <c r="V2710" i="1"/>
  <c r="U2710" i="1"/>
  <c r="T2710" i="1"/>
  <c r="R2710" i="1"/>
  <c r="Q2710" i="1"/>
  <c r="P2710" i="1"/>
  <c r="O2710" i="1"/>
  <c r="S2710" i="1" s="1"/>
  <c r="V2709" i="1"/>
  <c r="U2709" i="1"/>
  <c r="T2709" i="1"/>
  <c r="R2709" i="1"/>
  <c r="Q2709" i="1"/>
  <c r="P2709" i="1"/>
  <c r="O2709" i="1"/>
  <c r="S2709" i="1" s="1"/>
  <c r="V2708" i="1"/>
  <c r="U2708" i="1"/>
  <c r="T2708" i="1"/>
  <c r="R2708" i="1"/>
  <c r="Q2708" i="1"/>
  <c r="P2708" i="1"/>
  <c r="O2708" i="1"/>
  <c r="S2708" i="1" s="1"/>
  <c r="V2707" i="1"/>
  <c r="U2707" i="1"/>
  <c r="T2707" i="1"/>
  <c r="R2707" i="1"/>
  <c r="Q2707" i="1"/>
  <c r="P2707" i="1"/>
  <c r="O2707" i="1"/>
  <c r="S2707" i="1" s="1"/>
  <c r="V2706" i="1"/>
  <c r="U2706" i="1"/>
  <c r="T2706" i="1"/>
  <c r="R2706" i="1"/>
  <c r="Q2706" i="1"/>
  <c r="P2706" i="1"/>
  <c r="O2706" i="1"/>
  <c r="S2706" i="1" s="1"/>
  <c r="V2705" i="1"/>
  <c r="U2705" i="1"/>
  <c r="T2705" i="1"/>
  <c r="R2705" i="1"/>
  <c r="Q2705" i="1"/>
  <c r="P2705" i="1"/>
  <c r="O2705" i="1"/>
  <c r="S2705" i="1" s="1"/>
  <c r="V2704" i="1"/>
  <c r="U2704" i="1"/>
  <c r="T2704" i="1"/>
  <c r="R2704" i="1"/>
  <c r="Q2704" i="1"/>
  <c r="P2704" i="1"/>
  <c r="O2704" i="1"/>
  <c r="S2704" i="1" s="1"/>
  <c r="V2703" i="1"/>
  <c r="U2703" i="1"/>
  <c r="T2703" i="1"/>
  <c r="R2703" i="1"/>
  <c r="Q2703" i="1"/>
  <c r="P2703" i="1"/>
  <c r="O2703" i="1"/>
  <c r="S2703" i="1" s="1"/>
  <c r="V2702" i="1"/>
  <c r="U2702" i="1"/>
  <c r="T2702" i="1"/>
  <c r="R2702" i="1"/>
  <c r="Q2702" i="1"/>
  <c r="P2702" i="1"/>
  <c r="O2702" i="1"/>
  <c r="S2702" i="1" s="1"/>
  <c r="V2701" i="1"/>
  <c r="U2701" i="1"/>
  <c r="T2701" i="1"/>
  <c r="R2701" i="1"/>
  <c r="Q2701" i="1"/>
  <c r="P2701" i="1"/>
  <c r="O2701" i="1"/>
  <c r="S2701" i="1" s="1"/>
  <c r="V2700" i="1"/>
  <c r="U2700" i="1"/>
  <c r="T2700" i="1"/>
  <c r="R2700" i="1"/>
  <c r="Q2700" i="1"/>
  <c r="P2700" i="1"/>
  <c r="O2700" i="1"/>
  <c r="S2700" i="1" s="1"/>
  <c r="V2699" i="1"/>
  <c r="U2699" i="1"/>
  <c r="T2699" i="1"/>
  <c r="R2699" i="1"/>
  <c r="Q2699" i="1"/>
  <c r="P2699" i="1"/>
  <c r="O2699" i="1"/>
  <c r="S2699" i="1" s="1"/>
  <c r="V2698" i="1"/>
  <c r="U2698" i="1"/>
  <c r="T2698" i="1"/>
  <c r="R2698" i="1"/>
  <c r="Q2698" i="1"/>
  <c r="P2698" i="1"/>
  <c r="O2698" i="1"/>
  <c r="S2698" i="1" s="1"/>
  <c r="V2697" i="1"/>
  <c r="U2697" i="1"/>
  <c r="T2697" i="1"/>
  <c r="R2697" i="1"/>
  <c r="Q2697" i="1"/>
  <c r="P2697" i="1"/>
  <c r="O2697" i="1"/>
  <c r="S2697" i="1" s="1"/>
  <c r="V2696" i="1"/>
  <c r="U2696" i="1"/>
  <c r="T2696" i="1"/>
  <c r="R2696" i="1"/>
  <c r="Q2696" i="1"/>
  <c r="P2696" i="1"/>
  <c r="O2696" i="1"/>
  <c r="S2696" i="1" s="1"/>
  <c r="V2695" i="1"/>
  <c r="U2695" i="1"/>
  <c r="T2695" i="1"/>
  <c r="R2695" i="1"/>
  <c r="Q2695" i="1"/>
  <c r="P2695" i="1"/>
  <c r="O2695" i="1"/>
  <c r="S2695" i="1" s="1"/>
  <c r="V2694" i="1"/>
  <c r="U2694" i="1"/>
  <c r="T2694" i="1"/>
  <c r="R2694" i="1"/>
  <c r="Q2694" i="1"/>
  <c r="P2694" i="1"/>
  <c r="O2694" i="1"/>
  <c r="S2694" i="1" s="1"/>
  <c r="V2693" i="1"/>
  <c r="U2693" i="1"/>
  <c r="T2693" i="1"/>
  <c r="R2693" i="1"/>
  <c r="Q2693" i="1"/>
  <c r="P2693" i="1"/>
  <c r="O2693" i="1"/>
  <c r="S2693" i="1" s="1"/>
  <c r="V2692" i="1"/>
  <c r="U2692" i="1"/>
  <c r="T2692" i="1"/>
  <c r="R2692" i="1"/>
  <c r="Q2692" i="1"/>
  <c r="P2692" i="1"/>
  <c r="O2692" i="1"/>
  <c r="S2692" i="1" s="1"/>
  <c r="V2691" i="1"/>
  <c r="U2691" i="1"/>
  <c r="T2691" i="1"/>
  <c r="R2691" i="1"/>
  <c r="Q2691" i="1"/>
  <c r="P2691" i="1"/>
  <c r="O2691" i="1"/>
  <c r="S2691" i="1" s="1"/>
  <c r="V2690" i="1"/>
  <c r="U2690" i="1"/>
  <c r="T2690" i="1"/>
  <c r="R2690" i="1"/>
  <c r="Q2690" i="1"/>
  <c r="P2690" i="1"/>
  <c r="O2690" i="1"/>
  <c r="S2690" i="1" s="1"/>
  <c r="V2689" i="1"/>
  <c r="U2689" i="1"/>
  <c r="T2689" i="1"/>
  <c r="R2689" i="1"/>
  <c r="Q2689" i="1"/>
  <c r="P2689" i="1"/>
  <c r="O2689" i="1"/>
  <c r="S2689" i="1" s="1"/>
  <c r="V2688" i="1"/>
  <c r="U2688" i="1"/>
  <c r="T2688" i="1"/>
  <c r="R2688" i="1"/>
  <c r="Q2688" i="1"/>
  <c r="P2688" i="1"/>
  <c r="O2688" i="1"/>
  <c r="S2688" i="1" s="1"/>
  <c r="V2687" i="1"/>
  <c r="U2687" i="1"/>
  <c r="T2687" i="1"/>
  <c r="R2687" i="1"/>
  <c r="Q2687" i="1"/>
  <c r="P2687" i="1"/>
  <c r="O2687" i="1"/>
  <c r="S2687" i="1" s="1"/>
  <c r="V2686" i="1"/>
  <c r="U2686" i="1"/>
  <c r="T2686" i="1"/>
  <c r="R2686" i="1"/>
  <c r="Q2686" i="1"/>
  <c r="P2686" i="1"/>
  <c r="O2686" i="1"/>
  <c r="S2686" i="1" s="1"/>
  <c r="V2685" i="1"/>
  <c r="U2685" i="1"/>
  <c r="T2685" i="1"/>
  <c r="R2685" i="1"/>
  <c r="Q2685" i="1"/>
  <c r="P2685" i="1"/>
  <c r="O2685" i="1"/>
  <c r="S2685" i="1" s="1"/>
  <c r="V2684" i="1"/>
  <c r="U2684" i="1"/>
  <c r="T2684" i="1"/>
  <c r="R2684" i="1"/>
  <c r="Q2684" i="1"/>
  <c r="P2684" i="1"/>
  <c r="O2684" i="1"/>
  <c r="S2684" i="1" s="1"/>
  <c r="V2683" i="1"/>
  <c r="U2683" i="1"/>
  <c r="T2683" i="1"/>
  <c r="R2683" i="1"/>
  <c r="Q2683" i="1"/>
  <c r="P2683" i="1"/>
  <c r="O2683" i="1"/>
  <c r="S2683" i="1" s="1"/>
  <c r="V2682" i="1"/>
  <c r="U2682" i="1"/>
  <c r="T2682" i="1"/>
  <c r="R2682" i="1"/>
  <c r="Q2682" i="1"/>
  <c r="P2682" i="1"/>
  <c r="O2682" i="1"/>
  <c r="S2682" i="1" s="1"/>
  <c r="U2681" i="1"/>
  <c r="V2681" i="1" s="1"/>
  <c r="T2681" i="1"/>
  <c r="R2681" i="1"/>
  <c r="Q2681" i="1"/>
  <c r="P2681" i="1"/>
  <c r="O2681" i="1"/>
  <c r="S2681" i="1" s="1"/>
  <c r="U2680" i="1"/>
  <c r="T2680" i="1"/>
  <c r="V2680" i="1" s="1"/>
  <c r="Q2680" i="1"/>
  <c r="R2680" i="1" s="1"/>
  <c r="P2680" i="1"/>
  <c r="O2680" i="1"/>
  <c r="S2680" i="1" s="1"/>
  <c r="U2679" i="1"/>
  <c r="T2679" i="1"/>
  <c r="V2679" i="1" s="1"/>
  <c r="Q2679" i="1"/>
  <c r="R2679" i="1" s="1"/>
  <c r="P2679" i="1"/>
  <c r="O2679" i="1"/>
  <c r="S2679" i="1" s="1"/>
  <c r="U2678" i="1"/>
  <c r="T2678" i="1"/>
  <c r="V2678" i="1" s="1"/>
  <c r="S2678" i="1"/>
  <c r="Q2678" i="1"/>
  <c r="R2678" i="1" s="1"/>
  <c r="P2678" i="1"/>
  <c r="O2678" i="1"/>
  <c r="U2677" i="1"/>
  <c r="T2677" i="1"/>
  <c r="V2677" i="1" s="1"/>
  <c r="Q2677" i="1"/>
  <c r="R2677" i="1" s="1"/>
  <c r="P2677" i="1"/>
  <c r="O2677" i="1"/>
  <c r="S2677" i="1" s="1"/>
  <c r="U2676" i="1"/>
  <c r="T2676" i="1"/>
  <c r="V2676" i="1" s="1"/>
  <c r="S2676" i="1"/>
  <c r="Q2676" i="1"/>
  <c r="R2676" i="1" s="1"/>
  <c r="P2676" i="1"/>
  <c r="O2676" i="1"/>
  <c r="U2675" i="1"/>
  <c r="T2675" i="1"/>
  <c r="V2675" i="1" s="1"/>
  <c r="Q2675" i="1"/>
  <c r="R2675" i="1" s="1"/>
  <c r="P2675" i="1"/>
  <c r="O2675" i="1"/>
  <c r="S2675" i="1" s="1"/>
  <c r="U2674" i="1"/>
  <c r="T2674" i="1"/>
  <c r="V2674" i="1" s="1"/>
  <c r="S2674" i="1"/>
  <c r="Q2674" i="1"/>
  <c r="R2674" i="1" s="1"/>
  <c r="P2674" i="1"/>
  <c r="O2674" i="1"/>
  <c r="U2673" i="1"/>
  <c r="T2673" i="1"/>
  <c r="V2673" i="1" s="1"/>
  <c r="Q2673" i="1"/>
  <c r="R2673" i="1" s="1"/>
  <c r="P2673" i="1"/>
  <c r="O2673" i="1"/>
  <c r="S2673" i="1" s="1"/>
  <c r="U2672" i="1"/>
  <c r="T2672" i="1"/>
  <c r="V2672" i="1" s="1"/>
  <c r="S2672" i="1"/>
  <c r="Q2672" i="1"/>
  <c r="R2672" i="1" s="1"/>
  <c r="P2672" i="1"/>
  <c r="O2672" i="1"/>
  <c r="U2671" i="1"/>
  <c r="T2671" i="1"/>
  <c r="V2671" i="1" s="1"/>
  <c r="Q2671" i="1"/>
  <c r="R2671" i="1" s="1"/>
  <c r="P2671" i="1"/>
  <c r="O2671" i="1"/>
  <c r="S2671" i="1" s="1"/>
  <c r="U2670" i="1"/>
  <c r="T2670" i="1"/>
  <c r="V2670" i="1" s="1"/>
  <c r="S2670" i="1"/>
  <c r="Q2670" i="1"/>
  <c r="R2670" i="1" s="1"/>
  <c r="P2670" i="1"/>
  <c r="O2670" i="1"/>
  <c r="U2669" i="1"/>
  <c r="T2669" i="1"/>
  <c r="V2669" i="1" s="1"/>
  <c r="Q2669" i="1"/>
  <c r="R2669" i="1" s="1"/>
  <c r="P2669" i="1"/>
  <c r="O2669" i="1"/>
  <c r="S2669" i="1" s="1"/>
  <c r="U2668" i="1"/>
  <c r="T2668" i="1"/>
  <c r="V2668" i="1" s="1"/>
  <c r="S2668" i="1"/>
  <c r="Q2668" i="1"/>
  <c r="R2668" i="1" s="1"/>
  <c r="P2668" i="1"/>
  <c r="O2668" i="1"/>
  <c r="U2667" i="1"/>
  <c r="T2667" i="1"/>
  <c r="V2667" i="1" s="1"/>
  <c r="Q2667" i="1"/>
  <c r="R2667" i="1" s="1"/>
  <c r="P2667" i="1"/>
  <c r="O2667" i="1"/>
  <c r="S2667" i="1" s="1"/>
  <c r="U2666" i="1"/>
  <c r="T2666" i="1"/>
  <c r="V2666" i="1" s="1"/>
  <c r="S2666" i="1"/>
  <c r="Q2666" i="1"/>
  <c r="R2666" i="1" s="1"/>
  <c r="P2666" i="1"/>
  <c r="O2666" i="1"/>
  <c r="U2665" i="1"/>
  <c r="T2665" i="1"/>
  <c r="V2665" i="1" s="1"/>
  <c r="Q2665" i="1"/>
  <c r="R2665" i="1" s="1"/>
  <c r="P2665" i="1"/>
  <c r="O2665" i="1"/>
  <c r="S2665" i="1" s="1"/>
  <c r="U2664" i="1"/>
  <c r="T2664" i="1"/>
  <c r="V2664" i="1" s="1"/>
  <c r="S2664" i="1"/>
  <c r="Q2664" i="1"/>
  <c r="R2664" i="1" s="1"/>
  <c r="P2664" i="1"/>
  <c r="O2664" i="1"/>
  <c r="U2663" i="1"/>
  <c r="T2663" i="1"/>
  <c r="V2663" i="1" s="1"/>
  <c r="Q2663" i="1"/>
  <c r="R2663" i="1" s="1"/>
  <c r="P2663" i="1"/>
  <c r="O2663" i="1"/>
  <c r="S2663" i="1" s="1"/>
  <c r="U2662" i="1"/>
  <c r="T2662" i="1"/>
  <c r="V2662" i="1" s="1"/>
  <c r="S2662" i="1"/>
  <c r="Q2662" i="1"/>
  <c r="R2662" i="1" s="1"/>
  <c r="P2662" i="1"/>
  <c r="O2662" i="1"/>
  <c r="U2661" i="1"/>
  <c r="T2661" i="1"/>
  <c r="V2661" i="1" s="1"/>
  <c r="Q2661" i="1"/>
  <c r="R2661" i="1" s="1"/>
  <c r="P2661" i="1"/>
  <c r="O2661" i="1"/>
  <c r="S2661" i="1" s="1"/>
  <c r="U2660" i="1"/>
  <c r="T2660" i="1"/>
  <c r="V2660" i="1" s="1"/>
  <c r="S2660" i="1"/>
  <c r="Q2660" i="1"/>
  <c r="R2660" i="1" s="1"/>
  <c r="P2660" i="1"/>
  <c r="O2660" i="1"/>
  <c r="U2659" i="1"/>
  <c r="T2659" i="1"/>
  <c r="V2659" i="1" s="1"/>
  <c r="Q2659" i="1"/>
  <c r="R2659" i="1" s="1"/>
  <c r="P2659" i="1"/>
  <c r="O2659" i="1"/>
  <c r="S2659" i="1" s="1"/>
  <c r="U2658" i="1"/>
  <c r="T2658" i="1"/>
  <c r="V2658" i="1" s="1"/>
  <c r="S2658" i="1"/>
  <c r="Q2658" i="1"/>
  <c r="R2658" i="1" s="1"/>
  <c r="P2658" i="1"/>
  <c r="O2658" i="1"/>
  <c r="U2657" i="1"/>
  <c r="T2657" i="1"/>
  <c r="V2657" i="1" s="1"/>
  <c r="Q2657" i="1"/>
  <c r="R2657" i="1" s="1"/>
  <c r="P2657" i="1"/>
  <c r="O2657" i="1"/>
  <c r="S2657" i="1" s="1"/>
  <c r="U2656" i="1"/>
  <c r="T2656" i="1"/>
  <c r="V2656" i="1" s="1"/>
  <c r="S2656" i="1"/>
  <c r="Q2656" i="1"/>
  <c r="R2656" i="1" s="1"/>
  <c r="P2656" i="1"/>
  <c r="O2656" i="1"/>
  <c r="U2655" i="1"/>
  <c r="T2655" i="1"/>
  <c r="V2655" i="1" s="1"/>
  <c r="Q2655" i="1"/>
  <c r="R2655" i="1" s="1"/>
  <c r="P2655" i="1"/>
  <c r="O2655" i="1"/>
  <c r="S2655" i="1" s="1"/>
  <c r="U2654" i="1"/>
  <c r="T2654" i="1"/>
  <c r="V2654" i="1" s="1"/>
  <c r="S2654" i="1"/>
  <c r="Q2654" i="1"/>
  <c r="R2654" i="1" s="1"/>
  <c r="P2654" i="1"/>
  <c r="O2654" i="1"/>
  <c r="U2653" i="1"/>
  <c r="T2653" i="1"/>
  <c r="V2653" i="1" s="1"/>
  <c r="Q2653" i="1"/>
  <c r="R2653" i="1" s="1"/>
  <c r="P2653" i="1"/>
  <c r="O2653" i="1"/>
  <c r="S2653" i="1" s="1"/>
  <c r="U2652" i="1"/>
  <c r="T2652" i="1"/>
  <c r="V2652" i="1" s="1"/>
  <c r="S2652" i="1"/>
  <c r="Q2652" i="1"/>
  <c r="R2652" i="1" s="1"/>
  <c r="P2652" i="1"/>
  <c r="O2652" i="1"/>
  <c r="U2651" i="1"/>
  <c r="T2651" i="1"/>
  <c r="V2651" i="1" s="1"/>
  <c r="Q2651" i="1"/>
  <c r="R2651" i="1" s="1"/>
  <c r="P2651" i="1"/>
  <c r="O2651" i="1"/>
  <c r="S2651" i="1" s="1"/>
  <c r="U2650" i="1"/>
  <c r="T2650" i="1"/>
  <c r="V2650" i="1" s="1"/>
  <c r="S2650" i="1"/>
  <c r="Q2650" i="1"/>
  <c r="R2650" i="1" s="1"/>
  <c r="P2650" i="1"/>
  <c r="O2650" i="1"/>
  <c r="U2649" i="1"/>
  <c r="T2649" i="1"/>
  <c r="V2649" i="1" s="1"/>
  <c r="Q2649" i="1"/>
  <c r="R2649" i="1" s="1"/>
  <c r="P2649" i="1"/>
  <c r="O2649" i="1"/>
  <c r="S2649" i="1" s="1"/>
  <c r="U2648" i="1"/>
  <c r="T2648" i="1"/>
  <c r="V2648" i="1" s="1"/>
  <c r="S2648" i="1"/>
  <c r="Q2648" i="1"/>
  <c r="R2648" i="1" s="1"/>
  <c r="P2648" i="1"/>
  <c r="O2648" i="1"/>
  <c r="U2647" i="1"/>
  <c r="T2647" i="1"/>
  <c r="V2647" i="1" s="1"/>
  <c r="Q2647" i="1"/>
  <c r="R2647" i="1" s="1"/>
  <c r="P2647" i="1"/>
  <c r="O2647" i="1"/>
  <c r="S2647" i="1" s="1"/>
  <c r="U2646" i="1"/>
  <c r="T2646" i="1"/>
  <c r="V2646" i="1" s="1"/>
  <c r="S2646" i="1"/>
  <c r="Q2646" i="1"/>
  <c r="R2646" i="1" s="1"/>
  <c r="P2646" i="1"/>
  <c r="O2646" i="1"/>
  <c r="U2645" i="1"/>
  <c r="T2645" i="1"/>
  <c r="V2645" i="1" s="1"/>
  <c r="Q2645" i="1"/>
  <c r="R2645" i="1" s="1"/>
  <c r="P2645" i="1"/>
  <c r="O2645" i="1"/>
  <c r="S2645" i="1" s="1"/>
  <c r="U2644" i="1"/>
  <c r="T2644" i="1"/>
  <c r="S2644" i="1"/>
  <c r="Q2644" i="1"/>
  <c r="R2644" i="1" s="1"/>
  <c r="P2644" i="1"/>
  <c r="O2644" i="1"/>
  <c r="U2643" i="1"/>
  <c r="T2643" i="1"/>
  <c r="V2643" i="1" s="1"/>
  <c r="Q2643" i="1"/>
  <c r="R2643" i="1" s="1"/>
  <c r="P2643" i="1"/>
  <c r="O2643" i="1"/>
  <c r="S2643" i="1" s="1"/>
  <c r="U2642" i="1"/>
  <c r="T2642" i="1"/>
  <c r="S2642" i="1"/>
  <c r="Q2642" i="1"/>
  <c r="R2642" i="1" s="1"/>
  <c r="P2642" i="1"/>
  <c r="O2642" i="1"/>
  <c r="U2641" i="1"/>
  <c r="T2641" i="1"/>
  <c r="V2641" i="1" s="1"/>
  <c r="Q2641" i="1"/>
  <c r="R2641" i="1" s="1"/>
  <c r="P2641" i="1"/>
  <c r="O2641" i="1"/>
  <c r="S2641" i="1" s="1"/>
  <c r="U2640" i="1"/>
  <c r="T2640" i="1"/>
  <c r="S2640" i="1"/>
  <c r="Q2640" i="1"/>
  <c r="R2640" i="1" s="1"/>
  <c r="P2640" i="1"/>
  <c r="O2640" i="1"/>
  <c r="U2639" i="1"/>
  <c r="T2639" i="1"/>
  <c r="V2639" i="1" s="1"/>
  <c r="Q2639" i="1"/>
  <c r="R2639" i="1" s="1"/>
  <c r="P2639" i="1"/>
  <c r="O2639" i="1"/>
  <c r="S2639" i="1" s="1"/>
  <c r="U2638" i="1"/>
  <c r="T2638" i="1"/>
  <c r="S2638" i="1"/>
  <c r="Q2638" i="1"/>
  <c r="R2638" i="1" s="1"/>
  <c r="P2638" i="1"/>
  <c r="O2638" i="1"/>
  <c r="U2637" i="1"/>
  <c r="T2637" i="1"/>
  <c r="V2637" i="1" s="1"/>
  <c r="Q2637" i="1"/>
  <c r="R2637" i="1" s="1"/>
  <c r="P2637" i="1"/>
  <c r="O2637" i="1"/>
  <c r="S2637" i="1" s="1"/>
  <c r="U2636" i="1"/>
  <c r="T2636" i="1"/>
  <c r="S2636" i="1"/>
  <c r="Q2636" i="1"/>
  <c r="R2636" i="1" s="1"/>
  <c r="P2636" i="1"/>
  <c r="O2636" i="1"/>
  <c r="U2635" i="1"/>
  <c r="T2635" i="1"/>
  <c r="V2635" i="1" s="1"/>
  <c r="Q2635" i="1"/>
  <c r="R2635" i="1" s="1"/>
  <c r="P2635" i="1"/>
  <c r="O2635" i="1"/>
  <c r="S2635" i="1" s="1"/>
  <c r="U2634" i="1"/>
  <c r="T2634" i="1"/>
  <c r="S2634" i="1"/>
  <c r="Q2634" i="1"/>
  <c r="R2634" i="1" s="1"/>
  <c r="P2634" i="1"/>
  <c r="O2634" i="1"/>
  <c r="U2633" i="1"/>
  <c r="T2633" i="1"/>
  <c r="V2633" i="1" s="1"/>
  <c r="Q2633" i="1"/>
  <c r="R2633" i="1" s="1"/>
  <c r="P2633" i="1"/>
  <c r="O2633" i="1"/>
  <c r="S2633" i="1" s="1"/>
  <c r="U2632" i="1"/>
  <c r="T2632" i="1"/>
  <c r="S2632" i="1"/>
  <c r="Q2632" i="1"/>
  <c r="R2632" i="1" s="1"/>
  <c r="P2632" i="1"/>
  <c r="O2632" i="1"/>
  <c r="U2631" i="1"/>
  <c r="T2631" i="1"/>
  <c r="V2631" i="1" s="1"/>
  <c r="Q2631" i="1"/>
  <c r="R2631" i="1" s="1"/>
  <c r="P2631" i="1"/>
  <c r="O2631" i="1"/>
  <c r="S2631" i="1" s="1"/>
  <c r="U2630" i="1"/>
  <c r="T2630" i="1"/>
  <c r="S2630" i="1"/>
  <c r="Q2630" i="1"/>
  <c r="R2630" i="1" s="1"/>
  <c r="P2630" i="1"/>
  <c r="O2630" i="1"/>
  <c r="U2629" i="1"/>
  <c r="T2629" i="1"/>
  <c r="V2629" i="1" s="1"/>
  <c r="Q2629" i="1"/>
  <c r="R2629" i="1" s="1"/>
  <c r="P2629" i="1"/>
  <c r="O2629" i="1"/>
  <c r="S2629" i="1" s="1"/>
  <c r="U2628" i="1"/>
  <c r="T2628" i="1"/>
  <c r="S2628" i="1"/>
  <c r="Q2628" i="1"/>
  <c r="R2628" i="1" s="1"/>
  <c r="P2628" i="1"/>
  <c r="O2628" i="1"/>
  <c r="U2627" i="1"/>
  <c r="T2627" i="1"/>
  <c r="V2627" i="1" s="1"/>
  <c r="Q2627" i="1"/>
  <c r="R2627" i="1" s="1"/>
  <c r="P2627" i="1"/>
  <c r="O2627" i="1"/>
  <c r="S2627" i="1" s="1"/>
  <c r="U2626" i="1"/>
  <c r="T2626" i="1"/>
  <c r="S2626" i="1"/>
  <c r="Q2626" i="1"/>
  <c r="R2626" i="1" s="1"/>
  <c r="P2626" i="1"/>
  <c r="O2626" i="1"/>
  <c r="U2625" i="1"/>
  <c r="T2625" i="1"/>
  <c r="V2625" i="1" s="1"/>
  <c r="Q2625" i="1"/>
  <c r="R2625" i="1" s="1"/>
  <c r="P2625" i="1"/>
  <c r="O2625" i="1"/>
  <c r="S2625" i="1" s="1"/>
  <c r="U2624" i="1"/>
  <c r="T2624" i="1"/>
  <c r="S2624" i="1"/>
  <c r="Q2624" i="1"/>
  <c r="R2624" i="1" s="1"/>
  <c r="P2624" i="1"/>
  <c r="O2624" i="1"/>
  <c r="U2623" i="1"/>
  <c r="T2623" i="1"/>
  <c r="V2623" i="1" s="1"/>
  <c r="Q2623" i="1"/>
  <c r="R2623" i="1" s="1"/>
  <c r="P2623" i="1"/>
  <c r="O2623" i="1"/>
  <c r="S2623" i="1" s="1"/>
  <c r="U2622" i="1"/>
  <c r="T2622" i="1"/>
  <c r="S2622" i="1"/>
  <c r="Q2622" i="1"/>
  <c r="R2622" i="1" s="1"/>
  <c r="P2622" i="1"/>
  <c r="O2622" i="1"/>
  <c r="U2621" i="1"/>
  <c r="T2621" i="1"/>
  <c r="V2621" i="1" s="1"/>
  <c r="Q2621" i="1"/>
  <c r="R2621" i="1" s="1"/>
  <c r="P2621" i="1"/>
  <c r="O2621" i="1"/>
  <c r="S2621" i="1" s="1"/>
  <c r="U2620" i="1"/>
  <c r="T2620" i="1"/>
  <c r="S2620" i="1"/>
  <c r="Q2620" i="1"/>
  <c r="R2620" i="1" s="1"/>
  <c r="P2620" i="1"/>
  <c r="O2620" i="1"/>
  <c r="U2619" i="1"/>
  <c r="T2619" i="1"/>
  <c r="V2619" i="1" s="1"/>
  <c r="Q2619" i="1"/>
  <c r="R2619" i="1" s="1"/>
  <c r="P2619" i="1"/>
  <c r="O2619" i="1"/>
  <c r="S2619" i="1" s="1"/>
  <c r="U2618" i="1"/>
  <c r="T2618" i="1"/>
  <c r="S2618" i="1"/>
  <c r="Q2618" i="1"/>
  <c r="R2618" i="1" s="1"/>
  <c r="P2618" i="1"/>
  <c r="O2618" i="1"/>
  <c r="U2617" i="1"/>
  <c r="T2617" i="1"/>
  <c r="V2617" i="1" s="1"/>
  <c r="Q2617" i="1"/>
  <c r="R2617" i="1" s="1"/>
  <c r="P2617" i="1"/>
  <c r="O2617" i="1"/>
  <c r="S2617" i="1" s="1"/>
  <c r="U2616" i="1"/>
  <c r="T2616" i="1"/>
  <c r="S2616" i="1"/>
  <c r="Q2616" i="1"/>
  <c r="R2616" i="1" s="1"/>
  <c r="P2616" i="1"/>
  <c r="O2616" i="1"/>
  <c r="U2615" i="1"/>
  <c r="T2615" i="1"/>
  <c r="V2615" i="1" s="1"/>
  <c r="Q2615" i="1"/>
  <c r="R2615" i="1" s="1"/>
  <c r="P2615" i="1"/>
  <c r="O2615" i="1"/>
  <c r="S2615" i="1" s="1"/>
  <c r="U2614" i="1"/>
  <c r="T2614" i="1"/>
  <c r="S2614" i="1"/>
  <c r="Q2614" i="1"/>
  <c r="R2614" i="1" s="1"/>
  <c r="P2614" i="1"/>
  <c r="O2614" i="1"/>
  <c r="U2613" i="1"/>
  <c r="T2613" i="1"/>
  <c r="V2613" i="1" s="1"/>
  <c r="Q2613" i="1"/>
  <c r="R2613" i="1" s="1"/>
  <c r="P2613" i="1"/>
  <c r="O2613" i="1"/>
  <c r="S2613" i="1" s="1"/>
  <c r="U2612" i="1"/>
  <c r="T2612" i="1"/>
  <c r="S2612" i="1"/>
  <c r="Q2612" i="1"/>
  <c r="R2612" i="1" s="1"/>
  <c r="P2612" i="1"/>
  <c r="O2612" i="1"/>
  <c r="U2611" i="1"/>
  <c r="T2611" i="1"/>
  <c r="V2611" i="1" s="1"/>
  <c r="Q2611" i="1"/>
  <c r="R2611" i="1" s="1"/>
  <c r="P2611" i="1"/>
  <c r="O2611" i="1"/>
  <c r="S2611" i="1" s="1"/>
  <c r="U2610" i="1"/>
  <c r="T2610" i="1"/>
  <c r="S2610" i="1"/>
  <c r="Q2610" i="1"/>
  <c r="R2610" i="1" s="1"/>
  <c r="P2610" i="1"/>
  <c r="O2610" i="1"/>
  <c r="U2609" i="1"/>
  <c r="T2609" i="1"/>
  <c r="V2609" i="1" s="1"/>
  <c r="Q2609" i="1"/>
  <c r="R2609" i="1" s="1"/>
  <c r="P2609" i="1"/>
  <c r="O2609" i="1"/>
  <c r="S2609" i="1" s="1"/>
  <c r="U2608" i="1"/>
  <c r="T2608" i="1"/>
  <c r="S2608" i="1"/>
  <c r="Q2608" i="1"/>
  <c r="R2608" i="1" s="1"/>
  <c r="P2608" i="1"/>
  <c r="O2608" i="1"/>
  <c r="U2607" i="1"/>
  <c r="T2607" i="1"/>
  <c r="V2607" i="1" s="1"/>
  <c r="Q2607" i="1"/>
  <c r="R2607" i="1" s="1"/>
  <c r="P2607" i="1"/>
  <c r="O2607" i="1"/>
  <c r="S2607" i="1" s="1"/>
  <c r="U2606" i="1"/>
  <c r="T2606" i="1"/>
  <c r="S2606" i="1"/>
  <c r="Q2606" i="1"/>
  <c r="R2606" i="1" s="1"/>
  <c r="P2606" i="1"/>
  <c r="O2606" i="1"/>
  <c r="U2605" i="1"/>
  <c r="T2605" i="1"/>
  <c r="V2605" i="1" s="1"/>
  <c r="Q2605" i="1"/>
  <c r="R2605" i="1" s="1"/>
  <c r="P2605" i="1"/>
  <c r="O2605" i="1"/>
  <c r="S2605" i="1" s="1"/>
  <c r="U2604" i="1"/>
  <c r="T2604" i="1"/>
  <c r="S2604" i="1"/>
  <c r="Q2604" i="1"/>
  <c r="R2604" i="1" s="1"/>
  <c r="P2604" i="1"/>
  <c r="O2604" i="1"/>
  <c r="U2603" i="1"/>
  <c r="T2603" i="1"/>
  <c r="V2603" i="1" s="1"/>
  <c r="Q2603" i="1"/>
  <c r="R2603" i="1" s="1"/>
  <c r="P2603" i="1"/>
  <c r="O2603" i="1"/>
  <c r="S2603" i="1" s="1"/>
  <c r="U2602" i="1"/>
  <c r="T2602" i="1"/>
  <c r="S2602" i="1"/>
  <c r="Q2602" i="1"/>
  <c r="R2602" i="1" s="1"/>
  <c r="P2602" i="1"/>
  <c r="O2602" i="1"/>
  <c r="U2601" i="1"/>
  <c r="T2601" i="1"/>
  <c r="V2601" i="1" s="1"/>
  <c r="Q2601" i="1"/>
  <c r="R2601" i="1" s="1"/>
  <c r="P2601" i="1"/>
  <c r="O2601" i="1"/>
  <c r="S2601" i="1" s="1"/>
  <c r="U2600" i="1"/>
  <c r="T2600" i="1"/>
  <c r="Q2600" i="1"/>
  <c r="R2600" i="1" s="1"/>
  <c r="P2600" i="1"/>
  <c r="O2600" i="1"/>
  <c r="S2600" i="1" s="1"/>
  <c r="U2599" i="1"/>
  <c r="T2599" i="1"/>
  <c r="V2599" i="1" s="1"/>
  <c r="Q2599" i="1"/>
  <c r="R2599" i="1" s="1"/>
  <c r="P2599" i="1"/>
  <c r="O2599" i="1"/>
  <c r="S2599" i="1" s="1"/>
  <c r="U2598" i="1"/>
  <c r="T2598" i="1"/>
  <c r="Q2598" i="1"/>
  <c r="R2598" i="1" s="1"/>
  <c r="P2598" i="1"/>
  <c r="O2598" i="1"/>
  <c r="S2598" i="1" s="1"/>
  <c r="U2597" i="1"/>
  <c r="T2597" i="1"/>
  <c r="V2597" i="1" s="1"/>
  <c r="Q2597" i="1"/>
  <c r="R2597" i="1" s="1"/>
  <c r="P2597" i="1"/>
  <c r="O2597" i="1"/>
  <c r="S2597" i="1" s="1"/>
  <c r="U2596" i="1"/>
  <c r="T2596" i="1"/>
  <c r="Q2596" i="1"/>
  <c r="R2596" i="1" s="1"/>
  <c r="P2596" i="1"/>
  <c r="O2596" i="1"/>
  <c r="S2596" i="1" s="1"/>
  <c r="U2595" i="1"/>
  <c r="T2595" i="1"/>
  <c r="V2595" i="1" s="1"/>
  <c r="R2595" i="1"/>
  <c r="Q2595" i="1"/>
  <c r="P2595" i="1"/>
  <c r="O2595" i="1"/>
  <c r="S2595" i="1" s="1"/>
  <c r="U2594" i="1"/>
  <c r="T2594" i="1"/>
  <c r="V2594" i="1" s="1"/>
  <c r="R2594" i="1"/>
  <c r="Q2594" i="1"/>
  <c r="P2594" i="1"/>
  <c r="O2594" i="1"/>
  <c r="S2594" i="1" s="1"/>
  <c r="U2593" i="1"/>
  <c r="T2593" i="1"/>
  <c r="V2593" i="1" s="1"/>
  <c r="R2593" i="1"/>
  <c r="Q2593" i="1"/>
  <c r="P2593" i="1"/>
  <c r="O2593" i="1"/>
  <c r="S2593" i="1" s="1"/>
  <c r="U2592" i="1"/>
  <c r="T2592" i="1"/>
  <c r="V2592" i="1" s="1"/>
  <c r="Q2592" i="1"/>
  <c r="R2592" i="1" s="1"/>
  <c r="P2592" i="1"/>
  <c r="O2592" i="1"/>
  <c r="S2592" i="1" s="1"/>
  <c r="U2591" i="1"/>
  <c r="T2591" i="1"/>
  <c r="V2591" i="1" s="1"/>
  <c r="Q2591" i="1"/>
  <c r="R2591" i="1" s="1"/>
  <c r="P2591" i="1"/>
  <c r="O2591" i="1"/>
  <c r="S2591" i="1" s="1"/>
  <c r="U2590" i="1"/>
  <c r="T2590" i="1"/>
  <c r="V2590" i="1" s="1"/>
  <c r="Q2590" i="1"/>
  <c r="R2590" i="1" s="1"/>
  <c r="P2590" i="1"/>
  <c r="O2590" i="1"/>
  <c r="S2590" i="1" s="1"/>
  <c r="U2589" i="1"/>
  <c r="T2589" i="1"/>
  <c r="V2589" i="1" s="1"/>
  <c r="Q2589" i="1"/>
  <c r="R2589" i="1" s="1"/>
  <c r="P2589" i="1"/>
  <c r="O2589" i="1"/>
  <c r="S2589" i="1" s="1"/>
  <c r="U2588" i="1"/>
  <c r="T2588" i="1"/>
  <c r="V2588" i="1" s="1"/>
  <c r="Q2588" i="1"/>
  <c r="R2588" i="1" s="1"/>
  <c r="P2588" i="1"/>
  <c r="O2588" i="1"/>
  <c r="S2588" i="1" s="1"/>
  <c r="U2587" i="1"/>
  <c r="T2587" i="1"/>
  <c r="V2587" i="1" s="1"/>
  <c r="Q2587" i="1"/>
  <c r="R2587" i="1" s="1"/>
  <c r="P2587" i="1"/>
  <c r="O2587" i="1"/>
  <c r="S2587" i="1" s="1"/>
  <c r="U2586" i="1"/>
  <c r="T2586" i="1"/>
  <c r="V2586" i="1" s="1"/>
  <c r="Q2586" i="1"/>
  <c r="R2586" i="1" s="1"/>
  <c r="P2586" i="1"/>
  <c r="O2586" i="1"/>
  <c r="S2586" i="1" s="1"/>
  <c r="U2585" i="1"/>
  <c r="T2585" i="1"/>
  <c r="V2585" i="1" s="1"/>
  <c r="Q2585" i="1"/>
  <c r="R2585" i="1" s="1"/>
  <c r="P2585" i="1"/>
  <c r="O2585" i="1"/>
  <c r="S2585" i="1" s="1"/>
  <c r="U2584" i="1"/>
  <c r="T2584" i="1"/>
  <c r="V2584" i="1" s="1"/>
  <c r="Q2584" i="1"/>
  <c r="R2584" i="1" s="1"/>
  <c r="P2584" i="1"/>
  <c r="O2584" i="1"/>
  <c r="S2584" i="1" s="1"/>
  <c r="U2583" i="1"/>
  <c r="T2583" i="1"/>
  <c r="V2583" i="1" s="1"/>
  <c r="Q2583" i="1"/>
  <c r="R2583" i="1" s="1"/>
  <c r="P2583" i="1"/>
  <c r="O2583" i="1"/>
  <c r="S2583" i="1" s="1"/>
  <c r="U2582" i="1"/>
  <c r="T2582" i="1"/>
  <c r="V2582" i="1" s="1"/>
  <c r="Q2582" i="1"/>
  <c r="R2582" i="1" s="1"/>
  <c r="P2582" i="1"/>
  <c r="O2582" i="1"/>
  <c r="S2582" i="1" s="1"/>
  <c r="U2581" i="1"/>
  <c r="T2581" i="1"/>
  <c r="V2581" i="1" s="1"/>
  <c r="Q2581" i="1"/>
  <c r="R2581" i="1" s="1"/>
  <c r="P2581" i="1"/>
  <c r="O2581" i="1"/>
  <c r="S2581" i="1" s="1"/>
  <c r="U2580" i="1"/>
  <c r="T2580" i="1"/>
  <c r="V2580" i="1" s="1"/>
  <c r="Q2580" i="1"/>
  <c r="R2580" i="1" s="1"/>
  <c r="P2580" i="1"/>
  <c r="O2580" i="1"/>
  <c r="S2580" i="1" s="1"/>
  <c r="U2579" i="1"/>
  <c r="T2579" i="1"/>
  <c r="V2579" i="1" s="1"/>
  <c r="Q2579" i="1"/>
  <c r="R2579" i="1" s="1"/>
  <c r="P2579" i="1"/>
  <c r="O2579" i="1"/>
  <c r="S2579" i="1" s="1"/>
  <c r="U2578" i="1"/>
  <c r="T2578" i="1"/>
  <c r="V2578" i="1" s="1"/>
  <c r="Q2578" i="1"/>
  <c r="R2578" i="1" s="1"/>
  <c r="P2578" i="1"/>
  <c r="O2578" i="1"/>
  <c r="S2578" i="1" s="1"/>
  <c r="U2577" i="1"/>
  <c r="T2577" i="1"/>
  <c r="V2577" i="1" s="1"/>
  <c r="Q2577" i="1"/>
  <c r="R2577" i="1" s="1"/>
  <c r="P2577" i="1"/>
  <c r="O2577" i="1"/>
  <c r="S2577" i="1" s="1"/>
  <c r="U2576" i="1"/>
  <c r="T2576" i="1"/>
  <c r="V2576" i="1" s="1"/>
  <c r="Q2576" i="1"/>
  <c r="R2576" i="1" s="1"/>
  <c r="P2576" i="1"/>
  <c r="O2576" i="1"/>
  <c r="S2576" i="1" s="1"/>
  <c r="U2575" i="1"/>
  <c r="T2575" i="1"/>
  <c r="V2575" i="1" s="1"/>
  <c r="Q2575" i="1"/>
  <c r="R2575" i="1" s="1"/>
  <c r="P2575" i="1"/>
  <c r="O2575" i="1"/>
  <c r="S2575" i="1" s="1"/>
  <c r="U2574" i="1"/>
  <c r="T2574" i="1"/>
  <c r="V2574" i="1" s="1"/>
  <c r="Q2574" i="1"/>
  <c r="R2574" i="1" s="1"/>
  <c r="P2574" i="1"/>
  <c r="O2574" i="1"/>
  <c r="S2574" i="1" s="1"/>
  <c r="U2573" i="1"/>
  <c r="T2573" i="1"/>
  <c r="V2573" i="1" s="1"/>
  <c r="Q2573" i="1"/>
  <c r="R2573" i="1" s="1"/>
  <c r="P2573" i="1"/>
  <c r="O2573" i="1"/>
  <c r="S2573" i="1" s="1"/>
  <c r="U2572" i="1"/>
  <c r="T2572" i="1"/>
  <c r="V2572" i="1" s="1"/>
  <c r="Q2572" i="1"/>
  <c r="R2572" i="1" s="1"/>
  <c r="P2572" i="1"/>
  <c r="O2572" i="1"/>
  <c r="S2572" i="1" s="1"/>
  <c r="U2571" i="1"/>
  <c r="T2571" i="1"/>
  <c r="V2571" i="1" s="1"/>
  <c r="Q2571" i="1"/>
  <c r="R2571" i="1" s="1"/>
  <c r="P2571" i="1"/>
  <c r="O2571" i="1"/>
  <c r="S2571" i="1" s="1"/>
  <c r="U2570" i="1"/>
  <c r="T2570" i="1"/>
  <c r="V2570" i="1" s="1"/>
  <c r="Q2570" i="1"/>
  <c r="R2570" i="1" s="1"/>
  <c r="P2570" i="1"/>
  <c r="O2570" i="1"/>
  <c r="S2570" i="1" s="1"/>
  <c r="U2569" i="1"/>
  <c r="T2569" i="1"/>
  <c r="V2569" i="1" s="1"/>
  <c r="Q2569" i="1"/>
  <c r="R2569" i="1" s="1"/>
  <c r="P2569" i="1"/>
  <c r="O2569" i="1"/>
  <c r="S2569" i="1" s="1"/>
  <c r="U2568" i="1"/>
  <c r="T2568" i="1"/>
  <c r="V2568" i="1" s="1"/>
  <c r="Q2568" i="1"/>
  <c r="R2568" i="1" s="1"/>
  <c r="P2568" i="1"/>
  <c r="O2568" i="1"/>
  <c r="S2568" i="1" s="1"/>
  <c r="U2567" i="1"/>
  <c r="T2567" i="1"/>
  <c r="V2567" i="1" s="1"/>
  <c r="Q2567" i="1"/>
  <c r="R2567" i="1" s="1"/>
  <c r="P2567" i="1"/>
  <c r="O2567" i="1"/>
  <c r="S2567" i="1" s="1"/>
  <c r="U2566" i="1"/>
  <c r="T2566" i="1"/>
  <c r="V2566" i="1" s="1"/>
  <c r="Q2566" i="1"/>
  <c r="R2566" i="1" s="1"/>
  <c r="P2566" i="1"/>
  <c r="O2566" i="1"/>
  <c r="S2566" i="1" s="1"/>
  <c r="U2565" i="1"/>
  <c r="T2565" i="1"/>
  <c r="V2565" i="1" s="1"/>
  <c r="Q2565" i="1"/>
  <c r="R2565" i="1" s="1"/>
  <c r="P2565" i="1"/>
  <c r="O2565" i="1"/>
  <c r="S2565" i="1" s="1"/>
  <c r="U2564" i="1"/>
  <c r="T2564" i="1"/>
  <c r="V2564" i="1" s="1"/>
  <c r="Q2564" i="1"/>
  <c r="R2564" i="1" s="1"/>
  <c r="P2564" i="1"/>
  <c r="O2564" i="1"/>
  <c r="S2564" i="1" s="1"/>
  <c r="U2563" i="1"/>
  <c r="T2563" i="1"/>
  <c r="V2563" i="1" s="1"/>
  <c r="Q2563" i="1"/>
  <c r="R2563" i="1" s="1"/>
  <c r="P2563" i="1"/>
  <c r="O2563" i="1"/>
  <c r="S2563" i="1" s="1"/>
  <c r="U2562" i="1"/>
  <c r="T2562" i="1"/>
  <c r="V2562" i="1" s="1"/>
  <c r="Q2562" i="1"/>
  <c r="R2562" i="1" s="1"/>
  <c r="P2562" i="1"/>
  <c r="O2562" i="1"/>
  <c r="S2562" i="1" s="1"/>
  <c r="U2561" i="1"/>
  <c r="T2561" i="1"/>
  <c r="V2561" i="1" s="1"/>
  <c r="Q2561" i="1"/>
  <c r="R2561" i="1" s="1"/>
  <c r="P2561" i="1"/>
  <c r="O2561" i="1"/>
  <c r="S2561" i="1" s="1"/>
  <c r="U2560" i="1"/>
  <c r="T2560" i="1"/>
  <c r="V2560" i="1" s="1"/>
  <c r="Q2560" i="1"/>
  <c r="R2560" i="1" s="1"/>
  <c r="P2560" i="1"/>
  <c r="O2560" i="1"/>
  <c r="S2560" i="1" s="1"/>
  <c r="U2559" i="1"/>
  <c r="T2559" i="1"/>
  <c r="V2559" i="1" s="1"/>
  <c r="Q2559" i="1"/>
  <c r="R2559" i="1" s="1"/>
  <c r="P2559" i="1"/>
  <c r="O2559" i="1"/>
  <c r="S2559" i="1" s="1"/>
  <c r="U2558" i="1"/>
  <c r="T2558" i="1"/>
  <c r="V2558" i="1" s="1"/>
  <c r="Q2558" i="1"/>
  <c r="R2558" i="1" s="1"/>
  <c r="P2558" i="1"/>
  <c r="O2558" i="1"/>
  <c r="S2558" i="1" s="1"/>
  <c r="U2557" i="1"/>
  <c r="T2557" i="1"/>
  <c r="V2557" i="1" s="1"/>
  <c r="Q2557" i="1"/>
  <c r="R2557" i="1" s="1"/>
  <c r="P2557" i="1"/>
  <c r="O2557" i="1"/>
  <c r="S2557" i="1" s="1"/>
  <c r="U2556" i="1"/>
  <c r="T2556" i="1"/>
  <c r="V2556" i="1" s="1"/>
  <c r="Q2556" i="1"/>
  <c r="R2556" i="1" s="1"/>
  <c r="P2556" i="1"/>
  <c r="O2556" i="1"/>
  <c r="S2556" i="1" s="1"/>
  <c r="U2555" i="1"/>
  <c r="T2555" i="1"/>
  <c r="V2555" i="1" s="1"/>
  <c r="Q2555" i="1"/>
  <c r="R2555" i="1" s="1"/>
  <c r="P2555" i="1"/>
  <c r="O2555" i="1"/>
  <c r="S2555" i="1" s="1"/>
  <c r="U2554" i="1"/>
  <c r="T2554" i="1"/>
  <c r="V2554" i="1" s="1"/>
  <c r="Q2554" i="1"/>
  <c r="R2554" i="1" s="1"/>
  <c r="P2554" i="1"/>
  <c r="O2554" i="1"/>
  <c r="S2554" i="1" s="1"/>
  <c r="U2553" i="1"/>
  <c r="T2553" i="1"/>
  <c r="V2553" i="1" s="1"/>
  <c r="Q2553" i="1"/>
  <c r="R2553" i="1" s="1"/>
  <c r="P2553" i="1"/>
  <c r="O2553" i="1"/>
  <c r="S2553" i="1" s="1"/>
  <c r="U2552" i="1"/>
  <c r="T2552" i="1"/>
  <c r="V2552" i="1" s="1"/>
  <c r="Q2552" i="1"/>
  <c r="R2552" i="1" s="1"/>
  <c r="P2552" i="1"/>
  <c r="O2552" i="1"/>
  <c r="S2552" i="1" s="1"/>
  <c r="U2551" i="1"/>
  <c r="T2551" i="1"/>
  <c r="V2551" i="1" s="1"/>
  <c r="S2551" i="1"/>
  <c r="Q2551" i="1"/>
  <c r="R2551" i="1" s="1"/>
  <c r="P2551" i="1"/>
  <c r="O2551" i="1"/>
  <c r="U2550" i="1"/>
  <c r="T2550" i="1"/>
  <c r="V2550" i="1" s="1"/>
  <c r="Q2550" i="1"/>
  <c r="R2550" i="1" s="1"/>
  <c r="P2550" i="1"/>
  <c r="O2550" i="1"/>
  <c r="S2550" i="1" s="1"/>
  <c r="U2549" i="1"/>
  <c r="T2549" i="1"/>
  <c r="V2549" i="1" s="1"/>
  <c r="S2549" i="1"/>
  <c r="Q2549" i="1"/>
  <c r="R2549" i="1" s="1"/>
  <c r="P2549" i="1"/>
  <c r="O2549" i="1"/>
  <c r="U2548" i="1"/>
  <c r="T2548" i="1"/>
  <c r="Q2548" i="1"/>
  <c r="R2548" i="1" s="1"/>
  <c r="P2548" i="1"/>
  <c r="O2548" i="1"/>
  <c r="S2548" i="1" s="1"/>
  <c r="U2547" i="1"/>
  <c r="T2547" i="1"/>
  <c r="V2547" i="1" s="1"/>
  <c r="S2547" i="1"/>
  <c r="Q2547" i="1"/>
  <c r="R2547" i="1" s="1"/>
  <c r="P2547" i="1"/>
  <c r="O2547" i="1"/>
  <c r="U2546" i="1"/>
  <c r="T2546" i="1"/>
  <c r="Q2546" i="1"/>
  <c r="R2546" i="1" s="1"/>
  <c r="P2546" i="1"/>
  <c r="O2546" i="1"/>
  <c r="S2546" i="1" s="1"/>
  <c r="U2545" i="1"/>
  <c r="T2545" i="1"/>
  <c r="V2545" i="1" s="1"/>
  <c r="S2545" i="1"/>
  <c r="Q2545" i="1"/>
  <c r="R2545" i="1" s="1"/>
  <c r="P2545" i="1"/>
  <c r="O2545" i="1"/>
  <c r="U2544" i="1"/>
  <c r="T2544" i="1"/>
  <c r="Q2544" i="1"/>
  <c r="R2544" i="1" s="1"/>
  <c r="P2544" i="1"/>
  <c r="O2544" i="1"/>
  <c r="S2544" i="1" s="1"/>
  <c r="U2543" i="1"/>
  <c r="T2543" i="1"/>
  <c r="V2543" i="1" s="1"/>
  <c r="S2543" i="1"/>
  <c r="Q2543" i="1"/>
  <c r="R2543" i="1" s="1"/>
  <c r="P2543" i="1"/>
  <c r="O2543" i="1"/>
  <c r="U2542" i="1"/>
  <c r="T2542" i="1"/>
  <c r="Q2542" i="1"/>
  <c r="R2542" i="1" s="1"/>
  <c r="P2542" i="1"/>
  <c r="O2542" i="1"/>
  <c r="S2542" i="1" s="1"/>
  <c r="U2541" i="1"/>
  <c r="V2541" i="1" s="1"/>
  <c r="T2541" i="1"/>
  <c r="Q2541" i="1"/>
  <c r="R2541" i="1" s="1"/>
  <c r="P2541" i="1"/>
  <c r="O2541" i="1"/>
  <c r="S2541" i="1" s="1"/>
  <c r="U2540" i="1"/>
  <c r="V2540" i="1" s="1"/>
  <c r="T2540" i="1"/>
  <c r="Q2540" i="1"/>
  <c r="R2540" i="1" s="1"/>
  <c r="P2540" i="1"/>
  <c r="O2540" i="1"/>
  <c r="S2540" i="1" s="1"/>
  <c r="U2539" i="1"/>
  <c r="V2539" i="1" s="1"/>
  <c r="T2539" i="1"/>
  <c r="Q2539" i="1"/>
  <c r="R2539" i="1" s="1"/>
  <c r="P2539" i="1"/>
  <c r="O2539" i="1"/>
  <c r="S2539" i="1" s="1"/>
  <c r="U2538" i="1"/>
  <c r="V2538" i="1" s="1"/>
  <c r="T2538" i="1"/>
  <c r="Q2538" i="1"/>
  <c r="R2538" i="1" s="1"/>
  <c r="P2538" i="1"/>
  <c r="O2538" i="1"/>
  <c r="S2538" i="1" s="1"/>
  <c r="U2537" i="1"/>
  <c r="V2537" i="1" s="1"/>
  <c r="T2537" i="1"/>
  <c r="Q2537" i="1"/>
  <c r="R2537" i="1" s="1"/>
  <c r="P2537" i="1"/>
  <c r="O2537" i="1"/>
  <c r="S2537" i="1" s="1"/>
  <c r="U2536" i="1"/>
  <c r="V2536" i="1" s="1"/>
  <c r="T2536" i="1"/>
  <c r="Q2536" i="1"/>
  <c r="R2536" i="1" s="1"/>
  <c r="P2536" i="1"/>
  <c r="O2536" i="1"/>
  <c r="S2536" i="1" s="1"/>
  <c r="U2535" i="1"/>
  <c r="V2535" i="1" s="1"/>
  <c r="T2535" i="1"/>
  <c r="Q2535" i="1"/>
  <c r="R2535" i="1" s="1"/>
  <c r="P2535" i="1"/>
  <c r="O2535" i="1"/>
  <c r="S2535" i="1" s="1"/>
  <c r="U2534" i="1"/>
  <c r="V2534" i="1" s="1"/>
  <c r="T2534" i="1"/>
  <c r="Q2534" i="1"/>
  <c r="R2534" i="1" s="1"/>
  <c r="P2534" i="1"/>
  <c r="O2534" i="1"/>
  <c r="S2534" i="1" s="1"/>
  <c r="U2533" i="1"/>
  <c r="V2533" i="1" s="1"/>
  <c r="T2533" i="1"/>
  <c r="Q2533" i="1"/>
  <c r="R2533" i="1" s="1"/>
  <c r="P2533" i="1"/>
  <c r="O2533" i="1"/>
  <c r="S2533" i="1" s="1"/>
  <c r="U2532" i="1"/>
  <c r="V2532" i="1" s="1"/>
  <c r="T2532" i="1"/>
  <c r="Q2532" i="1"/>
  <c r="R2532" i="1" s="1"/>
  <c r="P2532" i="1"/>
  <c r="O2532" i="1"/>
  <c r="S2532" i="1" s="1"/>
  <c r="U2531" i="1"/>
  <c r="V2531" i="1" s="1"/>
  <c r="T2531" i="1"/>
  <c r="Q2531" i="1"/>
  <c r="R2531" i="1" s="1"/>
  <c r="P2531" i="1"/>
  <c r="O2531" i="1"/>
  <c r="S2531" i="1" s="1"/>
  <c r="U2530" i="1"/>
  <c r="V2530" i="1" s="1"/>
  <c r="T2530" i="1"/>
  <c r="Q2530" i="1"/>
  <c r="R2530" i="1" s="1"/>
  <c r="P2530" i="1"/>
  <c r="O2530" i="1"/>
  <c r="S2530" i="1" s="1"/>
  <c r="U2529" i="1"/>
  <c r="V2529" i="1" s="1"/>
  <c r="T2529" i="1"/>
  <c r="Q2529" i="1"/>
  <c r="R2529" i="1" s="1"/>
  <c r="P2529" i="1"/>
  <c r="O2529" i="1"/>
  <c r="S2529" i="1" s="1"/>
  <c r="U2528" i="1"/>
  <c r="V2528" i="1" s="1"/>
  <c r="T2528" i="1"/>
  <c r="Q2528" i="1"/>
  <c r="R2528" i="1" s="1"/>
  <c r="P2528" i="1"/>
  <c r="O2528" i="1"/>
  <c r="S2528" i="1" s="1"/>
  <c r="U2527" i="1"/>
  <c r="V2527" i="1" s="1"/>
  <c r="T2527" i="1"/>
  <c r="Q2527" i="1"/>
  <c r="R2527" i="1" s="1"/>
  <c r="P2527" i="1"/>
  <c r="O2527" i="1"/>
  <c r="S2527" i="1" s="1"/>
  <c r="U2526" i="1"/>
  <c r="V2526" i="1" s="1"/>
  <c r="T2526" i="1"/>
  <c r="Q2526" i="1"/>
  <c r="R2526" i="1" s="1"/>
  <c r="P2526" i="1"/>
  <c r="O2526" i="1"/>
  <c r="S2526" i="1" s="1"/>
  <c r="U2525" i="1"/>
  <c r="V2525" i="1" s="1"/>
  <c r="T2525" i="1"/>
  <c r="Q2525" i="1"/>
  <c r="R2525" i="1" s="1"/>
  <c r="P2525" i="1"/>
  <c r="O2525" i="1"/>
  <c r="S2525" i="1" s="1"/>
  <c r="U2524" i="1"/>
  <c r="V2524" i="1" s="1"/>
  <c r="T2524" i="1"/>
  <c r="Q2524" i="1"/>
  <c r="R2524" i="1" s="1"/>
  <c r="P2524" i="1"/>
  <c r="O2524" i="1"/>
  <c r="S2524" i="1" s="1"/>
  <c r="U2523" i="1"/>
  <c r="V2523" i="1" s="1"/>
  <c r="T2523" i="1"/>
  <c r="Q2523" i="1"/>
  <c r="R2523" i="1" s="1"/>
  <c r="P2523" i="1"/>
  <c r="O2523" i="1"/>
  <c r="S2523" i="1" s="1"/>
  <c r="U2522" i="1"/>
  <c r="V2522" i="1" s="1"/>
  <c r="T2522" i="1"/>
  <c r="Q2522" i="1"/>
  <c r="R2522" i="1" s="1"/>
  <c r="P2522" i="1"/>
  <c r="O2522" i="1"/>
  <c r="S2522" i="1" s="1"/>
  <c r="U2521" i="1"/>
  <c r="V2521" i="1" s="1"/>
  <c r="T2521" i="1"/>
  <c r="Q2521" i="1"/>
  <c r="R2521" i="1" s="1"/>
  <c r="P2521" i="1"/>
  <c r="O2521" i="1"/>
  <c r="S2521" i="1" s="1"/>
  <c r="U2520" i="1"/>
  <c r="V2520" i="1" s="1"/>
  <c r="T2520" i="1"/>
  <c r="Q2520" i="1"/>
  <c r="R2520" i="1" s="1"/>
  <c r="P2520" i="1"/>
  <c r="O2520" i="1"/>
  <c r="S2520" i="1" s="1"/>
  <c r="U2519" i="1"/>
  <c r="V2519" i="1" s="1"/>
  <c r="T2519" i="1"/>
  <c r="Q2519" i="1"/>
  <c r="R2519" i="1" s="1"/>
  <c r="P2519" i="1"/>
  <c r="O2519" i="1"/>
  <c r="S2519" i="1" s="1"/>
  <c r="U2518" i="1"/>
  <c r="V2518" i="1" s="1"/>
  <c r="T2518" i="1"/>
  <c r="Q2518" i="1"/>
  <c r="R2518" i="1" s="1"/>
  <c r="P2518" i="1"/>
  <c r="O2518" i="1"/>
  <c r="S2518" i="1" s="1"/>
  <c r="U2517" i="1"/>
  <c r="V2517" i="1" s="1"/>
  <c r="T2517" i="1"/>
  <c r="Q2517" i="1"/>
  <c r="R2517" i="1" s="1"/>
  <c r="P2517" i="1"/>
  <c r="O2517" i="1"/>
  <c r="S2517" i="1" s="1"/>
  <c r="U2516" i="1"/>
  <c r="V2516" i="1" s="1"/>
  <c r="T2516" i="1"/>
  <c r="Q2516" i="1"/>
  <c r="R2516" i="1" s="1"/>
  <c r="P2516" i="1"/>
  <c r="O2516" i="1"/>
  <c r="S2516" i="1" s="1"/>
  <c r="U2515" i="1"/>
  <c r="V2515" i="1" s="1"/>
  <c r="T2515" i="1"/>
  <c r="Q2515" i="1"/>
  <c r="R2515" i="1" s="1"/>
  <c r="P2515" i="1"/>
  <c r="O2515" i="1"/>
  <c r="S2515" i="1" s="1"/>
  <c r="U2514" i="1"/>
  <c r="V2514" i="1" s="1"/>
  <c r="T2514" i="1"/>
  <c r="Q2514" i="1"/>
  <c r="R2514" i="1" s="1"/>
  <c r="P2514" i="1"/>
  <c r="O2514" i="1"/>
  <c r="S2514" i="1" s="1"/>
  <c r="U2513" i="1"/>
  <c r="V2513" i="1" s="1"/>
  <c r="T2513" i="1"/>
  <c r="Q2513" i="1"/>
  <c r="R2513" i="1" s="1"/>
  <c r="P2513" i="1"/>
  <c r="O2513" i="1"/>
  <c r="S2513" i="1" s="1"/>
  <c r="U2512" i="1"/>
  <c r="V2512" i="1" s="1"/>
  <c r="T2512" i="1"/>
  <c r="Q2512" i="1"/>
  <c r="R2512" i="1" s="1"/>
  <c r="P2512" i="1"/>
  <c r="O2512" i="1"/>
  <c r="S2512" i="1" s="1"/>
  <c r="U2511" i="1"/>
  <c r="V2511" i="1" s="1"/>
  <c r="T2511" i="1"/>
  <c r="Q2511" i="1"/>
  <c r="R2511" i="1" s="1"/>
  <c r="P2511" i="1"/>
  <c r="O2511" i="1"/>
  <c r="S2511" i="1" s="1"/>
  <c r="U2510" i="1"/>
  <c r="V2510" i="1" s="1"/>
  <c r="T2510" i="1"/>
  <c r="Q2510" i="1"/>
  <c r="R2510" i="1" s="1"/>
  <c r="P2510" i="1"/>
  <c r="O2510" i="1"/>
  <c r="S2510" i="1" s="1"/>
  <c r="U2509" i="1"/>
  <c r="V2509" i="1" s="1"/>
  <c r="T2509" i="1"/>
  <c r="Q2509" i="1"/>
  <c r="R2509" i="1" s="1"/>
  <c r="P2509" i="1"/>
  <c r="O2509" i="1"/>
  <c r="S2509" i="1" s="1"/>
  <c r="U2508" i="1"/>
  <c r="V2508" i="1" s="1"/>
  <c r="T2508" i="1"/>
  <c r="Q2508" i="1"/>
  <c r="R2508" i="1" s="1"/>
  <c r="P2508" i="1"/>
  <c r="O2508" i="1"/>
  <c r="S2508" i="1" s="1"/>
  <c r="U2507" i="1"/>
  <c r="V2507" i="1" s="1"/>
  <c r="T2507" i="1"/>
  <c r="Q2507" i="1"/>
  <c r="R2507" i="1" s="1"/>
  <c r="P2507" i="1"/>
  <c r="O2507" i="1"/>
  <c r="S2507" i="1" s="1"/>
  <c r="U2506" i="1"/>
  <c r="V2506" i="1" s="1"/>
  <c r="T2506" i="1"/>
  <c r="Q2506" i="1"/>
  <c r="R2506" i="1" s="1"/>
  <c r="P2506" i="1"/>
  <c r="O2506" i="1"/>
  <c r="S2506" i="1" s="1"/>
  <c r="U2505" i="1"/>
  <c r="V2505" i="1" s="1"/>
  <c r="T2505" i="1"/>
  <c r="Q2505" i="1"/>
  <c r="R2505" i="1" s="1"/>
  <c r="P2505" i="1"/>
  <c r="O2505" i="1"/>
  <c r="S2505" i="1" s="1"/>
  <c r="U2504" i="1"/>
  <c r="V2504" i="1" s="1"/>
  <c r="T2504" i="1"/>
  <c r="Q2504" i="1"/>
  <c r="R2504" i="1" s="1"/>
  <c r="P2504" i="1"/>
  <c r="O2504" i="1"/>
  <c r="S2504" i="1" s="1"/>
  <c r="U2503" i="1"/>
  <c r="V2503" i="1" s="1"/>
  <c r="T2503" i="1"/>
  <c r="Q2503" i="1"/>
  <c r="R2503" i="1" s="1"/>
  <c r="P2503" i="1"/>
  <c r="O2503" i="1"/>
  <c r="S2503" i="1" s="1"/>
  <c r="U2502" i="1"/>
  <c r="V2502" i="1" s="1"/>
  <c r="T2502" i="1"/>
  <c r="Q2502" i="1"/>
  <c r="R2502" i="1" s="1"/>
  <c r="P2502" i="1"/>
  <c r="O2502" i="1"/>
  <c r="S2502" i="1" s="1"/>
  <c r="U2501" i="1"/>
  <c r="V2501" i="1" s="1"/>
  <c r="T2501" i="1"/>
  <c r="Q2501" i="1"/>
  <c r="R2501" i="1" s="1"/>
  <c r="P2501" i="1"/>
  <c r="O2501" i="1"/>
  <c r="S2501" i="1" s="1"/>
  <c r="U2500" i="1"/>
  <c r="V2500" i="1" s="1"/>
  <c r="T2500" i="1"/>
  <c r="Q2500" i="1"/>
  <c r="R2500" i="1" s="1"/>
  <c r="P2500" i="1"/>
  <c r="O2500" i="1"/>
  <c r="S2500" i="1" s="1"/>
  <c r="U2499" i="1"/>
  <c r="V2499" i="1" s="1"/>
  <c r="T2499" i="1"/>
  <c r="Q2499" i="1"/>
  <c r="R2499" i="1" s="1"/>
  <c r="P2499" i="1"/>
  <c r="O2499" i="1"/>
  <c r="S2499" i="1" s="1"/>
  <c r="U2498" i="1"/>
  <c r="V2498" i="1" s="1"/>
  <c r="T2498" i="1"/>
  <c r="Q2498" i="1"/>
  <c r="R2498" i="1" s="1"/>
  <c r="P2498" i="1"/>
  <c r="O2498" i="1"/>
  <c r="S2498" i="1" s="1"/>
  <c r="U2497" i="1"/>
  <c r="V2497" i="1" s="1"/>
  <c r="T2497" i="1"/>
  <c r="Q2497" i="1"/>
  <c r="R2497" i="1" s="1"/>
  <c r="P2497" i="1"/>
  <c r="O2497" i="1"/>
  <c r="S2497" i="1" s="1"/>
  <c r="U2496" i="1"/>
  <c r="V2496" i="1" s="1"/>
  <c r="T2496" i="1"/>
  <c r="Q2496" i="1"/>
  <c r="R2496" i="1" s="1"/>
  <c r="P2496" i="1"/>
  <c r="O2496" i="1"/>
  <c r="S2496" i="1" s="1"/>
  <c r="U2495" i="1"/>
  <c r="T2495" i="1"/>
  <c r="Q2495" i="1"/>
  <c r="R2495" i="1" s="1"/>
  <c r="P2495" i="1"/>
  <c r="O2495" i="1"/>
  <c r="S2495" i="1" s="1"/>
  <c r="U2494" i="1"/>
  <c r="T2494" i="1"/>
  <c r="Q2494" i="1"/>
  <c r="R2494" i="1" s="1"/>
  <c r="P2494" i="1"/>
  <c r="O2494" i="1"/>
  <c r="S2494" i="1" s="1"/>
  <c r="U2493" i="1"/>
  <c r="T2493" i="1"/>
  <c r="Q2493" i="1"/>
  <c r="R2493" i="1" s="1"/>
  <c r="P2493" i="1"/>
  <c r="O2493" i="1"/>
  <c r="S2493" i="1" s="1"/>
  <c r="U2492" i="1"/>
  <c r="T2492" i="1"/>
  <c r="Q2492" i="1"/>
  <c r="R2492" i="1" s="1"/>
  <c r="P2492" i="1"/>
  <c r="O2492" i="1"/>
  <c r="S2492" i="1" s="1"/>
  <c r="U2491" i="1"/>
  <c r="T2491" i="1"/>
  <c r="Q2491" i="1"/>
  <c r="R2491" i="1" s="1"/>
  <c r="P2491" i="1"/>
  <c r="O2491" i="1"/>
  <c r="S2491" i="1" s="1"/>
  <c r="U2490" i="1"/>
  <c r="T2490" i="1"/>
  <c r="Q2490" i="1"/>
  <c r="R2490" i="1" s="1"/>
  <c r="P2490" i="1"/>
  <c r="O2490" i="1"/>
  <c r="S2490" i="1" s="1"/>
  <c r="U2489" i="1"/>
  <c r="T2489" i="1"/>
  <c r="Q2489" i="1"/>
  <c r="R2489" i="1" s="1"/>
  <c r="P2489" i="1"/>
  <c r="O2489" i="1"/>
  <c r="S2489" i="1" s="1"/>
  <c r="U2488" i="1"/>
  <c r="T2488" i="1"/>
  <c r="Q2488" i="1"/>
  <c r="R2488" i="1" s="1"/>
  <c r="P2488" i="1"/>
  <c r="O2488" i="1"/>
  <c r="S2488" i="1" s="1"/>
  <c r="U2487" i="1"/>
  <c r="T2487" i="1"/>
  <c r="Q2487" i="1"/>
  <c r="R2487" i="1" s="1"/>
  <c r="P2487" i="1"/>
  <c r="O2487" i="1"/>
  <c r="S2487" i="1" s="1"/>
  <c r="U2486" i="1"/>
  <c r="T2486" i="1"/>
  <c r="Q2486" i="1"/>
  <c r="R2486" i="1" s="1"/>
  <c r="P2486" i="1"/>
  <c r="O2486" i="1"/>
  <c r="S2486" i="1" s="1"/>
  <c r="U2485" i="1"/>
  <c r="T2485" i="1"/>
  <c r="Q2485" i="1"/>
  <c r="R2485" i="1" s="1"/>
  <c r="P2485" i="1"/>
  <c r="O2485" i="1"/>
  <c r="S2485" i="1" s="1"/>
  <c r="U2484" i="1"/>
  <c r="T2484" i="1"/>
  <c r="Q2484" i="1"/>
  <c r="R2484" i="1" s="1"/>
  <c r="P2484" i="1"/>
  <c r="O2484" i="1"/>
  <c r="S2484" i="1" s="1"/>
  <c r="U2483" i="1"/>
  <c r="T2483" i="1"/>
  <c r="Q2483" i="1"/>
  <c r="R2483" i="1" s="1"/>
  <c r="P2483" i="1"/>
  <c r="O2483" i="1"/>
  <c r="S2483" i="1" s="1"/>
  <c r="U2482" i="1"/>
  <c r="T2482" i="1"/>
  <c r="Q2482" i="1"/>
  <c r="R2482" i="1" s="1"/>
  <c r="P2482" i="1"/>
  <c r="O2482" i="1"/>
  <c r="S2482" i="1" s="1"/>
  <c r="U2481" i="1"/>
  <c r="T2481" i="1"/>
  <c r="Q2481" i="1"/>
  <c r="R2481" i="1" s="1"/>
  <c r="P2481" i="1"/>
  <c r="O2481" i="1"/>
  <c r="S2481" i="1" s="1"/>
  <c r="U2480" i="1"/>
  <c r="T2480" i="1"/>
  <c r="Q2480" i="1"/>
  <c r="R2480" i="1" s="1"/>
  <c r="P2480" i="1"/>
  <c r="O2480" i="1"/>
  <c r="S2480" i="1" s="1"/>
  <c r="U2479" i="1"/>
  <c r="T2479" i="1"/>
  <c r="Q2479" i="1"/>
  <c r="R2479" i="1" s="1"/>
  <c r="P2479" i="1"/>
  <c r="O2479" i="1"/>
  <c r="S2479" i="1" s="1"/>
  <c r="U2478" i="1"/>
  <c r="T2478" i="1"/>
  <c r="Q2478" i="1"/>
  <c r="R2478" i="1" s="1"/>
  <c r="P2478" i="1"/>
  <c r="O2478" i="1"/>
  <c r="S2478" i="1" s="1"/>
  <c r="U2477" i="1"/>
  <c r="T2477" i="1"/>
  <c r="Q2477" i="1"/>
  <c r="R2477" i="1" s="1"/>
  <c r="P2477" i="1"/>
  <c r="O2477" i="1"/>
  <c r="S2477" i="1" s="1"/>
  <c r="U2476" i="1"/>
  <c r="T2476" i="1"/>
  <c r="Q2476" i="1"/>
  <c r="R2476" i="1" s="1"/>
  <c r="P2476" i="1"/>
  <c r="O2476" i="1"/>
  <c r="S2476" i="1" s="1"/>
  <c r="U2475" i="1"/>
  <c r="T2475" i="1"/>
  <c r="Q2475" i="1"/>
  <c r="R2475" i="1" s="1"/>
  <c r="P2475" i="1"/>
  <c r="O2475" i="1"/>
  <c r="S2475" i="1" s="1"/>
  <c r="U2474" i="1"/>
  <c r="T2474" i="1"/>
  <c r="Q2474" i="1"/>
  <c r="R2474" i="1" s="1"/>
  <c r="P2474" i="1"/>
  <c r="O2474" i="1"/>
  <c r="S2474" i="1" s="1"/>
  <c r="U2473" i="1"/>
  <c r="T2473" i="1"/>
  <c r="Q2473" i="1"/>
  <c r="R2473" i="1" s="1"/>
  <c r="P2473" i="1"/>
  <c r="O2473" i="1"/>
  <c r="S2473" i="1" s="1"/>
  <c r="U2472" i="1"/>
  <c r="T2472" i="1"/>
  <c r="Q2472" i="1"/>
  <c r="R2472" i="1" s="1"/>
  <c r="P2472" i="1"/>
  <c r="O2472" i="1"/>
  <c r="S2472" i="1" s="1"/>
  <c r="U2471" i="1"/>
  <c r="T2471" i="1"/>
  <c r="Q2471" i="1"/>
  <c r="R2471" i="1" s="1"/>
  <c r="P2471" i="1"/>
  <c r="O2471" i="1"/>
  <c r="S2471" i="1" s="1"/>
  <c r="U2470" i="1"/>
  <c r="T2470" i="1"/>
  <c r="Q2470" i="1"/>
  <c r="R2470" i="1" s="1"/>
  <c r="P2470" i="1"/>
  <c r="O2470" i="1"/>
  <c r="S2470" i="1" s="1"/>
  <c r="U2469" i="1"/>
  <c r="T2469" i="1"/>
  <c r="Q2469" i="1"/>
  <c r="R2469" i="1" s="1"/>
  <c r="P2469" i="1"/>
  <c r="O2469" i="1"/>
  <c r="S2469" i="1" s="1"/>
  <c r="U2468" i="1"/>
  <c r="T2468" i="1"/>
  <c r="Q2468" i="1"/>
  <c r="R2468" i="1" s="1"/>
  <c r="P2468" i="1"/>
  <c r="O2468" i="1"/>
  <c r="S2468" i="1" s="1"/>
  <c r="U2467" i="1"/>
  <c r="T2467" i="1"/>
  <c r="Q2467" i="1"/>
  <c r="R2467" i="1" s="1"/>
  <c r="P2467" i="1"/>
  <c r="O2467" i="1"/>
  <c r="S2467" i="1" s="1"/>
  <c r="U2466" i="1"/>
  <c r="T2466" i="1"/>
  <c r="Q2466" i="1"/>
  <c r="R2466" i="1" s="1"/>
  <c r="P2466" i="1"/>
  <c r="O2466" i="1"/>
  <c r="S2466" i="1" s="1"/>
  <c r="U2465" i="1"/>
  <c r="T2465" i="1"/>
  <c r="Q2465" i="1"/>
  <c r="R2465" i="1" s="1"/>
  <c r="P2465" i="1"/>
  <c r="O2465" i="1"/>
  <c r="S2465" i="1" s="1"/>
  <c r="U2464" i="1"/>
  <c r="T2464" i="1"/>
  <c r="Q2464" i="1"/>
  <c r="R2464" i="1" s="1"/>
  <c r="P2464" i="1"/>
  <c r="O2464" i="1"/>
  <c r="S2464" i="1" s="1"/>
  <c r="U2463" i="1"/>
  <c r="T2463" i="1"/>
  <c r="Q2463" i="1"/>
  <c r="R2463" i="1" s="1"/>
  <c r="P2463" i="1"/>
  <c r="O2463" i="1"/>
  <c r="S2463" i="1" s="1"/>
  <c r="U2462" i="1"/>
  <c r="T2462" i="1"/>
  <c r="Q2462" i="1"/>
  <c r="R2462" i="1" s="1"/>
  <c r="P2462" i="1"/>
  <c r="O2462" i="1"/>
  <c r="S2462" i="1" s="1"/>
  <c r="U2461" i="1"/>
  <c r="T2461" i="1"/>
  <c r="Q2461" i="1"/>
  <c r="R2461" i="1" s="1"/>
  <c r="P2461" i="1"/>
  <c r="O2461" i="1"/>
  <c r="S2461" i="1" s="1"/>
  <c r="U2460" i="1"/>
  <c r="T2460" i="1"/>
  <c r="Q2460" i="1"/>
  <c r="R2460" i="1" s="1"/>
  <c r="P2460" i="1"/>
  <c r="O2460" i="1"/>
  <c r="S2460" i="1" s="1"/>
  <c r="U2459" i="1"/>
  <c r="T2459" i="1"/>
  <c r="Q2459" i="1"/>
  <c r="R2459" i="1" s="1"/>
  <c r="P2459" i="1"/>
  <c r="O2459" i="1"/>
  <c r="S2459" i="1" s="1"/>
  <c r="U2458" i="1"/>
  <c r="T2458" i="1"/>
  <c r="Q2458" i="1"/>
  <c r="R2458" i="1" s="1"/>
  <c r="P2458" i="1"/>
  <c r="O2458" i="1"/>
  <c r="S2458" i="1" s="1"/>
  <c r="U2457" i="1"/>
  <c r="V2457" i="1" s="1"/>
  <c r="T2457" i="1"/>
  <c r="Q2457" i="1"/>
  <c r="R2457" i="1" s="1"/>
  <c r="P2457" i="1"/>
  <c r="O2457" i="1"/>
  <c r="S2457" i="1" s="1"/>
  <c r="U2456" i="1"/>
  <c r="T2456" i="1"/>
  <c r="Q2456" i="1"/>
  <c r="R2456" i="1" s="1"/>
  <c r="P2456" i="1"/>
  <c r="O2456" i="1"/>
  <c r="S2456" i="1" s="1"/>
  <c r="U2455" i="1"/>
  <c r="T2455" i="1"/>
  <c r="Q2455" i="1"/>
  <c r="R2455" i="1" s="1"/>
  <c r="P2455" i="1"/>
  <c r="O2455" i="1"/>
  <c r="S2455" i="1" s="1"/>
  <c r="U2454" i="1"/>
  <c r="T2454" i="1"/>
  <c r="Q2454" i="1"/>
  <c r="R2454" i="1" s="1"/>
  <c r="P2454" i="1"/>
  <c r="O2454" i="1"/>
  <c r="S2454" i="1" s="1"/>
  <c r="U2453" i="1"/>
  <c r="T2453" i="1"/>
  <c r="Q2453" i="1"/>
  <c r="R2453" i="1" s="1"/>
  <c r="P2453" i="1"/>
  <c r="O2453" i="1"/>
  <c r="S2453" i="1" s="1"/>
  <c r="U2452" i="1"/>
  <c r="T2452" i="1"/>
  <c r="Q2452" i="1"/>
  <c r="R2452" i="1" s="1"/>
  <c r="P2452" i="1"/>
  <c r="O2452" i="1"/>
  <c r="S2452" i="1" s="1"/>
  <c r="U2451" i="1"/>
  <c r="T2451" i="1"/>
  <c r="Q2451" i="1"/>
  <c r="R2451" i="1" s="1"/>
  <c r="P2451" i="1"/>
  <c r="O2451" i="1"/>
  <c r="S2451" i="1" s="1"/>
  <c r="U2450" i="1"/>
  <c r="T2450" i="1"/>
  <c r="Q2450" i="1"/>
  <c r="R2450" i="1" s="1"/>
  <c r="P2450" i="1"/>
  <c r="O2450" i="1"/>
  <c r="S2450" i="1" s="1"/>
  <c r="U2449" i="1"/>
  <c r="T2449" i="1"/>
  <c r="Q2449" i="1"/>
  <c r="R2449" i="1" s="1"/>
  <c r="P2449" i="1"/>
  <c r="O2449" i="1"/>
  <c r="S2449" i="1" s="1"/>
  <c r="U2448" i="1"/>
  <c r="T2448" i="1"/>
  <c r="Q2448" i="1"/>
  <c r="R2448" i="1" s="1"/>
  <c r="P2448" i="1"/>
  <c r="O2448" i="1"/>
  <c r="S2448" i="1" s="1"/>
  <c r="U2447" i="1"/>
  <c r="T2447" i="1"/>
  <c r="Q2447" i="1"/>
  <c r="R2447" i="1" s="1"/>
  <c r="P2447" i="1"/>
  <c r="O2447" i="1"/>
  <c r="S2447" i="1" s="1"/>
  <c r="U2446" i="1"/>
  <c r="T2446" i="1"/>
  <c r="Q2446" i="1"/>
  <c r="R2446" i="1" s="1"/>
  <c r="P2446" i="1"/>
  <c r="O2446" i="1"/>
  <c r="S2446" i="1" s="1"/>
  <c r="U2445" i="1"/>
  <c r="T2445" i="1"/>
  <c r="Q2445" i="1"/>
  <c r="R2445" i="1" s="1"/>
  <c r="P2445" i="1"/>
  <c r="O2445" i="1"/>
  <c r="S2445" i="1" s="1"/>
  <c r="U2444" i="1"/>
  <c r="T2444" i="1"/>
  <c r="Q2444" i="1"/>
  <c r="R2444" i="1" s="1"/>
  <c r="P2444" i="1"/>
  <c r="O2444" i="1"/>
  <c r="S2444" i="1" s="1"/>
  <c r="U2443" i="1"/>
  <c r="T2443" i="1"/>
  <c r="Q2443" i="1"/>
  <c r="R2443" i="1" s="1"/>
  <c r="P2443" i="1"/>
  <c r="O2443" i="1"/>
  <c r="S2443" i="1" s="1"/>
  <c r="U2442" i="1"/>
  <c r="T2442" i="1"/>
  <c r="Q2442" i="1"/>
  <c r="R2442" i="1" s="1"/>
  <c r="P2442" i="1"/>
  <c r="O2442" i="1"/>
  <c r="S2442" i="1" s="1"/>
  <c r="U2441" i="1"/>
  <c r="T2441" i="1"/>
  <c r="Q2441" i="1"/>
  <c r="R2441" i="1" s="1"/>
  <c r="P2441" i="1"/>
  <c r="O2441" i="1"/>
  <c r="S2441" i="1" s="1"/>
  <c r="U2440" i="1"/>
  <c r="T2440" i="1"/>
  <c r="Q2440" i="1"/>
  <c r="R2440" i="1" s="1"/>
  <c r="P2440" i="1"/>
  <c r="O2440" i="1"/>
  <c r="S2440" i="1" s="1"/>
  <c r="U2439" i="1"/>
  <c r="T2439" i="1"/>
  <c r="Q2439" i="1"/>
  <c r="R2439" i="1" s="1"/>
  <c r="P2439" i="1"/>
  <c r="O2439" i="1"/>
  <c r="S2439" i="1" s="1"/>
  <c r="U2438" i="1"/>
  <c r="T2438" i="1"/>
  <c r="Q2438" i="1"/>
  <c r="R2438" i="1" s="1"/>
  <c r="P2438" i="1"/>
  <c r="O2438" i="1"/>
  <c r="S2438" i="1" s="1"/>
  <c r="U2437" i="1"/>
  <c r="T2437" i="1"/>
  <c r="Q2437" i="1"/>
  <c r="R2437" i="1" s="1"/>
  <c r="P2437" i="1"/>
  <c r="O2437" i="1"/>
  <c r="S2437" i="1" s="1"/>
  <c r="U2436" i="1"/>
  <c r="T2436" i="1"/>
  <c r="Q2436" i="1"/>
  <c r="R2436" i="1" s="1"/>
  <c r="P2436" i="1"/>
  <c r="O2436" i="1"/>
  <c r="S2436" i="1" s="1"/>
  <c r="U2435" i="1"/>
  <c r="T2435" i="1"/>
  <c r="Q2435" i="1"/>
  <c r="R2435" i="1" s="1"/>
  <c r="P2435" i="1"/>
  <c r="O2435" i="1"/>
  <c r="S2435" i="1" s="1"/>
  <c r="U2434" i="1"/>
  <c r="T2434" i="1"/>
  <c r="Q2434" i="1"/>
  <c r="R2434" i="1" s="1"/>
  <c r="P2434" i="1"/>
  <c r="O2434" i="1"/>
  <c r="S2434" i="1" s="1"/>
  <c r="U2433" i="1"/>
  <c r="T2433" i="1"/>
  <c r="Q2433" i="1"/>
  <c r="R2433" i="1" s="1"/>
  <c r="P2433" i="1"/>
  <c r="O2433" i="1"/>
  <c r="S2433" i="1" s="1"/>
  <c r="U2432" i="1"/>
  <c r="T2432" i="1"/>
  <c r="Q2432" i="1"/>
  <c r="R2432" i="1" s="1"/>
  <c r="P2432" i="1"/>
  <c r="O2432" i="1"/>
  <c r="S2432" i="1" s="1"/>
  <c r="U2431" i="1"/>
  <c r="T2431" i="1"/>
  <c r="Q2431" i="1"/>
  <c r="R2431" i="1" s="1"/>
  <c r="P2431" i="1"/>
  <c r="O2431" i="1"/>
  <c r="S2431" i="1" s="1"/>
  <c r="U2430" i="1"/>
  <c r="T2430" i="1"/>
  <c r="Q2430" i="1"/>
  <c r="R2430" i="1" s="1"/>
  <c r="P2430" i="1"/>
  <c r="O2430" i="1"/>
  <c r="S2430" i="1" s="1"/>
  <c r="U2429" i="1"/>
  <c r="T2429" i="1"/>
  <c r="Q2429" i="1"/>
  <c r="R2429" i="1" s="1"/>
  <c r="P2429" i="1"/>
  <c r="O2429" i="1"/>
  <c r="S2429" i="1" s="1"/>
  <c r="U2428" i="1"/>
  <c r="T2428" i="1"/>
  <c r="Q2428" i="1"/>
  <c r="R2428" i="1" s="1"/>
  <c r="P2428" i="1"/>
  <c r="O2428" i="1"/>
  <c r="S2428" i="1" s="1"/>
  <c r="U2427" i="1"/>
  <c r="T2427" i="1"/>
  <c r="Q2427" i="1"/>
  <c r="R2427" i="1" s="1"/>
  <c r="P2427" i="1"/>
  <c r="O2427" i="1"/>
  <c r="S2427" i="1" s="1"/>
  <c r="U2426" i="1"/>
  <c r="T2426" i="1"/>
  <c r="Q2426" i="1"/>
  <c r="R2426" i="1" s="1"/>
  <c r="P2426" i="1"/>
  <c r="O2426" i="1"/>
  <c r="S2426" i="1" s="1"/>
  <c r="U2425" i="1"/>
  <c r="T2425" i="1"/>
  <c r="Q2425" i="1"/>
  <c r="R2425" i="1" s="1"/>
  <c r="P2425" i="1"/>
  <c r="O2425" i="1"/>
  <c r="S2425" i="1" s="1"/>
  <c r="U2424" i="1"/>
  <c r="T2424" i="1"/>
  <c r="Q2424" i="1"/>
  <c r="R2424" i="1" s="1"/>
  <c r="P2424" i="1"/>
  <c r="O2424" i="1"/>
  <c r="S2424" i="1" s="1"/>
  <c r="U2423" i="1"/>
  <c r="T2423" i="1"/>
  <c r="Q2423" i="1"/>
  <c r="R2423" i="1" s="1"/>
  <c r="P2423" i="1"/>
  <c r="O2423" i="1"/>
  <c r="S2423" i="1" s="1"/>
  <c r="U2422" i="1"/>
  <c r="T2422" i="1"/>
  <c r="V2422" i="1" s="1"/>
  <c r="Q2422" i="1"/>
  <c r="R2422" i="1" s="1"/>
  <c r="P2422" i="1"/>
  <c r="O2422" i="1"/>
  <c r="S2422" i="1" s="1"/>
  <c r="U2421" i="1"/>
  <c r="T2421" i="1"/>
  <c r="Q2421" i="1"/>
  <c r="R2421" i="1" s="1"/>
  <c r="P2421" i="1"/>
  <c r="O2421" i="1"/>
  <c r="S2421" i="1" s="1"/>
  <c r="U2420" i="1"/>
  <c r="T2420" i="1"/>
  <c r="V2420" i="1" s="1"/>
  <c r="Q2420" i="1"/>
  <c r="R2420" i="1" s="1"/>
  <c r="P2420" i="1"/>
  <c r="O2420" i="1"/>
  <c r="S2420" i="1" s="1"/>
  <c r="U2419" i="1"/>
  <c r="T2419" i="1"/>
  <c r="Q2419" i="1"/>
  <c r="R2419" i="1" s="1"/>
  <c r="P2419" i="1"/>
  <c r="O2419" i="1"/>
  <c r="S2419" i="1" s="1"/>
  <c r="U2418" i="1"/>
  <c r="T2418" i="1"/>
  <c r="V2418" i="1" s="1"/>
  <c r="Q2418" i="1"/>
  <c r="R2418" i="1" s="1"/>
  <c r="P2418" i="1"/>
  <c r="O2418" i="1"/>
  <c r="S2418" i="1" s="1"/>
  <c r="U2417" i="1"/>
  <c r="T2417" i="1"/>
  <c r="Q2417" i="1"/>
  <c r="R2417" i="1" s="1"/>
  <c r="P2417" i="1"/>
  <c r="O2417" i="1"/>
  <c r="S2417" i="1" s="1"/>
  <c r="U2416" i="1"/>
  <c r="T2416" i="1"/>
  <c r="V2416" i="1" s="1"/>
  <c r="Q2416" i="1"/>
  <c r="R2416" i="1" s="1"/>
  <c r="P2416" i="1"/>
  <c r="O2416" i="1"/>
  <c r="S2416" i="1" s="1"/>
  <c r="U2415" i="1"/>
  <c r="T2415" i="1"/>
  <c r="Q2415" i="1"/>
  <c r="R2415" i="1" s="1"/>
  <c r="P2415" i="1"/>
  <c r="O2415" i="1"/>
  <c r="S2415" i="1" s="1"/>
  <c r="U2414" i="1"/>
  <c r="T2414" i="1"/>
  <c r="Q2414" i="1"/>
  <c r="R2414" i="1" s="1"/>
  <c r="P2414" i="1"/>
  <c r="O2414" i="1"/>
  <c r="S2414" i="1" s="1"/>
  <c r="U2413" i="1"/>
  <c r="T2413" i="1"/>
  <c r="Q2413" i="1"/>
  <c r="R2413" i="1" s="1"/>
  <c r="P2413" i="1"/>
  <c r="O2413" i="1"/>
  <c r="S2413" i="1" s="1"/>
  <c r="U2412" i="1"/>
  <c r="T2412" i="1"/>
  <c r="V2412" i="1" s="1"/>
  <c r="Q2412" i="1"/>
  <c r="R2412" i="1" s="1"/>
  <c r="P2412" i="1"/>
  <c r="O2412" i="1"/>
  <c r="S2412" i="1" s="1"/>
  <c r="U2411" i="1"/>
  <c r="T2411" i="1"/>
  <c r="V2411" i="1" s="1"/>
  <c r="Q2411" i="1"/>
  <c r="R2411" i="1" s="1"/>
  <c r="P2411" i="1"/>
  <c r="O2411" i="1"/>
  <c r="S2411" i="1" s="1"/>
  <c r="U2410" i="1"/>
  <c r="T2410" i="1"/>
  <c r="V2410" i="1" s="1"/>
  <c r="Q2410" i="1"/>
  <c r="R2410" i="1" s="1"/>
  <c r="P2410" i="1"/>
  <c r="O2410" i="1"/>
  <c r="S2410" i="1" s="1"/>
  <c r="U2409" i="1"/>
  <c r="T2409" i="1"/>
  <c r="Q2409" i="1"/>
  <c r="R2409" i="1" s="1"/>
  <c r="P2409" i="1"/>
  <c r="O2409" i="1"/>
  <c r="S2409" i="1" s="1"/>
  <c r="U2408" i="1"/>
  <c r="T2408" i="1"/>
  <c r="V2408" i="1" s="1"/>
  <c r="Q2408" i="1"/>
  <c r="R2408" i="1" s="1"/>
  <c r="P2408" i="1"/>
  <c r="O2408" i="1"/>
  <c r="S2408" i="1" s="1"/>
  <c r="U2407" i="1"/>
  <c r="T2407" i="1"/>
  <c r="V2407" i="1" s="1"/>
  <c r="Q2407" i="1"/>
  <c r="R2407" i="1" s="1"/>
  <c r="P2407" i="1"/>
  <c r="O2407" i="1"/>
  <c r="S2407" i="1" s="1"/>
  <c r="U2406" i="1"/>
  <c r="T2406" i="1"/>
  <c r="Q2406" i="1"/>
  <c r="R2406" i="1" s="1"/>
  <c r="P2406" i="1"/>
  <c r="O2406" i="1"/>
  <c r="S2406" i="1" s="1"/>
  <c r="U2405" i="1"/>
  <c r="T2405" i="1"/>
  <c r="Q2405" i="1"/>
  <c r="R2405" i="1" s="1"/>
  <c r="P2405" i="1"/>
  <c r="O2405" i="1"/>
  <c r="S2405" i="1" s="1"/>
  <c r="U2404" i="1"/>
  <c r="T2404" i="1"/>
  <c r="V2404" i="1" s="1"/>
  <c r="Q2404" i="1"/>
  <c r="R2404" i="1" s="1"/>
  <c r="P2404" i="1"/>
  <c r="O2404" i="1"/>
  <c r="S2404" i="1" s="1"/>
  <c r="U2403" i="1"/>
  <c r="T2403" i="1"/>
  <c r="V2403" i="1" s="1"/>
  <c r="Q2403" i="1"/>
  <c r="R2403" i="1" s="1"/>
  <c r="P2403" i="1"/>
  <c r="O2403" i="1"/>
  <c r="S2403" i="1" s="1"/>
  <c r="U2402" i="1"/>
  <c r="T2402" i="1"/>
  <c r="Q2402" i="1"/>
  <c r="R2402" i="1" s="1"/>
  <c r="P2402" i="1"/>
  <c r="O2402" i="1"/>
  <c r="S2402" i="1" s="1"/>
  <c r="U2401" i="1"/>
  <c r="T2401" i="1"/>
  <c r="Q2401" i="1"/>
  <c r="R2401" i="1" s="1"/>
  <c r="P2401" i="1"/>
  <c r="O2401" i="1"/>
  <c r="S2401" i="1" s="1"/>
  <c r="U2400" i="1"/>
  <c r="T2400" i="1"/>
  <c r="V2400" i="1" s="1"/>
  <c r="Q2400" i="1"/>
  <c r="R2400" i="1" s="1"/>
  <c r="P2400" i="1"/>
  <c r="O2400" i="1"/>
  <c r="S2400" i="1" s="1"/>
  <c r="U2399" i="1"/>
  <c r="T2399" i="1"/>
  <c r="V2399" i="1" s="1"/>
  <c r="Q2399" i="1"/>
  <c r="R2399" i="1" s="1"/>
  <c r="P2399" i="1"/>
  <c r="O2399" i="1"/>
  <c r="S2399" i="1" s="1"/>
  <c r="U2398" i="1"/>
  <c r="T2398" i="1"/>
  <c r="Q2398" i="1"/>
  <c r="R2398" i="1" s="1"/>
  <c r="P2398" i="1"/>
  <c r="O2398" i="1"/>
  <c r="S2398" i="1" s="1"/>
  <c r="U2397" i="1"/>
  <c r="T2397" i="1"/>
  <c r="Q2397" i="1"/>
  <c r="R2397" i="1" s="1"/>
  <c r="P2397" i="1"/>
  <c r="O2397" i="1"/>
  <c r="S2397" i="1" s="1"/>
  <c r="U2396" i="1"/>
  <c r="T2396" i="1"/>
  <c r="V2396" i="1" s="1"/>
  <c r="Q2396" i="1"/>
  <c r="R2396" i="1" s="1"/>
  <c r="P2396" i="1"/>
  <c r="O2396" i="1"/>
  <c r="S2396" i="1" s="1"/>
  <c r="U2395" i="1"/>
  <c r="T2395" i="1"/>
  <c r="V2395" i="1" s="1"/>
  <c r="Q2395" i="1"/>
  <c r="R2395" i="1" s="1"/>
  <c r="P2395" i="1"/>
  <c r="O2395" i="1"/>
  <c r="S2395" i="1" s="1"/>
  <c r="U2394" i="1"/>
  <c r="T2394" i="1"/>
  <c r="Q2394" i="1"/>
  <c r="R2394" i="1" s="1"/>
  <c r="P2394" i="1"/>
  <c r="O2394" i="1"/>
  <c r="S2394" i="1" s="1"/>
  <c r="U2393" i="1"/>
  <c r="T2393" i="1"/>
  <c r="Q2393" i="1"/>
  <c r="R2393" i="1" s="1"/>
  <c r="P2393" i="1"/>
  <c r="O2393" i="1"/>
  <c r="S2393" i="1" s="1"/>
  <c r="U2392" i="1"/>
  <c r="T2392" i="1"/>
  <c r="V2392" i="1" s="1"/>
  <c r="Q2392" i="1"/>
  <c r="R2392" i="1" s="1"/>
  <c r="P2392" i="1"/>
  <c r="O2392" i="1"/>
  <c r="S2392" i="1" s="1"/>
  <c r="U2391" i="1"/>
  <c r="T2391" i="1"/>
  <c r="V2391" i="1" s="1"/>
  <c r="Q2391" i="1"/>
  <c r="R2391" i="1" s="1"/>
  <c r="P2391" i="1"/>
  <c r="O2391" i="1"/>
  <c r="S2391" i="1" s="1"/>
  <c r="U2390" i="1"/>
  <c r="T2390" i="1"/>
  <c r="Q2390" i="1"/>
  <c r="R2390" i="1" s="1"/>
  <c r="P2390" i="1"/>
  <c r="O2390" i="1"/>
  <c r="S2390" i="1" s="1"/>
  <c r="U2389" i="1"/>
  <c r="T2389" i="1"/>
  <c r="Q2389" i="1"/>
  <c r="R2389" i="1" s="1"/>
  <c r="P2389" i="1"/>
  <c r="O2389" i="1"/>
  <c r="S2389" i="1" s="1"/>
  <c r="U2388" i="1"/>
  <c r="T2388" i="1"/>
  <c r="V2388" i="1" s="1"/>
  <c r="Q2388" i="1"/>
  <c r="R2388" i="1" s="1"/>
  <c r="P2388" i="1"/>
  <c r="O2388" i="1"/>
  <c r="S2388" i="1" s="1"/>
  <c r="U2387" i="1"/>
  <c r="T2387" i="1"/>
  <c r="V2387" i="1" s="1"/>
  <c r="Q2387" i="1"/>
  <c r="R2387" i="1" s="1"/>
  <c r="P2387" i="1"/>
  <c r="O2387" i="1"/>
  <c r="S2387" i="1" s="1"/>
  <c r="U2386" i="1"/>
  <c r="T2386" i="1"/>
  <c r="Q2386" i="1"/>
  <c r="R2386" i="1" s="1"/>
  <c r="P2386" i="1"/>
  <c r="O2386" i="1"/>
  <c r="S2386" i="1" s="1"/>
  <c r="U2385" i="1"/>
  <c r="T2385" i="1"/>
  <c r="Q2385" i="1"/>
  <c r="R2385" i="1" s="1"/>
  <c r="P2385" i="1"/>
  <c r="O2385" i="1"/>
  <c r="S2385" i="1" s="1"/>
  <c r="U2384" i="1"/>
  <c r="T2384" i="1"/>
  <c r="V2384" i="1" s="1"/>
  <c r="Q2384" i="1"/>
  <c r="R2384" i="1" s="1"/>
  <c r="P2384" i="1"/>
  <c r="O2384" i="1"/>
  <c r="S2384" i="1" s="1"/>
  <c r="U2383" i="1"/>
  <c r="T2383" i="1"/>
  <c r="V2383" i="1" s="1"/>
  <c r="Q2383" i="1"/>
  <c r="R2383" i="1" s="1"/>
  <c r="P2383" i="1"/>
  <c r="O2383" i="1"/>
  <c r="S2383" i="1" s="1"/>
  <c r="U2382" i="1"/>
  <c r="T2382" i="1"/>
  <c r="Q2382" i="1"/>
  <c r="R2382" i="1" s="1"/>
  <c r="P2382" i="1"/>
  <c r="O2382" i="1"/>
  <c r="S2382" i="1" s="1"/>
  <c r="U2381" i="1"/>
  <c r="T2381" i="1"/>
  <c r="Q2381" i="1"/>
  <c r="R2381" i="1" s="1"/>
  <c r="P2381" i="1"/>
  <c r="O2381" i="1"/>
  <c r="S2381" i="1" s="1"/>
  <c r="U2380" i="1"/>
  <c r="T2380" i="1"/>
  <c r="V2380" i="1" s="1"/>
  <c r="Q2380" i="1"/>
  <c r="R2380" i="1" s="1"/>
  <c r="P2380" i="1"/>
  <c r="O2380" i="1"/>
  <c r="S2380" i="1" s="1"/>
  <c r="U2379" i="1"/>
  <c r="T2379" i="1"/>
  <c r="V2379" i="1" s="1"/>
  <c r="Q2379" i="1"/>
  <c r="R2379" i="1" s="1"/>
  <c r="P2379" i="1"/>
  <c r="O2379" i="1"/>
  <c r="S2379" i="1" s="1"/>
  <c r="U2378" i="1"/>
  <c r="T2378" i="1"/>
  <c r="V2378" i="1" s="1"/>
  <c r="Q2378" i="1"/>
  <c r="R2378" i="1" s="1"/>
  <c r="P2378" i="1"/>
  <c r="O2378" i="1"/>
  <c r="S2378" i="1" s="1"/>
  <c r="U2377" i="1"/>
  <c r="T2377" i="1"/>
  <c r="V2377" i="1" s="1"/>
  <c r="Q2377" i="1"/>
  <c r="R2377" i="1" s="1"/>
  <c r="P2377" i="1"/>
  <c r="O2377" i="1"/>
  <c r="S2377" i="1" s="1"/>
  <c r="U2376" i="1"/>
  <c r="T2376" i="1"/>
  <c r="V2376" i="1" s="1"/>
  <c r="Q2376" i="1"/>
  <c r="R2376" i="1" s="1"/>
  <c r="P2376" i="1"/>
  <c r="O2376" i="1"/>
  <c r="S2376" i="1" s="1"/>
  <c r="U2375" i="1"/>
  <c r="T2375" i="1"/>
  <c r="V2375" i="1" s="1"/>
  <c r="Q2375" i="1"/>
  <c r="R2375" i="1" s="1"/>
  <c r="P2375" i="1"/>
  <c r="O2375" i="1"/>
  <c r="S2375" i="1" s="1"/>
  <c r="U2374" i="1"/>
  <c r="T2374" i="1"/>
  <c r="V2374" i="1" s="1"/>
  <c r="Q2374" i="1"/>
  <c r="R2374" i="1" s="1"/>
  <c r="P2374" i="1"/>
  <c r="O2374" i="1"/>
  <c r="S2374" i="1" s="1"/>
  <c r="U2373" i="1"/>
  <c r="T2373" i="1"/>
  <c r="V2373" i="1" s="1"/>
  <c r="Q2373" i="1"/>
  <c r="R2373" i="1" s="1"/>
  <c r="P2373" i="1"/>
  <c r="O2373" i="1"/>
  <c r="S2373" i="1" s="1"/>
  <c r="U2372" i="1"/>
  <c r="T2372" i="1"/>
  <c r="S2372" i="1"/>
  <c r="Q2372" i="1"/>
  <c r="R2372" i="1" s="1"/>
  <c r="P2372" i="1"/>
  <c r="O2372" i="1"/>
  <c r="U2371" i="1"/>
  <c r="T2371" i="1"/>
  <c r="Q2371" i="1"/>
  <c r="R2371" i="1" s="1"/>
  <c r="P2371" i="1"/>
  <c r="O2371" i="1"/>
  <c r="S2371" i="1" s="1"/>
  <c r="U2370" i="1"/>
  <c r="V2370" i="1" s="1"/>
  <c r="T2370" i="1"/>
  <c r="Q2370" i="1"/>
  <c r="R2370" i="1" s="1"/>
  <c r="P2370" i="1"/>
  <c r="O2370" i="1"/>
  <c r="S2370" i="1" s="1"/>
  <c r="U2369" i="1"/>
  <c r="V2369" i="1" s="1"/>
  <c r="T2369" i="1"/>
  <c r="Q2369" i="1"/>
  <c r="R2369" i="1" s="1"/>
  <c r="P2369" i="1"/>
  <c r="O2369" i="1"/>
  <c r="S2369" i="1" s="1"/>
  <c r="U2368" i="1"/>
  <c r="T2368" i="1"/>
  <c r="Q2368" i="1"/>
  <c r="R2368" i="1" s="1"/>
  <c r="P2368" i="1"/>
  <c r="O2368" i="1"/>
  <c r="S2368" i="1" s="1"/>
  <c r="U2367" i="1"/>
  <c r="T2367" i="1"/>
  <c r="Q2367" i="1"/>
  <c r="R2367" i="1" s="1"/>
  <c r="P2367" i="1"/>
  <c r="O2367" i="1"/>
  <c r="S2367" i="1" s="1"/>
  <c r="U2366" i="1"/>
  <c r="V2366" i="1" s="1"/>
  <c r="T2366" i="1"/>
  <c r="Q2366" i="1"/>
  <c r="R2366" i="1" s="1"/>
  <c r="P2366" i="1"/>
  <c r="O2366" i="1"/>
  <c r="S2366" i="1" s="1"/>
  <c r="U2365" i="1"/>
  <c r="V2365" i="1" s="1"/>
  <c r="T2365" i="1"/>
  <c r="Q2365" i="1"/>
  <c r="R2365" i="1" s="1"/>
  <c r="P2365" i="1"/>
  <c r="O2365" i="1"/>
  <c r="S2365" i="1" s="1"/>
  <c r="U2364" i="1"/>
  <c r="T2364" i="1"/>
  <c r="Q2364" i="1"/>
  <c r="R2364" i="1" s="1"/>
  <c r="P2364" i="1"/>
  <c r="O2364" i="1"/>
  <c r="S2364" i="1" s="1"/>
  <c r="U2363" i="1"/>
  <c r="T2363" i="1"/>
  <c r="Q2363" i="1"/>
  <c r="R2363" i="1" s="1"/>
  <c r="P2363" i="1"/>
  <c r="O2363" i="1"/>
  <c r="S2363" i="1" s="1"/>
  <c r="U2362" i="1"/>
  <c r="V2362" i="1" s="1"/>
  <c r="T2362" i="1"/>
  <c r="Q2362" i="1"/>
  <c r="R2362" i="1" s="1"/>
  <c r="P2362" i="1"/>
  <c r="O2362" i="1"/>
  <c r="S2362" i="1" s="1"/>
  <c r="U2361" i="1"/>
  <c r="T2361" i="1"/>
  <c r="Q2361" i="1"/>
  <c r="R2361" i="1" s="1"/>
  <c r="P2361" i="1"/>
  <c r="O2361" i="1"/>
  <c r="S2361" i="1" s="1"/>
  <c r="U2360" i="1"/>
  <c r="V2360" i="1" s="1"/>
  <c r="T2360" i="1"/>
  <c r="Q2360" i="1"/>
  <c r="R2360" i="1" s="1"/>
  <c r="P2360" i="1"/>
  <c r="O2360" i="1"/>
  <c r="S2360" i="1" s="1"/>
  <c r="U2359" i="1"/>
  <c r="T2359" i="1"/>
  <c r="Q2359" i="1"/>
  <c r="R2359" i="1" s="1"/>
  <c r="P2359" i="1"/>
  <c r="O2359" i="1"/>
  <c r="S2359" i="1" s="1"/>
  <c r="U2358" i="1"/>
  <c r="V2358" i="1" s="1"/>
  <c r="T2358" i="1"/>
  <c r="Q2358" i="1"/>
  <c r="R2358" i="1" s="1"/>
  <c r="P2358" i="1"/>
  <c r="O2358" i="1"/>
  <c r="S2358" i="1" s="1"/>
  <c r="U2357" i="1"/>
  <c r="T2357" i="1"/>
  <c r="Q2357" i="1"/>
  <c r="R2357" i="1" s="1"/>
  <c r="P2357" i="1"/>
  <c r="O2357" i="1"/>
  <c r="S2357" i="1" s="1"/>
  <c r="U2356" i="1"/>
  <c r="T2356" i="1"/>
  <c r="Q2356" i="1"/>
  <c r="R2356" i="1" s="1"/>
  <c r="P2356" i="1"/>
  <c r="O2356" i="1"/>
  <c r="S2356" i="1" s="1"/>
  <c r="U2355" i="1"/>
  <c r="T2355" i="1"/>
  <c r="Q2355" i="1"/>
  <c r="R2355" i="1" s="1"/>
  <c r="P2355" i="1"/>
  <c r="O2355" i="1"/>
  <c r="S2355" i="1" s="1"/>
  <c r="U2354" i="1"/>
  <c r="V2354" i="1" s="1"/>
  <c r="T2354" i="1"/>
  <c r="Q2354" i="1"/>
  <c r="R2354" i="1" s="1"/>
  <c r="P2354" i="1"/>
  <c r="O2354" i="1"/>
  <c r="S2354" i="1" s="1"/>
  <c r="U2353" i="1"/>
  <c r="T2353" i="1"/>
  <c r="Q2353" i="1"/>
  <c r="R2353" i="1" s="1"/>
  <c r="P2353" i="1"/>
  <c r="O2353" i="1"/>
  <c r="S2353" i="1" s="1"/>
  <c r="U2352" i="1"/>
  <c r="T2352" i="1"/>
  <c r="Q2352" i="1"/>
  <c r="R2352" i="1" s="1"/>
  <c r="P2352" i="1"/>
  <c r="O2352" i="1"/>
  <c r="S2352" i="1" s="1"/>
  <c r="U2351" i="1"/>
  <c r="T2351" i="1"/>
  <c r="Q2351" i="1"/>
  <c r="R2351" i="1" s="1"/>
  <c r="P2351" i="1"/>
  <c r="O2351" i="1"/>
  <c r="S2351" i="1" s="1"/>
  <c r="U2350" i="1"/>
  <c r="V2350" i="1" s="1"/>
  <c r="T2350" i="1"/>
  <c r="Q2350" i="1"/>
  <c r="R2350" i="1" s="1"/>
  <c r="P2350" i="1"/>
  <c r="O2350" i="1"/>
  <c r="S2350" i="1" s="1"/>
  <c r="U2349" i="1"/>
  <c r="T2349" i="1"/>
  <c r="Q2349" i="1"/>
  <c r="R2349" i="1" s="1"/>
  <c r="P2349" i="1"/>
  <c r="O2349" i="1"/>
  <c r="S2349" i="1" s="1"/>
  <c r="U2348" i="1"/>
  <c r="T2348" i="1"/>
  <c r="Q2348" i="1"/>
  <c r="R2348" i="1" s="1"/>
  <c r="P2348" i="1"/>
  <c r="O2348" i="1"/>
  <c r="S2348" i="1" s="1"/>
  <c r="U2347" i="1"/>
  <c r="T2347" i="1"/>
  <c r="Q2347" i="1"/>
  <c r="R2347" i="1" s="1"/>
  <c r="P2347" i="1"/>
  <c r="O2347" i="1"/>
  <c r="S2347" i="1" s="1"/>
  <c r="U2346" i="1"/>
  <c r="V2346" i="1" s="1"/>
  <c r="T2346" i="1"/>
  <c r="Q2346" i="1"/>
  <c r="R2346" i="1" s="1"/>
  <c r="P2346" i="1"/>
  <c r="O2346" i="1"/>
  <c r="S2346" i="1" s="1"/>
  <c r="U2345" i="1"/>
  <c r="T2345" i="1"/>
  <c r="Q2345" i="1"/>
  <c r="R2345" i="1" s="1"/>
  <c r="P2345" i="1"/>
  <c r="O2345" i="1"/>
  <c r="S2345" i="1" s="1"/>
  <c r="U2344" i="1"/>
  <c r="T2344" i="1"/>
  <c r="Q2344" i="1"/>
  <c r="R2344" i="1" s="1"/>
  <c r="P2344" i="1"/>
  <c r="O2344" i="1"/>
  <c r="S2344" i="1" s="1"/>
  <c r="U2343" i="1"/>
  <c r="T2343" i="1"/>
  <c r="Q2343" i="1"/>
  <c r="R2343" i="1" s="1"/>
  <c r="P2343" i="1"/>
  <c r="O2343" i="1"/>
  <c r="S2343" i="1" s="1"/>
  <c r="U2342" i="1"/>
  <c r="V2342" i="1" s="1"/>
  <c r="T2342" i="1"/>
  <c r="Q2342" i="1"/>
  <c r="R2342" i="1" s="1"/>
  <c r="P2342" i="1"/>
  <c r="O2342" i="1"/>
  <c r="S2342" i="1" s="1"/>
  <c r="U2341" i="1"/>
  <c r="T2341" i="1"/>
  <c r="Q2341" i="1"/>
  <c r="R2341" i="1" s="1"/>
  <c r="P2341" i="1"/>
  <c r="O2341" i="1"/>
  <c r="S2341" i="1" s="1"/>
  <c r="U2340" i="1"/>
  <c r="T2340" i="1"/>
  <c r="Q2340" i="1"/>
  <c r="R2340" i="1" s="1"/>
  <c r="P2340" i="1"/>
  <c r="O2340" i="1"/>
  <c r="S2340" i="1" s="1"/>
  <c r="U2339" i="1"/>
  <c r="T2339" i="1"/>
  <c r="Q2339" i="1"/>
  <c r="R2339" i="1" s="1"/>
  <c r="P2339" i="1"/>
  <c r="O2339" i="1"/>
  <c r="S2339" i="1" s="1"/>
  <c r="U2338" i="1"/>
  <c r="V2338" i="1" s="1"/>
  <c r="T2338" i="1"/>
  <c r="Q2338" i="1"/>
  <c r="R2338" i="1" s="1"/>
  <c r="P2338" i="1"/>
  <c r="O2338" i="1"/>
  <c r="S2338" i="1" s="1"/>
  <c r="U2337" i="1"/>
  <c r="T2337" i="1"/>
  <c r="Q2337" i="1"/>
  <c r="R2337" i="1" s="1"/>
  <c r="P2337" i="1"/>
  <c r="O2337" i="1"/>
  <c r="S2337" i="1" s="1"/>
  <c r="U2336" i="1"/>
  <c r="T2336" i="1"/>
  <c r="Q2336" i="1"/>
  <c r="R2336" i="1" s="1"/>
  <c r="P2336" i="1"/>
  <c r="O2336" i="1"/>
  <c r="S2336" i="1" s="1"/>
  <c r="U2335" i="1"/>
  <c r="T2335" i="1"/>
  <c r="Q2335" i="1"/>
  <c r="R2335" i="1" s="1"/>
  <c r="P2335" i="1"/>
  <c r="O2335" i="1"/>
  <c r="S2335" i="1" s="1"/>
  <c r="U2334" i="1"/>
  <c r="V2334" i="1" s="1"/>
  <c r="T2334" i="1"/>
  <c r="Q2334" i="1"/>
  <c r="R2334" i="1" s="1"/>
  <c r="P2334" i="1"/>
  <c r="O2334" i="1"/>
  <c r="S2334" i="1" s="1"/>
  <c r="U2333" i="1"/>
  <c r="T2333" i="1"/>
  <c r="Q2333" i="1"/>
  <c r="R2333" i="1" s="1"/>
  <c r="P2333" i="1"/>
  <c r="O2333" i="1"/>
  <c r="S2333" i="1" s="1"/>
  <c r="U2332" i="1"/>
  <c r="T2332" i="1"/>
  <c r="Q2332" i="1"/>
  <c r="R2332" i="1" s="1"/>
  <c r="P2332" i="1"/>
  <c r="O2332" i="1"/>
  <c r="S2332" i="1" s="1"/>
  <c r="U2331" i="1"/>
  <c r="T2331" i="1"/>
  <c r="Q2331" i="1"/>
  <c r="R2331" i="1" s="1"/>
  <c r="P2331" i="1"/>
  <c r="O2331" i="1"/>
  <c r="S2331" i="1" s="1"/>
  <c r="U2330" i="1"/>
  <c r="V2330" i="1" s="1"/>
  <c r="T2330" i="1"/>
  <c r="Q2330" i="1"/>
  <c r="R2330" i="1" s="1"/>
  <c r="P2330" i="1"/>
  <c r="O2330" i="1"/>
  <c r="S2330" i="1" s="1"/>
  <c r="U2329" i="1"/>
  <c r="T2329" i="1"/>
  <c r="Q2329" i="1"/>
  <c r="R2329" i="1" s="1"/>
  <c r="P2329" i="1"/>
  <c r="O2329" i="1"/>
  <c r="S2329" i="1" s="1"/>
  <c r="U2328" i="1"/>
  <c r="T2328" i="1"/>
  <c r="Q2328" i="1"/>
  <c r="R2328" i="1" s="1"/>
  <c r="P2328" i="1"/>
  <c r="O2328" i="1"/>
  <c r="S2328" i="1" s="1"/>
  <c r="U2327" i="1"/>
  <c r="T2327" i="1"/>
  <c r="Q2327" i="1"/>
  <c r="R2327" i="1" s="1"/>
  <c r="P2327" i="1"/>
  <c r="O2327" i="1"/>
  <c r="S2327" i="1" s="1"/>
  <c r="U2326" i="1"/>
  <c r="V2326" i="1" s="1"/>
  <c r="T2326" i="1"/>
  <c r="Q2326" i="1"/>
  <c r="R2326" i="1" s="1"/>
  <c r="P2326" i="1"/>
  <c r="O2326" i="1"/>
  <c r="S2326" i="1" s="1"/>
  <c r="U2325" i="1"/>
  <c r="T2325" i="1"/>
  <c r="Q2325" i="1"/>
  <c r="R2325" i="1" s="1"/>
  <c r="P2325" i="1"/>
  <c r="O2325" i="1"/>
  <c r="S2325" i="1" s="1"/>
  <c r="U2324" i="1"/>
  <c r="T2324" i="1"/>
  <c r="Q2324" i="1"/>
  <c r="R2324" i="1" s="1"/>
  <c r="P2324" i="1"/>
  <c r="O2324" i="1"/>
  <c r="S2324" i="1" s="1"/>
  <c r="U2323" i="1"/>
  <c r="T2323" i="1"/>
  <c r="Q2323" i="1"/>
  <c r="R2323" i="1" s="1"/>
  <c r="P2323" i="1"/>
  <c r="O2323" i="1"/>
  <c r="S2323" i="1" s="1"/>
  <c r="U2322" i="1"/>
  <c r="V2322" i="1" s="1"/>
  <c r="T2322" i="1"/>
  <c r="Q2322" i="1"/>
  <c r="R2322" i="1" s="1"/>
  <c r="P2322" i="1"/>
  <c r="O2322" i="1"/>
  <c r="S2322" i="1" s="1"/>
  <c r="U2321" i="1"/>
  <c r="V2321" i="1" s="1"/>
  <c r="T2321" i="1"/>
  <c r="Q2321" i="1"/>
  <c r="R2321" i="1" s="1"/>
  <c r="P2321" i="1"/>
  <c r="O2321" i="1"/>
  <c r="S2321" i="1" s="1"/>
  <c r="U2320" i="1"/>
  <c r="T2320" i="1"/>
  <c r="Q2320" i="1"/>
  <c r="R2320" i="1" s="1"/>
  <c r="P2320" i="1"/>
  <c r="O2320" i="1"/>
  <c r="S2320" i="1" s="1"/>
  <c r="U2319" i="1"/>
  <c r="T2319" i="1"/>
  <c r="Q2319" i="1"/>
  <c r="R2319" i="1" s="1"/>
  <c r="P2319" i="1"/>
  <c r="O2319" i="1"/>
  <c r="S2319" i="1" s="1"/>
  <c r="U2318" i="1"/>
  <c r="V2318" i="1" s="1"/>
  <c r="T2318" i="1"/>
  <c r="Q2318" i="1"/>
  <c r="R2318" i="1" s="1"/>
  <c r="P2318" i="1"/>
  <c r="O2318" i="1"/>
  <c r="S2318" i="1" s="1"/>
  <c r="U2317" i="1"/>
  <c r="V2317" i="1" s="1"/>
  <c r="T2317" i="1"/>
  <c r="Q2317" i="1"/>
  <c r="R2317" i="1" s="1"/>
  <c r="P2317" i="1"/>
  <c r="O2317" i="1"/>
  <c r="S2317" i="1" s="1"/>
  <c r="U2316" i="1"/>
  <c r="T2316" i="1"/>
  <c r="Q2316" i="1"/>
  <c r="R2316" i="1" s="1"/>
  <c r="P2316" i="1"/>
  <c r="O2316" i="1"/>
  <c r="S2316" i="1" s="1"/>
  <c r="U2315" i="1"/>
  <c r="T2315" i="1"/>
  <c r="Q2315" i="1"/>
  <c r="R2315" i="1" s="1"/>
  <c r="P2315" i="1"/>
  <c r="O2315" i="1"/>
  <c r="S2315" i="1" s="1"/>
  <c r="U2314" i="1"/>
  <c r="V2314" i="1" s="1"/>
  <c r="T2314" i="1"/>
  <c r="Q2314" i="1"/>
  <c r="R2314" i="1" s="1"/>
  <c r="P2314" i="1"/>
  <c r="O2314" i="1"/>
  <c r="S2314" i="1" s="1"/>
  <c r="U2313" i="1"/>
  <c r="V2313" i="1" s="1"/>
  <c r="T2313" i="1"/>
  <c r="Q2313" i="1"/>
  <c r="R2313" i="1" s="1"/>
  <c r="P2313" i="1"/>
  <c r="O2313" i="1"/>
  <c r="S2313" i="1" s="1"/>
  <c r="U2312" i="1"/>
  <c r="V2312" i="1" s="1"/>
  <c r="T2312" i="1"/>
  <c r="Q2312" i="1"/>
  <c r="R2312" i="1" s="1"/>
  <c r="P2312" i="1"/>
  <c r="O2312" i="1"/>
  <c r="S2312" i="1" s="1"/>
  <c r="U2311" i="1"/>
  <c r="T2311" i="1"/>
  <c r="Q2311" i="1"/>
  <c r="R2311" i="1" s="1"/>
  <c r="P2311" i="1"/>
  <c r="O2311" i="1"/>
  <c r="S2311" i="1" s="1"/>
  <c r="U2310" i="1"/>
  <c r="V2310" i="1" s="1"/>
  <c r="T2310" i="1"/>
  <c r="Q2310" i="1"/>
  <c r="R2310" i="1" s="1"/>
  <c r="P2310" i="1"/>
  <c r="O2310" i="1"/>
  <c r="S2310" i="1" s="1"/>
  <c r="U2309" i="1"/>
  <c r="T2309" i="1"/>
  <c r="Q2309" i="1"/>
  <c r="R2309" i="1" s="1"/>
  <c r="P2309" i="1"/>
  <c r="O2309" i="1"/>
  <c r="S2309" i="1" s="1"/>
  <c r="U2308" i="1"/>
  <c r="T2308" i="1"/>
  <c r="Q2308" i="1"/>
  <c r="R2308" i="1" s="1"/>
  <c r="P2308" i="1"/>
  <c r="O2308" i="1"/>
  <c r="S2308" i="1" s="1"/>
  <c r="U2307" i="1"/>
  <c r="T2307" i="1"/>
  <c r="Q2307" i="1"/>
  <c r="R2307" i="1" s="1"/>
  <c r="P2307" i="1"/>
  <c r="O2307" i="1"/>
  <c r="S2307" i="1" s="1"/>
  <c r="U2306" i="1"/>
  <c r="V2306" i="1" s="1"/>
  <c r="T2306" i="1"/>
  <c r="Q2306" i="1"/>
  <c r="R2306" i="1" s="1"/>
  <c r="P2306" i="1"/>
  <c r="O2306" i="1"/>
  <c r="S2306" i="1" s="1"/>
  <c r="U2305" i="1"/>
  <c r="T2305" i="1"/>
  <c r="Q2305" i="1"/>
  <c r="R2305" i="1" s="1"/>
  <c r="P2305" i="1"/>
  <c r="O2305" i="1"/>
  <c r="S2305" i="1" s="1"/>
  <c r="U2304" i="1"/>
  <c r="T2304" i="1"/>
  <c r="V2304" i="1" s="1"/>
  <c r="Q2304" i="1"/>
  <c r="R2304" i="1" s="1"/>
  <c r="P2304" i="1"/>
  <c r="O2304" i="1"/>
  <c r="S2304" i="1" s="1"/>
  <c r="U2303" i="1"/>
  <c r="T2303" i="1"/>
  <c r="V2303" i="1" s="1"/>
  <c r="Q2303" i="1"/>
  <c r="R2303" i="1" s="1"/>
  <c r="P2303" i="1"/>
  <c r="O2303" i="1"/>
  <c r="S2303" i="1" s="1"/>
  <c r="U2302" i="1"/>
  <c r="T2302" i="1"/>
  <c r="Q2302" i="1"/>
  <c r="R2302" i="1" s="1"/>
  <c r="P2302" i="1"/>
  <c r="O2302" i="1"/>
  <c r="S2302" i="1" s="1"/>
  <c r="U2301" i="1"/>
  <c r="T2301" i="1"/>
  <c r="Q2301" i="1"/>
  <c r="R2301" i="1" s="1"/>
  <c r="P2301" i="1"/>
  <c r="O2301" i="1"/>
  <c r="S2301" i="1" s="1"/>
  <c r="U2300" i="1"/>
  <c r="T2300" i="1"/>
  <c r="V2300" i="1" s="1"/>
  <c r="Q2300" i="1"/>
  <c r="R2300" i="1" s="1"/>
  <c r="P2300" i="1"/>
  <c r="O2300" i="1"/>
  <c r="S2300" i="1" s="1"/>
  <c r="U2299" i="1"/>
  <c r="T2299" i="1"/>
  <c r="V2299" i="1" s="1"/>
  <c r="Q2299" i="1"/>
  <c r="R2299" i="1" s="1"/>
  <c r="P2299" i="1"/>
  <c r="O2299" i="1"/>
  <c r="S2299" i="1" s="1"/>
  <c r="U2298" i="1"/>
  <c r="T2298" i="1"/>
  <c r="V2298" i="1" s="1"/>
  <c r="Q2298" i="1"/>
  <c r="R2298" i="1" s="1"/>
  <c r="P2298" i="1"/>
  <c r="O2298" i="1"/>
  <c r="S2298" i="1" s="1"/>
  <c r="U2297" i="1"/>
  <c r="T2297" i="1"/>
  <c r="Q2297" i="1"/>
  <c r="R2297" i="1" s="1"/>
  <c r="P2297" i="1"/>
  <c r="O2297" i="1"/>
  <c r="S2297" i="1" s="1"/>
  <c r="U2296" i="1"/>
  <c r="T2296" i="1"/>
  <c r="V2296" i="1" s="1"/>
  <c r="Q2296" i="1"/>
  <c r="R2296" i="1" s="1"/>
  <c r="P2296" i="1"/>
  <c r="O2296" i="1"/>
  <c r="S2296" i="1" s="1"/>
  <c r="U2295" i="1"/>
  <c r="T2295" i="1"/>
  <c r="V2295" i="1" s="1"/>
  <c r="Q2295" i="1"/>
  <c r="R2295" i="1" s="1"/>
  <c r="P2295" i="1"/>
  <c r="O2295" i="1"/>
  <c r="S2295" i="1" s="1"/>
  <c r="U2294" i="1"/>
  <c r="T2294" i="1"/>
  <c r="V2294" i="1" s="1"/>
  <c r="Q2294" i="1"/>
  <c r="R2294" i="1" s="1"/>
  <c r="P2294" i="1"/>
  <c r="O2294" i="1"/>
  <c r="S2294" i="1" s="1"/>
  <c r="U2293" i="1"/>
  <c r="T2293" i="1"/>
  <c r="Q2293" i="1"/>
  <c r="R2293" i="1" s="1"/>
  <c r="P2293" i="1"/>
  <c r="O2293" i="1"/>
  <c r="S2293" i="1" s="1"/>
  <c r="U2292" i="1"/>
  <c r="T2292" i="1"/>
  <c r="V2292" i="1" s="1"/>
  <c r="Q2292" i="1"/>
  <c r="R2292" i="1" s="1"/>
  <c r="P2292" i="1"/>
  <c r="O2292" i="1"/>
  <c r="S2292" i="1" s="1"/>
  <c r="U2291" i="1"/>
  <c r="T2291" i="1"/>
  <c r="V2291" i="1" s="1"/>
  <c r="Q2291" i="1"/>
  <c r="R2291" i="1" s="1"/>
  <c r="P2291" i="1"/>
  <c r="O2291" i="1"/>
  <c r="S2291" i="1" s="1"/>
  <c r="U2290" i="1"/>
  <c r="T2290" i="1"/>
  <c r="V2290" i="1" s="1"/>
  <c r="Q2290" i="1"/>
  <c r="R2290" i="1" s="1"/>
  <c r="P2290" i="1"/>
  <c r="O2290" i="1"/>
  <c r="S2290" i="1" s="1"/>
  <c r="U2289" i="1"/>
  <c r="T2289" i="1"/>
  <c r="Q2289" i="1"/>
  <c r="R2289" i="1" s="1"/>
  <c r="P2289" i="1"/>
  <c r="O2289" i="1"/>
  <c r="S2289" i="1" s="1"/>
  <c r="U2288" i="1"/>
  <c r="T2288" i="1"/>
  <c r="V2288" i="1" s="1"/>
  <c r="Q2288" i="1"/>
  <c r="R2288" i="1" s="1"/>
  <c r="P2288" i="1"/>
  <c r="O2288" i="1"/>
  <c r="S2288" i="1" s="1"/>
  <c r="U2287" i="1"/>
  <c r="T2287" i="1"/>
  <c r="V2287" i="1" s="1"/>
  <c r="Q2287" i="1"/>
  <c r="R2287" i="1" s="1"/>
  <c r="P2287" i="1"/>
  <c r="O2287" i="1"/>
  <c r="S2287" i="1" s="1"/>
  <c r="U2286" i="1"/>
  <c r="T2286" i="1"/>
  <c r="V2286" i="1" s="1"/>
  <c r="Q2286" i="1"/>
  <c r="R2286" i="1" s="1"/>
  <c r="P2286" i="1"/>
  <c r="O2286" i="1"/>
  <c r="S2286" i="1" s="1"/>
  <c r="U2285" i="1"/>
  <c r="T2285" i="1"/>
  <c r="Q2285" i="1"/>
  <c r="R2285" i="1" s="1"/>
  <c r="P2285" i="1"/>
  <c r="O2285" i="1"/>
  <c r="S2285" i="1" s="1"/>
  <c r="U2284" i="1"/>
  <c r="T2284" i="1"/>
  <c r="V2284" i="1" s="1"/>
  <c r="Q2284" i="1"/>
  <c r="R2284" i="1" s="1"/>
  <c r="P2284" i="1"/>
  <c r="O2284" i="1"/>
  <c r="S2284" i="1" s="1"/>
  <c r="U2283" i="1"/>
  <c r="T2283" i="1"/>
  <c r="V2283" i="1" s="1"/>
  <c r="Q2283" i="1"/>
  <c r="R2283" i="1" s="1"/>
  <c r="P2283" i="1"/>
  <c r="O2283" i="1"/>
  <c r="S2283" i="1" s="1"/>
  <c r="U2282" i="1"/>
  <c r="T2282" i="1"/>
  <c r="V2282" i="1" s="1"/>
  <c r="Q2282" i="1"/>
  <c r="R2282" i="1" s="1"/>
  <c r="P2282" i="1"/>
  <c r="O2282" i="1"/>
  <c r="S2282" i="1" s="1"/>
  <c r="U2281" i="1"/>
  <c r="T2281" i="1"/>
  <c r="Q2281" i="1"/>
  <c r="R2281" i="1" s="1"/>
  <c r="P2281" i="1"/>
  <c r="O2281" i="1"/>
  <c r="S2281" i="1" s="1"/>
  <c r="U2280" i="1"/>
  <c r="T2280" i="1"/>
  <c r="V2280" i="1" s="1"/>
  <c r="Q2280" i="1"/>
  <c r="R2280" i="1" s="1"/>
  <c r="P2280" i="1"/>
  <c r="O2280" i="1"/>
  <c r="S2280" i="1" s="1"/>
  <c r="U2279" i="1"/>
  <c r="T2279" i="1"/>
  <c r="V2279" i="1" s="1"/>
  <c r="Q2279" i="1"/>
  <c r="R2279" i="1" s="1"/>
  <c r="P2279" i="1"/>
  <c r="O2279" i="1"/>
  <c r="S2279" i="1" s="1"/>
  <c r="U2278" i="1"/>
  <c r="T2278" i="1"/>
  <c r="V2278" i="1" s="1"/>
  <c r="Q2278" i="1"/>
  <c r="R2278" i="1" s="1"/>
  <c r="P2278" i="1"/>
  <c r="O2278" i="1"/>
  <c r="S2278" i="1" s="1"/>
  <c r="U2277" i="1"/>
  <c r="T2277" i="1"/>
  <c r="Q2277" i="1"/>
  <c r="R2277" i="1" s="1"/>
  <c r="P2277" i="1"/>
  <c r="O2277" i="1"/>
  <c r="S2277" i="1" s="1"/>
  <c r="U2276" i="1"/>
  <c r="T2276" i="1"/>
  <c r="V2276" i="1" s="1"/>
  <c r="Q2276" i="1"/>
  <c r="R2276" i="1" s="1"/>
  <c r="P2276" i="1"/>
  <c r="O2276" i="1"/>
  <c r="S2276" i="1" s="1"/>
  <c r="U2275" i="1"/>
  <c r="T2275" i="1"/>
  <c r="Q2275" i="1"/>
  <c r="R2275" i="1" s="1"/>
  <c r="P2275" i="1"/>
  <c r="O2275" i="1"/>
  <c r="S2275" i="1" s="1"/>
  <c r="U2274" i="1"/>
  <c r="T2274" i="1"/>
  <c r="V2274" i="1" s="1"/>
  <c r="Q2274" i="1"/>
  <c r="R2274" i="1" s="1"/>
  <c r="P2274" i="1"/>
  <c r="O2274" i="1"/>
  <c r="S2274" i="1" s="1"/>
  <c r="U2273" i="1"/>
  <c r="T2273" i="1"/>
  <c r="Q2273" i="1"/>
  <c r="R2273" i="1" s="1"/>
  <c r="P2273" i="1"/>
  <c r="O2273" i="1"/>
  <c r="S2273" i="1" s="1"/>
  <c r="U2272" i="1"/>
  <c r="T2272" i="1"/>
  <c r="V2272" i="1" s="1"/>
  <c r="Q2272" i="1"/>
  <c r="R2272" i="1" s="1"/>
  <c r="P2272" i="1"/>
  <c r="O2272" i="1"/>
  <c r="S2272" i="1" s="1"/>
  <c r="U2271" i="1"/>
  <c r="T2271" i="1"/>
  <c r="V2271" i="1" s="1"/>
  <c r="Q2271" i="1"/>
  <c r="R2271" i="1" s="1"/>
  <c r="P2271" i="1"/>
  <c r="O2271" i="1"/>
  <c r="S2271" i="1" s="1"/>
  <c r="U2270" i="1"/>
  <c r="T2270" i="1"/>
  <c r="V2270" i="1" s="1"/>
  <c r="Q2270" i="1"/>
  <c r="R2270" i="1" s="1"/>
  <c r="P2270" i="1"/>
  <c r="O2270" i="1"/>
  <c r="S2270" i="1" s="1"/>
  <c r="U2269" i="1"/>
  <c r="T2269" i="1"/>
  <c r="Q2269" i="1"/>
  <c r="R2269" i="1" s="1"/>
  <c r="P2269" i="1"/>
  <c r="O2269" i="1"/>
  <c r="S2269" i="1" s="1"/>
  <c r="U2268" i="1"/>
  <c r="T2268" i="1"/>
  <c r="V2268" i="1" s="1"/>
  <c r="Q2268" i="1"/>
  <c r="R2268" i="1" s="1"/>
  <c r="P2268" i="1"/>
  <c r="O2268" i="1"/>
  <c r="S2268" i="1" s="1"/>
  <c r="U2267" i="1"/>
  <c r="T2267" i="1"/>
  <c r="V2267" i="1" s="1"/>
  <c r="Q2267" i="1"/>
  <c r="R2267" i="1" s="1"/>
  <c r="P2267" i="1"/>
  <c r="O2267" i="1"/>
  <c r="S2267" i="1" s="1"/>
  <c r="U2266" i="1"/>
  <c r="T2266" i="1"/>
  <c r="V2266" i="1" s="1"/>
  <c r="Q2266" i="1"/>
  <c r="R2266" i="1" s="1"/>
  <c r="P2266" i="1"/>
  <c r="O2266" i="1"/>
  <c r="S2266" i="1" s="1"/>
  <c r="U2265" i="1"/>
  <c r="T2265" i="1"/>
  <c r="Q2265" i="1"/>
  <c r="R2265" i="1" s="1"/>
  <c r="P2265" i="1"/>
  <c r="O2265" i="1"/>
  <c r="S2265" i="1" s="1"/>
  <c r="U2264" i="1"/>
  <c r="T2264" i="1"/>
  <c r="V2264" i="1" s="1"/>
  <c r="Q2264" i="1"/>
  <c r="R2264" i="1" s="1"/>
  <c r="P2264" i="1"/>
  <c r="O2264" i="1"/>
  <c r="S2264" i="1" s="1"/>
  <c r="U2263" i="1"/>
  <c r="T2263" i="1"/>
  <c r="V2263" i="1" s="1"/>
  <c r="Q2263" i="1"/>
  <c r="R2263" i="1" s="1"/>
  <c r="P2263" i="1"/>
  <c r="O2263" i="1"/>
  <c r="S2263" i="1" s="1"/>
  <c r="U2262" i="1"/>
  <c r="T2262" i="1"/>
  <c r="V2262" i="1" s="1"/>
  <c r="Q2262" i="1"/>
  <c r="R2262" i="1" s="1"/>
  <c r="P2262" i="1"/>
  <c r="O2262" i="1"/>
  <c r="S2262" i="1" s="1"/>
  <c r="U2261" i="1"/>
  <c r="T2261" i="1"/>
  <c r="Q2261" i="1"/>
  <c r="R2261" i="1" s="1"/>
  <c r="P2261" i="1"/>
  <c r="O2261" i="1"/>
  <c r="S2261" i="1" s="1"/>
  <c r="U2260" i="1"/>
  <c r="T2260" i="1"/>
  <c r="V2260" i="1" s="1"/>
  <c r="Q2260" i="1"/>
  <c r="R2260" i="1" s="1"/>
  <c r="P2260" i="1"/>
  <c r="O2260" i="1"/>
  <c r="S2260" i="1" s="1"/>
  <c r="U2259" i="1"/>
  <c r="T2259" i="1"/>
  <c r="V2259" i="1" s="1"/>
  <c r="Q2259" i="1"/>
  <c r="R2259" i="1" s="1"/>
  <c r="P2259" i="1"/>
  <c r="O2259" i="1"/>
  <c r="S2259" i="1" s="1"/>
  <c r="U2258" i="1"/>
  <c r="T2258" i="1"/>
  <c r="V2258" i="1" s="1"/>
  <c r="Q2258" i="1"/>
  <c r="R2258" i="1" s="1"/>
  <c r="P2258" i="1"/>
  <c r="O2258" i="1"/>
  <c r="S2258" i="1" s="1"/>
  <c r="U2257" i="1"/>
  <c r="T2257" i="1"/>
  <c r="Q2257" i="1"/>
  <c r="R2257" i="1" s="1"/>
  <c r="P2257" i="1"/>
  <c r="O2257" i="1"/>
  <c r="S2257" i="1" s="1"/>
  <c r="U2256" i="1"/>
  <c r="T2256" i="1"/>
  <c r="V2256" i="1" s="1"/>
  <c r="Q2256" i="1"/>
  <c r="R2256" i="1" s="1"/>
  <c r="P2256" i="1"/>
  <c r="O2256" i="1"/>
  <c r="S2256" i="1" s="1"/>
  <c r="U2255" i="1"/>
  <c r="T2255" i="1"/>
  <c r="V2255" i="1" s="1"/>
  <c r="Q2255" i="1"/>
  <c r="R2255" i="1" s="1"/>
  <c r="P2255" i="1"/>
  <c r="O2255" i="1"/>
  <c r="S2255" i="1" s="1"/>
  <c r="U2254" i="1"/>
  <c r="T2254" i="1"/>
  <c r="V2254" i="1" s="1"/>
  <c r="Q2254" i="1"/>
  <c r="R2254" i="1" s="1"/>
  <c r="P2254" i="1"/>
  <c r="O2254" i="1"/>
  <c r="S2254" i="1" s="1"/>
  <c r="U2253" i="1"/>
  <c r="T2253" i="1"/>
  <c r="Q2253" i="1"/>
  <c r="R2253" i="1" s="1"/>
  <c r="P2253" i="1"/>
  <c r="O2253" i="1"/>
  <c r="S2253" i="1" s="1"/>
  <c r="U2252" i="1"/>
  <c r="T2252" i="1"/>
  <c r="V2252" i="1" s="1"/>
  <c r="Q2252" i="1"/>
  <c r="R2252" i="1" s="1"/>
  <c r="P2252" i="1"/>
  <c r="O2252" i="1"/>
  <c r="S2252" i="1" s="1"/>
  <c r="U2251" i="1"/>
  <c r="T2251" i="1"/>
  <c r="V2251" i="1" s="1"/>
  <c r="Q2251" i="1"/>
  <c r="R2251" i="1" s="1"/>
  <c r="P2251" i="1"/>
  <c r="O2251" i="1"/>
  <c r="S2251" i="1" s="1"/>
  <c r="U2250" i="1"/>
  <c r="T2250" i="1"/>
  <c r="V2250" i="1" s="1"/>
  <c r="Q2250" i="1"/>
  <c r="R2250" i="1" s="1"/>
  <c r="P2250" i="1"/>
  <c r="O2250" i="1"/>
  <c r="S2250" i="1" s="1"/>
  <c r="U2249" i="1"/>
  <c r="T2249" i="1"/>
  <c r="Q2249" i="1"/>
  <c r="R2249" i="1" s="1"/>
  <c r="P2249" i="1"/>
  <c r="O2249" i="1"/>
  <c r="S2249" i="1" s="1"/>
  <c r="U2248" i="1"/>
  <c r="T2248" i="1"/>
  <c r="V2248" i="1" s="1"/>
  <c r="Q2248" i="1"/>
  <c r="R2248" i="1" s="1"/>
  <c r="P2248" i="1"/>
  <c r="O2248" i="1"/>
  <c r="S2248" i="1" s="1"/>
  <c r="U2247" i="1"/>
  <c r="T2247" i="1"/>
  <c r="V2247" i="1" s="1"/>
  <c r="Q2247" i="1"/>
  <c r="R2247" i="1" s="1"/>
  <c r="P2247" i="1"/>
  <c r="O2247" i="1"/>
  <c r="S2247" i="1" s="1"/>
  <c r="U2246" i="1"/>
  <c r="T2246" i="1"/>
  <c r="V2246" i="1" s="1"/>
  <c r="Q2246" i="1"/>
  <c r="R2246" i="1" s="1"/>
  <c r="P2246" i="1"/>
  <c r="O2246" i="1"/>
  <c r="S2246" i="1" s="1"/>
  <c r="U2245" i="1"/>
  <c r="T2245" i="1"/>
  <c r="Q2245" i="1"/>
  <c r="R2245" i="1" s="1"/>
  <c r="P2245" i="1"/>
  <c r="O2245" i="1"/>
  <c r="S2245" i="1" s="1"/>
  <c r="U2244" i="1"/>
  <c r="T2244" i="1"/>
  <c r="V2244" i="1" s="1"/>
  <c r="Q2244" i="1"/>
  <c r="R2244" i="1" s="1"/>
  <c r="P2244" i="1"/>
  <c r="O2244" i="1"/>
  <c r="S2244" i="1" s="1"/>
  <c r="U2243" i="1"/>
  <c r="T2243" i="1"/>
  <c r="V2243" i="1" s="1"/>
  <c r="Q2243" i="1"/>
  <c r="R2243" i="1" s="1"/>
  <c r="P2243" i="1"/>
  <c r="O2243" i="1"/>
  <c r="S2243" i="1" s="1"/>
  <c r="U2242" i="1"/>
  <c r="T2242" i="1"/>
  <c r="V2242" i="1" s="1"/>
  <c r="Q2242" i="1"/>
  <c r="R2242" i="1" s="1"/>
  <c r="P2242" i="1"/>
  <c r="O2242" i="1"/>
  <c r="S2242" i="1" s="1"/>
  <c r="U2241" i="1"/>
  <c r="T2241" i="1"/>
  <c r="Q2241" i="1"/>
  <c r="R2241" i="1" s="1"/>
  <c r="P2241" i="1"/>
  <c r="O2241" i="1"/>
  <c r="S2241" i="1" s="1"/>
  <c r="U2240" i="1"/>
  <c r="T2240" i="1"/>
  <c r="V2240" i="1" s="1"/>
  <c r="Q2240" i="1"/>
  <c r="R2240" i="1" s="1"/>
  <c r="P2240" i="1"/>
  <c r="O2240" i="1"/>
  <c r="S2240" i="1" s="1"/>
  <c r="U2239" i="1"/>
  <c r="T2239" i="1"/>
  <c r="Q2239" i="1"/>
  <c r="R2239" i="1" s="1"/>
  <c r="P2239" i="1"/>
  <c r="O2239" i="1"/>
  <c r="S2239" i="1" s="1"/>
  <c r="U2238" i="1"/>
  <c r="T2238" i="1"/>
  <c r="V2238" i="1" s="1"/>
  <c r="Q2238" i="1"/>
  <c r="R2238" i="1" s="1"/>
  <c r="P2238" i="1"/>
  <c r="O2238" i="1"/>
  <c r="S2238" i="1" s="1"/>
  <c r="U2237" i="1"/>
  <c r="T2237" i="1"/>
  <c r="Q2237" i="1"/>
  <c r="R2237" i="1" s="1"/>
  <c r="P2237" i="1"/>
  <c r="O2237" i="1"/>
  <c r="S2237" i="1" s="1"/>
  <c r="U2236" i="1"/>
  <c r="T2236" i="1"/>
  <c r="V2236" i="1" s="1"/>
  <c r="Q2236" i="1"/>
  <c r="R2236" i="1" s="1"/>
  <c r="P2236" i="1"/>
  <c r="O2236" i="1"/>
  <c r="S2236" i="1" s="1"/>
  <c r="U2235" i="1"/>
  <c r="T2235" i="1"/>
  <c r="V2235" i="1" s="1"/>
  <c r="Q2235" i="1"/>
  <c r="R2235" i="1" s="1"/>
  <c r="P2235" i="1"/>
  <c r="O2235" i="1"/>
  <c r="S2235" i="1" s="1"/>
  <c r="U2234" i="1"/>
  <c r="T2234" i="1"/>
  <c r="V2234" i="1" s="1"/>
  <c r="Q2234" i="1"/>
  <c r="R2234" i="1" s="1"/>
  <c r="P2234" i="1"/>
  <c r="O2234" i="1"/>
  <c r="S2234" i="1" s="1"/>
  <c r="U2233" i="1"/>
  <c r="T2233" i="1"/>
  <c r="Q2233" i="1"/>
  <c r="R2233" i="1" s="1"/>
  <c r="P2233" i="1"/>
  <c r="O2233" i="1"/>
  <c r="S2233" i="1" s="1"/>
  <c r="U2232" i="1"/>
  <c r="T2232" i="1"/>
  <c r="V2232" i="1" s="1"/>
  <c r="Q2232" i="1"/>
  <c r="R2232" i="1" s="1"/>
  <c r="P2232" i="1"/>
  <c r="O2232" i="1"/>
  <c r="S2232" i="1" s="1"/>
  <c r="U2231" i="1"/>
  <c r="T2231" i="1"/>
  <c r="V2231" i="1" s="1"/>
  <c r="Q2231" i="1"/>
  <c r="R2231" i="1" s="1"/>
  <c r="P2231" i="1"/>
  <c r="O2231" i="1"/>
  <c r="S2231" i="1" s="1"/>
  <c r="U2230" i="1"/>
  <c r="T2230" i="1"/>
  <c r="V2230" i="1" s="1"/>
  <c r="Q2230" i="1"/>
  <c r="R2230" i="1" s="1"/>
  <c r="P2230" i="1"/>
  <c r="O2230" i="1"/>
  <c r="S2230" i="1" s="1"/>
  <c r="U2229" i="1"/>
  <c r="T2229" i="1"/>
  <c r="Q2229" i="1"/>
  <c r="R2229" i="1" s="1"/>
  <c r="P2229" i="1"/>
  <c r="O2229" i="1"/>
  <c r="S2229" i="1" s="1"/>
  <c r="U2228" i="1"/>
  <c r="T2228" i="1"/>
  <c r="V2228" i="1" s="1"/>
  <c r="Q2228" i="1"/>
  <c r="R2228" i="1" s="1"/>
  <c r="P2228" i="1"/>
  <c r="O2228" i="1"/>
  <c r="S2228" i="1" s="1"/>
  <c r="U2227" i="1"/>
  <c r="T2227" i="1"/>
  <c r="V2227" i="1" s="1"/>
  <c r="Q2227" i="1"/>
  <c r="R2227" i="1" s="1"/>
  <c r="P2227" i="1"/>
  <c r="O2227" i="1"/>
  <c r="S2227" i="1" s="1"/>
  <c r="U2226" i="1"/>
  <c r="T2226" i="1"/>
  <c r="V2226" i="1" s="1"/>
  <c r="Q2226" i="1"/>
  <c r="R2226" i="1" s="1"/>
  <c r="P2226" i="1"/>
  <c r="O2226" i="1"/>
  <c r="S2226" i="1" s="1"/>
  <c r="U2225" i="1"/>
  <c r="T2225" i="1"/>
  <c r="Q2225" i="1"/>
  <c r="R2225" i="1" s="1"/>
  <c r="P2225" i="1"/>
  <c r="O2225" i="1"/>
  <c r="S2225" i="1" s="1"/>
  <c r="U2224" i="1"/>
  <c r="T2224" i="1"/>
  <c r="V2224" i="1" s="1"/>
  <c r="Q2224" i="1"/>
  <c r="R2224" i="1" s="1"/>
  <c r="P2224" i="1"/>
  <c r="O2224" i="1"/>
  <c r="S2224" i="1" s="1"/>
  <c r="U2223" i="1"/>
  <c r="T2223" i="1"/>
  <c r="V2223" i="1" s="1"/>
  <c r="Q2223" i="1"/>
  <c r="R2223" i="1" s="1"/>
  <c r="P2223" i="1"/>
  <c r="O2223" i="1"/>
  <c r="S2223" i="1" s="1"/>
  <c r="U2222" i="1"/>
  <c r="T2222" i="1"/>
  <c r="V2222" i="1" s="1"/>
  <c r="Q2222" i="1"/>
  <c r="R2222" i="1" s="1"/>
  <c r="P2222" i="1"/>
  <c r="O2222" i="1"/>
  <c r="S2222" i="1" s="1"/>
  <c r="U2221" i="1"/>
  <c r="T2221" i="1"/>
  <c r="Q2221" i="1"/>
  <c r="R2221" i="1" s="1"/>
  <c r="P2221" i="1"/>
  <c r="O2221" i="1"/>
  <c r="S2221" i="1" s="1"/>
  <c r="U2220" i="1"/>
  <c r="T2220" i="1"/>
  <c r="V2220" i="1" s="1"/>
  <c r="Q2220" i="1"/>
  <c r="R2220" i="1" s="1"/>
  <c r="P2220" i="1"/>
  <c r="O2220" i="1"/>
  <c r="S2220" i="1" s="1"/>
  <c r="U2219" i="1"/>
  <c r="T2219" i="1"/>
  <c r="Q2219" i="1"/>
  <c r="R2219" i="1" s="1"/>
  <c r="P2219" i="1"/>
  <c r="O2219" i="1"/>
  <c r="S2219" i="1" s="1"/>
  <c r="U2218" i="1"/>
  <c r="T2218" i="1"/>
  <c r="V2218" i="1" s="1"/>
  <c r="Q2218" i="1"/>
  <c r="R2218" i="1" s="1"/>
  <c r="P2218" i="1"/>
  <c r="O2218" i="1"/>
  <c r="S2218" i="1" s="1"/>
  <c r="U2217" i="1"/>
  <c r="T2217" i="1"/>
  <c r="Q2217" i="1"/>
  <c r="R2217" i="1" s="1"/>
  <c r="P2217" i="1"/>
  <c r="O2217" i="1"/>
  <c r="S2217" i="1" s="1"/>
  <c r="U2216" i="1"/>
  <c r="T2216" i="1"/>
  <c r="V2216" i="1" s="1"/>
  <c r="Q2216" i="1"/>
  <c r="R2216" i="1" s="1"/>
  <c r="P2216" i="1"/>
  <c r="O2216" i="1"/>
  <c r="S2216" i="1" s="1"/>
  <c r="U2215" i="1"/>
  <c r="T2215" i="1"/>
  <c r="Q2215" i="1"/>
  <c r="R2215" i="1" s="1"/>
  <c r="P2215" i="1"/>
  <c r="O2215" i="1"/>
  <c r="S2215" i="1" s="1"/>
  <c r="U2214" i="1"/>
  <c r="T2214" i="1"/>
  <c r="V2214" i="1" s="1"/>
  <c r="Q2214" i="1"/>
  <c r="R2214" i="1" s="1"/>
  <c r="P2214" i="1"/>
  <c r="O2214" i="1"/>
  <c r="S2214" i="1" s="1"/>
  <c r="U2213" i="1"/>
  <c r="T2213" i="1"/>
  <c r="Q2213" i="1"/>
  <c r="R2213" i="1" s="1"/>
  <c r="P2213" i="1"/>
  <c r="O2213" i="1"/>
  <c r="S2213" i="1" s="1"/>
  <c r="U2212" i="1"/>
  <c r="T2212" i="1"/>
  <c r="V2212" i="1" s="1"/>
  <c r="Q2212" i="1"/>
  <c r="R2212" i="1" s="1"/>
  <c r="P2212" i="1"/>
  <c r="O2212" i="1"/>
  <c r="S2212" i="1" s="1"/>
  <c r="U2211" i="1"/>
  <c r="T2211" i="1"/>
  <c r="Q2211" i="1"/>
  <c r="R2211" i="1" s="1"/>
  <c r="P2211" i="1"/>
  <c r="O2211" i="1"/>
  <c r="S2211" i="1" s="1"/>
  <c r="U2210" i="1"/>
  <c r="T2210" i="1"/>
  <c r="V2210" i="1" s="1"/>
  <c r="Q2210" i="1"/>
  <c r="R2210" i="1" s="1"/>
  <c r="P2210" i="1"/>
  <c r="O2210" i="1"/>
  <c r="S2210" i="1" s="1"/>
  <c r="U2209" i="1"/>
  <c r="T2209" i="1"/>
  <c r="Q2209" i="1"/>
  <c r="R2209" i="1" s="1"/>
  <c r="P2209" i="1"/>
  <c r="O2209" i="1"/>
  <c r="S2209" i="1" s="1"/>
  <c r="U2208" i="1"/>
  <c r="T2208" i="1"/>
  <c r="V2208" i="1" s="1"/>
  <c r="Q2208" i="1"/>
  <c r="R2208" i="1" s="1"/>
  <c r="P2208" i="1"/>
  <c r="O2208" i="1"/>
  <c r="S2208" i="1" s="1"/>
  <c r="U2207" i="1"/>
  <c r="T2207" i="1"/>
  <c r="Q2207" i="1"/>
  <c r="R2207" i="1" s="1"/>
  <c r="P2207" i="1"/>
  <c r="O2207" i="1"/>
  <c r="S2207" i="1" s="1"/>
  <c r="U2206" i="1"/>
  <c r="T2206" i="1"/>
  <c r="V2206" i="1" s="1"/>
  <c r="Q2206" i="1"/>
  <c r="R2206" i="1" s="1"/>
  <c r="P2206" i="1"/>
  <c r="O2206" i="1"/>
  <c r="S2206" i="1" s="1"/>
  <c r="U2205" i="1"/>
  <c r="T2205" i="1"/>
  <c r="Q2205" i="1"/>
  <c r="R2205" i="1" s="1"/>
  <c r="P2205" i="1"/>
  <c r="O2205" i="1"/>
  <c r="S2205" i="1" s="1"/>
  <c r="U2204" i="1"/>
  <c r="T2204" i="1"/>
  <c r="V2204" i="1" s="1"/>
  <c r="Q2204" i="1"/>
  <c r="R2204" i="1" s="1"/>
  <c r="P2204" i="1"/>
  <c r="O2204" i="1"/>
  <c r="S2204" i="1" s="1"/>
  <c r="U2203" i="1"/>
  <c r="T2203" i="1"/>
  <c r="Q2203" i="1"/>
  <c r="R2203" i="1" s="1"/>
  <c r="P2203" i="1"/>
  <c r="O2203" i="1"/>
  <c r="S2203" i="1" s="1"/>
  <c r="U2202" i="1"/>
  <c r="T2202" i="1"/>
  <c r="V2202" i="1" s="1"/>
  <c r="Q2202" i="1"/>
  <c r="R2202" i="1" s="1"/>
  <c r="P2202" i="1"/>
  <c r="O2202" i="1"/>
  <c r="S2202" i="1" s="1"/>
  <c r="U2201" i="1"/>
  <c r="T2201" i="1"/>
  <c r="Q2201" i="1"/>
  <c r="R2201" i="1" s="1"/>
  <c r="P2201" i="1"/>
  <c r="O2201" i="1"/>
  <c r="S2201" i="1" s="1"/>
  <c r="U2200" i="1"/>
  <c r="T2200" i="1"/>
  <c r="V2200" i="1" s="1"/>
  <c r="Q2200" i="1"/>
  <c r="R2200" i="1" s="1"/>
  <c r="P2200" i="1"/>
  <c r="O2200" i="1"/>
  <c r="S2200" i="1" s="1"/>
  <c r="U2199" i="1"/>
  <c r="T2199" i="1"/>
  <c r="Q2199" i="1"/>
  <c r="R2199" i="1" s="1"/>
  <c r="P2199" i="1"/>
  <c r="O2199" i="1"/>
  <c r="S2199" i="1" s="1"/>
  <c r="U2198" i="1"/>
  <c r="T2198" i="1"/>
  <c r="Q2198" i="1"/>
  <c r="R2198" i="1" s="1"/>
  <c r="P2198" i="1"/>
  <c r="O2198" i="1"/>
  <c r="S2198" i="1" s="1"/>
  <c r="U2197" i="1"/>
  <c r="V2197" i="1" s="1"/>
  <c r="T2197" i="1"/>
  <c r="Q2197" i="1"/>
  <c r="R2197" i="1" s="1"/>
  <c r="P2197" i="1"/>
  <c r="O2197" i="1"/>
  <c r="S2197" i="1" s="1"/>
  <c r="U2196" i="1"/>
  <c r="T2196" i="1"/>
  <c r="Q2196" i="1"/>
  <c r="R2196" i="1" s="1"/>
  <c r="P2196" i="1"/>
  <c r="O2196" i="1"/>
  <c r="S2196" i="1" s="1"/>
  <c r="U2195" i="1"/>
  <c r="V2195" i="1" s="1"/>
  <c r="T2195" i="1"/>
  <c r="Q2195" i="1"/>
  <c r="R2195" i="1" s="1"/>
  <c r="P2195" i="1"/>
  <c r="O2195" i="1"/>
  <c r="S2195" i="1" s="1"/>
  <c r="U2194" i="1"/>
  <c r="T2194" i="1"/>
  <c r="Q2194" i="1"/>
  <c r="R2194" i="1" s="1"/>
  <c r="P2194" i="1"/>
  <c r="O2194" i="1"/>
  <c r="S2194" i="1" s="1"/>
  <c r="U2193" i="1"/>
  <c r="V2193" i="1" s="1"/>
  <c r="T2193" i="1"/>
  <c r="Q2193" i="1"/>
  <c r="R2193" i="1" s="1"/>
  <c r="P2193" i="1"/>
  <c r="O2193" i="1"/>
  <c r="S2193" i="1" s="1"/>
  <c r="U2192" i="1"/>
  <c r="T2192" i="1"/>
  <c r="Q2192" i="1"/>
  <c r="R2192" i="1" s="1"/>
  <c r="P2192" i="1"/>
  <c r="O2192" i="1"/>
  <c r="S2192" i="1" s="1"/>
  <c r="U2191" i="1"/>
  <c r="V2191" i="1" s="1"/>
  <c r="T2191" i="1"/>
  <c r="Q2191" i="1"/>
  <c r="R2191" i="1" s="1"/>
  <c r="P2191" i="1"/>
  <c r="O2191" i="1"/>
  <c r="S2191" i="1" s="1"/>
  <c r="U2190" i="1"/>
  <c r="T2190" i="1"/>
  <c r="Q2190" i="1"/>
  <c r="R2190" i="1" s="1"/>
  <c r="P2190" i="1"/>
  <c r="O2190" i="1"/>
  <c r="S2190" i="1" s="1"/>
  <c r="U2189" i="1"/>
  <c r="V2189" i="1" s="1"/>
  <c r="T2189" i="1"/>
  <c r="Q2189" i="1"/>
  <c r="R2189" i="1" s="1"/>
  <c r="P2189" i="1"/>
  <c r="O2189" i="1"/>
  <c r="S2189" i="1" s="1"/>
  <c r="U2188" i="1"/>
  <c r="T2188" i="1"/>
  <c r="Q2188" i="1"/>
  <c r="R2188" i="1" s="1"/>
  <c r="P2188" i="1"/>
  <c r="O2188" i="1"/>
  <c r="S2188" i="1" s="1"/>
  <c r="U2187" i="1"/>
  <c r="V2187" i="1" s="1"/>
  <c r="T2187" i="1"/>
  <c r="Q2187" i="1"/>
  <c r="R2187" i="1" s="1"/>
  <c r="P2187" i="1"/>
  <c r="O2187" i="1"/>
  <c r="S2187" i="1" s="1"/>
  <c r="U2186" i="1"/>
  <c r="T2186" i="1"/>
  <c r="Q2186" i="1"/>
  <c r="R2186" i="1" s="1"/>
  <c r="P2186" i="1"/>
  <c r="O2186" i="1"/>
  <c r="S2186" i="1" s="1"/>
  <c r="U2185" i="1"/>
  <c r="V2185" i="1" s="1"/>
  <c r="T2185" i="1"/>
  <c r="Q2185" i="1"/>
  <c r="R2185" i="1" s="1"/>
  <c r="P2185" i="1"/>
  <c r="O2185" i="1"/>
  <c r="S2185" i="1" s="1"/>
  <c r="U2184" i="1"/>
  <c r="T2184" i="1"/>
  <c r="Q2184" i="1"/>
  <c r="R2184" i="1" s="1"/>
  <c r="P2184" i="1"/>
  <c r="O2184" i="1"/>
  <c r="S2184" i="1" s="1"/>
  <c r="U2183" i="1"/>
  <c r="V2183" i="1" s="1"/>
  <c r="T2183" i="1"/>
  <c r="Q2183" i="1"/>
  <c r="R2183" i="1" s="1"/>
  <c r="P2183" i="1"/>
  <c r="O2183" i="1"/>
  <c r="S2183" i="1" s="1"/>
  <c r="U2182" i="1"/>
  <c r="T2182" i="1"/>
  <c r="Q2182" i="1"/>
  <c r="R2182" i="1" s="1"/>
  <c r="P2182" i="1"/>
  <c r="O2182" i="1"/>
  <c r="S2182" i="1" s="1"/>
  <c r="U2181" i="1"/>
  <c r="V2181" i="1" s="1"/>
  <c r="T2181" i="1"/>
  <c r="Q2181" i="1"/>
  <c r="R2181" i="1" s="1"/>
  <c r="P2181" i="1"/>
  <c r="O2181" i="1"/>
  <c r="S2181" i="1" s="1"/>
  <c r="U2180" i="1"/>
  <c r="T2180" i="1"/>
  <c r="Q2180" i="1"/>
  <c r="R2180" i="1" s="1"/>
  <c r="P2180" i="1"/>
  <c r="O2180" i="1"/>
  <c r="S2180" i="1" s="1"/>
  <c r="U2179" i="1"/>
  <c r="V2179" i="1" s="1"/>
  <c r="T2179" i="1"/>
  <c r="Q2179" i="1"/>
  <c r="R2179" i="1" s="1"/>
  <c r="P2179" i="1"/>
  <c r="O2179" i="1"/>
  <c r="S2179" i="1" s="1"/>
  <c r="U2178" i="1"/>
  <c r="T2178" i="1"/>
  <c r="Q2178" i="1"/>
  <c r="R2178" i="1" s="1"/>
  <c r="P2178" i="1"/>
  <c r="O2178" i="1"/>
  <c r="S2178" i="1" s="1"/>
  <c r="U2177" i="1"/>
  <c r="V2177" i="1" s="1"/>
  <c r="T2177" i="1"/>
  <c r="Q2177" i="1"/>
  <c r="R2177" i="1" s="1"/>
  <c r="P2177" i="1"/>
  <c r="O2177" i="1"/>
  <c r="S2177" i="1" s="1"/>
  <c r="U2176" i="1"/>
  <c r="T2176" i="1"/>
  <c r="Q2176" i="1"/>
  <c r="R2176" i="1" s="1"/>
  <c r="P2176" i="1"/>
  <c r="O2176" i="1"/>
  <c r="S2176" i="1" s="1"/>
  <c r="U2175" i="1"/>
  <c r="V2175" i="1" s="1"/>
  <c r="T2175" i="1"/>
  <c r="Q2175" i="1"/>
  <c r="R2175" i="1" s="1"/>
  <c r="P2175" i="1"/>
  <c r="O2175" i="1"/>
  <c r="S2175" i="1" s="1"/>
  <c r="U2174" i="1"/>
  <c r="T2174" i="1"/>
  <c r="Q2174" i="1"/>
  <c r="R2174" i="1" s="1"/>
  <c r="P2174" i="1"/>
  <c r="O2174" i="1"/>
  <c r="S2174" i="1" s="1"/>
  <c r="U2173" i="1"/>
  <c r="V2173" i="1" s="1"/>
  <c r="T2173" i="1"/>
  <c r="Q2173" i="1"/>
  <c r="R2173" i="1" s="1"/>
  <c r="P2173" i="1"/>
  <c r="O2173" i="1"/>
  <c r="S2173" i="1" s="1"/>
  <c r="U2172" i="1"/>
  <c r="T2172" i="1"/>
  <c r="Q2172" i="1"/>
  <c r="R2172" i="1" s="1"/>
  <c r="P2172" i="1"/>
  <c r="O2172" i="1"/>
  <c r="S2172" i="1" s="1"/>
  <c r="U2171" i="1"/>
  <c r="V2171" i="1" s="1"/>
  <c r="T2171" i="1"/>
  <c r="Q2171" i="1"/>
  <c r="R2171" i="1" s="1"/>
  <c r="P2171" i="1"/>
  <c r="O2171" i="1"/>
  <c r="S2171" i="1" s="1"/>
  <c r="U2170" i="1"/>
  <c r="T2170" i="1"/>
  <c r="Q2170" i="1"/>
  <c r="R2170" i="1" s="1"/>
  <c r="P2170" i="1"/>
  <c r="O2170" i="1"/>
  <c r="S2170" i="1" s="1"/>
  <c r="U2169" i="1"/>
  <c r="T2169" i="1"/>
  <c r="Q2169" i="1"/>
  <c r="R2169" i="1" s="1"/>
  <c r="P2169" i="1"/>
  <c r="O2169" i="1"/>
  <c r="S2169" i="1" s="1"/>
  <c r="U2168" i="1"/>
  <c r="T2168" i="1"/>
  <c r="V2168" i="1" s="1"/>
  <c r="Q2168" i="1"/>
  <c r="R2168" i="1" s="1"/>
  <c r="P2168" i="1"/>
  <c r="O2168" i="1"/>
  <c r="S2168" i="1" s="1"/>
  <c r="U2167" i="1"/>
  <c r="T2167" i="1"/>
  <c r="Q2167" i="1"/>
  <c r="R2167" i="1" s="1"/>
  <c r="P2167" i="1"/>
  <c r="O2167" i="1"/>
  <c r="S2167" i="1" s="1"/>
  <c r="U2166" i="1"/>
  <c r="T2166" i="1"/>
  <c r="V2166" i="1" s="1"/>
  <c r="Q2166" i="1"/>
  <c r="R2166" i="1" s="1"/>
  <c r="P2166" i="1"/>
  <c r="O2166" i="1"/>
  <c r="S2166" i="1" s="1"/>
  <c r="U2165" i="1"/>
  <c r="T2165" i="1"/>
  <c r="Q2165" i="1"/>
  <c r="R2165" i="1" s="1"/>
  <c r="P2165" i="1"/>
  <c r="O2165" i="1"/>
  <c r="S2165" i="1" s="1"/>
  <c r="U2164" i="1"/>
  <c r="T2164" i="1"/>
  <c r="V2164" i="1" s="1"/>
  <c r="Q2164" i="1"/>
  <c r="R2164" i="1" s="1"/>
  <c r="P2164" i="1"/>
  <c r="O2164" i="1"/>
  <c r="S2164" i="1" s="1"/>
  <c r="U2163" i="1"/>
  <c r="T2163" i="1"/>
  <c r="Q2163" i="1"/>
  <c r="R2163" i="1" s="1"/>
  <c r="P2163" i="1"/>
  <c r="O2163" i="1"/>
  <c r="S2163" i="1" s="1"/>
  <c r="U2162" i="1"/>
  <c r="T2162" i="1"/>
  <c r="V2162" i="1" s="1"/>
  <c r="Q2162" i="1"/>
  <c r="R2162" i="1" s="1"/>
  <c r="P2162" i="1"/>
  <c r="O2162" i="1"/>
  <c r="S2162" i="1" s="1"/>
  <c r="U2161" i="1"/>
  <c r="T2161" i="1"/>
  <c r="Q2161" i="1"/>
  <c r="R2161" i="1" s="1"/>
  <c r="P2161" i="1"/>
  <c r="O2161" i="1"/>
  <c r="S2161" i="1" s="1"/>
  <c r="U2160" i="1"/>
  <c r="T2160" i="1"/>
  <c r="V2160" i="1" s="1"/>
  <c r="Q2160" i="1"/>
  <c r="R2160" i="1" s="1"/>
  <c r="P2160" i="1"/>
  <c r="O2160" i="1"/>
  <c r="S2160" i="1" s="1"/>
  <c r="U2159" i="1"/>
  <c r="T2159" i="1"/>
  <c r="Q2159" i="1"/>
  <c r="R2159" i="1" s="1"/>
  <c r="P2159" i="1"/>
  <c r="O2159" i="1"/>
  <c r="S2159" i="1" s="1"/>
  <c r="U2158" i="1"/>
  <c r="T2158" i="1"/>
  <c r="V2158" i="1" s="1"/>
  <c r="Q2158" i="1"/>
  <c r="R2158" i="1" s="1"/>
  <c r="P2158" i="1"/>
  <c r="O2158" i="1"/>
  <c r="S2158" i="1" s="1"/>
  <c r="U2157" i="1"/>
  <c r="T2157" i="1"/>
  <c r="Q2157" i="1"/>
  <c r="R2157" i="1" s="1"/>
  <c r="P2157" i="1"/>
  <c r="O2157" i="1"/>
  <c r="S2157" i="1" s="1"/>
  <c r="U2156" i="1"/>
  <c r="T2156" i="1"/>
  <c r="V2156" i="1" s="1"/>
  <c r="Q2156" i="1"/>
  <c r="R2156" i="1" s="1"/>
  <c r="P2156" i="1"/>
  <c r="O2156" i="1"/>
  <c r="S2156" i="1" s="1"/>
  <c r="U2155" i="1"/>
  <c r="T2155" i="1"/>
  <c r="Q2155" i="1"/>
  <c r="R2155" i="1" s="1"/>
  <c r="P2155" i="1"/>
  <c r="O2155" i="1"/>
  <c r="S2155" i="1" s="1"/>
  <c r="U2154" i="1"/>
  <c r="T2154" i="1"/>
  <c r="Q2154" i="1"/>
  <c r="R2154" i="1" s="1"/>
  <c r="P2154" i="1"/>
  <c r="O2154" i="1"/>
  <c r="S2154" i="1" s="1"/>
  <c r="U2153" i="1"/>
  <c r="T2153" i="1"/>
  <c r="Q2153" i="1"/>
  <c r="R2153" i="1" s="1"/>
  <c r="P2153" i="1"/>
  <c r="O2153" i="1"/>
  <c r="S2153" i="1" s="1"/>
  <c r="U2152" i="1"/>
  <c r="T2152" i="1"/>
  <c r="V2152" i="1" s="1"/>
  <c r="Q2152" i="1"/>
  <c r="R2152" i="1" s="1"/>
  <c r="P2152" i="1"/>
  <c r="O2152" i="1"/>
  <c r="S2152" i="1" s="1"/>
  <c r="U2151" i="1"/>
  <c r="T2151" i="1"/>
  <c r="Q2151" i="1"/>
  <c r="R2151" i="1" s="1"/>
  <c r="P2151" i="1"/>
  <c r="O2151" i="1"/>
  <c r="S2151" i="1" s="1"/>
  <c r="U2150" i="1"/>
  <c r="T2150" i="1"/>
  <c r="V2150" i="1" s="1"/>
  <c r="Q2150" i="1"/>
  <c r="R2150" i="1" s="1"/>
  <c r="P2150" i="1"/>
  <c r="O2150" i="1"/>
  <c r="S2150" i="1" s="1"/>
  <c r="U2149" i="1"/>
  <c r="T2149" i="1"/>
  <c r="Q2149" i="1"/>
  <c r="R2149" i="1" s="1"/>
  <c r="P2149" i="1"/>
  <c r="O2149" i="1"/>
  <c r="S2149" i="1" s="1"/>
  <c r="U2148" i="1"/>
  <c r="T2148" i="1"/>
  <c r="V2148" i="1" s="1"/>
  <c r="Q2148" i="1"/>
  <c r="R2148" i="1" s="1"/>
  <c r="P2148" i="1"/>
  <c r="O2148" i="1"/>
  <c r="S2148" i="1" s="1"/>
  <c r="U2147" i="1"/>
  <c r="T2147" i="1"/>
  <c r="Q2147" i="1"/>
  <c r="R2147" i="1" s="1"/>
  <c r="P2147" i="1"/>
  <c r="O2147" i="1"/>
  <c r="S2147" i="1" s="1"/>
  <c r="U2146" i="1"/>
  <c r="T2146" i="1"/>
  <c r="V2146" i="1" s="1"/>
  <c r="Q2146" i="1"/>
  <c r="R2146" i="1" s="1"/>
  <c r="P2146" i="1"/>
  <c r="O2146" i="1"/>
  <c r="S2146" i="1" s="1"/>
  <c r="U2145" i="1"/>
  <c r="T2145" i="1"/>
  <c r="Q2145" i="1"/>
  <c r="R2145" i="1" s="1"/>
  <c r="P2145" i="1"/>
  <c r="O2145" i="1"/>
  <c r="S2145" i="1" s="1"/>
  <c r="U2144" i="1"/>
  <c r="T2144" i="1"/>
  <c r="V2144" i="1" s="1"/>
  <c r="Q2144" i="1"/>
  <c r="R2144" i="1" s="1"/>
  <c r="P2144" i="1"/>
  <c r="O2144" i="1"/>
  <c r="S2144" i="1" s="1"/>
  <c r="U2143" i="1"/>
  <c r="T2143" i="1"/>
  <c r="Q2143" i="1"/>
  <c r="R2143" i="1" s="1"/>
  <c r="P2143" i="1"/>
  <c r="O2143" i="1"/>
  <c r="S2143" i="1" s="1"/>
  <c r="U2142" i="1"/>
  <c r="T2142" i="1"/>
  <c r="V2142" i="1" s="1"/>
  <c r="Q2142" i="1"/>
  <c r="R2142" i="1" s="1"/>
  <c r="P2142" i="1"/>
  <c r="O2142" i="1"/>
  <c r="S2142" i="1" s="1"/>
  <c r="U2141" i="1"/>
  <c r="T2141" i="1"/>
  <c r="Q2141" i="1"/>
  <c r="R2141" i="1" s="1"/>
  <c r="P2141" i="1"/>
  <c r="O2141" i="1"/>
  <c r="S2141" i="1" s="1"/>
  <c r="U2140" i="1"/>
  <c r="T2140" i="1"/>
  <c r="V2140" i="1" s="1"/>
  <c r="Q2140" i="1"/>
  <c r="R2140" i="1" s="1"/>
  <c r="P2140" i="1"/>
  <c r="O2140" i="1"/>
  <c r="S2140" i="1" s="1"/>
  <c r="U2139" i="1"/>
  <c r="T2139" i="1"/>
  <c r="Q2139" i="1"/>
  <c r="R2139" i="1" s="1"/>
  <c r="P2139" i="1"/>
  <c r="O2139" i="1"/>
  <c r="S2139" i="1" s="1"/>
  <c r="U2138" i="1"/>
  <c r="T2138" i="1"/>
  <c r="V2138" i="1" s="1"/>
  <c r="Q2138" i="1"/>
  <c r="R2138" i="1" s="1"/>
  <c r="P2138" i="1"/>
  <c r="O2138" i="1"/>
  <c r="S2138" i="1" s="1"/>
  <c r="U2137" i="1"/>
  <c r="T2137" i="1"/>
  <c r="Q2137" i="1"/>
  <c r="R2137" i="1" s="1"/>
  <c r="P2137" i="1"/>
  <c r="O2137" i="1"/>
  <c r="S2137" i="1" s="1"/>
  <c r="U2136" i="1"/>
  <c r="T2136" i="1"/>
  <c r="V2136" i="1" s="1"/>
  <c r="Q2136" i="1"/>
  <c r="R2136" i="1" s="1"/>
  <c r="P2136" i="1"/>
  <c r="O2136" i="1"/>
  <c r="S2136" i="1" s="1"/>
  <c r="U2135" i="1"/>
  <c r="T2135" i="1"/>
  <c r="Q2135" i="1"/>
  <c r="R2135" i="1" s="1"/>
  <c r="P2135" i="1"/>
  <c r="O2135" i="1"/>
  <c r="S2135" i="1" s="1"/>
  <c r="U2134" i="1"/>
  <c r="T2134" i="1"/>
  <c r="V2134" i="1" s="1"/>
  <c r="Q2134" i="1"/>
  <c r="R2134" i="1" s="1"/>
  <c r="P2134" i="1"/>
  <c r="O2134" i="1"/>
  <c r="S2134" i="1" s="1"/>
  <c r="U2133" i="1"/>
  <c r="T2133" i="1"/>
  <c r="Q2133" i="1"/>
  <c r="R2133" i="1" s="1"/>
  <c r="P2133" i="1"/>
  <c r="O2133" i="1"/>
  <c r="S2133" i="1" s="1"/>
  <c r="U2132" i="1"/>
  <c r="T2132" i="1"/>
  <c r="V2132" i="1" s="1"/>
  <c r="Q2132" i="1"/>
  <c r="R2132" i="1" s="1"/>
  <c r="P2132" i="1"/>
  <c r="O2132" i="1"/>
  <c r="S2132" i="1" s="1"/>
  <c r="U2131" i="1"/>
  <c r="T2131" i="1"/>
  <c r="Q2131" i="1"/>
  <c r="R2131" i="1" s="1"/>
  <c r="P2131" i="1"/>
  <c r="O2131" i="1"/>
  <c r="S2131" i="1" s="1"/>
  <c r="U2130" i="1"/>
  <c r="T2130" i="1"/>
  <c r="V2130" i="1" s="1"/>
  <c r="Q2130" i="1"/>
  <c r="R2130" i="1" s="1"/>
  <c r="P2130" i="1"/>
  <c r="O2130" i="1"/>
  <c r="S2130" i="1" s="1"/>
  <c r="U2129" i="1"/>
  <c r="T2129" i="1"/>
  <c r="Q2129" i="1"/>
  <c r="R2129" i="1" s="1"/>
  <c r="P2129" i="1"/>
  <c r="O2129" i="1"/>
  <c r="S2129" i="1" s="1"/>
  <c r="U2128" i="1"/>
  <c r="T2128" i="1"/>
  <c r="V2128" i="1" s="1"/>
  <c r="Q2128" i="1"/>
  <c r="R2128" i="1" s="1"/>
  <c r="P2128" i="1"/>
  <c r="O2128" i="1"/>
  <c r="S2128" i="1" s="1"/>
  <c r="U2127" i="1"/>
  <c r="T2127" i="1"/>
  <c r="Q2127" i="1"/>
  <c r="R2127" i="1" s="1"/>
  <c r="P2127" i="1"/>
  <c r="O2127" i="1"/>
  <c r="S2127" i="1" s="1"/>
  <c r="U2126" i="1"/>
  <c r="T2126" i="1"/>
  <c r="V2126" i="1" s="1"/>
  <c r="Q2126" i="1"/>
  <c r="R2126" i="1" s="1"/>
  <c r="P2126" i="1"/>
  <c r="O2126" i="1"/>
  <c r="S2126" i="1" s="1"/>
  <c r="U2125" i="1"/>
  <c r="T2125" i="1"/>
  <c r="Q2125" i="1"/>
  <c r="R2125" i="1" s="1"/>
  <c r="P2125" i="1"/>
  <c r="O2125" i="1"/>
  <c r="S2125" i="1" s="1"/>
  <c r="U2124" i="1"/>
  <c r="T2124" i="1"/>
  <c r="V2124" i="1" s="1"/>
  <c r="Q2124" i="1"/>
  <c r="R2124" i="1" s="1"/>
  <c r="P2124" i="1"/>
  <c r="O2124" i="1"/>
  <c r="S2124" i="1" s="1"/>
  <c r="U2123" i="1"/>
  <c r="T2123" i="1"/>
  <c r="Q2123" i="1"/>
  <c r="R2123" i="1" s="1"/>
  <c r="P2123" i="1"/>
  <c r="O2123" i="1"/>
  <c r="S2123" i="1" s="1"/>
  <c r="U2122" i="1"/>
  <c r="T2122" i="1"/>
  <c r="V2122" i="1" s="1"/>
  <c r="Q2122" i="1"/>
  <c r="R2122" i="1" s="1"/>
  <c r="P2122" i="1"/>
  <c r="O2122" i="1"/>
  <c r="S2122" i="1" s="1"/>
  <c r="U2121" i="1"/>
  <c r="T2121" i="1"/>
  <c r="Q2121" i="1"/>
  <c r="R2121" i="1" s="1"/>
  <c r="P2121" i="1"/>
  <c r="O2121" i="1"/>
  <c r="S2121" i="1" s="1"/>
  <c r="U2120" i="1"/>
  <c r="T2120" i="1"/>
  <c r="V2120" i="1" s="1"/>
  <c r="Q2120" i="1"/>
  <c r="R2120" i="1" s="1"/>
  <c r="P2120" i="1"/>
  <c r="O2120" i="1"/>
  <c r="S2120" i="1" s="1"/>
  <c r="U2119" i="1"/>
  <c r="T2119" i="1"/>
  <c r="Q2119" i="1"/>
  <c r="R2119" i="1" s="1"/>
  <c r="P2119" i="1"/>
  <c r="O2119" i="1"/>
  <c r="S2119" i="1" s="1"/>
  <c r="U2118" i="1"/>
  <c r="T2118" i="1"/>
  <c r="V2118" i="1" s="1"/>
  <c r="Q2118" i="1"/>
  <c r="R2118" i="1" s="1"/>
  <c r="P2118" i="1"/>
  <c r="O2118" i="1"/>
  <c r="S2118" i="1" s="1"/>
  <c r="U2117" i="1"/>
  <c r="T2117" i="1"/>
  <c r="Q2117" i="1"/>
  <c r="R2117" i="1" s="1"/>
  <c r="P2117" i="1"/>
  <c r="O2117" i="1"/>
  <c r="S2117" i="1" s="1"/>
  <c r="U2116" i="1"/>
  <c r="T2116" i="1"/>
  <c r="V2116" i="1" s="1"/>
  <c r="Q2116" i="1"/>
  <c r="R2116" i="1" s="1"/>
  <c r="P2116" i="1"/>
  <c r="O2116" i="1"/>
  <c r="S2116" i="1" s="1"/>
  <c r="U2115" i="1"/>
  <c r="T2115" i="1"/>
  <c r="Q2115" i="1"/>
  <c r="R2115" i="1" s="1"/>
  <c r="P2115" i="1"/>
  <c r="O2115" i="1"/>
  <c r="S2115" i="1" s="1"/>
  <c r="U2114" i="1"/>
  <c r="T2114" i="1"/>
  <c r="V2114" i="1" s="1"/>
  <c r="Q2114" i="1"/>
  <c r="R2114" i="1" s="1"/>
  <c r="P2114" i="1"/>
  <c r="O2114" i="1"/>
  <c r="S2114" i="1" s="1"/>
  <c r="U2113" i="1"/>
  <c r="T2113" i="1"/>
  <c r="Q2113" i="1"/>
  <c r="R2113" i="1" s="1"/>
  <c r="P2113" i="1"/>
  <c r="O2113" i="1"/>
  <c r="S2113" i="1" s="1"/>
  <c r="U2112" i="1"/>
  <c r="T2112" i="1"/>
  <c r="V2112" i="1" s="1"/>
  <c r="Q2112" i="1"/>
  <c r="R2112" i="1" s="1"/>
  <c r="P2112" i="1"/>
  <c r="O2112" i="1"/>
  <c r="S2112" i="1" s="1"/>
  <c r="U2111" i="1"/>
  <c r="T2111" i="1"/>
  <c r="Q2111" i="1"/>
  <c r="R2111" i="1" s="1"/>
  <c r="P2111" i="1"/>
  <c r="O2111" i="1"/>
  <c r="S2111" i="1" s="1"/>
  <c r="U2110" i="1"/>
  <c r="T2110" i="1"/>
  <c r="V2110" i="1" s="1"/>
  <c r="Q2110" i="1"/>
  <c r="R2110" i="1" s="1"/>
  <c r="P2110" i="1"/>
  <c r="O2110" i="1"/>
  <c r="S2110" i="1" s="1"/>
  <c r="U2109" i="1"/>
  <c r="T2109" i="1"/>
  <c r="Q2109" i="1"/>
  <c r="R2109" i="1" s="1"/>
  <c r="P2109" i="1"/>
  <c r="O2109" i="1"/>
  <c r="S2109" i="1" s="1"/>
  <c r="U2108" i="1"/>
  <c r="T2108" i="1"/>
  <c r="V2108" i="1" s="1"/>
  <c r="Q2108" i="1"/>
  <c r="R2108" i="1" s="1"/>
  <c r="P2108" i="1"/>
  <c r="O2108" i="1"/>
  <c r="S2108" i="1" s="1"/>
  <c r="U2107" i="1"/>
  <c r="T2107" i="1"/>
  <c r="Q2107" i="1"/>
  <c r="R2107" i="1" s="1"/>
  <c r="P2107" i="1"/>
  <c r="O2107" i="1"/>
  <c r="S2107" i="1" s="1"/>
  <c r="U2106" i="1"/>
  <c r="T2106" i="1"/>
  <c r="V2106" i="1" s="1"/>
  <c r="Q2106" i="1"/>
  <c r="R2106" i="1" s="1"/>
  <c r="P2106" i="1"/>
  <c r="O2106" i="1"/>
  <c r="S2106" i="1" s="1"/>
  <c r="U2105" i="1"/>
  <c r="T2105" i="1"/>
  <c r="Q2105" i="1"/>
  <c r="R2105" i="1" s="1"/>
  <c r="P2105" i="1"/>
  <c r="O2105" i="1"/>
  <c r="S2105" i="1" s="1"/>
  <c r="U2104" i="1"/>
  <c r="T2104" i="1"/>
  <c r="V2104" i="1" s="1"/>
  <c r="Q2104" i="1"/>
  <c r="R2104" i="1" s="1"/>
  <c r="P2104" i="1"/>
  <c r="O2104" i="1"/>
  <c r="S2104" i="1" s="1"/>
  <c r="U2103" i="1"/>
  <c r="T2103" i="1"/>
  <c r="Q2103" i="1"/>
  <c r="R2103" i="1" s="1"/>
  <c r="P2103" i="1"/>
  <c r="O2103" i="1"/>
  <c r="S2103" i="1" s="1"/>
  <c r="U2102" i="1"/>
  <c r="T2102" i="1"/>
  <c r="V2102" i="1" s="1"/>
  <c r="Q2102" i="1"/>
  <c r="R2102" i="1" s="1"/>
  <c r="P2102" i="1"/>
  <c r="O2102" i="1"/>
  <c r="S2102" i="1" s="1"/>
  <c r="U2101" i="1"/>
  <c r="T2101" i="1"/>
  <c r="Q2101" i="1"/>
  <c r="R2101" i="1" s="1"/>
  <c r="P2101" i="1"/>
  <c r="O2101" i="1"/>
  <c r="S2101" i="1" s="1"/>
  <c r="U2100" i="1"/>
  <c r="T2100" i="1"/>
  <c r="V2100" i="1" s="1"/>
  <c r="Q2100" i="1"/>
  <c r="R2100" i="1" s="1"/>
  <c r="P2100" i="1"/>
  <c r="O2100" i="1"/>
  <c r="S2100" i="1" s="1"/>
  <c r="U2099" i="1"/>
  <c r="T2099" i="1"/>
  <c r="Q2099" i="1"/>
  <c r="R2099" i="1" s="1"/>
  <c r="P2099" i="1"/>
  <c r="O2099" i="1"/>
  <c r="S2099" i="1" s="1"/>
  <c r="U2098" i="1"/>
  <c r="T2098" i="1"/>
  <c r="V2098" i="1" s="1"/>
  <c r="Q2098" i="1"/>
  <c r="R2098" i="1" s="1"/>
  <c r="P2098" i="1"/>
  <c r="O2098" i="1"/>
  <c r="S2098" i="1" s="1"/>
  <c r="U2097" i="1"/>
  <c r="T2097" i="1"/>
  <c r="Q2097" i="1"/>
  <c r="R2097" i="1" s="1"/>
  <c r="P2097" i="1"/>
  <c r="O2097" i="1"/>
  <c r="S2097" i="1" s="1"/>
  <c r="U2096" i="1"/>
  <c r="T2096" i="1"/>
  <c r="V2096" i="1" s="1"/>
  <c r="Q2096" i="1"/>
  <c r="R2096" i="1" s="1"/>
  <c r="P2096" i="1"/>
  <c r="O2096" i="1"/>
  <c r="S2096" i="1" s="1"/>
  <c r="U2095" i="1"/>
  <c r="T2095" i="1"/>
  <c r="Q2095" i="1"/>
  <c r="R2095" i="1" s="1"/>
  <c r="P2095" i="1"/>
  <c r="O2095" i="1"/>
  <c r="S2095" i="1" s="1"/>
  <c r="U2094" i="1"/>
  <c r="T2094" i="1"/>
  <c r="V2094" i="1" s="1"/>
  <c r="Q2094" i="1"/>
  <c r="R2094" i="1" s="1"/>
  <c r="P2094" i="1"/>
  <c r="O2094" i="1"/>
  <c r="S2094" i="1" s="1"/>
  <c r="U2093" i="1"/>
  <c r="T2093" i="1"/>
  <c r="Q2093" i="1"/>
  <c r="R2093" i="1" s="1"/>
  <c r="P2093" i="1"/>
  <c r="O2093" i="1"/>
  <c r="S2093" i="1" s="1"/>
  <c r="U2092" i="1"/>
  <c r="T2092" i="1"/>
  <c r="V2092" i="1" s="1"/>
  <c r="Q2092" i="1"/>
  <c r="R2092" i="1" s="1"/>
  <c r="P2092" i="1"/>
  <c r="O2092" i="1"/>
  <c r="S2092" i="1" s="1"/>
  <c r="U2091" i="1"/>
  <c r="T2091" i="1"/>
  <c r="Q2091" i="1"/>
  <c r="R2091" i="1" s="1"/>
  <c r="P2091" i="1"/>
  <c r="O2091" i="1"/>
  <c r="S2091" i="1" s="1"/>
  <c r="U2090" i="1"/>
  <c r="T2090" i="1"/>
  <c r="V2090" i="1" s="1"/>
  <c r="Q2090" i="1"/>
  <c r="R2090" i="1" s="1"/>
  <c r="P2090" i="1"/>
  <c r="O2090" i="1"/>
  <c r="S2090" i="1" s="1"/>
  <c r="U2089" i="1"/>
  <c r="T2089" i="1"/>
  <c r="Q2089" i="1"/>
  <c r="R2089" i="1" s="1"/>
  <c r="P2089" i="1"/>
  <c r="O2089" i="1"/>
  <c r="S2089" i="1" s="1"/>
  <c r="U2088" i="1"/>
  <c r="T2088" i="1"/>
  <c r="V2088" i="1" s="1"/>
  <c r="Q2088" i="1"/>
  <c r="R2088" i="1" s="1"/>
  <c r="P2088" i="1"/>
  <c r="O2088" i="1"/>
  <c r="S2088" i="1" s="1"/>
  <c r="U2087" i="1"/>
  <c r="T2087" i="1"/>
  <c r="Q2087" i="1"/>
  <c r="R2087" i="1" s="1"/>
  <c r="P2087" i="1"/>
  <c r="O2087" i="1"/>
  <c r="S2087" i="1" s="1"/>
  <c r="U2086" i="1"/>
  <c r="T2086" i="1"/>
  <c r="V2086" i="1" s="1"/>
  <c r="Q2086" i="1"/>
  <c r="R2086" i="1" s="1"/>
  <c r="P2086" i="1"/>
  <c r="O2086" i="1"/>
  <c r="S2086" i="1" s="1"/>
  <c r="U2085" i="1"/>
  <c r="T2085" i="1"/>
  <c r="Q2085" i="1"/>
  <c r="R2085" i="1" s="1"/>
  <c r="P2085" i="1"/>
  <c r="O2085" i="1"/>
  <c r="S2085" i="1" s="1"/>
  <c r="U2084" i="1"/>
  <c r="T2084" i="1"/>
  <c r="V2084" i="1" s="1"/>
  <c r="Q2084" i="1"/>
  <c r="R2084" i="1" s="1"/>
  <c r="P2084" i="1"/>
  <c r="O2084" i="1"/>
  <c r="S2084" i="1" s="1"/>
  <c r="U2083" i="1"/>
  <c r="T2083" i="1"/>
  <c r="Q2083" i="1"/>
  <c r="R2083" i="1" s="1"/>
  <c r="P2083" i="1"/>
  <c r="O2083" i="1"/>
  <c r="S2083" i="1" s="1"/>
  <c r="U2082" i="1"/>
  <c r="T2082" i="1"/>
  <c r="V2082" i="1" s="1"/>
  <c r="Q2082" i="1"/>
  <c r="R2082" i="1" s="1"/>
  <c r="P2082" i="1"/>
  <c r="O2082" i="1"/>
  <c r="S2082" i="1" s="1"/>
  <c r="U2081" i="1"/>
  <c r="T2081" i="1"/>
  <c r="Q2081" i="1"/>
  <c r="R2081" i="1" s="1"/>
  <c r="P2081" i="1"/>
  <c r="O2081" i="1"/>
  <c r="S2081" i="1" s="1"/>
  <c r="U2080" i="1"/>
  <c r="T2080" i="1"/>
  <c r="V2080" i="1" s="1"/>
  <c r="Q2080" i="1"/>
  <c r="R2080" i="1" s="1"/>
  <c r="P2080" i="1"/>
  <c r="O2080" i="1"/>
  <c r="S2080" i="1" s="1"/>
  <c r="U2079" i="1"/>
  <c r="T2079" i="1"/>
  <c r="Q2079" i="1"/>
  <c r="R2079" i="1" s="1"/>
  <c r="P2079" i="1"/>
  <c r="O2079" i="1"/>
  <c r="S2079" i="1" s="1"/>
  <c r="U2078" i="1"/>
  <c r="T2078" i="1"/>
  <c r="V2078" i="1" s="1"/>
  <c r="Q2078" i="1"/>
  <c r="R2078" i="1" s="1"/>
  <c r="P2078" i="1"/>
  <c r="O2078" i="1"/>
  <c r="S2078" i="1" s="1"/>
  <c r="U2077" i="1"/>
  <c r="T2077" i="1"/>
  <c r="Q2077" i="1"/>
  <c r="R2077" i="1" s="1"/>
  <c r="P2077" i="1"/>
  <c r="O2077" i="1"/>
  <c r="S2077" i="1" s="1"/>
  <c r="U2076" i="1"/>
  <c r="T2076" i="1"/>
  <c r="V2076" i="1" s="1"/>
  <c r="Q2076" i="1"/>
  <c r="R2076" i="1" s="1"/>
  <c r="P2076" i="1"/>
  <c r="O2076" i="1"/>
  <c r="S2076" i="1" s="1"/>
  <c r="U2075" i="1"/>
  <c r="T2075" i="1"/>
  <c r="Q2075" i="1"/>
  <c r="R2075" i="1" s="1"/>
  <c r="P2075" i="1"/>
  <c r="O2075" i="1"/>
  <c r="S2075" i="1" s="1"/>
  <c r="U2074" i="1"/>
  <c r="T2074" i="1"/>
  <c r="V2074" i="1" s="1"/>
  <c r="Q2074" i="1"/>
  <c r="R2074" i="1" s="1"/>
  <c r="P2074" i="1"/>
  <c r="O2074" i="1"/>
  <c r="S2074" i="1" s="1"/>
  <c r="U2073" i="1"/>
  <c r="T2073" i="1"/>
  <c r="Q2073" i="1"/>
  <c r="R2073" i="1" s="1"/>
  <c r="P2073" i="1"/>
  <c r="O2073" i="1"/>
  <c r="S2073" i="1" s="1"/>
  <c r="U2072" i="1"/>
  <c r="T2072" i="1"/>
  <c r="V2072" i="1" s="1"/>
  <c r="Q2072" i="1"/>
  <c r="R2072" i="1" s="1"/>
  <c r="P2072" i="1"/>
  <c r="O2072" i="1"/>
  <c r="S2072" i="1" s="1"/>
  <c r="U2071" i="1"/>
  <c r="T2071" i="1"/>
  <c r="Q2071" i="1"/>
  <c r="R2071" i="1" s="1"/>
  <c r="P2071" i="1"/>
  <c r="O2071" i="1"/>
  <c r="S2071" i="1" s="1"/>
  <c r="U2070" i="1"/>
  <c r="T2070" i="1"/>
  <c r="V2070" i="1" s="1"/>
  <c r="Q2070" i="1"/>
  <c r="R2070" i="1" s="1"/>
  <c r="P2070" i="1"/>
  <c r="O2070" i="1"/>
  <c r="S2070" i="1" s="1"/>
  <c r="U2069" i="1"/>
  <c r="T2069" i="1"/>
  <c r="Q2069" i="1"/>
  <c r="R2069" i="1" s="1"/>
  <c r="P2069" i="1"/>
  <c r="O2069" i="1"/>
  <c r="S2069" i="1" s="1"/>
  <c r="U2068" i="1"/>
  <c r="T2068" i="1"/>
  <c r="V2068" i="1" s="1"/>
  <c r="Q2068" i="1"/>
  <c r="R2068" i="1" s="1"/>
  <c r="P2068" i="1"/>
  <c r="O2068" i="1"/>
  <c r="S2068" i="1" s="1"/>
  <c r="U2067" i="1"/>
  <c r="T2067" i="1"/>
  <c r="Q2067" i="1"/>
  <c r="R2067" i="1" s="1"/>
  <c r="P2067" i="1"/>
  <c r="O2067" i="1"/>
  <c r="S2067" i="1" s="1"/>
  <c r="U2066" i="1"/>
  <c r="T2066" i="1"/>
  <c r="V2066" i="1" s="1"/>
  <c r="Q2066" i="1"/>
  <c r="R2066" i="1" s="1"/>
  <c r="P2066" i="1"/>
  <c r="O2066" i="1"/>
  <c r="S2066" i="1" s="1"/>
  <c r="U2065" i="1"/>
  <c r="T2065" i="1"/>
  <c r="Q2065" i="1"/>
  <c r="R2065" i="1" s="1"/>
  <c r="P2065" i="1"/>
  <c r="O2065" i="1"/>
  <c r="S2065" i="1" s="1"/>
  <c r="U2064" i="1"/>
  <c r="T2064" i="1"/>
  <c r="V2064" i="1" s="1"/>
  <c r="Q2064" i="1"/>
  <c r="R2064" i="1" s="1"/>
  <c r="P2064" i="1"/>
  <c r="O2064" i="1"/>
  <c r="S2064" i="1" s="1"/>
  <c r="U2063" i="1"/>
  <c r="T2063" i="1"/>
  <c r="Q2063" i="1"/>
  <c r="R2063" i="1" s="1"/>
  <c r="P2063" i="1"/>
  <c r="O2063" i="1"/>
  <c r="S2063" i="1" s="1"/>
  <c r="U2062" i="1"/>
  <c r="T2062" i="1"/>
  <c r="V2062" i="1" s="1"/>
  <c r="Q2062" i="1"/>
  <c r="R2062" i="1" s="1"/>
  <c r="P2062" i="1"/>
  <c r="O2062" i="1"/>
  <c r="S2062" i="1" s="1"/>
  <c r="U2061" i="1"/>
  <c r="T2061" i="1"/>
  <c r="Q2061" i="1"/>
  <c r="R2061" i="1" s="1"/>
  <c r="P2061" i="1"/>
  <c r="O2061" i="1"/>
  <c r="S2061" i="1" s="1"/>
  <c r="U2060" i="1"/>
  <c r="T2060" i="1"/>
  <c r="Q2060" i="1"/>
  <c r="R2060" i="1" s="1"/>
  <c r="P2060" i="1"/>
  <c r="O2060" i="1"/>
  <c r="S2060" i="1" s="1"/>
  <c r="U2059" i="1"/>
  <c r="T2059" i="1"/>
  <c r="V2059" i="1" s="1"/>
  <c r="Q2059" i="1"/>
  <c r="R2059" i="1" s="1"/>
  <c r="P2059" i="1"/>
  <c r="O2059" i="1"/>
  <c r="S2059" i="1" s="1"/>
  <c r="U2058" i="1"/>
  <c r="T2058" i="1"/>
  <c r="V2058" i="1" s="1"/>
  <c r="Q2058" i="1"/>
  <c r="R2058" i="1" s="1"/>
  <c r="P2058" i="1"/>
  <c r="O2058" i="1"/>
  <c r="S2058" i="1" s="1"/>
  <c r="U2057" i="1"/>
  <c r="T2057" i="1"/>
  <c r="Q2057" i="1"/>
  <c r="R2057" i="1" s="1"/>
  <c r="P2057" i="1"/>
  <c r="O2057" i="1"/>
  <c r="S2057" i="1" s="1"/>
  <c r="U2056" i="1"/>
  <c r="T2056" i="1"/>
  <c r="V2056" i="1" s="1"/>
  <c r="Q2056" i="1"/>
  <c r="R2056" i="1" s="1"/>
  <c r="P2056" i="1"/>
  <c r="O2056" i="1"/>
  <c r="S2056" i="1" s="1"/>
  <c r="U2055" i="1"/>
  <c r="T2055" i="1"/>
  <c r="V2055" i="1" s="1"/>
  <c r="Q2055" i="1"/>
  <c r="R2055" i="1" s="1"/>
  <c r="P2055" i="1"/>
  <c r="O2055" i="1"/>
  <c r="S2055" i="1" s="1"/>
  <c r="U2054" i="1"/>
  <c r="T2054" i="1"/>
  <c r="V2054" i="1" s="1"/>
  <c r="Q2054" i="1"/>
  <c r="R2054" i="1" s="1"/>
  <c r="P2054" i="1"/>
  <c r="O2054" i="1"/>
  <c r="S2054" i="1" s="1"/>
  <c r="U2053" i="1"/>
  <c r="T2053" i="1"/>
  <c r="Q2053" i="1"/>
  <c r="R2053" i="1" s="1"/>
  <c r="P2053" i="1"/>
  <c r="O2053" i="1"/>
  <c r="S2053" i="1" s="1"/>
  <c r="U2052" i="1"/>
  <c r="T2052" i="1"/>
  <c r="V2052" i="1" s="1"/>
  <c r="Q2052" i="1"/>
  <c r="R2052" i="1" s="1"/>
  <c r="P2052" i="1"/>
  <c r="O2052" i="1"/>
  <c r="S2052" i="1" s="1"/>
  <c r="U2051" i="1"/>
  <c r="T2051" i="1"/>
  <c r="V2051" i="1" s="1"/>
  <c r="Q2051" i="1"/>
  <c r="R2051" i="1" s="1"/>
  <c r="P2051" i="1"/>
  <c r="O2051" i="1"/>
  <c r="S2051" i="1" s="1"/>
  <c r="U2050" i="1"/>
  <c r="T2050" i="1"/>
  <c r="V2050" i="1" s="1"/>
  <c r="Q2050" i="1"/>
  <c r="R2050" i="1" s="1"/>
  <c r="P2050" i="1"/>
  <c r="O2050" i="1"/>
  <c r="S2050" i="1" s="1"/>
  <c r="U2049" i="1"/>
  <c r="T2049" i="1"/>
  <c r="S2049" i="1"/>
  <c r="Q2049" i="1"/>
  <c r="R2049" i="1" s="1"/>
  <c r="P2049" i="1"/>
  <c r="O2049" i="1"/>
  <c r="U2048" i="1"/>
  <c r="T2048" i="1"/>
  <c r="V2048" i="1" s="1"/>
  <c r="S2048" i="1"/>
  <c r="Q2048" i="1"/>
  <c r="R2048" i="1" s="1"/>
  <c r="P2048" i="1"/>
  <c r="O2048" i="1"/>
  <c r="U2047" i="1"/>
  <c r="T2047" i="1"/>
  <c r="S2047" i="1"/>
  <c r="Q2047" i="1"/>
  <c r="R2047" i="1" s="1"/>
  <c r="P2047" i="1"/>
  <c r="O2047" i="1"/>
  <c r="U2046" i="1"/>
  <c r="T2046" i="1"/>
  <c r="V2046" i="1" s="1"/>
  <c r="Q2046" i="1"/>
  <c r="R2046" i="1" s="1"/>
  <c r="P2046" i="1"/>
  <c r="O2046" i="1"/>
  <c r="S2046" i="1" s="1"/>
  <c r="U2045" i="1"/>
  <c r="T2045" i="1"/>
  <c r="Q2045" i="1"/>
  <c r="R2045" i="1" s="1"/>
  <c r="P2045" i="1"/>
  <c r="O2045" i="1"/>
  <c r="S2045" i="1" s="1"/>
  <c r="U2044" i="1"/>
  <c r="T2044" i="1"/>
  <c r="V2044" i="1" s="1"/>
  <c r="Q2044" i="1"/>
  <c r="R2044" i="1" s="1"/>
  <c r="P2044" i="1"/>
  <c r="O2044" i="1"/>
  <c r="S2044" i="1" s="1"/>
  <c r="U2043" i="1"/>
  <c r="T2043" i="1"/>
  <c r="Q2043" i="1"/>
  <c r="R2043" i="1" s="1"/>
  <c r="P2043" i="1"/>
  <c r="O2043" i="1"/>
  <c r="S2043" i="1" s="1"/>
  <c r="U2042" i="1"/>
  <c r="T2042" i="1"/>
  <c r="V2042" i="1" s="1"/>
  <c r="Q2042" i="1"/>
  <c r="R2042" i="1" s="1"/>
  <c r="P2042" i="1"/>
  <c r="O2042" i="1"/>
  <c r="S2042" i="1" s="1"/>
  <c r="U2041" i="1"/>
  <c r="T2041" i="1"/>
  <c r="Q2041" i="1"/>
  <c r="R2041" i="1" s="1"/>
  <c r="P2041" i="1"/>
  <c r="O2041" i="1"/>
  <c r="S2041" i="1" s="1"/>
  <c r="U2040" i="1"/>
  <c r="T2040" i="1"/>
  <c r="V2040" i="1" s="1"/>
  <c r="Q2040" i="1"/>
  <c r="R2040" i="1" s="1"/>
  <c r="P2040" i="1"/>
  <c r="O2040" i="1"/>
  <c r="S2040" i="1" s="1"/>
  <c r="U2039" i="1"/>
  <c r="T2039" i="1"/>
  <c r="Q2039" i="1"/>
  <c r="R2039" i="1" s="1"/>
  <c r="P2039" i="1"/>
  <c r="O2039" i="1"/>
  <c r="S2039" i="1" s="1"/>
  <c r="U2038" i="1"/>
  <c r="T2038" i="1"/>
  <c r="V2038" i="1" s="1"/>
  <c r="Q2038" i="1"/>
  <c r="R2038" i="1" s="1"/>
  <c r="P2038" i="1"/>
  <c r="O2038" i="1"/>
  <c r="S2038" i="1" s="1"/>
  <c r="U2037" i="1"/>
  <c r="T2037" i="1"/>
  <c r="Q2037" i="1"/>
  <c r="R2037" i="1" s="1"/>
  <c r="P2037" i="1"/>
  <c r="O2037" i="1"/>
  <c r="S2037" i="1" s="1"/>
  <c r="U2036" i="1"/>
  <c r="T2036" i="1"/>
  <c r="V2036" i="1" s="1"/>
  <c r="Q2036" i="1"/>
  <c r="R2036" i="1" s="1"/>
  <c r="P2036" i="1"/>
  <c r="O2036" i="1"/>
  <c r="S2036" i="1" s="1"/>
  <c r="U2035" i="1"/>
  <c r="T2035" i="1"/>
  <c r="Q2035" i="1"/>
  <c r="R2035" i="1" s="1"/>
  <c r="P2035" i="1"/>
  <c r="O2035" i="1"/>
  <c r="S2035" i="1" s="1"/>
  <c r="U2034" i="1"/>
  <c r="T2034" i="1"/>
  <c r="V2034" i="1" s="1"/>
  <c r="Q2034" i="1"/>
  <c r="R2034" i="1" s="1"/>
  <c r="P2034" i="1"/>
  <c r="O2034" i="1"/>
  <c r="S2034" i="1" s="1"/>
  <c r="U2033" i="1"/>
  <c r="T2033" i="1"/>
  <c r="Q2033" i="1"/>
  <c r="R2033" i="1" s="1"/>
  <c r="P2033" i="1"/>
  <c r="O2033" i="1"/>
  <c r="S2033" i="1" s="1"/>
  <c r="U2032" i="1"/>
  <c r="T2032" i="1"/>
  <c r="V2032" i="1" s="1"/>
  <c r="Q2032" i="1"/>
  <c r="R2032" i="1" s="1"/>
  <c r="P2032" i="1"/>
  <c r="O2032" i="1"/>
  <c r="S2032" i="1" s="1"/>
  <c r="U2031" i="1"/>
  <c r="T2031" i="1"/>
  <c r="Q2031" i="1"/>
  <c r="R2031" i="1" s="1"/>
  <c r="P2031" i="1"/>
  <c r="O2031" i="1"/>
  <c r="S2031" i="1" s="1"/>
  <c r="U2030" i="1"/>
  <c r="T2030" i="1"/>
  <c r="V2030" i="1" s="1"/>
  <c r="Q2030" i="1"/>
  <c r="R2030" i="1" s="1"/>
  <c r="P2030" i="1"/>
  <c r="O2030" i="1"/>
  <c r="S2030" i="1" s="1"/>
  <c r="U2029" i="1"/>
  <c r="T2029" i="1"/>
  <c r="Q2029" i="1"/>
  <c r="R2029" i="1" s="1"/>
  <c r="P2029" i="1"/>
  <c r="O2029" i="1"/>
  <c r="S2029" i="1" s="1"/>
  <c r="U2028" i="1"/>
  <c r="T2028" i="1"/>
  <c r="V2028" i="1" s="1"/>
  <c r="Q2028" i="1"/>
  <c r="R2028" i="1" s="1"/>
  <c r="P2028" i="1"/>
  <c r="O2028" i="1"/>
  <c r="S2028" i="1" s="1"/>
  <c r="U2027" i="1"/>
  <c r="T2027" i="1"/>
  <c r="Q2027" i="1"/>
  <c r="R2027" i="1" s="1"/>
  <c r="P2027" i="1"/>
  <c r="O2027" i="1"/>
  <c r="S2027" i="1" s="1"/>
  <c r="U2026" i="1"/>
  <c r="T2026" i="1"/>
  <c r="V2026" i="1" s="1"/>
  <c r="Q2026" i="1"/>
  <c r="R2026" i="1" s="1"/>
  <c r="P2026" i="1"/>
  <c r="O2026" i="1"/>
  <c r="S2026" i="1" s="1"/>
  <c r="U2025" i="1"/>
  <c r="T2025" i="1"/>
  <c r="Q2025" i="1"/>
  <c r="R2025" i="1" s="1"/>
  <c r="P2025" i="1"/>
  <c r="O2025" i="1"/>
  <c r="S2025" i="1" s="1"/>
  <c r="U2024" i="1"/>
  <c r="T2024" i="1"/>
  <c r="V2024" i="1" s="1"/>
  <c r="Q2024" i="1"/>
  <c r="R2024" i="1" s="1"/>
  <c r="P2024" i="1"/>
  <c r="O2024" i="1"/>
  <c r="S2024" i="1" s="1"/>
  <c r="U2023" i="1"/>
  <c r="T2023" i="1"/>
  <c r="Q2023" i="1"/>
  <c r="R2023" i="1" s="1"/>
  <c r="P2023" i="1"/>
  <c r="O2023" i="1"/>
  <c r="S2023" i="1" s="1"/>
  <c r="U2022" i="1"/>
  <c r="T2022" i="1"/>
  <c r="V2022" i="1" s="1"/>
  <c r="Q2022" i="1"/>
  <c r="R2022" i="1" s="1"/>
  <c r="P2022" i="1"/>
  <c r="O2022" i="1"/>
  <c r="S2022" i="1" s="1"/>
  <c r="U2021" i="1"/>
  <c r="T2021" i="1"/>
  <c r="Q2021" i="1"/>
  <c r="R2021" i="1" s="1"/>
  <c r="P2021" i="1"/>
  <c r="O2021" i="1"/>
  <c r="S2021" i="1" s="1"/>
  <c r="U2020" i="1"/>
  <c r="T2020" i="1"/>
  <c r="V2020" i="1" s="1"/>
  <c r="Q2020" i="1"/>
  <c r="R2020" i="1" s="1"/>
  <c r="P2020" i="1"/>
  <c r="O2020" i="1"/>
  <c r="S2020" i="1" s="1"/>
  <c r="U2019" i="1"/>
  <c r="T2019" i="1"/>
  <c r="Q2019" i="1"/>
  <c r="R2019" i="1" s="1"/>
  <c r="P2019" i="1"/>
  <c r="O2019" i="1"/>
  <c r="S2019" i="1" s="1"/>
  <c r="U2018" i="1"/>
  <c r="T2018" i="1"/>
  <c r="V2018" i="1" s="1"/>
  <c r="Q2018" i="1"/>
  <c r="R2018" i="1" s="1"/>
  <c r="P2018" i="1"/>
  <c r="O2018" i="1"/>
  <c r="S2018" i="1" s="1"/>
  <c r="U2017" i="1"/>
  <c r="T2017" i="1"/>
  <c r="Q2017" i="1"/>
  <c r="R2017" i="1" s="1"/>
  <c r="P2017" i="1"/>
  <c r="O2017" i="1"/>
  <c r="S2017" i="1" s="1"/>
  <c r="U2016" i="1"/>
  <c r="T2016" i="1"/>
  <c r="V2016" i="1" s="1"/>
  <c r="Q2016" i="1"/>
  <c r="R2016" i="1" s="1"/>
  <c r="P2016" i="1"/>
  <c r="O2016" i="1"/>
  <c r="S2016" i="1" s="1"/>
  <c r="U2015" i="1"/>
  <c r="T2015" i="1"/>
  <c r="Q2015" i="1"/>
  <c r="R2015" i="1" s="1"/>
  <c r="P2015" i="1"/>
  <c r="O2015" i="1"/>
  <c r="S2015" i="1" s="1"/>
  <c r="U2014" i="1"/>
  <c r="T2014" i="1"/>
  <c r="V2014" i="1" s="1"/>
  <c r="Q2014" i="1"/>
  <c r="R2014" i="1" s="1"/>
  <c r="P2014" i="1"/>
  <c r="O2014" i="1"/>
  <c r="S2014" i="1" s="1"/>
  <c r="U2013" i="1"/>
  <c r="T2013" i="1"/>
  <c r="Q2013" i="1"/>
  <c r="R2013" i="1" s="1"/>
  <c r="P2013" i="1"/>
  <c r="O2013" i="1"/>
  <c r="S2013" i="1" s="1"/>
  <c r="U2012" i="1"/>
  <c r="T2012" i="1"/>
  <c r="V2012" i="1" s="1"/>
  <c r="Q2012" i="1"/>
  <c r="R2012" i="1" s="1"/>
  <c r="P2012" i="1"/>
  <c r="O2012" i="1"/>
  <c r="S2012" i="1" s="1"/>
  <c r="U2011" i="1"/>
  <c r="T2011" i="1"/>
  <c r="Q2011" i="1"/>
  <c r="R2011" i="1" s="1"/>
  <c r="P2011" i="1"/>
  <c r="O2011" i="1"/>
  <c r="S2011" i="1" s="1"/>
  <c r="U2010" i="1"/>
  <c r="T2010" i="1"/>
  <c r="V2010" i="1" s="1"/>
  <c r="Q2010" i="1"/>
  <c r="R2010" i="1" s="1"/>
  <c r="P2010" i="1"/>
  <c r="O2010" i="1"/>
  <c r="S2010" i="1" s="1"/>
  <c r="U2009" i="1"/>
  <c r="T2009" i="1"/>
  <c r="Q2009" i="1"/>
  <c r="R2009" i="1" s="1"/>
  <c r="P2009" i="1"/>
  <c r="O2009" i="1"/>
  <c r="S2009" i="1" s="1"/>
  <c r="U2008" i="1"/>
  <c r="T2008" i="1"/>
  <c r="V2008" i="1" s="1"/>
  <c r="Q2008" i="1"/>
  <c r="R2008" i="1" s="1"/>
  <c r="P2008" i="1"/>
  <c r="O2008" i="1"/>
  <c r="S2008" i="1" s="1"/>
  <c r="U2007" i="1"/>
  <c r="T2007" i="1"/>
  <c r="V2007" i="1" s="1"/>
  <c r="Q2007" i="1"/>
  <c r="R2007" i="1" s="1"/>
  <c r="P2007" i="1"/>
  <c r="O2007" i="1"/>
  <c r="S2007" i="1" s="1"/>
  <c r="U2006" i="1"/>
  <c r="T2006" i="1"/>
  <c r="V2006" i="1" s="1"/>
  <c r="Q2006" i="1"/>
  <c r="R2006" i="1" s="1"/>
  <c r="P2006" i="1"/>
  <c r="O2006" i="1"/>
  <c r="S2006" i="1" s="1"/>
  <c r="U2005" i="1"/>
  <c r="T2005" i="1"/>
  <c r="Q2005" i="1"/>
  <c r="R2005" i="1" s="1"/>
  <c r="P2005" i="1"/>
  <c r="O2005" i="1"/>
  <c r="S2005" i="1" s="1"/>
  <c r="U2004" i="1"/>
  <c r="T2004" i="1"/>
  <c r="Q2004" i="1"/>
  <c r="R2004" i="1" s="1"/>
  <c r="P2004" i="1"/>
  <c r="O2004" i="1"/>
  <c r="S2004" i="1" s="1"/>
  <c r="U2003" i="1"/>
  <c r="T2003" i="1"/>
  <c r="Q2003" i="1"/>
  <c r="R2003" i="1" s="1"/>
  <c r="P2003" i="1"/>
  <c r="O2003" i="1"/>
  <c r="S2003" i="1" s="1"/>
  <c r="U2002" i="1"/>
  <c r="T2002" i="1"/>
  <c r="V2002" i="1" s="1"/>
  <c r="Q2002" i="1"/>
  <c r="R2002" i="1" s="1"/>
  <c r="P2002" i="1"/>
  <c r="O2002" i="1"/>
  <c r="S2002" i="1" s="1"/>
  <c r="U2001" i="1"/>
  <c r="T2001" i="1"/>
  <c r="V2001" i="1" s="1"/>
  <c r="Q2001" i="1"/>
  <c r="R2001" i="1" s="1"/>
  <c r="P2001" i="1"/>
  <c r="O2001" i="1"/>
  <c r="S2001" i="1" s="1"/>
  <c r="U2000" i="1"/>
  <c r="T2000" i="1"/>
  <c r="V2000" i="1" s="1"/>
  <c r="Q2000" i="1"/>
  <c r="R2000" i="1" s="1"/>
  <c r="P2000" i="1"/>
  <c r="O2000" i="1"/>
  <c r="S2000" i="1" s="1"/>
  <c r="U1999" i="1"/>
  <c r="T1999" i="1"/>
  <c r="Q1999" i="1"/>
  <c r="R1999" i="1" s="1"/>
  <c r="P1999" i="1"/>
  <c r="O1999" i="1"/>
  <c r="S1999" i="1" s="1"/>
  <c r="U1998" i="1"/>
  <c r="T1998" i="1"/>
  <c r="V1998" i="1" s="1"/>
  <c r="Q1998" i="1"/>
  <c r="R1998" i="1" s="1"/>
  <c r="P1998" i="1"/>
  <c r="O1998" i="1"/>
  <c r="S1998" i="1" s="1"/>
  <c r="U1997" i="1"/>
  <c r="T1997" i="1"/>
  <c r="V1997" i="1" s="1"/>
  <c r="Q1997" i="1"/>
  <c r="R1997" i="1" s="1"/>
  <c r="P1997" i="1"/>
  <c r="O1997" i="1"/>
  <c r="S1997" i="1" s="1"/>
  <c r="U1996" i="1"/>
  <c r="T1996" i="1"/>
  <c r="Q1996" i="1"/>
  <c r="R1996" i="1" s="1"/>
  <c r="P1996" i="1"/>
  <c r="O1996" i="1"/>
  <c r="S1996" i="1" s="1"/>
  <c r="U1995" i="1"/>
  <c r="T1995" i="1"/>
  <c r="Q1995" i="1"/>
  <c r="R1995" i="1" s="1"/>
  <c r="P1995" i="1"/>
  <c r="O1995" i="1"/>
  <c r="S1995" i="1" s="1"/>
  <c r="U1994" i="1"/>
  <c r="T1994" i="1"/>
  <c r="V1994" i="1" s="1"/>
  <c r="Q1994" i="1"/>
  <c r="R1994" i="1" s="1"/>
  <c r="P1994" i="1"/>
  <c r="O1994" i="1"/>
  <c r="S1994" i="1" s="1"/>
  <c r="U1993" i="1"/>
  <c r="T1993" i="1"/>
  <c r="V1993" i="1" s="1"/>
  <c r="Q1993" i="1"/>
  <c r="R1993" i="1" s="1"/>
  <c r="P1993" i="1"/>
  <c r="O1993" i="1"/>
  <c r="S1993" i="1" s="1"/>
  <c r="U1992" i="1"/>
  <c r="T1992" i="1"/>
  <c r="Q1992" i="1"/>
  <c r="R1992" i="1" s="1"/>
  <c r="P1992" i="1"/>
  <c r="O1992" i="1"/>
  <c r="S1992" i="1" s="1"/>
  <c r="U1991" i="1"/>
  <c r="T1991" i="1"/>
  <c r="Q1991" i="1"/>
  <c r="R1991" i="1" s="1"/>
  <c r="P1991" i="1"/>
  <c r="O1991" i="1"/>
  <c r="S1991" i="1" s="1"/>
  <c r="U1990" i="1"/>
  <c r="T1990" i="1"/>
  <c r="V1990" i="1" s="1"/>
  <c r="Q1990" i="1"/>
  <c r="R1990" i="1" s="1"/>
  <c r="P1990" i="1"/>
  <c r="O1990" i="1"/>
  <c r="S1990" i="1" s="1"/>
  <c r="U1989" i="1"/>
  <c r="T1989" i="1"/>
  <c r="V1989" i="1" s="1"/>
  <c r="Q1989" i="1"/>
  <c r="R1989" i="1" s="1"/>
  <c r="P1989" i="1"/>
  <c r="O1989" i="1"/>
  <c r="S1989" i="1" s="1"/>
  <c r="U1988" i="1"/>
  <c r="T1988" i="1"/>
  <c r="Q1988" i="1"/>
  <c r="R1988" i="1" s="1"/>
  <c r="P1988" i="1"/>
  <c r="O1988" i="1"/>
  <c r="S1988" i="1" s="1"/>
  <c r="U1987" i="1"/>
  <c r="T1987" i="1"/>
  <c r="Q1987" i="1"/>
  <c r="R1987" i="1" s="1"/>
  <c r="P1987" i="1"/>
  <c r="O1987" i="1"/>
  <c r="S1987" i="1" s="1"/>
  <c r="U1986" i="1"/>
  <c r="T1986" i="1"/>
  <c r="V1986" i="1" s="1"/>
  <c r="Q1986" i="1"/>
  <c r="R1986" i="1" s="1"/>
  <c r="P1986" i="1"/>
  <c r="O1986" i="1"/>
  <c r="S1986" i="1" s="1"/>
  <c r="U1985" i="1"/>
  <c r="T1985" i="1"/>
  <c r="V1985" i="1" s="1"/>
  <c r="Q1985" i="1"/>
  <c r="R1985" i="1" s="1"/>
  <c r="P1985" i="1"/>
  <c r="O1985" i="1"/>
  <c r="S1985" i="1" s="1"/>
  <c r="U1984" i="1"/>
  <c r="T1984" i="1"/>
  <c r="Q1984" i="1"/>
  <c r="R1984" i="1" s="1"/>
  <c r="P1984" i="1"/>
  <c r="O1984" i="1"/>
  <c r="S1984" i="1" s="1"/>
  <c r="U1983" i="1"/>
  <c r="T1983" i="1"/>
  <c r="Q1983" i="1"/>
  <c r="R1983" i="1" s="1"/>
  <c r="P1983" i="1"/>
  <c r="O1983" i="1"/>
  <c r="S1983" i="1" s="1"/>
  <c r="U1982" i="1"/>
  <c r="T1982" i="1"/>
  <c r="V1982" i="1" s="1"/>
  <c r="Q1982" i="1"/>
  <c r="R1982" i="1" s="1"/>
  <c r="P1982" i="1"/>
  <c r="O1982" i="1"/>
  <c r="S1982" i="1" s="1"/>
  <c r="U1981" i="1"/>
  <c r="T1981" i="1"/>
  <c r="V1981" i="1" s="1"/>
  <c r="Q1981" i="1"/>
  <c r="R1981" i="1" s="1"/>
  <c r="P1981" i="1"/>
  <c r="O1981" i="1"/>
  <c r="S1981" i="1" s="1"/>
  <c r="U1980" i="1"/>
  <c r="T1980" i="1"/>
  <c r="Q1980" i="1"/>
  <c r="R1980" i="1" s="1"/>
  <c r="P1980" i="1"/>
  <c r="O1980" i="1"/>
  <c r="S1980" i="1" s="1"/>
  <c r="U1979" i="1"/>
  <c r="T1979" i="1"/>
  <c r="V1979" i="1" s="1"/>
  <c r="Q1979" i="1"/>
  <c r="R1979" i="1" s="1"/>
  <c r="P1979" i="1"/>
  <c r="O1979" i="1"/>
  <c r="S1979" i="1" s="1"/>
  <c r="U1978" i="1"/>
  <c r="T1978" i="1"/>
  <c r="V1978" i="1" s="1"/>
  <c r="Q1978" i="1"/>
  <c r="R1978" i="1" s="1"/>
  <c r="P1978" i="1"/>
  <c r="O1978" i="1"/>
  <c r="S1978" i="1" s="1"/>
  <c r="U1977" i="1"/>
  <c r="T1977" i="1"/>
  <c r="Q1977" i="1"/>
  <c r="R1977" i="1" s="1"/>
  <c r="P1977" i="1"/>
  <c r="O1977" i="1"/>
  <c r="S1977" i="1" s="1"/>
  <c r="U1976" i="1"/>
  <c r="T1976" i="1"/>
  <c r="Q1976" i="1"/>
  <c r="R1976" i="1" s="1"/>
  <c r="P1976" i="1"/>
  <c r="O1976" i="1"/>
  <c r="S1976" i="1" s="1"/>
  <c r="U1975" i="1"/>
  <c r="T1975" i="1"/>
  <c r="V1975" i="1" s="1"/>
  <c r="Q1975" i="1"/>
  <c r="R1975" i="1" s="1"/>
  <c r="P1975" i="1"/>
  <c r="O1975" i="1"/>
  <c r="S1975" i="1" s="1"/>
  <c r="U1974" i="1"/>
  <c r="T1974" i="1"/>
  <c r="V1974" i="1" s="1"/>
  <c r="Q1974" i="1"/>
  <c r="R1974" i="1" s="1"/>
  <c r="P1974" i="1"/>
  <c r="O1974" i="1"/>
  <c r="S1974" i="1" s="1"/>
  <c r="U1973" i="1"/>
  <c r="T1973" i="1"/>
  <c r="Q1973" i="1"/>
  <c r="R1973" i="1" s="1"/>
  <c r="P1973" i="1"/>
  <c r="O1973" i="1"/>
  <c r="S1973" i="1" s="1"/>
  <c r="U1972" i="1"/>
  <c r="T1972" i="1"/>
  <c r="Q1972" i="1"/>
  <c r="R1972" i="1" s="1"/>
  <c r="P1972" i="1"/>
  <c r="O1972" i="1"/>
  <c r="S1972" i="1" s="1"/>
  <c r="U1971" i="1"/>
  <c r="T1971" i="1"/>
  <c r="V1971" i="1" s="1"/>
  <c r="Q1971" i="1"/>
  <c r="R1971" i="1" s="1"/>
  <c r="P1971" i="1"/>
  <c r="O1971" i="1"/>
  <c r="S1971" i="1" s="1"/>
  <c r="U1970" i="1"/>
  <c r="T1970" i="1"/>
  <c r="V1970" i="1" s="1"/>
  <c r="Q1970" i="1"/>
  <c r="R1970" i="1" s="1"/>
  <c r="P1970" i="1"/>
  <c r="O1970" i="1"/>
  <c r="S1970" i="1" s="1"/>
  <c r="U1969" i="1"/>
  <c r="T1969" i="1"/>
  <c r="Q1969" i="1"/>
  <c r="R1969" i="1" s="1"/>
  <c r="P1969" i="1"/>
  <c r="O1969" i="1"/>
  <c r="S1969" i="1" s="1"/>
  <c r="U1968" i="1"/>
  <c r="T1968" i="1"/>
  <c r="Q1968" i="1"/>
  <c r="R1968" i="1" s="1"/>
  <c r="P1968" i="1"/>
  <c r="O1968" i="1"/>
  <c r="S1968" i="1" s="1"/>
  <c r="U1967" i="1"/>
  <c r="T1967" i="1"/>
  <c r="V1967" i="1" s="1"/>
  <c r="Q1967" i="1"/>
  <c r="R1967" i="1" s="1"/>
  <c r="P1967" i="1"/>
  <c r="O1967" i="1"/>
  <c r="S1967" i="1" s="1"/>
  <c r="U1966" i="1"/>
  <c r="T1966" i="1"/>
  <c r="V1966" i="1" s="1"/>
  <c r="Q1966" i="1"/>
  <c r="R1966" i="1" s="1"/>
  <c r="P1966" i="1"/>
  <c r="O1966" i="1"/>
  <c r="S1966" i="1" s="1"/>
  <c r="U1965" i="1"/>
  <c r="T1965" i="1"/>
  <c r="V1965" i="1" s="1"/>
  <c r="Q1965" i="1"/>
  <c r="R1965" i="1" s="1"/>
  <c r="P1965" i="1"/>
  <c r="O1965" i="1"/>
  <c r="S1965" i="1" s="1"/>
  <c r="U1964" i="1"/>
  <c r="T1964" i="1"/>
  <c r="Q1964" i="1"/>
  <c r="R1964" i="1" s="1"/>
  <c r="P1964" i="1"/>
  <c r="O1964" i="1"/>
  <c r="S1964" i="1" s="1"/>
  <c r="U1963" i="1"/>
  <c r="T1963" i="1"/>
  <c r="V1963" i="1" s="1"/>
  <c r="Q1963" i="1"/>
  <c r="R1963" i="1" s="1"/>
  <c r="P1963" i="1"/>
  <c r="O1963" i="1"/>
  <c r="S1963" i="1" s="1"/>
  <c r="U1962" i="1"/>
  <c r="T1962" i="1"/>
  <c r="V1962" i="1" s="1"/>
  <c r="Q1962" i="1"/>
  <c r="R1962" i="1" s="1"/>
  <c r="P1962" i="1"/>
  <c r="O1962" i="1"/>
  <c r="S1962" i="1" s="1"/>
  <c r="U1961" i="1"/>
  <c r="T1961" i="1"/>
  <c r="V1961" i="1" s="1"/>
  <c r="Q1961" i="1"/>
  <c r="R1961" i="1" s="1"/>
  <c r="P1961" i="1"/>
  <c r="O1961" i="1"/>
  <c r="S1961" i="1" s="1"/>
  <c r="U1960" i="1"/>
  <c r="T1960" i="1"/>
  <c r="Q1960" i="1"/>
  <c r="R1960" i="1" s="1"/>
  <c r="P1960" i="1"/>
  <c r="O1960" i="1"/>
  <c r="S1960" i="1" s="1"/>
  <c r="U1959" i="1"/>
  <c r="T1959" i="1"/>
  <c r="V1959" i="1" s="1"/>
  <c r="Q1959" i="1"/>
  <c r="R1959" i="1" s="1"/>
  <c r="P1959" i="1"/>
  <c r="O1959" i="1"/>
  <c r="S1959" i="1" s="1"/>
  <c r="U1958" i="1"/>
  <c r="T1958" i="1"/>
  <c r="V1958" i="1" s="1"/>
  <c r="Q1958" i="1"/>
  <c r="R1958" i="1" s="1"/>
  <c r="P1958" i="1"/>
  <c r="O1958" i="1"/>
  <c r="S1958" i="1" s="1"/>
  <c r="U1957" i="1"/>
  <c r="T1957" i="1"/>
  <c r="V1957" i="1" s="1"/>
  <c r="Q1957" i="1"/>
  <c r="R1957" i="1" s="1"/>
  <c r="P1957" i="1"/>
  <c r="O1957" i="1"/>
  <c r="S1957" i="1" s="1"/>
  <c r="U1956" i="1"/>
  <c r="T1956" i="1"/>
  <c r="Q1956" i="1"/>
  <c r="R1956" i="1" s="1"/>
  <c r="P1956" i="1"/>
  <c r="O1956" i="1"/>
  <c r="S1956" i="1" s="1"/>
  <c r="U1955" i="1"/>
  <c r="T1955" i="1"/>
  <c r="V1955" i="1" s="1"/>
  <c r="Q1955" i="1"/>
  <c r="R1955" i="1" s="1"/>
  <c r="P1955" i="1"/>
  <c r="O1955" i="1"/>
  <c r="S1955" i="1" s="1"/>
  <c r="U1954" i="1"/>
  <c r="T1954" i="1"/>
  <c r="V1954" i="1" s="1"/>
  <c r="Q1954" i="1"/>
  <c r="R1954" i="1" s="1"/>
  <c r="P1954" i="1"/>
  <c r="O1954" i="1"/>
  <c r="S1954" i="1" s="1"/>
  <c r="U1953" i="1"/>
  <c r="T1953" i="1"/>
  <c r="V1953" i="1" s="1"/>
  <c r="Q1953" i="1"/>
  <c r="R1953" i="1" s="1"/>
  <c r="P1953" i="1"/>
  <c r="O1953" i="1"/>
  <c r="S1953" i="1" s="1"/>
  <c r="U1952" i="1"/>
  <c r="T1952" i="1"/>
  <c r="Q1952" i="1"/>
  <c r="R1952" i="1" s="1"/>
  <c r="P1952" i="1"/>
  <c r="O1952" i="1"/>
  <c r="S1952" i="1" s="1"/>
  <c r="U1951" i="1"/>
  <c r="T1951" i="1"/>
  <c r="V1951" i="1" s="1"/>
  <c r="Q1951" i="1"/>
  <c r="R1951" i="1" s="1"/>
  <c r="P1951" i="1"/>
  <c r="O1951" i="1"/>
  <c r="S1951" i="1" s="1"/>
  <c r="U1950" i="1"/>
  <c r="T1950" i="1"/>
  <c r="V1950" i="1" s="1"/>
  <c r="Q1950" i="1"/>
  <c r="R1950" i="1" s="1"/>
  <c r="P1950" i="1"/>
  <c r="O1950" i="1"/>
  <c r="S1950" i="1" s="1"/>
  <c r="U1949" i="1"/>
  <c r="T1949" i="1"/>
  <c r="V1949" i="1" s="1"/>
  <c r="Q1949" i="1"/>
  <c r="R1949" i="1" s="1"/>
  <c r="P1949" i="1"/>
  <c r="O1949" i="1"/>
  <c r="S1949" i="1" s="1"/>
  <c r="U1948" i="1"/>
  <c r="T1948" i="1"/>
  <c r="Q1948" i="1"/>
  <c r="R1948" i="1" s="1"/>
  <c r="P1948" i="1"/>
  <c r="O1948" i="1"/>
  <c r="S1948" i="1" s="1"/>
  <c r="U1947" i="1"/>
  <c r="T1947" i="1"/>
  <c r="V1947" i="1" s="1"/>
  <c r="Q1947" i="1"/>
  <c r="R1947" i="1" s="1"/>
  <c r="P1947" i="1"/>
  <c r="O1947" i="1"/>
  <c r="S1947" i="1" s="1"/>
  <c r="U1946" i="1"/>
  <c r="T1946" i="1"/>
  <c r="V1946" i="1" s="1"/>
  <c r="Q1946" i="1"/>
  <c r="R1946" i="1" s="1"/>
  <c r="P1946" i="1"/>
  <c r="O1946" i="1"/>
  <c r="S1946" i="1" s="1"/>
  <c r="U1945" i="1"/>
  <c r="T1945" i="1"/>
  <c r="V1945" i="1" s="1"/>
  <c r="Q1945" i="1"/>
  <c r="R1945" i="1" s="1"/>
  <c r="P1945" i="1"/>
  <c r="O1945" i="1"/>
  <c r="S1945" i="1" s="1"/>
  <c r="U1944" i="1"/>
  <c r="T1944" i="1"/>
  <c r="Q1944" i="1"/>
  <c r="R1944" i="1" s="1"/>
  <c r="P1944" i="1"/>
  <c r="O1944" i="1"/>
  <c r="S1944" i="1" s="1"/>
  <c r="U1943" i="1"/>
  <c r="T1943" i="1"/>
  <c r="V1943" i="1" s="1"/>
  <c r="Q1943" i="1"/>
  <c r="R1943" i="1" s="1"/>
  <c r="P1943" i="1"/>
  <c r="O1943" i="1"/>
  <c r="S1943" i="1" s="1"/>
  <c r="U1942" i="1"/>
  <c r="T1942" i="1"/>
  <c r="V1942" i="1" s="1"/>
  <c r="Q1942" i="1"/>
  <c r="R1942" i="1" s="1"/>
  <c r="P1942" i="1"/>
  <c r="O1942" i="1"/>
  <c r="S1942" i="1" s="1"/>
  <c r="U1941" i="1"/>
  <c r="T1941" i="1"/>
  <c r="V1941" i="1" s="1"/>
  <c r="Q1941" i="1"/>
  <c r="R1941" i="1" s="1"/>
  <c r="P1941" i="1"/>
  <c r="O1941" i="1"/>
  <c r="S1941" i="1" s="1"/>
  <c r="U1940" i="1"/>
  <c r="T1940" i="1"/>
  <c r="Q1940" i="1"/>
  <c r="R1940" i="1" s="1"/>
  <c r="P1940" i="1"/>
  <c r="O1940" i="1"/>
  <c r="S1940" i="1" s="1"/>
  <c r="U1939" i="1"/>
  <c r="T1939" i="1"/>
  <c r="V1939" i="1" s="1"/>
  <c r="Q1939" i="1"/>
  <c r="R1939" i="1" s="1"/>
  <c r="P1939" i="1"/>
  <c r="O1939" i="1"/>
  <c r="S1939" i="1" s="1"/>
  <c r="U1938" i="1"/>
  <c r="T1938" i="1"/>
  <c r="V1938" i="1" s="1"/>
  <c r="Q1938" i="1"/>
  <c r="R1938" i="1" s="1"/>
  <c r="P1938" i="1"/>
  <c r="O1938" i="1"/>
  <c r="S1938" i="1" s="1"/>
  <c r="U1937" i="1"/>
  <c r="T1937" i="1"/>
  <c r="V1937" i="1" s="1"/>
  <c r="Q1937" i="1"/>
  <c r="R1937" i="1" s="1"/>
  <c r="P1937" i="1"/>
  <c r="O1937" i="1"/>
  <c r="S1937" i="1" s="1"/>
  <c r="U1936" i="1"/>
  <c r="T1936" i="1"/>
  <c r="Q1936" i="1"/>
  <c r="R1936" i="1" s="1"/>
  <c r="P1936" i="1"/>
  <c r="O1936" i="1"/>
  <c r="S1936" i="1" s="1"/>
  <c r="U1935" i="1"/>
  <c r="T1935" i="1"/>
  <c r="V1935" i="1" s="1"/>
  <c r="Q1935" i="1"/>
  <c r="R1935" i="1" s="1"/>
  <c r="P1935" i="1"/>
  <c r="O1935" i="1"/>
  <c r="S1935" i="1" s="1"/>
  <c r="U1934" i="1"/>
  <c r="T1934" i="1"/>
  <c r="V1934" i="1" s="1"/>
  <c r="Q1934" i="1"/>
  <c r="R1934" i="1" s="1"/>
  <c r="P1934" i="1"/>
  <c r="O1934" i="1"/>
  <c r="S1934" i="1" s="1"/>
  <c r="U1933" i="1"/>
  <c r="T1933" i="1"/>
  <c r="V1933" i="1" s="1"/>
  <c r="Q1933" i="1"/>
  <c r="R1933" i="1" s="1"/>
  <c r="P1933" i="1"/>
  <c r="O1933" i="1"/>
  <c r="S1933" i="1" s="1"/>
  <c r="U1932" i="1"/>
  <c r="T1932" i="1"/>
  <c r="Q1932" i="1"/>
  <c r="R1932" i="1" s="1"/>
  <c r="P1932" i="1"/>
  <c r="O1932" i="1"/>
  <c r="S1932" i="1" s="1"/>
  <c r="U1931" i="1"/>
  <c r="T1931" i="1"/>
  <c r="V1931" i="1" s="1"/>
  <c r="Q1931" i="1"/>
  <c r="R1931" i="1" s="1"/>
  <c r="P1931" i="1"/>
  <c r="O1931" i="1"/>
  <c r="S1931" i="1" s="1"/>
  <c r="U1930" i="1"/>
  <c r="T1930" i="1"/>
  <c r="Q1930" i="1"/>
  <c r="R1930" i="1" s="1"/>
  <c r="P1930" i="1"/>
  <c r="O1930" i="1"/>
  <c r="S1930" i="1" s="1"/>
  <c r="U1929" i="1"/>
  <c r="T1929" i="1"/>
  <c r="V1929" i="1" s="1"/>
  <c r="Q1929" i="1"/>
  <c r="R1929" i="1" s="1"/>
  <c r="P1929" i="1"/>
  <c r="O1929" i="1"/>
  <c r="S1929" i="1" s="1"/>
  <c r="U1928" i="1"/>
  <c r="T1928" i="1"/>
  <c r="Q1928" i="1"/>
  <c r="R1928" i="1" s="1"/>
  <c r="P1928" i="1"/>
  <c r="O1928" i="1"/>
  <c r="S1928" i="1" s="1"/>
  <c r="U1927" i="1"/>
  <c r="T1927" i="1"/>
  <c r="V1927" i="1" s="1"/>
  <c r="Q1927" i="1"/>
  <c r="R1927" i="1" s="1"/>
  <c r="P1927" i="1"/>
  <c r="O1927" i="1"/>
  <c r="S1927" i="1" s="1"/>
  <c r="U1926" i="1"/>
  <c r="T1926" i="1"/>
  <c r="V1926" i="1" s="1"/>
  <c r="Q1926" i="1"/>
  <c r="R1926" i="1" s="1"/>
  <c r="P1926" i="1"/>
  <c r="O1926" i="1"/>
  <c r="S1926" i="1" s="1"/>
  <c r="U1925" i="1"/>
  <c r="T1925" i="1"/>
  <c r="V1925" i="1" s="1"/>
  <c r="Q1925" i="1"/>
  <c r="R1925" i="1" s="1"/>
  <c r="P1925" i="1"/>
  <c r="O1925" i="1"/>
  <c r="S1925" i="1" s="1"/>
  <c r="U1924" i="1"/>
  <c r="T1924" i="1"/>
  <c r="Q1924" i="1"/>
  <c r="R1924" i="1" s="1"/>
  <c r="P1924" i="1"/>
  <c r="O1924" i="1"/>
  <c r="S1924" i="1" s="1"/>
  <c r="U1923" i="1"/>
  <c r="T1923" i="1"/>
  <c r="V1923" i="1" s="1"/>
  <c r="Q1923" i="1"/>
  <c r="R1923" i="1" s="1"/>
  <c r="P1923" i="1"/>
  <c r="O1923" i="1"/>
  <c r="S1923" i="1" s="1"/>
  <c r="U1922" i="1"/>
  <c r="T1922" i="1"/>
  <c r="V1922" i="1" s="1"/>
  <c r="Q1922" i="1"/>
  <c r="R1922" i="1" s="1"/>
  <c r="P1922" i="1"/>
  <c r="O1922" i="1"/>
  <c r="S1922" i="1" s="1"/>
  <c r="U1921" i="1"/>
  <c r="T1921" i="1"/>
  <c r="V1921" i="1" s="1"/>
  <c r="Q1921" i="1"/>
  <c r="R1921" i="1" s="1"/>
  <c r="P1921" i="1"/>
  <c r="O1921" i="1"/>
  <c r="S1921" i="1" s="1"/>
  <c r="U1920" i="1"/>
  <c r="T1920" i="1"/>
  <c r="Q1920" i="1"/>
  <c r="R1920" i="1" s="1"/>
  <c r="P1920" i="1"/>
  <c r="O1920" i="1"/>
  <c r="S1920" i="1" s="1"/>
  <c r="U1919" i="1"/>
  <c r="T1919" i="1"/>
  <c r="V1919" i="1" s="1"/>
  <c r="Q1919" i="1"/>
  <c r="R1919" i="1" s="1"/>
  <c r="P1919" i="1"/>
  <c r="O1919" i="1"/>
  <c r="S1919" i="1" s="1"/>
  <c r="U1918" i="1"/>
  <c r="T1918" i="1"/>
  <c r="Q1918" i="1"/>
  <c r="R1918" i="1" s="1"/>
  <c r="P1918" i="1"/>
  <c r="O1918" i="1"/>
  <c r="S1918" i="1" s="1"/>
  <c r="U1917" i="1"/>
  <c r="T1917" i="1"/>
  <c r="V1917" i="1" s="1"/>
  <c r="Q1917" i="1"/>
  <c r="R1917" i="1" s="1"/>
  <c r="P1917" i="1"/>
  <c r="O1917" i="1"/>
  <c r="S1917" i="1" s="1"/>
  <c r="U1916" i="1"/>
  <c r="T1916" i="1"/>
  <c r="Q1916" i="1"/>
  <c r="R1916" i="1" s="1"/>
  <c r="P1916" i="1"/>
  <c r="O1916" i="1"/>
  <c r="S1916" i="1" s="1"/>
  <c r="U1915" i="1"/>
  <c r="T1915" i="1"/>
  <c r="V1915" i="1" s="1"/>
  <c r="Q1915" i="1"/>
  <c r="R1915" i="1" s="1"/>
  <c r="P1915" i="1"/>
  <c r="O1915" i="1"/>
  <c r="S1915" i="1" s="1"/>
  <c r="U1914" i="1"/>
  <c r="T1914" i="1"/>
  <c r="V1914" i="1" s="1"/>
  <c r="Q1914" i="1"/>
  <c r="R1914" i="1" s="1"/>
  <c r="P1914" i="1"/>
  <c r="O1914" i="1"/>
  <c r="S1914" i="1" s="1"/>
  <c r="U1913" i="1"/>
  <c r="T1913" i="1"/>
  <c r="V1913" i="1" s="1"/>
  <c r="Q1913" i="1"/>
  <c r="R1913" i="1" s="1"/>
  <c r="P1913" i="1"/>
  <c r="O1913" i="1"/>
  <c r="S1913" i="1" s="1"/>
  <c r="U1912" i="1"/>
  <c r="T1912" i="1"/>
  <c r="Q1912" i="1"/>
  <c r="R1912" i="1" s="1"/>
  <c r="P1912" i="1"/>
  <c r="O1912" i="1"/>
  <c r="S1912" i="1" s="1"/>
  <c r="U1911" i="1"/>
  <c r="T1911" i="1"/>
  <c r="V1911" i="1" s="1"/>
  <c r="Q1911" i="1"/>
  <c r="R1911" i="1" s="1"/>
  <c r="P1911" i="1"/>
  <c r="O1911" i="1"/>
  <c r="S1911" i="1" s="1"/>
  <c r="U1910" i="1"/>
  <c r="T1910" i="1"/>
  <c r="V1910" i="1" s="1"/>
  <c r="Q1910" i="1"/>
  <c r="R1910" i="1" s="1"/>
  <c r="P1910" i="1"/>
  <c r="O1910" i="1"/>
  <c r="S1910" i="1" s="1"/>
  <c r="U1909" i="1"/>
  <c r="T1909" i="1"/>
  <c r="Q1909" i="1"/>
  <c r="R1909" i="1" s="1"/>
  <c r="P1909" i="1"/>
  <c r="O1909" i="1"/>
  <c r="S1909" i="1" s="1"/>
  <c r="U1908" i="1"/>
  <c r="T1908" i="1"/>
  <c r="Q1908" i="1"/>
  <c r="R1908" i="1" s="1"/>
  <c r="P1908" i="1"/>
  <c r="O1908" i="1"/>
  <c r="S1908" i="1" s="1"/>
  <c r="U1907" i="1"/>
  <c r="T1907" i="1"/>
  <c r="V1907" i="1" s="1"/>
  <c r="Q1907" i="1"/>
  <c r="R1907" i="1" s="1"/>
  <c r="P1907" i="1"/>
  <c r="O1907" i="1"/>
  <c r="S1907" i="1" s="1"/>
  <c r="U1906" i="1"/>
  <c r="T1906" i="1"/>
  <c r="V1906" i="1" s="1"/>
  <c r="Q1906" i="1"/>
  <c r="R1906" i="1" s="1"/>
  <c r="P1906" i="1"/>
  <c r="O1906" i="1"/>
  <c r="S1906" i="1" s="1"/>
  <c r="U1905" i="1"/>
  <c r="T1905" i="1"/>
  <c r="V1905" i="1" s="1"/>
  <c r="Q1905" i="1"/>
  <c r="R1905" i="1" s="1"/>
  <c r="P1905" i="1"/>
  <c r="O1905" i="1"/>
  <c r="S1905" i="1" s="1"/>
  <c r="U1904" i="1"/>
  <c r="T1904" i="1"/>
  <c r="Q1904" i="1"/>
  <c r="R1904" i="1" s="1"/>
  <c r="P1904" i="1"/>
  <c r="O1904" i="1"/>
  <c r="S1904" i="1" s="1"/>
  <c r="U1903" i="1"/>
  <c r="T1903" i="1"/>
  <c r="V1903" i="1" s="1"/>
  <c r="Q1903" i="1"/>
  <c r="R1903" i="1" s="1"/>
  <c r="P1903" i="1"/>
  <c r="O1903" i="1"/>
  <c r="S1903" i="1" s="1"/>
  <c r="U1902" i="1"/>
  <c r="T1902" i="1"/>
  <c r="V1902" i="1" s="1"/>
  <c r="Q1902" i="1"/>
  <c r="R1902" i="1" s="1"/>
  <c r="P1902" i="1"/>
  <c r="O1902" i="1"/>
  <c r="S1902" i="1" s="1"/>
  <c r="U1901" i="1"/>
  <c r="T1901" i="1"/>
  <c r="Q1901" i="1"/>
  <c r="R1901" i="1" s="1"/>
  <c r="P1901" i="1"/>
  <c r="O1901" i="1"/>
  <c r="S1901" i="1" s="1"/>
  <c r="U1900" i="1"/>
  <c r="T1900" i="1"/>
  <c r="Q1900" i="1"/>
  <c r="R1900" i="1" s="1"/>
  <c r="P1900" i="1"/>
  <c r="O1900" i="1"/>
  <c r="S1900" i="1" s="1"/>
  <c r="U1899" i="1"/>
  <c r="T1899" i="1"/>
  <c r="V1899" i="1" s="1"/>
  <c r="Q1899" i="1"/>
  <c r="R1899" i="1" s="1"/>
  <c r="P1899" i="1"/>
  <c r="O1899" i="1"/>
  <c r="S1899" i="1" s="1"/>
  <c r="U1898" i="1"/>
  <c r="T1898" i="1"/>
  <c r="V1898" i="1" s="1"/>
  <c r="Q1898" i="1"/>
  <c r="R1898" i="1" s="1"/>
  <c r="P1898" i="1"/>
  <c r="O1898" i="1"/>
  <c r="S1898" i="1" s="1"/>
  <c r="U1897" i="1"/>
  <c r="T1897" i="1"/>
  <c r="Q1897" i="1"/>
  <c r="R1897" i="1" s="1"/>
  <c r="P1897" i="1"/>
  <c r="O1897" i="1"/>
  <c r="S1897" i="1" s="1"/>
  <c r="U1896" i="1"/>
  <c r="T1896" i="1"/>
  <c r="Q1896" i="1"/>
  <c r="R1896" i="1" s="1"/>
  <c r="P1896" i="1"/>
  <c r="O1896" i="1"/>
  <c r="S1896" i="1" s="1"/>
  <c r="U1895" i="1"/>
  <c r="T1895" i="1"/>
  <c r="V1895" i="1" s="1"/>
  <c r="Q1895" i="1"/>
  <c r="R1895" i="1" s="1"/>
  <c r="P1895" i="1"/>
  <c r="O1895" i="1"/>
  <c r="S1895" i="1" s="1"/>
  <c r="U1894" i="1"/>
  <c r="T1894" i="1"/>
  <c r="V1894" i="1" s="1"/>
  <c r="Q1894" i="1"/>
  <c r="R1894" i="1" s="1"/>
  <c r="P1894" i="1"/>
  <c r="O1894" i="1"/>
  <c r="S1894" i="1" s="1"/>
  <c r="U1893" i="1"/>
  <c r="T1893" i="1"/>
  <c r="Q1893" i="1"/>
  <c r="R1893" i="1" s="1"/>
  <c r="P1893" i="1"/>
  <c r="O1893" i="1"/>
  <c r="S1893" i="1" s="1"/>
  <c r="U1892" i="1"/>
  <c r="T1892" i="1"/>
  <c r="Q1892" i="1"/>
  <c r="R1892" i="1" s="1"/>
  <c r="P1892" i="1"/>
  <c r="O1892" i="1"/>
  <c r="S1892" i="1" s="1"/>
  <c r="U1891" i="1"/>
  <c r="T1891" i="1"/>
  <c r="V1891" i="1" s="1"/>
  <c r="Q1891" i="1"/>
  <c r="R1891" i="1" s="1"/>
  <c r="P1891" i="1"/>
  <c r="O1891" i="1"/>
  <c r="S1891" i="1" s="1"/>
  <c r="U1890" i="1"/>
  <c r="T1890" i="1"/>
  <c r="V1890" i="1" s="1"/>
  <c r="Q1890" i="1"/>
  <c r="R1890" i="1" s="1"/>
  <c r="P1890" i="1"/>
  <c r="O1890" i="1"/>
  <c r="S1890" i="1" s="1"/>
  <c r="U1889" i="1"/>
  <c r="T1889" i="1"/>
  <c r="Q1889" i="1"/>
  <c r="R1889" i="1" s="1"/>
  <c r="P1889" i="1"/>
  <c r="O1889" i="1"/>
  <c r="S1889" i="1" s="1"/>
  <c r="U1888" i="1"/>
  <c r="T1888" i="1"/>
  <c r="Q1888" i="1"/>
  <c r="R1888" i="1" s="1"/>
  <c r="P1888" i="1"/>
  <c r="O1888" i="1"/>
  <c r="S1888" i="1" s="1"/>
  <c r="U1887" i="1"/>
  <c r="T1887" i="1"/>
  <c r="V1887" i="1" s="1"/>
  <c r="Q1887" i="1"/>
  <c r="R1887" i="1" s="1"/>
  <c r="P1887" i="1"/>
  <c r="O1887" i="1"/>
  <c r="S1887" i="1" s="1"/>
  <c r="U1886" i="1"/>
  <c r="T1886" i="1"/>
  <c r="V1886" i="1" s="1"/>
  <c r="Q1886" i="1"/>
  <c r="R1886" i="1" s="1"/>
  <c r="P1886" i="1"/>
  <c r="O1886" i="1"/>
  <c r="S1886" i="1" s="1"/>
  <c r="U1885" i="1"/>
  <c r="T1885" i="1"/>
  <c r="Q1885" i="1"/>
  <c r="R1885" i="1" s="1"/>
  <c r="P1885" i="1"/>
  <c r="O1885" i="1"/>
  <c r="S1885" i="1" s="1"/>
  <c r="U1884" i="1"/>
  <c r="T1884" i="1"/>
  <c r="Q1884" i="1"/>
  <c r="R1884" i="1" s="1"/>
  <c r="P1884" i="1"/>
  <c r="O1884" i="1"/>
  <c r="S1884" i="1" s="1"/>
  <c r="U1883" i="1"/>
  <c r="T1883" i="1"/>
  <c r="V1883" i="1" s="1"/>
  <c r="Q1883" i="1"/>
  <c r="R1883" i="1" s="1"/>
  <c r="P1883" i="1"/>
  <c r="O1883" i="1"/>
  <c r="S1883" i="1" s="1"/>
  <c r="U1882" i="1"/>
  <c r="T1882" i="1"/>
  <c r="V1882" i="1" s="1"/>
  <c r="Q1882" i="1"/>
  <c r="R1882" i="1" s="1"/>
  <c r="P1882" i="1"/>
  <c r="O1882" i="1"/>
  <c r="S1882" i="1" s="1"/>
  <c r="U1881" i="1"/>
  <c r="T1881" i="1"/>
  <c r="Q1881" i="1"/>
  <c r="R1881" i="1" s="1"/>
  <c r="P1881" i="1"/>
  <c r="O1881" i="1"/>
  <c r="S1881" i="1" s="1"/>
  <c r="U1880" i="1"/>
  <c r="T1880" i="1"/>
  <c r="Q1880" i="1"/>
  <c r="R1880" i="1" s="1"/>
  <c r="P1880" i="1"/>
  <c r="O1880" i="1"/>
  <c r="S1880" i="1" s="1"/>
  <c r="U1879" i="1"/>
  <c r="T1879" i="1"/>
  <c r="V1879" i="1" s="1"/>
  <c r="Q1879" i="1"/>
  <c r="R1879" i="1" s="1"/>
  <c r="P1879" i="1"/>
  <c r="O1879" i="1"/>
  <c r="S1879" i="1" s="1"/>
  <c r="U1878" i="1"/>
  <c r="T1878" i="1"/>
  <c r="V1878" i="1" s="1"/>
  <c r="Q1878" i="1"/>
  <c r="R1878" i="1" s="1"/>
  <c r="P1878" i="1"/>
  <c r="O1878" i="1"/>
  <c r="S1878" i="1" s="1"/>
  <c r="U1877" i="1"/>
  <c r="T1877" i="1"/>
  <c r="Q1877" i="1"/>
  <c r="R1877" i="1" s="1"/>
  <c r="P1877" i="1"/>
  <c r="O1877" i="1"/>
  <c r="S1877" i="1" s="1"/>
  <c r="U1876" i="1"/>
  <c r="T1876" i="1"/>
  <c r="Q1876" i="1"/>
  <c r="R1876" i="1" s="1"/>
  <c r="P1876" i="1"/>
  <c r="O1876" i="1"/>
  <c r="S1876" i="1" s="1"/>
  <c r="U1875" i="1"/>
  <c r="T1875" i="1"/>
  <c r="V1875" i="1" s="1"/>
  <c r="Q1875" i="1"/>
  <c r="R1875" i="1" s="1"/>
  <c r="P1875" i="1"/>
  <c r="O1875" i="1"/>
  <c r="S1875" i="1" s="1"/>
  <c r="U1874" i="1"/>
  <c r="T1874" i="1"/>
  <c r="V1874" i="1" s="1"/>
  <c r="Q1874" i="1"/>
  <c r="R1874" i="1" s="1"/>
  <c r="P1874" i="1"/>
  <c r="O1874" i="1"/>
  <c r="S1874" i="1" s="1"/>
  <c r="U1873" i="1"/>
  <c r="T1873" i="1"/>
  <c r="Q1873" i="1"/>
  <c r="R1873" i="1" s="1"/>
  <c r="P1873" i="1"/>
  <c r="O1873" i="1"/>
  <c r="S1873" i="1" s="1"/>
  <c r="U1872" i="1"/>
  <c r="T1872" i="1"/>
  <c r="Q1872" i="1"/>
  <c r="R1872" i="1" s="1"/>
  <c r="P1872" i="1"/>
  <c r="O1872" i="1"/>
  <c r="S1872" i="1" s="1"/>
  <c r="U1871" i="1"/>
  <c r="T1871" i="1"/>
  <c r="V1871" i="1" s="1"/>
  <c r="Q1871" i="1"/>
  <c r="R1871" i="1" s="1"/>
  <c r="P1871" i="1"/>
  <c r="O1871" i="1"/>
  <c r="S1871" i="1" s="1"/>
  <c r="U1870" i="1"/>
  <c r="T1870" i="1"/>
  <c r="Q1870" i="1"/>
  <c r="R1870" i="1" s="1"/>
  <c r="P1870" i="1"/>
  <c r="O1870" i="1"/>
  <c r="S1870" i="1" s="1"/>
  <c r="U1869" i="1"/>
  <c r="T1869" i="1"/>
  <c r="Q1869" i="1"/>
  <c r="R1869" i="1" s="1"/>
  <c r="P1869" i="1"/>
  <c r="O1869" i="1"/>
  <c r="S1869" i="1" s="1"/>
  <c r="U1868" i="1"/>
  <c r="T1868" i="1"/>
  <c r="Q1868" i="1"/>
  <c r="R1868" i="1" s="1"/>
  <c r="P1868" i="1"/>
  <c r="O1868" i="1"/>
  <c r="S1868" i="1" s="1"/>
  <c r="U1867" i="1"/>
  <c r="T1867" i="1"/>
  <c r="V1867" i="1" s="1"/>
  <c r="Q1867" i="1"/>
  <c r="R1867" i="1" s="1"/>
  <c r="P1867" i="1"/>
  <c r="O1867" i="1"/>
  <c r="S1867" i="1" s="1"/>
  <c r="U1866" i="1"/>
  <c r="T1866" i="1"/>
  <c r="V1866" i="1" s="1"/>
  <c r="Q1866" i="1"/>
  <c r="R1866" i="1" s="1"/>
  <c r="P1866" i="1"/>
  <c r="O1866" i="1"/>
  <c r="S1866" i="1" s="1"/>
  <c r="U1865" i="1"/>
  <c r="T1865" i="1"/>
  <c r="Q1865" i="1"/>
  <c r="R1865" i="1" s="1"/>
  <c r="P1865" i="1"/>
  <c r="O1865" i="1"/>
  <c r="S1865" i="1" s="1"/>
  <c r="U1864" i="1"/>
  <c r="T1864" i="1"/>
  <c r="Q1864" i="1"/>
  <c r="R1864" i="1" s="1"/>
  <c r="P1864" i="1"/>
  <c r="O1864" i="1"/>
  <c r="S1864" i="1" s="1"/>
  <c r="U1863" i="1"/>
  <c r="T1863" i="1"/>
  <c r="V1863" i="1" s="1"/>
  <c r="Q1863" i="1"/>
  <c r="R1863" i="1" s="1"/>
  <c r="P1863" i="1"/>
  <c r="O1863" i="1"/>
  <c r="S1863" i="1" s="1"/>
  <c r="U1862" i="1"/>
  <c r="T1862" i="1"/>
  <c r="V1862" i="1" s="1"/>
  <c r="Q1862" i="1"/>
  <c r="R1862" i="1" s="1"/>
  <c r="P1862" i="1"/>
  <c r="O1862" i="1"/>
  <c r="S1862" i="1" s="1"/>
  <c r="U1861" i="1"/>
  <c r="T1861" i="1"/>
  <c r="Q1861" i="1"/>
  <c r="R1861" i="1" s="1"/>
  <c r="P1861" i="1"/>
  <c r="O1861" i="1"/>
  <c r="S1861" i="1" s="1"/>
  <c r="U1860" i="1"/>
  <c r="T1860" i="1"/>
  <c r="Q1860" i="1"/>
  <c r="R1860" i="1" s="1"/>
  <c r="P1860" i="1"/>
  <c r="O1860" i="1"/>
  <c r="S1860" i="1" s="1"/>
  <c r="U1859" i="1"/>
  <c r="T1859" i="1"/>
  <c r="V1859" i="1" s="1"/>
  <c r="Q1859" i="1"/>
  <c r="R1859" i="1" s="1"/>
  <c r="P1859" i="1"/>
  <c r="O1859" i="1"/>
  <c r="S1859" i="1" s="1"/>
  <c r="U1858" i="1"/>
  <c r="T1858" i="1"/>
  <c r="V1858" i="1" s="1"/>
  <c r="Q1858" i="1"/>
  <c r="R1858" i="1" s="1"/>
  <c r="P1858" i="1"/>
  <c r="O1858" i="1"/>
  <c r="S1858" i="1" s="1"/>
  <c r="U1857" i="1"/>
  <c r="T1857" i="1"/>
  <c r="Q1857" i="1"/>
  <c r="R1857" i="1" s="1"/>
  <c r="P1857" i="1"/>
  <c r="O1857" i="1"/>
  <c r="S1857" i="1" s="1"/>
  <c r="U1856" i="1"/>
  <c r="T1856" i="1"/>
  <c r="Q1856" i="1"/>
  <c r="R1856" i="1" s="1"/>
  <c r="P1856" i="1"/>
  <c r="O1856" i="1"/>
  <c r="S1856" i="1" s="1"/>
  <c r="U1855" i="1"/>
  <c r="T1855" i="1"/>
  <c r="V1855" i="1" s="1"/>
  <c r="Q1855" i="1"/>
  <c r="R1855" i="1" s="1"/>
  <c r="P1855" i="1"/>
  <c r="O1855" i="1"/>
  <c r="S1855" i="1" s="1"/>
  <c r="U1854" i="1"/>
  <c r="T1854" i="1"/>
  <c r="V1854" i="1" s="1"/>
  <c r="Q1854" i="1"/>
  <c r="R1854" i="1" s="1"/>
  <c r="P1854" i="1"/>
  <c r="O1854" i="1"/>
  <c r="S1854" i="1" s="1"/>
  <c r="U1853" i="1"/>
  <c r="T1853" i="1"/>
  <c r="Q1853" i="1"/>
  <c r="R1853" i="1" s="1"/>
  <c r="P1853" i="1"/>
  <c r="O1853" i="1"/>
  <c r="S1853" i="1" s="1"/>
  <c r="U1852" i="1"/>
  <c r="T1852" i="1"/>
  <c r="Q1852" i="1"/>
  <c r="R1852" i="1" s="1"/>
  <c r="P1852" i="1"/>
  <c r="O1852" i="1"/>
  <c r="S1852" i="1" s="1"/>
  <c r="U1851" i="1"/>
  <c r="T1851" i="1"/>
  <c r="V1851" i="1" s="1"/>
  <c r="Q1851" i="1"/>
  <c r="R1851" i="1" s="1"/>
  <c r="P1851" i="1"/>
  <c r="O1851" i="1"/>
  <c r="S1851" i="1" s="1"/>
  <c r="U1850" i="1"/>
  <c r="T1850" i="1"/>
  <c r="V1850" i="1" s="1"/>
  <c r="Q1850" i="1"/>
  <c r="R1850" i="1" s="1"/>
  <c r="P1850" i="1"/>
  <c r="O1850" i="1"/>
  <c r="S1850" i="1" s="1"/>
  <c r="U1849" i="1"/>
  <c r="T1849" i="1"/>
  <c r="Q1849" i="1"/>
  <c r="R1849" i="1" s="1"/>
  <c r="P1849" i="1"/>
  <c r="O1849" i="1"/>
  <c r="S1849" i="1" s="1"/>
  <c r="U1848" i="1"/>
  <c r="T1848" i="1"/>
  <c r="Q1848" i="1"/>
  <c r="R1848" i="1" s="1"/>
  <c r="P1848" i="1"/>
  <c r="O1848" i="1"/>
  <c r="S1848" i="1" s="1"/>
  <c r="U1847" i="1"/>
  <c r="T1847" i="1"/>
  <c r="V1847" i="1" s="1"/>
  <c r="Q1847" i="1"/>
  <c r="R1847" i="1" s="1"/>
  <c r="P1847" i="1"/>
  <c r="O1847" i="1"/>
  <c r="S1847" i="1" s="1"/>
  <c r="U1846" i="1"/>
  <c r="T1846" i="1"/>
  <c r="V1846" i="1" s="1"/>
  <c r="Q1846" i="1"/>
  <c r="R1846" i="1" s="1"/>
  <c r="P1846" i="1"/>
  <c r="O1846" i="1"/>
  <c r="S1846" i="1" s="1"/>
  <c r="U1845" i="1"/>
  <c r="T1845" i="1"/>
  <c r="Q1845" i="1"/>
  <c r="R1845" i="1" s="1"/>
  <c r="P1845" i="1"/>
  <c r="O1845" i="1"/>
  <c r="S1845" i="1" s="1"/>
  <c r="U1844" i="1"/>
  <c r="T1844" i="1"/>
  <c r="Q1844" i="1"/>
  <c r="R1844" i="1" s="1"/>
  <c r="P1844" i="1"/>
  <c r="O1844" i="1"/>
  <c r="S1844" i="1" s="1"/>
  <c r="U1843" i="1"/>
  <c r="T1843" i="1"/>
  <c r="V1843" i="1" s="1"/>
  <c r="Q1843" i="1"/>
  <c r="R1843" i="1" s="1"/>
  <c r="P1843" i="1"/>
  <c r="O1843" i="1"/>
  <c r="S1843" i="1" s="1"/>
  <c r="U1842" i="1"/>
  <c r="T1842" i="1"/>
  <c r="V1842" i="1" s="1"/>
  <c r="Q1842" i="1"/>
  <c r="R1842" i="1" s="1"/>
  <c r="P1842" i="1"/>
  <c r="O1842" i="1"/>
  <c r="S1842" i="1" s="1"/>
  <c r="U1841" i="1"/>
  <c r="T1841" i="1"/>
  <c r="Q1841" i="1"/>
  <c r="R1841" i="1" s="1"/>
  <c r="P1841" i="1"/>
  <c r="O1841" i="1"/>
  <c r="S1841" i="1" s="1"/>
  <c r="U1840" i="1"/>
  <c r="T1840" i="1"/>
  <c r="Q1840" i="1"/>
  <c r="R1840" i="1" s="1"/>
  <c r="P1840" i="1"/>
  <c r="O1840" i="1"/>
  <c r="S1840" i="1" s="1"/>
  <c r="U1839" i="1"/>
  <c r="T1839" i="1"/>
  <c r="V1839" i="1" s="1"/>
  <c r="Q1839" i="1"/>
  <c r="R1839" i="1" s="1"/>
  <c r="P1839" i="1"/>
  <c r="O1839" i="1"/>
  <c r="S1839" i="1" s="1"/>
  <c r="U1838" i="1"/>
  <c r="T1838" i="1"/>
  <c r="V1838" i="1" s="1"/>
  <c r="Q1838" i="1"/>
  <c r="R1838" i="1" s="1"/>
  <c r="P1838" i="1"/>
  <c r="O1838" i="1"/>
  <c r="S1838" i="1" s="1"/>
  <c r="U1837" i="1"/>
  <c r="T1837" i="1"/>
  <c r="Q1837" i="1"/>
  <c r="R1837" i="1" s="1"/>
  <c r="P1837" i="1"/>
  <c r="O1837" i="1"/>
  <c r="S1837" i="1" s="1"/>
  <c r="U1836" i="1"/>
  <c r="T1836" i="1"/>
  <c r="Q1836" i="1"/>
  <c r="R1836" i="1" s="1"/>
  <c r="P1836" i="1"/>
  <c r="O1836" i="1"/>
  <c r="S1836" i="1" s="1"/>
  <c r="U1835" i="1"/>
  <c r="T1835" i="1"/>
  <c r="V1835" i="1" s="1"/>
  <c r="Q1835" i="1"/>
  <c r="R1835" i="1" s="1"/>
  <c r="P1835" i="1"/>
  <c r="O1835" i="1"/>
  <c r="S1835" i="1" s="1"/>
  <c r="U1834" i="1"/>
  <c r="T1834" i="1"/>
  <c r="V1834" i="1" s="1"/>
  <c r="Q1834" i="1"/>
  <c r="R1834" i="1" s="1"/>
  <c r="P1834" i="1"/>
  <c r="O1834" i="1"/>
  <c r="S1834" i="1" s="1"/>
  <c r="U1833" i="1"/>
  <c r="T1833" i="1"/>
  <c r="Q1833" i="1"/>
  <c r="R1833" i="1" s="1"/>
  <c r="P1833" i="1"/>
  <c r="O1833" i="1"/>
  <c r="S1833" i="1" s="1"/>
  <c r="U1832" i="1"/>
  <c r="T1832" i="1"/>
  <c r="Q1832" i="1"/>
  <c r="R1832" i="1" s="1"/>
  <c r="P1832" i="1"/>
  <c r="O1832" i="1"/>
  <c r="S1832" i="1" s="1"/>
  <c r="U1831" i="1"/>
  <c r="T1831" i="1"/>
  <c r="V1831" i="1" s="1"/>
  <c r="Q1831" i="1"/>
  <c r="R1831" i="1" s="1"/>
  <c r="P1831" i="1"/>
  <c r="O1831" i="1"/>
  <c r="S1831" i="1" s="1"/>
  <c r="U1830" i="1"/>
  <c r="T1830" i="1"/>
  <c r="V1830" i="1" s="1"/>
  <c r="Q1830" i="1"/>
  <c r="R1830" i="1" s="1"/>
  <c r="P1830" i="1"/>
  <c r="O1830" i="1"/>
  <c r="S1830" i="1" s="1"/>
  <c r="U1829" i="1"/>
  <c r="T1829" i="1"/>
  <c r="Q1829" i="1"/>
  <c r="R1829" i="1" s="1"/>
  <c r="P1829" i="1"/>
  <c r="O1829" i="1"/>
  <c r="S1829" i="1" s="1"/>
  <c r="U1828" i="1"/>
  <c r="T1828" i="1"/>
  <c r="Q1828" i="1"/>
  <c r="R1828" i="1" s="1"/>
  <c r="P1828" i="1"/>
  <c r="O1828" i="1"/>
  <c r="S1828" i="1" s="1"/>
  <c r="U1827" i="1"/>
  <c r="T1827" i="1"/>
  <c r="V1827" i="1" s="1"/>
  <c r="Q1827" i="1"/>
  <c r="R1827" i="1" s="1"/>
  <c r="P1827" i="1"/>
  <c r="O1827" i="1"/>
  <c r="S1827" i="1" s="1"/>
  <c r="U1826" i="1"/>
  <c r="T1826" i="1"/>
  <c r="V1826" i="1" s="1"/>
  <c r="Q1826" i="1"/>
  <c r="R1826" i="1" s="1"/>
  <c r="P1826" i="1"/>
  <c r="O1826" i="1"/>
  <c r="S1826" i="1" s="1"/>
  <c r="U1825" i="1"/>
  <c r="T1825" i="1"/>
  <c r="Q1825" i="1"/>
  <c r="R1825" i="1" s="1"/>
  <c r="P1825" i="1"/>
  <c r="O1825" i="1"/>
  <c r="S1825" i="1" s="1"/>
  <c r="U1824" i="1"/>
  <c r="T1824" i="1"/>
  <c r="Q1824" i="1"/>
  <c r="R1824" i="1" s="1"/>
  <c r="P1824" i="1"/>
  <c r="O1824" i="1"/>
  <c r="S1824" i="1" s="1"/>
  <c r="U1823" i="1"/>
  <c r="T1823" i="1"/>
  <c r="V1823" i="1" s="1"/>
  <c r="Q1823" i="1"/>
  <c r="R1823" i="1" s="1"/>
  <c r="P1823" i="1"/>
  <c r="O1823" i="1"/>
  <c r="S1823" i="1" s="1"/>
  <c r="U1822" i="1"/>
  <c r="T1822" i="1"/>
  <c r="V1822" i="1" s="1"/>
  <c r="Q1822" i="1"/>
  <c r="R1822" i="1" s="1"/>
  <c r="P1822" i="1"/>
  <c r="O1822" i="1"/>
  <c r="S1822" i="1" s="1"/>
  <c r="U1821" i="1"/>
  <c r="T1821" i="1"/>
  <c r="Q1821" i="1"/>
  <c r="R1821" i="1" s="1"/>
  <c r="P1821" i="1"/>
  <c r="O1821" i="1"/>
  <c r="S1821" i="1" s="1"/>
  <c r="U1820" i="1"/>
  <c r="T1820" i="1"/>
  <c r="Q1820" i="1"/>
  <c r="R1820" i="1" s="1"/>
  <c r="P1820" i="1"/>
  <c r="O1820" i="1"/>
  <c r="S1820" i="1" s="1"/>
  <c r="U1819" i="1"/>
  <c r="T1819" i="1"/>
  <c r="V1819" i="1" s="1"/>
  <c r="Q1819" i="1"/>
  <c r="R1819" i="1" s="1"/>
  <c r="P1819" i="1"/>
  <c r="O1819" i="1"/>
  <c r="S1819" i="1" s="1"/>
  <c r="U1818" i="1"/>
  <c r="T1818" i="1"/>
  <c r="V1818" i="1" s="1"/>
  <c r="Q1818" i="1"/>
  <c r="R1818" i="1" s="1"/>
  <c r="P1818" i="1"/>
  <c r="O1818" i="1"/>
  <c r="S1818" i="1" s="1"/>
  <c r="U1817" i="1"/>
  <c r="T1817" i="1"/>
  <c r="Q1817" i="1"/>
  <c r="R1817" i="1" s="1"/>
  <c r="P1817" i="1"/>
  <c r="O1817" i="1"/>
  <c r="S1817" i="1" s="1"/>
  <c r="U1816" i="1"/>
  <c r="T1816" i="1"/>
  <c r="Q1816" i="1"/>
  <c r="R1816" i="1" s="1"/>
  <c r="P1816" i="1"/>
  <c r="O1816" i="1"/>
  <c r="S1816" i="1" s="1"/>
  <c r="U1815" i="1"/>
  <c r="T1815" i="1"/>
  <c r="V1815" i="1" s="1"/>
  <c r="Q1815" i="1"/>
  <c r="R1815" i="1" s="1"/>
  <c r="P1815" i="1"/>
  <c r="O1815" i="1"/>
  <c r="S1815" i="1" s="1"/>
  <c r="U1814" i="1"/>
  <c r="T1814" i="1"/>
  <c r="V1814" i="1" s="1"/>
  <c r="Q1814" i="1"/>
  <c r="R1814" i="1" s="1"/>
  <c r="P1814" i="1"/>
  <c r="O1814" i="1"/>
  <c r="S1814" i="1" s="1"/>
  <c r="U1813" i="1"/>
  <c r="T1813" i="1"/>
  <c r="Q1813" i="1"/>
  <c r="R1813" i="1" s="1"/>
  <c r="P1813" i="1"/>
  <c r="O1813" i="1"/>
  <c r="S1813" i="1" s="1"/>
  <c r="U1812" i="1"/>
  <c r="T1812" i="1"/>
  <c r="Q1812" i="1"/>
  <c r="R1812" i="1" s="1"/>
  <c r="P1812" i="1"/>
  <c r="O1812" i="1"/>
  <c r="S1812" i="1" s="1"/>
  <c r="U1811" i="1"/>
  <c r="T1811" i="1"/>
  <c r="V1811" i="1" s="1"/>
  <c r="Q1811" i="1"/>
  <c r="R1811" i="1" s="1"/>
  <c r="P1811" i="1"/>
  <c r="O1811" i="1"/>
  <c r="S1811" i="1" s="1"/>
  <c r="U1810" i="1"/>
  <c r="T1810" i="1"/>
  <c r="Q1810" i="1"/>
  <c r="R1810" i="1" s="1"/>
  <c r="P1810" i="1"/>
  <c r="O1810" i="1"/>
  <c r="S1810" i="1" s="1"/>
  <c r="U1809" i="1"/>
  <c r="T1809" i="1"/>
  <c r="Q1809" i="1"/>
  <c r="R1809" i="1" s="1"/>
  <c r="P1809" i="1"/>
  <c r="O1809" i="1"/>
  <c r="S1809" i="1" s="1"/>
  <c r="U1808" i="1"/>
  <c r="T1808" i="1"/>
  <c r="Q1808" i="1"/>
  <c r="R1808" i="1" s="1"/>
  <c r="P1808" i="1"/>
  <c r="O1808" i="1"/>
  <c r="S1808" i="1" s="1"/>
  <c r="U1807" i="1"/>
  <c r="T1807" i="1"/>
  <c r="V1807" i="1" s="1"/>
  <c r="Q1807" i="1"/>
  <c r="R1807" i="1" s="1"/>
  <c r="P1807" i="1"/>
  <c r="O1807" i="1"/>
  <c r="S1807" i="1" s="1"/>
  <c r="U1806" i="1"/>
  <c r="T1806" i="1"/>
  <c r="Q1806" i="1"/>
  <c r="R1806" i="1" s="1"/>
  <c r="P1806" i="1"/>
  <c r="O1806" i="1"/>
  <c r="S1806" i="1" s="1"/>
  <c r="U1805" i="1"/>
  <c r="T1805" i="1"/>
  <c r="Q1805" i="1"/>
  <c r="R1805" i="1" s="1"/>
  <c r="P1805" i="1"/>
  <c r="O1805" i="1"/>
  <c r="S1805" i="1" s="1"/>
  <c r="U1804" i="1"/>
  <c r="T1804" i="1"/>
  <c r="Q1804" i="1"/>
  <c r="R1804" i="1" s="1"/>
  <c r="P1804" i="1"/>
  <c r="O1804" i="1"/>
  <c r="S1804" i="1" s="1"/>
  <c r="U1803" i="1"/>
  <c r="T1803" i="1"/>
  <c r="V1803" i="1" s="1"/>
  <c r="Q1803" i="1"/>
  <c r="R1803" i="1" s="1"/>
  <c r="P1803" i="1"/>
  <c r="O1803" i="1"/>
  <c r="S1803" i="1" s="1"/>
  <c r="U1802" i="1"/>
  <c r="T1802" i="1"/>
  <c r="Q1802" i="1"/>
  <c r="R1802" i="1" s="1"/>
  <c r="P1802" i="1"/>
  <c r="O1802" i="1"/>
  <c r="S1802" i="1" s="1"/>
  <c r="U1801" i="1"/>
  <c r="T1801" i="1"/>
  <c r="Q1801" i="1"/>
  <c r="R1801" i="1" s="1"/>
  <c r="P1801" i="1"/>
  <c r="O1801" i="1"/>
  <c r="S1801" i="1" s="1"/>
  <c r="U1800" i="1"/>
  <c r="T1800" i="1"/>
  <c r="Q1800" i="1"/>
  <c r="R1800" i="1" s="1"/>
  <c r="P1800" i="1"/>
  <c r="O1800" i="1"/>
  <c r="S1800" i="1" s="1"/>
  <c r="U1799" i="1"/>
  <c r="T1799" i="1"/>
  <c r="V1799" i="1" s="1"/>
  <c r="Q1799" i="1"/>
  <c r="R1799" i="1" s="1"/>
  <c r="P1799" i="1"/>
  <c r="O1799" i="1"/>
  <c r="S1799" i="1" s="1"/>
  <c r="U1798" i="1"/>
  <c r="T1798" i="1"/>
  <c r="Q1798" i="1"/>
  <c r="R1798" i="1" s="1"/>
  <c r="P1798" i="1"/>
  <c r="O1798" i="1"/>
  <c r="S1798" i="1" s="1"/>
  <c r="U1797" i="1"/>
  <c r="T1797" i="1"/>
  <c r="Q1797" i="1"/>
  <c r="R1797" i="1" s="1"/>
  <c r="P1797" i="1"/>
  <c r="O1797" i="1"/>
  <c r="S1797" i="1" s="1"/>
  <c r="U1796" i="1"/>
  <c r="T1796" i="1"/>
  <c r="Q1796" i="1"/>
  <c r="R1796" i="1" s="1"/>
  <c r="P1796" i="1"/>
  <c r="O1796" i="1"/>
  <c r="S1796" i="1" s="1"/>
  <c r="U1795" i="1"/>
  <c r="T1795" i="1"/>
  <c r="V1795" i="1" s="1"/>
  <c r="Q1795" i="1"/>
  <c r="R1795" i="1" s="1"/>
  <c r="P1795" i="1"/>
  <c r="O1795" i="1"/>
  <c r="S1795" i="1" s="1"/>
  <c r="U1794" i="1"/>
  <c r="T1794" i="1"/>
  <c r="Q1794" i="1"/>
  <c r="R1794" i="1" s="1"/>
  <c r="P1794" i="1"/>
  <c r="O1794" i="1"/>
  <c r="S1794" i="1" s="1"/>
  <c r="U1793" i="1"/>
  <c r="T1793" i="1"/>
  <c r="Q1793" i="1"/>
  <c r="R1793" i="1" s="1"/>
  <c r="P1793" i="1"/>
  <c r="O1793" i="1"/>
  <c r="S1793" i="1" s="1"/>
  <c r="U1792" i="1"/>
  <c r="T1792" i="1"/>
  <c r="Q1792" i="1"/>
  <c r="R1792" i="1" s="1"/>
  <c r="P1792" i="1"/>
  <c r="O1792" i="1"/>
  <c r="S1792" i="1" s="1"/>
  <c r="U1791" i="1"/>
  <c r="T1791" i="1"/>
  <c r="V1791" i="1" s="1"/>
  <c r="Q1791" i="1"/>
  <c r="R1791" i="1" s="1"/>
  <c r="P1791" i="1"/>
  <c r="O1791" i="1"/>
  <c r="S1791" i="1" s="1"/>
  <c r="U1790" i="1"/>
  <c r="T1790" i="1"/>
  <c r="Q1790" i="1"/>
  <c r="R1790" i="1" s="1"/>
  <c r="P1790" i="1"/>
  <c r="O1790" i="1"/>
  <c r="S1790" i="1" s="1"/>
  <c r="U1789" i="1"/>
  <c r="T1789" i="1"/>
  <c r="Q1789" i="1"/>
  <c r="R1789" i="1" s="1"/>
  <c r="P1789" i="1"/>
  <c r="O1789" i="1"/>
  <c r="S1789" i="1" s="1"/>
  <c r="U1788" i="1"/>
  <c r="T1788" i="1"/>
  <c r="Q1788" i="1"/>
  <c r="R1788" i="1" s="1"/>
  <c r="P1788" i="1"/>
  <c r="O1788" i="1"/>
  <c r="S1788" i="1" s="1"/>
  <c r="U1787" i="1"/>
  <c r="T1787" i="1"/>
  <c r="V1787" i="1" s="1"/>
  <c r="Q1787" i="1"/>
  <c r="R1787" i="1" s="1"/>
  <c r="P1787" i="1"/>
  <c r="O1787" i="1"/>
  <c r="S1787" i="1" s="1"/>
  <c r="U1786" i="1"/>
  <c r="T1786" i="1"/>
  <c r="Q1786" i="1"/>
  <c r="R1786" i="1" s="1"/>
  <c r="P1786" i="1"/>
  <c r="O1786" i="1"/>
  <c r="S1786" i="1" s="1"/>
  <c r="U1785" i="1"/>
  <c r="T1785" i="1"/>
  <c r="Q1785" i="1"/>
  <c r="R1785" i="1" s="1"/>
  <c r="P1785" i="1"/>
  <c r="O1785" i="1"/>
  <c r="S1785" i="1" s="1"/>
  <c r="U1784" i="1"/>
  <c r="T1784" i="1"/>
  <c r="Q1784" i="1"/>
  <c r="R1784" i="1" s="1"/>
  <c r="P1784" i="1"/>
  <c r="O1784" i="1"/>
  <c r="S1784" i="1" s="1"/>
  <c r="U1783" i="1"/>
  <c r="T1783" i="1"/>
  <c r="V1783" i="1" s="1"/>
  <c r="Q1783" i="1"/>
  <c r="R1783" i="1" s="1"/>
  <c r="P1783" i="1"/>
  <c r="O1783" i="1"/>
  <c r="S1783" i="1" s="1"/>
  <c r="U1782" i="1"/>
  <c r="T1782" i="1"/>
  <c r="Q1782" i="1"/>
  <c r="R1782" i="1" s="1"/>
  <c r="P1782" i="1"/>
  <c r="O1782" i="1"/>
  <c r="S1782" i="1" s="1"/>
  <c r="U1781" i="1"/>
  <c r="T1781" i="1"/>
  <c r="Q1781" i="1"/>
  <c r="R1781" i="1" s="1"/>
  <c r="P1781" i="1"/>
  <c r="O1781" i="1"/>
  <c r="S1781" i="1" s="1"/>
  <c r="U1780" i="1"/>
  <c r="T1780" i="1"/>
  <c r="Q1780" i="1"/>
  <c r="R1780" i="1" s="1"/>
  <c r="P1780" i="1"/>
  <c r="O1780" i="1"/>
  <c r="S1780" i="1" s="1"/>
  <c r="U1779" i="1"/>
  <c r="T1779" i="1"/>
  <c r="V1779" i="1" s="1"/>
  <c r="Q1779" i="1"/>
  <c r="R1779" i="1" s="1"/>
  <c r="P1779" i="1"/>
  <c r="O1779" i="1"/>
  <c r="S1779" i="1" s="1"/>
  <c r="U1778" i="1"/>
  <c r="T1778" i="1"/>
  <c r="Q1778" i="1"/>
  <c r="R1778" i="1" s="1"/>
  <c r="P1778" i="1"/>
  <c r="O1778" i="1"/>
  <c r="S1778" i="1" s="1"/>
  <c r="U1777" i="1"/>
  <c r="T1777" i="1"/>
  <c r="Q1777" i="1"/>
  <c r="R1777" i="1" s="1"/>
  <c r="P1777" i="1"/>
  <c r="O1777" i="1"/>
  <c r="S1777" i="1" s="1"/>
  <c r="U1776" i="1"/>
  <c r="T1776" i="1"/>
  <c r="Q1776" i="1"/>
  <c r="R1776" i="1" s="1"/>
  <c r="P1776" i="1"/>
  <c r="O1776" i="1"/>
  <c r="S1776" i="1" s="1"/>
  <c r="U1775" i="1"/>
  <c r="T1775" i="1"/>
  <c r="V1775" i="1" s="1"/>
  <c r="Q1775" i="1"/>
  <c r="R1775" i="1" s="1"/>
  <c r="P1775" i="1"/>
  <c r="O1775" i="1"/>
  <c r="S1775" i="1" s="1"/>
  <c r="U1774" i="1"/>
  <c r="T1774" i="1"/>
  <c r="Q1774" i="1"/>
  <c r="R1774" i="1" s="1"/>
  <c r="P1774" i="1"/>
  <c r="O1774" i="1"/>
  <c r="S1774" i="1" s="1"/>
  <c r="U1773" i="1"/>
  <c r="T1773" i="1"/>
  <c r="Q1773" i="1"/>
  <c r="R1773" i="1" s="1"/>
  <c r="P1773" i="1"/>
  <c r="O1773" i="1"/>
  <c r="S1773" i="1" s="1"/>
  <c r="U1772" i="1"/>
  <c r="T1772" i="1"/>
  <c r="Q1772" i="1"/>
  <c r="R1772" i="1" s="1"/>
  <c r="P1772" i="1"/>
  <c r="O1772" i="1"/>
  <c r="S1772" i="1" s="1"/>
  <c r="U1771" i="1"/>
  <c r="T1771" i="1"/>
  <c r="V1771" i="1" s="1"/>
  <c r="Q1771" i="1"/>
  <c r="R1771" i="1" s="1"/>
  <c r="P1771" i="1"/>
  <c r="O1771" i="1"/>
  <c r="S1771" i="1" s="1"/>
  <c r="U1770" i="1"/>
  <c r="T1770" i="1"/>
  <c r="Q1770" i="1"/>
  <c r="R1770" i="1" s="1"/>
  <c r="P1770" i="1"/>
  <c r="O1770" i="1"/>
  <c r="S1770" i="1" s="1"/>
  <c r="U1769" i="1"/>
  <c r="T1769" i="1"/>
  <c r="Q1769" i="1"/>
  <c r="R1769" i="1" s="1"/>
  <c r="P1769" i="1"/>
  <c r="O1769" i="1"/>
  <c r="S1769" i="1" s="1"/>
  <c r="U1768" i="1"/>
  <c r="T1768" i="1"/>
  <c r="Q1768" i="1"/>
  <c r="R1768" i="1" s="1"/>
  <c r="P1768" i="1"/>
  <c r="O1768" i="1"/>
  <c r="S1768" i="1" s="1"/>
  <c r="U1767" i="1"/>
  <c r="T1767" i="1"/>
  <c r="V1767" i="1" s="1"/>
  <c r="Q1767" i="1"/>
  <c r="R1767" i="1" s="1"/>
  <c r="P1767" i="1"/>
  <c r="O1767" i="1"/>
  <c r="S1767" i="1" s="1"/>
  <c r="U1766" i="1"/>
  <c r="T1766" i="1"/>
  <c r="Q1766" i="1"/>
  <c r="R1766" i="1" s="1"/>
  <c r="P1766" i="1"/>
  <c r="O1766" i="1"/>
  <c r="S1766" i="1" s="1"/>
  <c r="U1765" i="1"/>
  <c r="T1765" i="1"/>
  <c r="Q1765" i="1"/>
  <c r="R1765" i="1" s="1"/>
  <c r="P1765" i="1"/>
  <c r="O1765" i="1"/>
  <c r="S1765" i="1" s="1"/>
  <c r="U1764" i="1"/>
  <c r="T1764" i="1"/>
  <c r="Q1764" i="1"/>
  <c r="R1764" i="1" s="1"/>
  <c r="P1764" i="1"/>
  <c r="O1764" i="1"/>
  <c r="S1764" i="1" s="1"/>
  <c r="U1763" i="1"/>
  <c r="T1763" i="1"/>
  <c r="V1763" i="1" s="1"/>
  <c r="Q1763" i="1"/>
  <c r="R1763" i="1" s="1"/>
  <c r="P1763" i="1"/>
  <c r="O1763" i="1"/>
  <c r="S1763" i="1" s="1"/>
  <c r="U1762" i="1"/>
  <c r="T1762" i="1"/>
  <c r="Q1762" i="1"/>
  <c r="R1762" i="1" s="1"/>
  <c r="P1762" i="1"/>
  <c r="O1762" i="1"/>
  <c r="S1762" i="1" s="1"/>
  <c r="U1761" i="1"/>
  <c r="T1761" i="1"/>
  <c r="Q1761" i="1"/>
  <c r="R1761" i="1" s="1"/>
  <c r="P1761" i="1"/>
  <c r="O1761" i="1"/>
  <c r="S1761" i="1" s="1"/>
  <c r="U1760" i="1"/>
  <c r="T1760" i="1"/>
  <c r="Q1760" i="1"/>
  <c r="R1760" i="1" s="1"/>
  <c r="P1760" i="1"/>
  <c r="O1760" i="1"/>
  <c r="S1760" i="1" s="1"/>
  <c r="U1759" i="1"/>
  <c r="T1759" i="1"/>
  <c r="V1759" i="1" s="1"/>
  <c r="Q1759" i="1"/>
  <c r="R1759" i="1" s="1"/>
  <c r="P1759" i="1"/>
  <c r="O1759" i="1"/>
  <c r="S1759" i="1" s="1"/>
  <c r="U1758" i="1"/>
  <c r="T1758" i="1"/>
  <c r="Q1758" i="1"/>
  <c r="R1758" i="1" s="1"/>
  <c r="P1758" i="1"/>
  <c r="O1758" i="1"/>
  <c r="S1758" i="1" s="1"/>
  <c r="V1757" i="1"/>
  <c r="U1757" i="1"/>
  <c r="T1757" i="1"/>
  <c r="Q1757" i="1"/>
  <c r="R1757" i="1" s="1"/>
  <c r="P1757" i="1"/>
  <c r="O1757" i="1"/>
  <c r="S1757" i="1" s="1"/>
  <c r="U1756" i="1"/>
  <c r="T1756" i="1"/>
  <c r="V1756" i="1" s="1"/>
  <c r="Q1756" i="1"/>
  <c r="R1756" i="1" s="1"/>
  <c r="P1756" i="1"/>
  <c r="O1756" i="1"/>
  <c r="S1756" i="1" s="1"/>
  <c r="U1755" i="1"/>
  <c r="T1755" i="1"/>
  <c r="Q1755" i="1"/>
  <c r="R1755" i="1" s="1"/>
  <c r="P1755" i="1"/>
  <c r="O1755" i="1"/>
  <c r="S1755" i="1" s="1"/>
  <c r="U1754" i="1"/>
  <c r="T1754" i="1"/>
  <c r="Q1754" i="1"/>
  <c r="R1754" i="1" s="1"/>
  <c r="P1754" i="1"/>
  <c r="O1754" i="1"/>
  <c r="S1754" i="1" s="1"/>
  <c r="U1753" i="1"/>
  <c r="T1753" i="1"/>
  <c r="Q1753" i="1"/>
  <c r="R1753" i="1" s="1"/>
  <c r="P1753" i="1"/>
  <c r="O1753" i="1"/>
  <c r="S1753" i="1" s="1"/>
  <c r="U1752" i="1"/>
  <c r="T1752" i="1"/>
  <c r="V1752" i="1" s="1"/>
  <c r="Q1752" i="1"/>
  <c r="R1752" i="1" s="1"/>
  <c r="P1752" i="1"/>
  <c r="O1752" i="1"/>
  <c r="S1752" i="1" s="1"/>
  <c r="U1751" i="1"/>
  <c r="T1751" i="1"/>
  <c r="Q1751" i="1"/>
  <c r="R1751" i="1" s="1"/>
  <c r="P1751" i="1"/>
  <c r="O1751" i="1"/>
  <c r="S1751" i="1" s="1"/>
  <c r="U1750" i="1"/>
  <c r="T1750" i="1"/>
  <c r="Q1750" i="1"/>
  <c r="R1750" i="1" s="1"/>
  <c r="P1750" i="1"/>
  <c r="O1750" i="1"/>
  <c r="S1750" i="1" s="1"/>
  <c r="U1749" i="1"/>
  <c r="T1749" i="1"/>
  <c r="Q1749" i="1"/>
  <c r="R1749" i="1" s="1"/>
  <c r="P1749" i="1"/>
  <c r="O1749" i="1"/>
  <c r="S1749" i="1" s="1"/>
  <c r="U1748" i="1"/>
  <c r="T1748" i="1"/>
  <c r="V1748" i="1" s="1"/>
  <c r="Q1748" i="1"/>
  <c r="R1748" i="1" s="1"/>
  <c r="P1748" i="1"/>
  <c r="O1748" i="1"/>
  <c r="S1748" i="1" s="1"/>
  <c r="U1747" i="1"/>
  <c r="T1747" i="1"/>
  <c r="Q1747" i="1"/>
  <c r="R1747" i="1" s="1"/>
  <c r="P1747" i="1"/>
  <c r="O1747" i="1"/>
  <c r="S1747" i="1" s="1"/>
  <c r="U1746" i="1"/>
  <c r="T1746" i="1"/>
  <c r="Q1746" i="1"/>
  <c r="R1746" i="1" s="1"/>
  <c r="P1746" i="1"/>
  <c r="O1746" i="1"/>
  <c r="S1746" i="1" s="1"/>
  <c r="U1745" i="1"/>
  <c r="T1745" i="1"/>
  <c r="Q1745" i="1"/>
  <c r="R1745" i="1" s="1"/>
  <c r="P1745" i="1"/>
  <c r="O1745" i="1"/>
  <c r="S1745" i="1" s="1"/>
  <c r="U1744" i="1"/>
  <c r="T1744" i="1"/>
  <c r="V1744" i="1" s="1"/>
  <c r="Q1744" i="1"/>
  <c r="R1744" i="1" s="1"/>
  <c r="P1744" i="1"/>
  <c r="O1744" i="1"/>
  <c r="S1744" i="1" s="1"/>
  <c r="U1743" i="1"/>
  <c r="T1743" i="1"/>
  <c r="Q1743" i="1"/>
  <c r="R1743" i="1" s="1"/>
  <c r="P1743" i="1"/>
  <c r="O1743" i="1"/>
  <c r="S1743" i="1" s="1"/>
  <c r="U1742" i="1"/>
  <c r="T1742" i="1"/>
  <c r="Q1742" i="1"/>
  <c r="R1742" i="1" s="1"/>
  <c r="P1742" i="1"/>
  <c r="O1742" i="1"/>
  <c r="S1742" i="1" s="1"/>
  <c r="U1741" i="1"/>
  <c r="T1741" i="1"/>
  <c r="Q1741" i="1"/>
  <c r="R1741" i="1" s="1"/>
  <c r="P1741" i="1"/>
  <c r="O1741" i="1"/>
  <c r="S1741" i="1" s="1"/>
  <c r="U1740" i="1"/>
  <c r="T1740" i="1"/>
  <c r="V1740" i="1" s="1"/>
  <c r="Q1740" i="1"/>
  <c r="R1740" i="1" s="1"/>
  <c r="P1740" i="1"/>
  <c r="O1740" i="1"/>
  <c r="S1740" i="1" s="1"/>
  <c r="U1739" i="1"/>
  <c r="T1739" i="1"/>
  <c r="Q1739" i="1"/>
  <c r="R1739" i="1" s="1"/>
  <c r="P1739" i="1"/>
  <c r="O1739" i="1"/>
  <c r="S1739" i="1" s="1"/>
  <c r="U1738" i="1"/>
  <c r="T1738" i="1"/>
  <c r="Q1738" i="1"/>
  <c r="R1738" i="1" s="1"/>
  <c r="P1738" i="1"/>
  <c r="O1738" i="1"/>
  <c r="S1738" i="1" s="1"/>
  <c r="U1737" i="1"/>
  <c r="T1737" i="1"/>
  <c r="Q1737" i="1"/>
  <c r="R1737" i="1" s="1"/>
  <c r="P1737" i="1"/>
  <c r="O1737" i="1"/>
  <c r="S1737" i="1" s="1"/>
  <c r="U1736" i="1"/>
  <c r="T1736" i="1"/>
  <c r="V1736" i="1" s="1"/>
  <c r="Q1736" i="1"/>
  <c r="R1736" i="1" s="1"/>
  <c r="P1736" i="1"/>
  <c r="O1736" i="1"/>
  <c r="S1736" i="1" s="1"/>
  <c r="U1735" i="1"/>
  <c r="T1735" i="1"/>
  <c r="Q1735" i="1"/>
  <c r="R1735" i="1" s="1"/>
  <c r="P1735" i="1"/>
  <c r="O1735" i="1"/>
  <c r="S1735" i="1" s="1"/>
  <c r="U1734" i="1"/>
  <c r="T1734" i="1"/>
  <c r="Q1734" i="1"/>
  <c r="R1734" i="1" s="1"/>
  <c r="P1734" i="1"/>
  <c r="O1734" i="1"/>
  <c r="S1734" i="1" s="1"/>
  <c r="U1733" i="1"/>
  <c r="T1733" i="1"/>
  <c r="Q1733" i="1"/>
  <c r="R1733" i="1" s="1"/>
  <c r="P1733" i="1"/>
  <c r="O1733" i="1"/>
  <c r="S1733" i="1" s="1"/>
  <c r="U1732" i="1"/>
  <c r="T1732" i="1"/>
  <c r="V1732" i="1" s="1"/>
  <c r="Q1732" i="1"/>
  <c r="R1732" i="1" s="1"/>
  <c r="P1732" i="1"/>
  <c r="O1732" i="1"/>
  <c r="S1732" i="1" s="1"/>
  <c r="U1731" i="1"/>
  <c r="T1731" i="1"/>
  <c r="Q1731" i="1"/>
  <c r="R1731" i="1" s="1"/>
  <c r="P1731" i="1"/>
  <c r="O1731" i="1"/>
  <c r="S1731" i="1" s="1"/>
  <c r="U1730" i="1"/>
  <c r="T1730" i="1"/>
  <c r="Q1730" i="1"/>
  <c r="R1730" i="1" s="1"/>
  <c r="P1730" i="1"/>
  <c r="O1730" i="1"/>
  <c r="S1730" i="1" s="1"/>
  <c r="U1729" i="1"/>
  <c r="T1729" i="1"/>
  <c r="Q1729" i="1"/>
  <c r="R1729" i="1" s="1"/>
  <c r="P1729" i="1"/>
  <c r="O1729" i="1"/>
  <c r="S1729" i="1" s="1"/>
  <c r="U1728" i="1"/>
  <c r="T1728" i="1"/>
  <c r="V1728" i="1" s="1"/>
  <c r="Q1728" i="1"/>
  <c r="R1728" i="1" s="1"/>
  <c r="P1728" i="1"/>
  <c r="O1728" i="1"/>
  <c r="S1728" i="1" s="1"/>
  <c r="U1727" i="1"/>
  <c r="T1727" i="1"/>
  <c r="Q1727" i="1"/>
  <c r="R1727" i="1" s="1"/>
  <c r="P1727" i="1"/>
  <c r="O1727" i="1"/>
  <c r="S1727" i="1" s="1"/>
  <c r="U1726" i="1"/>
  <c r="T1726" i="1"/>
  <c r="Q1726" i="1"/>
  <c r="R1726" i="1" s="1"/>
  <c r="P1726" i="1"/>
  <c r="O1726" i="1"/>
  <c r="S1726" i="1" s="1"/>
  <c r="U1725" i="1"/>
  <c r="T1725" i="1"/>
  <c r="Q1725" i="1"/>
  <c r="R1725" i="1" s="1"/>
  <c r="P1725" i="1"/>
  <c r="O1725" i="1"/>
  <c r="S1725" i="1" s="1"/>
  <c r="U1724" i="1"/>
  <c r="T1724" i="1"/>
  <c r="V1724" i="1" s="1"/>
  <c r="Q1724" i="1"/>
  <c r="R1724" i="1" s="1"/>
  <c r="P1724" i="1"/>
  <c r="O1724" i="1"/>
  <c r="S1724" i="1" s="1"/>
  <c r="U1723" i="1"/>
  <c r="T1723" i="1"/>
  <c r="Q1723" i="1"/>
  <c r="R1723" i="1" s="1"/>
  <c r="P1723" i="1"/>
  <c r="O1723" i="1"/>
  <c r="S1723" i="1" s="1"/>
  <c r="U1722" i="1"/>
  <c r="T1722" i="1"/>
  <c r="Q1722" i="1"/>
  <c r="R1722" i="1" s="1"/>
  <c r="P1722" i="1"/>
  <c r="O1722" i="1"/>
  <c r="S1722" i="1" s="1"/>
  <c r="U1721" i="1"/>
  <c r="T1721" i="1"/>
  <c r="Q1721" i="1"/>
  <c r="R1721" i="1" s="1"/>
  <c r="P1721" i="1"/>
  <c r="O1721" i="1"/>
  <c r="S1721" i="1" s="1"/>
  <c r="U1720" i="1"/>
  <c r="T1720" i="1"/>
  <c r="V1720" i="1" s="1"/>
  <c r="Q1720" i="1"/>
  <c r="R1720" i="1" s="1"/>
  <c r="P1720" i="1"/>
  <c r="O1720" i="1"/>
  <c r="S1720" i="1" s="1"/>
  <c r="U1719" i="1"/>
  <c r="T1719" i="1"/>
  <c r="V1719" i="1" s="1"/>
  <c r="Q1719" i="1"/>
  <c r="R1719" i="1" s="1"/>
  <c r="P1719" i="1"/>
  <c r="O1719" i="1"/>
  <c r="S1719" i="1" s="1"/>
  <c r="U1718" i="1"/>
  <c r="T1718" i="1"/>
  <c r="Q1718" i="1"/>
  <c r="R1718" i="1" s="1"/>
  <c r="P1718" i="1"/>
  <c r="O1718" i="1"/>
  <c r="S1718" i="1" s="1"/>
  <c r="U1717" i="1"/>
  <c r="T1717" i="1"/>
  <c r="Q1717" i="1"/>
  <c r="R1717" i="1" s="1"/>
  <c r="P1717" i="1"/>
  <c r="O1717" i="1"/>
  <c r="S1717" i="1" s="1"/>
  <c r="U1716" i="1"/>
  <c r="T1716" i="1"/>
  <c r="V1716" i="1" s="1"/>
  <c r="Q1716" i="1"/>
  <c r="R1716" i="1" s="1"/>
  <c r="P1716" i="1"/>
  <c r="O1716" i="1"/>
  <c r="S1716" i="1" s="1"/>
  <c r="U1715" i="1"/>
  <c r="T1715" i="1"/>
  <c r="V1715" i="1" s="1"/>
  <c r="Q1715" i="1"/>
  <c r="R1715" i="1" s="1"/>
  <c r="P1715" i="1"/>
  <c r="O1715" i="1"/>
  <c r="S1715" i="1" s="1"/>
  <c r="U1714" i="1"/>
  <c r="T1714" i="1"/>
  <c r="Q1714" i="1"/>
  <c r="R1714" i="1" s="1"/>
  <c r="P1714" i="1"/>
  <c r="O1714" i="1"/>
  <c r="S1714" i="1" s="1"/>
  <c r="U1713" i="1"/>
  <c r="T1713" i="1"/>
  <c r="Q1713" i="1"/>
  <c r="R1713" i="1" s="1"/>
  <c r="P1713" i="1"/>
  <c r="O1713" i="1"/>
  <c r="S1713" i="1" s="1"/>
  <c r="U1712" i="1"/>
  <c r="T1712" i="1"/>
  <c r="V1712" i="1" s="1"/>
  <c r="Q1712" i="1"/>
  <c r="R1712" i="1" s="1"/>
  <c r="P1712" i="1"/>
  <c r="O1712" i="1"/>
  <c r="S1712" i="1" s="1"/>
  <c r="U1711" i="1"/>
  <c r="T1711" i="1"/>
  <c r="V1711" i="1" s="1"/>
  <c r="Q1711" i="1"/>
  <c r="R1711" i="1" s="1"/>
  <c r="P1711" i="1"/>
  <c r="O1711" i="1"/>
  <c r="S1711" i="1" s="1"/>
  <c r="U1710" i="1"/>
  <c r="T1710" i="1"/>
  <c r="Q1710" i="1"/>
  <c r="R1710" i="1" s="1"/>
  <c r="P1710" i="1"/>
  <c r="O1710" i="1"/>
  <c r="S1710" i="1" s="1"/>
  <c r="U1709" i="1"/>
  <c r="T1709" i="1"/>
  <c r="Q1709" i="1"/>
  <c r="R1709" i="1" s="1"/>
  <c r="P1709" i="1"/>
  <c r="O1709" i="1"/>
  <c r="S1709" i="1" s="1"/>
  <c r="U1708" i="1"/>
  <c r="T1708" i="1"/>
  <c r="V1708" i="1" s="1"/>
  <c r="Q1708" i="1"/>
  <c r="R1708" i="1" s="1"/>
  <c r="P1708" i="1"/>
  <c r="O1708" i="1"/>
  <c r="S1708" i="1" s="1"/>
  <c r="U1707" i="1"/>
  <c r="T1707" i="1"/>
  <c r="V1707" i="1" s="1"/>
  <c r="Q1707" i="1"/>
  <c r="R1707" i="1" s="1"/>
  <c r="P1707" i="1"/>
  <c r="O1707" i="1"/>
  <c r="S1707" i="1" s="1"/>
  <c r="U1706" i="1"/>
  <c r="T1706" i="1"/>
  <c r="Q1706" i="1"/>
  <c r="R1706" i="1" s="1"/>
  <c r="P1706" i="1"/>
  <c r="O1706" i="1"/>
  <c r="S1706" i="1" s="1"/>
  <c r="U1705" i="1"/>
  <c r="T1705" i="1"/>
  <c r="Q1705" i="1"/>
  <c r="R1705" i="1" s="1"/>
  <c r="P1705" i="1"/>
  <c r="O1705" i="1"/>
  <c r="S1705" i="1" s="1"/>
  <c r="U1704" i="1"/>
  <c r="T1704" i="1"/>
  <c r="V1704" i="1" s="1"/>
  <c r="Q1704" i="1"/>
  <c r="R1704" i="1" s="1"/>
  <c r="P1704" i="1"/>
  <c r="O1704" i="1"/>
  <c r="S1704" i="1" s="1"/>
  <c r="U1703" i="1"/>
  <c r="T1703" i="1"/>
  <c r="V1703" i="1" s="1"/>
  <c r="Q1703" i="1"/>
  <c r="R1703" i="1" s="1"/>
  <c r="P1703" i="1"/>
  <c r="O1703" i="1"/>
  <c r="S1703" i="1" s="1"/>
  <c r="U1702" i="1"/>
  <c r="T1702" i="1"/>
  <c r="Q1702" i="1"/>
  <c r="R1702" i="1" s="1"/>
  <c r="P1702" i="1"/>
  <c r="O1702" i="1"/>
  <c r="S1702" i="1" s="1"/>
  <c r="U1701" i="1"/>
  <c r="T1701" i="1"/>
  <c r="Q1701" i="1"/>
  <c r="R1701" i="1" s="1"/>
  <c r="P1701" i="1"/>
  <c r="O1701" i="1"/>
  <c r="S1701" i="1" s="1"/>
  <c r="U1700" i="1"/>
  <c r="T1700" i="1"/>
  <c r="V1700" i="1" s="1"/>
  <c r="Q1700" i="1"/>
  <c r="R1700" i="1" s="1"/>
  <c r="P1700" i="1"/>
  <c r="O1700" i="1"/>
  <c r="S1700" i="1" s="1"/>
  <c r="U1699" i="1"/>
  <c r="T1699" i="1"/>
  <c r="V1699" i="1" s="1"/>
  <c r="Q1699" i="1"/>
  <c r="R1699" i="1" s="1"/>
  <c r="P1699" i="1"/>
  <c r="O1699" i="1"/>
  <c r="S1699" i="1" s="1"/>
  <c r="U1698" i="1"/>
  <c r="T1698" i="1"/>
  <c r="Q1698" i="1"/>
  <c r="R1698" i="1" s="1"/>
  <c r="P1698" i="1"/>
  <c r="O1698" i="1"/>
  <c r="S1698" i="1" s="1"/>
  <c r="U1697" i="1"/>
  <c r="T1697" i="1"/>
  <c r="Q1697" i="1"/>
  <c r="R1697" i="1" s="1"/>
  <c r="P1697" i="1"/>
  <c r="O1697" i="1"/>
  <c r="S1697" i="1" s="1"/>
  <c r="U1696" i="1"/>
  <c r="T1696" i="1"/>
  <c r="V1696" i="1" s="1"/>
  <c r="Q1696" i="1"/>
  <c r="R1696" i="1" s="1"/>
  <c r="P1696" i="1"/>
  <c r="O1696" i="1"/>
  <c r="S1696" i="1" s="1"/>
  <c r="U1695" i="1"/>
  <c r="T1695" i="1"/>
  <c r="V1695" i="1" s="1"/>
  <c r="Q1695" i="1"/>
  <c r="R1695" i="1" s="1"/>
  <c r="P1695" i="1"/>
  <c r="O1695" i="1"/>
  <c r="S1695" i="1" s="1"/>
  <c r="U1694" i="1"/>
  <c r="T1694" i="1"/>
  <c r="Q1694" i="1"/>
  <c r="R1694" i="1" s="1"/>
  <c r="P1694" i="1"/>
  <c r="O1694" i="1"/>
  <c r="S1694" i="1" s="1"/>
  <c r="U1693" i="1"/>
  <c r="T1693" i="1"/>
  <c r="Q1693" i="1"/>
  <c r="R1693" i="1" s="1"/>
  <c r="P1693" i="1"/>
  <c r="O1693" i="1"/>
  <c r="S1693" i="1" s="1"/>
  <c r="U1692" i="1"/>
  <c r="T1692" i="1"/>
  <c r="V1692" i="1" s="1"/>
  <c r="Q1692" i="1"/>
  <c r="R1692" i="1" s="1"/>
  <c r="P1692" i="1"/>
  <c r="O1692" i="1"/>
  <c r="S1692" i="1" s="1"/>
  <c r="U1691" i="1"/>
  <c r="T1691" i="1"/>
  <c r="V1691" i="1" s="1"/>
  <c r="Q1691" i="1"/>
  <c r="R1691" i="1" s="1"/>
  <c r="P1691" i="1"/>
  <c r="O1691" i="1"/>
  <c r="S1691" i="1" s="1"/>
  <c r="U1690" i="1"/>
  <c r="T1690" i="1"/>
  <c r="Q1690" i="1"/>
  <c r="R1690" i="1" s="1"/>
  <c r="P1690" i="1"/>
  <c r="O1690" i="1"/>
  <c r="S1690" i="1" s="1"/>
  <c r="U1689" i="1"/>
  <c r="T1689" i="1"/>
  <c r="Q1689" i="1"/>
  <c r="R1689" i="1" s="1"/>
  <c r="P1689" i="1"/>
  <c r="O1689" i="1"/>
  <c r="S1689" i="1" s="1"/>
  <c r="U1688" i="1"/>
  <c r="T1688" i="1"/>
  <c r="V1688" i="1" s="1"/>
  <c r="Q1688" i="1"/>
  <c r="R1688" i="1" s="1"/>
  <c r="P1688" i="1"/>
  <c r="O1688" i="1"/>
  <c r="S1688" i="1" s="1"/>
  <c r="U1687" i="1"/>
  <c r="T1687" i="1"/>
  <c r="Q1687" i="1"/>
  <c r="R1687" i="1" s="1"/>
  <c r="P1687" i="1"/>
  <c r="O1687" i="1"/>
  <c r="S1687" i="1" s="1"/>
  <c r="U1686" i="1"/>
  <c r="T1686" i="1"/>
  <c r="Q1686" i="1"/>
  <c r="R1686" i="1" s="1"/>
  <c r="P1686" i="1"/>
  <c r="O1686" i="1"/>
  <c r="S1686" i="1" s="1"/>
  <c r="U1685" i="1"/>
  <c r="T1685" i="1"/>
  <c r="Q1685" i="1"/>
  <c r="R1685" i="1" s="1"/>
  <c r="P1685" i="1"/>
  <c r="O1685" i="1"/>
  <c r="S1685" i="1" s="1"/>
  <c r="U1684" i="1"/>
  <c r="T1684" i="1"/>
  <c r="V1684" i="1" s="1"/>
  <c r="Q1684" i="1"/>
  <c r="R1684" i="1" s="1"/>
  <c r="P1684" i="1"/>
  <c r="O1684" i="1"/>
  <c r="S1684" i="1" s="1"/>
  <c r="U1683" i="1"/>
  <c r="T1683" i="1"/>
  <c r="Q1683" i="1"/>
  <c r="R1683" i="1" s="1"/>
  <c r="P1683" i="1"/>
  <c r="O1683" i="1"/>
  <c r="S1683" i="1" s="1"/>
  <c r="U1682" i="1"/>
  <c r="T1682" i="1"/>
  <c r="Q1682" i="1"/>
  <c r="R1682" i="1" s="1"/>
  <c r="P1682" i="1"/>
  <c r="O1682" i="1"/>
  <c r="S1682" i="1" s="1"/>
  <c r="U1681" i="1"/>
  <c r="T1681" i="1"/>
  <c r="Q1681" i="1"/>
  <c r="R1681" i="1" s="1"/>
  <c r="P1681" i="1"/>
  <c r="O1681" i="1"/>
  <c r="S1681" i="1" s="1"/>
  <c r="U1680" i="1"/>
  <c r="T1680" i="1"/>
  <c r="V1680" i="1" s="1"/>
  <c r="Q1680" i="1"/>
  <c r="R1680" i="1" s="1"/>
  <c r="P1680" i="1"/>
  <c r="O1680" i="1"/>
  <c r="S1680" i="1" s="1"/>
  <c r="U1679" i="1"/>
  <c r="T1679" i="1"/>
  <c r="Q1679" i="1"/>
  <c r="R1679" i="1" s="1"/>
  <c r="P1679" i="1"/>
  <c r="O1679" i="1"/>
  <c r="S1679" i="1" s="1"/>
  <c r="U1678" i="1"/>
  <c r="T1678" i="1"/>
  <c r="Q1678" i="1"/>
  <c r="R1678" i="1" s="1"/>
  <c r="P1678" i="1"/>
  <c r="O1678" i="1"/>
  <c r="S1678" i="1" s="1"/>
  <c r="U1677" i="1"/>
  <c r="T1677" i="1"/>
  <c r="Q1677" i="1"/>
  <c r="R1677" i="1" s="1"/>
  <c r="P1677" i="1"/>
  <c r="O1677" i="1"/>
  <c r="S1677" i="1" s="1"/>
  <c r="U1676" i="1"/>
  <c r="T1676" i="1"/>
  <c r="V1676" i="1" s="1"/>
  <c r="Q1676" i="1"/>
  <c r="R1676" i="1" s="1"/>
  <c r="P1676" i="1"/>
  <c r="O1676" i="1"/>
  <c r="S1676" i="1" s="1"/>
  <c r="U1675" i="1"/>
  <c r="T1675" i="1"/>
  <c r="Q1675" i="1"/>
  <c r="R1675" i="1" s="1"/>
  <c r="P1675" i="1"/>
  <c r="O1675" i="1"/>
  <c r="S1675" i="1" s="1"/>
  <c r="U1674" i="1"/>
  <c r="T1674" i="1"/>
  <c r="Q1674" i="1"/>
  <c r="R1674" i="1" s="1"/>
  <c r="P1674" i="1"/>
  <c r="O1674" i="1"/>
  <c r="S1674" i="1" s="1"/>
  <c r="U1673" i="1"/>
  <c r="T1673" i="1"/>
  <c r="Q1673" i="1"/>
  <c r="R1673" i="1" s="1"/>
  <c r="P1673" i="1"/>
  <c r="O1673" i="1"/>
  <c r="S1673" i="1" s="1"/>
  <c r="U1672" i="1"/>
  <c r="T1672" i="1"/>
  <c r="V1672" i="1" s="1"/>
  <c r="Q1672" i="1"/>
  <c r="R1672" i="1" s="1"/>
  <c r="P1672" i="1"/>
  <c r="O1672" i="1"/>
  <c r="S1672" i="1" s="1"/>
  <c r="U1671" i="1"/>
  <c r="T1671" i="1"/>
  <c r="Q1671" i="1"/>
  <c r="R1671" i="1" s="1"/>
  <c r="P1671" i="1"/>
  <c r="O1671" i="1"/>
  <c r="S1671" i="1" s="1"/>
  <c r="U1670" i="1"/>
  <c r="T1670" i="1"/>
  <c r="Q1670" i="1"/>
  <c r="R1670" i="1" s="1"/>
  <c r="P1670" i="1"/>
  <c r="O1670" i="1"/>
  <c r="S1670" i="1" s="1"/>
  <c r="U1669" i="1"/>
  <c r="T1669" i="1"/>
  <c r="Q1669" i="1"/>
  <c r="R1669" i="1" s="1"/>
  <c r="P1669" i="1"/>
  <c r="O1669" i="1"/>
  <c r="S1669" i="1" s="1"/>
  <c r="U1668" i="1"/>
  <c r="T1668" i="1"/>
  <c r="V1668" i="1" s="1"/>
  <c r="Q1668" i="1"/>
  <c r="R1668" i="1" s="1"/>
  <c r="P1668" i="1"/>
  <c r="O1668" i="1"/>
  <c r="S1668" i="1" s="1"/>
  <c r="U1667" i="1"/>
  <c r="T1667" i="1"/>
  <c r="Q1667" i="1"/>
  <c r="R1667" i="1" s="1"/>
  <c r="P1667" i="1"/>
  <c r="O1667" i="1"/>
  <c r="S1667" i="1" s="1"/>
  <c r="U1666" i="1"/>
  <c r="T1666" i="1"/>
  <c r="Q1666" i="1"/>
  <c r="R1666" i="1" s="1"/>
  <c r="P1666" i="1"/>
  <c r="O1666" i="1"/>
  <c r="S1666" i="1" s="1"/>
  <c r="U1665" i="1"/>
  <c r="T1665" i="1"/>
  <c r="Q1665" i="1"/>
  <c r="R1665" i="1" s="1"/>
  <c r="P1665" i="1"/>
  <c r="O1665" i="1"/>
  <c r="S1665" i="1" s="1"/>
  <c r="U1664" i="1"/>
  <c r="T1664" i="1"/>
  <c r="V1664" i="1" s="1"/>
  <c r="Q1664" i="1"/>
  <c r="R1664" i="1" s="1"/>
  <c r="P1664" i="1"/>
  <c r="O1664" i="1"/>
  <c r="S1664" i="1" s="1"/>
  <c r="U1663" i="1"/>
  <c r="T1663" i="1"/>
  <c r="Q1663" i="1"/>
  <c r="R1663" i="1" s="1"/>
  <c r="P1663" i="1"/>
  <c r="O1663" i="1"/>
  <c r="S1663" i="1" s="1"/>
  <c r="U1662" i="1"/>
  <c r="T1662" i="1"/>
  <c r="Q1662" i="1"/>
  <c r="R1662" i="1" s="1"/>
  <c r="P1662" i="1"/>
  <c r="O1662" i="1"/>
  <c r="S1662" i="1" s="1"/>
  <c r="U1661" i="1"/>
  <c r="T1661" i="1"/>
  <c r="Q1661" i="1"/>
  <c r="R1661" i="1" s="1"/>
  <c r="P1661" i="1"/>
  <c r="O1661" i="1"/>
  <c r="S1661" i="1" s="1"/>
  <c r="U1660" i="1"/>
  <c r="T1660" i="1"/>
  <c r="V1660" i="1" s="1"/>
  <c r="Q1660" i="1"/>
  <c r="R1660" i="1" s="1"/>
  <c r="P1660" i="1"/>
  <c r="O1660" i="1"/>
  <c r="S1660" i="1" s="1"/>
  <c r="U1659" i="1"/>
  <c r="T1659" i="1"/>
  <c r="Q1659" i="1"/>
  <c r="R1659" i="1" s="1"/>
  <c r="P1659" i="1"/>
  <c r="O1659" i="1"/>
  <c r="S1659" i="1" s="1"/>
  <c r="U1658" i="1"/>
  <c r="T1658" i="1"/>
  <c r="Q1658" i="1"/>
  <c r="R1658" i="1" s="1"/>
  <c r="P1658" i="1"/>
  <c r="O1658" i="1"/>
  <c r="S1658" i="1" s="1"/>
  <c r="U1657" i="1"/>
  <c r="T1657" i="1"/>
  <c r="Q1657" i="1"/>
  <c r="R1657" i="1" s="1"/>
  <c r="P1657" i="1"/>
  <c r="O1657" i="1"/>
  <c r="S1657" i="1" s="1"/>
  <c r="U1656" i="1"/>
  <c r="T1656" i="1"/>
  <c r="V1656" i="1" s="1"/>
  <c r="Q1656" i="1"/>
  <c r="R1656" i="1" s="1"/>
  <c r="P1656" i="1"/>
  <c r="O1656" i="1"/>
  <c r="S1656" i="1" s="1"/>
  <c r="U1655" i="1"/>
  <c r="T1655" i="1"/>
  <c r="Q1655" i="1"/>
  <c r="R1655" i="1" s="1"/>
  <c r="P1655" i="1"/>
  <c r="O1655" i="1"/>
  <c r="S1655" i="1" s="1"/>
  <c r="U1654" i="1"/>
  <c r="T1654" i="1"/>
  <c r="Q1654" i="1"/>
  <c r="R1654" i="1" s="1"/>
  <c r="P1654" i="1"/>
  <c r="O1654" i="1"/>
  <c r="S1654" i="1" s="1"/>
  <c r="U1653" i="1"/>
  <c r="T1653" i="1"/>
  <c r="Q1653" i="1"/>
  <c r="R1653" i="1" s="1"/>
  <c r="P1653" i="1"/>
  <c r="O1653" i="1"/>
  <c r="S1653" i="1" s="1"/>
  <c r="U1652" i="1"/>
  <c r="T1652" i="1"/>
  <c r="V1652" i="1" s="1"/>
  <c r="Q1652" i="1"/>
  <c r="R1652" i="1" s="1"/>
  <c r="P1652" i="1"/>
  <c r="O1652" i="1"/>
  <c r="S1652" i="1" s="1"/>
  <c r="U1651" i="1"/>
  <c r="T1651" i="1"/>
  <c r="Q1651" i="1"/>
  <c r="R1651" i="1" s="1"/>
  <c r="P1651" i="1"/>
  <c r="O1651" i="1"/>
  <c r="S1651" i="1" s="1"/>
  <c r="U1650" i="1"/>
  <c r="T1650" i="1"/>
  <c r="Q1650" i="1"/>
  <c r="R1650" i="1" s="1"/>
  <c r="P1650" i="1"/>
  <c r="O1650" i="1"/>
  <c r="S1650" i="1" s="1"/>
  <c r="U1649" i="1"/>
  <c r="T1649" i="1"/>
  <c r="Q1649" i="1"/>
  <c r="R1649" i="1" s="1"/>
  <c r="P1649" i="1"/>
  <c r="O1649" i="1"/>
  <c r="S1649" i="1" s="1"/>
  <c r="U1648" i="1"/>
  <c r="T1648" i="1"/>
  <c r="V1648" i="1" s="1"/>
  <c r="Q1648" i="1"/>
  <c r="R1648" i="1" s="1"/>
  <c r="P1648" i="1"/>
  <c r="O1648" i="1"/>
  <c r="S1648" i="1" s="1"/>
  <c r="U1647" i="1"/>
  <c r="T1647" i="1"/>
  <c r="Q1647" i="1"/>
  <c r="R1647" i="1" s="1"/>
  <c r="P1647" i="1"/>
  <c r="O1647" i="1"/>
  <c r="S1647" i="1" s="1"/>
  <c r="U1646" i="1"/>
  <c r="T1646" i="1"/>
  <c r="Q1646" i="1"/>
  <c r="R1646" i="1" s="1"/>
  <c r="P1646" i="1"/>
  <c r="O1646" i="1"/>
  <c r="S1646" i="1" s="1"/>
  <c r="U1645" i="1"/>
  <c r="T1645" i="1"/>
  <c r="Q1645" i="1"/>
  <c r="R1645" i="1" s="1"/>
  <c r="P1645" i="1"/>
  <c r="O1645" i="1"/>
  <c r="S1645" i="1" s="1"/>
  <c r="U1644" i="1"/>
  <c r="T1644" i="1"/>
  <c r="V1644" i="1" s="1"/>
  <c r="Q1644" i="1"/>
  <c r="R1644" i="1" s="1"/>
  <c r="P1644" i="1"/>
  <c r="O1644" i="1"/>
  <c r="S1644" i="1" s="1"/>
  <c r="U1643" i="1"/>
  <c r="T1643" i="1"/>
  <c r="Q1643" i="1"/>
  <c r="R1643" i="1" s="1"/>
  <c r="P1643" i="1"/>
  <c r="O1643" i="1"/>
  <c r="S1643" i="1" s="1"/>
  <c r="U1642" i="1"/>
  <c r="T1642" i="1"/>
  <c r="Q1642" i="1"/>
  <c r="R1642" i="1" s="1"/>
  <c r="P1642" i="1"/>
  <c r="O1642" i="1"/>
  <c r="S1642" i="1" s="1"/>
  <c r="U1641" i="1"/>
  <c r="T1641" i="1"/>
  <c r="Q1641" i="1"/>
  <c r="R1641" i="1" s="1"/>
  <c r="P1641" i="1"/>
  <c r="O1641" i="1"/>
  <c r="S1641" i="1" s="1"/>
  <c r="U1640" i="1"/>
  <c r="T1640" i="1"/>
  <c r="V1640" i="1" s="1"/>
  <c r="Q1640" i="1"/>
  <c r="R1640" i="1" s="1"/>
  <c r="P1640" i="1"/>
  <c r="O1640" i="1"/>
  <c r="S1640" i="1" s="1"/>
  <c r="U1639" i="1"/>
  <c r="T1639" i="1"/>
  <c r="Q1639" i="1"/>
  <c r="R1639" i="1" s="1"/>
  <c r="P1639" i="1"/>
  <c r="O1639" i="1"/>
  <c r="S1639" i="1" s="1"/>
  <c r="U1638" i="1"/>
  <c r="T1638" i="1"/>
  <c r="Q1638" i="1"/>
  <c r="R1638" i="1" s="1"/>
  <c r="P1638" i="1"/>
  <c r="O1638" i="1"/>
  <c r="S1638" i="1" s="1"/>
  <c r="U1637" i="1"/>
  <c r="T1637" i="1"/>
  <c r="Q1637" i="1"/>
  <c r="R1637" i="1" s="1"/>
  <c r="P1637" i="1"/>
  <c r="O1637" i="1"/>
  <c r="S1637" i="1" s="1"/>
  <c r="U1636" i="1"/>
  <c r="T1636" i="1"/>
  <c r="V1636" i="1" s="1"/>
  <c r="Q1636" i="1"/>
  <c r="R1636" i="1" s="1"/>
  <c r="P1636" i="1"/>
  <c r="O1636" i="1"/>
  <c r="S1636" i="1" s="1"/>
  <c r="U1635" i="1"/>
  <c r="T1635" i="1"/>
  <c r="Q1635" i="1"/>
  <c r="R1635" i="1" s="1"/>
  <c r="P1635" i="1"/>
  <c r="O1635" i="1"/>
  <c r="S1635" i="1" s="1"/>
  <c r="U1634" i="1"/>
  <c r="T1634" i="1"/>
  <c r="Q1634" i="1"/>
  <c r="R1634" i="1" s="1"/>
  <c r="P1634" i="1"/>
  <c r="O1634" i="1"/>
  <c r="S1634" i="1" s="1"/>
  <c r="U1633" i="1"/>
  <c r="T1633" i="1"/>
  <c r="Q1633" i="1"/>
  <c r="R1633" i="1" s="1"/>
  <c r="P1633" i="1"/>
  <c r="O1633" i="1"/>
  <c r="S1633" i="1" s="1"/>
  <c r="U1632" i="1"/>
  <c r="T1632" i="1"/>
  <c r="V1632" i="1" s="1"/>
  <c r="Q1632" i="1"/>
  <c r="R1632" i="1" s="1"/>
  <c r="P1632" i="1"/>
  <c r="O1632" i="1"/>
  <c r="S1632" i="1" s="1"/>
  <c r="U1631" i="1"/>
  <c r="T1631" i="1"/>
  <c r="Q1631" i="1"/>
  <c r="R1631" i="1" s="1"/>
  <c r="P1631" i="1"/>
  <c r="O1631" i="1"/>
  <c r="S1631" i="1" s="1"/>
  <c r="U1630" i="1"/>
  <c r="T1630" i="1"/>
  <c r="Q1630" i="1"/>
  <c r="R1630" i="1" s="1"/>
  <c r="P1630" i="1"/>
  <c r="O1630" i="1"/>
  <c r="S1630" i="1" s="1"/>
  <c r="U1629" i="1"/>
  <c r="T1629" i="1"/>
  <c r="Q1629" i="1"/>
  <c r="R1629" i="1" s="1"/>
  <c r="P1629" i="1"/>
  <c r="O1629" i="1"/>
  <c r="S1629" i="1" s="1"/>
  <c r="U1628" i="1"/>
  <c r="T1628" i="1"/>
  <c r="V1628" i="1" s="1"/>
  <c r="Q1628" i="1"/>
  <c r="R1628" i="1" s="1"/>
  <c r="P1628" i="1"/>
  <c r="O1628" i="1"/>
  <c r="S1628" i="1" s="1"/>
  <c r="U1627" i="1"/>
  <c r="T1627" i="1"/>
  <c r="Q1627" i="1"/>
  <c r="R1627" i="1" s="1"/>
  <c r="P1627" i="1"/>
  <c r="O1627" i="1"/>
  <c r="S1627" i="1" s="1"/>
  <c r="U1626" i="1"/>
  <c r="T1626" i="1"/>
  <c r="Q1626" i="1"/>
  <c r="R1626" i="1" s="1"/>
  <c r="P1626" i="1"/>
  <c r="O1626" i="1"/>
  <c r="S1626" i="1" s="1"/>
  <c r="U1625" i="1"/>
  <c r="T1625" i="1"/>
  <c r="Q1625" i="1"/>
  <c r="R1625" i="1" s="1"/>
  <c r="P1625" i="1"/>
  <c r="O1625" i="1"/>
  <c r="S1625" i="1" s="1"/>
  <c r="U1624" i="1"/>
  <c r="T1624" i="1"/>
  <c r="Q1624" i="1"/>
  <c r="R1624" i="1" s="1"/>
  <c r="P1624" i="1"/>
  <c r="O1624" i="1"/>
  <c r="S1624" i="1" s="1"/>
  <c r="U1623" i="1"/>
  <c r="T1623" i="1"/>
  <c r="Q1623" i="1"/>
  <c r="R1623" i="1" s="1"/>
  <c r="P1623" i="1"/>
  <c r="O1623" i="1"/>
  <c r="S1623" i="1" s="1"/>
  <c r="U1622" i="1"/>
  <c r="T1622" i="1"/>
  <c r="Q1622" i="1"/>
  <c r="R1622" i="1" s="1"/>
  <c r="P1622" i="1"/>
  <c r="O1622" i="1"/>
  <c r="S1622" i="1" s="1"/>
  <c r="U1621" i="1"/>
  <c r="T1621" i="1"/>
  <c r="Q1621" i="1"/>
  <c r="R1621" i="1" s="1"/>
  <c r="P1621" i="1"/>
  <c r="O1621" i="1"/>
  <c r="S1621" i="1" s="1"/>
  <c r="U1620" i="1"/>
  <c r="T1620" i="1"/>
  <c r="V1620" i="1" s="1"/>
  <c r="Q1620" i="1"/>
  <c r="R1620" i="1" s="1"/>
  <c r="P1620" i="1"/>
  <c r="O1620" i="1"/>
  <c r="S1620" i="1" s="1"/>
  <c r="U1619" i="1"/>
  <c r="T1619" i="1"/>
  <c r="Q1619" i="1"/>
  <c r="R1619" i="1" s="1"/>
  <c r="P1619" i="1"/>
  <c r="O1619" i="1"/>
  <c r="S1619" i="1" s="1"/>
  <c r="U1618" i="1"/>
  <c r="T1618" i="1"/>
  <c r="Q1618" i="1"/>
  <c r="R1618" i="1" s="1"/>
  <c r="P1618" i="1"/>
  <c r="O1618" i="1"/>
  <c r="S1618" i="1" s="1"/>
  <c r="U1617" i="1"/>
  <c r="T1617" i="1"/>
  <c r="Q1617" i="1"/>
  <c r="R1617" i="1" s="1"/>
  <c r="P1617" i="1"/>
  <c r="O1617" i="1"/>
  <c r="S1617" i="1" s="1"/>
  <c r="U1616" i="1"/>
  <c r="T1616" i="1"/>
  <c r="V1616" i="1" s="1"/>
  <c r="Q1616" i="1"/>
  <c r="R1616" i="1" s="1"/>
  <c r="P1616" i="1"/>
  <c r="O1616" i="1"/>
  <c r="S1616" i="1" s="1"/>
  <c r="U1615" i="1"/>
  <c r="T1615" i="1"/>
  <c r="Q1615" i="1"/>
  <c r="R1615" i="1" s="1"/>
  <c r="P1615" i="1"/>
  <c r="O1615" i="1"/>
  <c r="S1615" i="1" s="1"/>
  <c r="U1614" i="1"/>
  <c r="T1614" i="1"/>
  <c r="Q1614" i="1"/>
  <c r="R1614" i="1" s="1"/>
  <c r="P1614" i="1"/>
  <c r="O1614" i="1"/>
  <c r="S1614" i="1" s="1"/>
  <c r="U1613" i="1"/>
  <c r="T1613" i="1"/>
  <c r="Q1613" i="1"/>
  <c r="R1613" i="1" s="1"/>
  <c r="P1613" i="1"/>
  <c r="O1613" i="1"/>
  <c r="S1613" i="1" s="1"/>
  <c r="U1612" i="1"/>
  <c r="T1612" i="1"/>
  <c r="Q1612" i="1"/>
  <c r="R1612" i="1" s="1"/>
  <c r="P1612" i="1"/>
  <c r="O1612" i="1"/>
  <c r="S1612" i="1" s="1"/>
  <c r="U1611" i="1"/>
  <c r="T1611" i="1"/>
  <c r="Q1611" i="1"/>
  <c r="R1611" i="1" s="1"/>
  <c r="P1611" i="1"/>
  <c r="O1611" i="1"/>
  <c r="S1611" i="1" s="1"/>
  <c r="U1610" i="1"/>
  <c r="T1610" i="1"/>
  <c r="Q1610" i="1"/>
  <c r="R1610" i="1" s="1"/>
  <c r="P1610" i="1"/>
  <c r="O1610" i="1"/>
  <c r="S1610" i="1" s="1"/>
  <c r="U1609" i="1"/>
  <c r="T1609" i="1"/>
  <c r="Q1609" i="1"/>
  <c r="R1609" i="1" s="1"/>
  <c r="P1609" i="1"/>
  <c r="O1609" i="1"/>
  <c r="S1609" i="1" s="1"/>
  <c r="U1608" i="1"/>
  <c r="T1608" i="1"/>
  <c r="Q1608" i="1"/>
  <c r="R1608" i="1" s="1"/>
  <c r="P1608" i="1"/>
  <c r="O1608" i="1"/>
  <c r="S1608" i="1" s="1"/>
  <c r="U1607" i="1"/>
  <c r="T1607" i="1"/>
  <c r="Q1607" i="1"/>
  <c r="R1607" i="1" s="1"/>
  <c r="P1607" i="1"/>
  <c r="O1607" i="1"/>
  <c r="S1607" i="1" s="1"/>
  <c r="U1606" i="1"/>
  <c r="T1606" i="1"/>
  <c r="Q1606" i="1"/>
  <c r="R1606" i="1" s="1"/>
  <c r="P1606" i="1"/>
  <c r="O1606" i="1"/>
  <c r="S1606" i="1" s="1"/>
  <c r="U1605" i="1"/>
  <c r="T1605" i="1"/>
  <c r="Q1605" i="1"/>
  <c r="R1605" i="1" s="1"/>
  <c r="P1605" i="1"/>
  <c r="O1605" i="1"/>
  <c r="S1605" i="1" s="1"/>
  <c r="U1604" i="1"/>
  <c r="T1604" i="1"/>
  <c r="Q1604" i="1"/>
  <c r="R1604" i="1" s="1"/>
  <c r="P1604" i="1"/>
  <c r="O1604" i="1"/>
  <c r="S1604" i="1" s="1"/>
  <c r="U1603" i="1"/>
  <c r="T1603" i="1"/>
  <c r="Q1603" i="1"/>
  <c r="R1603" i="1" s="1"/>
  <c r="P1603" i="1"/>
  <c r="O1603" i="1"/>
  <c r="S1603" i="1" s="1"/>
  <c r="U1602" i="1"/>
  <c r="T1602" i="1"/>
  <c r="Q1602" i="1"/>
  <c r="R1602" i="1" s="1"/>
  <c r="P1602" i="1"/>
  <c r="O1602" i="1"/>
  <c r="S1602" i="1" s="1"/>
  <c r="U1601" i="1"/>
  <c r="T1601" i="1"/>
  <c r="Q1601" i="1"/>
  <c r="R1601" i="1" s="1"/>
  <c r="P1601" i="1"/>
  <c r="O1601" i="1"/>
  <c r="S1601" i="1" s="1"/>
  <c r="U1600" i="1"/>
  <c r="T1600" i="1"/>
  <c r="Q1600" i="1"/>
  <c r="R1600" i="1" s="1"/>
  <c r="P1600" i="1"/>
  <c r="O1600" i="1"/>
  <c r="S1600" i="1" s="1"/>
  <c r="U1599" i="1"/>
  <c r="T1599" i="1"/>
  <c r="Q1599" i="1"/>
  <c r="R1599" i="1" s="1"/>
  <c r="P1599" i="1"/>
  <c r="O1599" i="1"/>
  <c r="S1599" i="1" s="1"/>
  <c r="U1598" i="1"/>
  <c r="T1598" i="1"/>
  <c r="Q1598" i="1"/>
  <c r="R1598" i="1" s="1"/>
  <c r="P1598" i="1"/>
  <c r="O1598" i="1"/>
  <c r="S1598" i="1" s="1"/>
  <c r="U1597" i="1"/>
  <c r="T1597" i="1"/>
  <c r="Q1597" i="1"/>
  <c r="R1597" i="1" s="1"/>
  <c r="P1597" i="1"/>
  <c r="O1597" i="1"/>
  <c r="S1597" i="1" s="1"/>
  <c r="U1596" i="1"/>
  <c r="T1596" i="1"/>
  <c r="Q1596" i="1"/>
  <c r="R1596" i="1" s="1"/>
  <c r="P1596" i="1"/>
  <c r="O1596" i="1"/>
  <c r="S1596" i="1" s="1"/>
  <c r="U1595" i="1"/>
  <c r="T1595" i="1"/>
  <c r="Q1595" i="1"/>
  <c r="R1595" i="1" s="1"/>
  <c r="P1595" i="1"/>
  <c r="O1595" i="1"/>
  <c r="S1595" i="1" s="1"/>
  <c r="U1594" i="1"/>
  <c r="T1594" i="1"/>
  <c r="Q1594" i="1"/>
  <c r="R1594" i="1" s="1"/>
  <c r="P1594" i="1"/>
  <c r="O1594" i="1"/>
  <c r="S1594" i="1" s="1"/>
  <c r="U1593" i="1"/>
  <c r="T1593" i="1"/>
  <c r="Q1593" i="1"/>
  <c r="R1593" i="1" s="1"/>
  <c r="P1593" i="1"/>
  <c r="O1593" i="1"/>
  <c r="S1593" i="1" s="1"/>
  <c r="U1592" i="1"/>
  <c r="T1592" i="1"/>
  <c r="Q1592" i="1"/>
  <c r="R1592" i="1" s="1"/>
  <c r="P1592" i="1"/>
  <c r="O1592" i="1"/>
  <c r="S1592" i="1" s="1"/>
  <c r="U1591" i="1"/>
  <c r="T1591" i="1"/>
  <c r="Q1591" i="1"/>
  <c r="R1591" i="1" s="1"/>
  <c r="P1591" i="1"/>
  <c r="O1591" i="1"/>
  <c r="S1591" i="1" s="1"/>
  <c r="U1590" i="1"/>
  <c r="T1590" i="1"/>
  <c r="Q1590" i="1"/>
  <c r="R1590" i="1" s="1"/>
  <c r="P1590" i="1"/>
  <c r="O1590" i="1"/>
  <c r="S1590" i="1" s="1"/>
  <c r="U1589" i="1"/>
  <c r="T1589" i="1"/>
  <c r="Q1589" i="1"/>
  <c r="R1589" i="1" s="1"/>
  <c r="P1589" i="1"/>
  <c r="O1589" i="1"/>
  <c r="S1589" i="1" s="1"/>
  <c r="U1588" i="1"/>
  <c r="T1588" i="1"/>
  <c r="Q1588" i="1"/>
  <c r="R1588" i="1" s="1"/>
  <c r="P1588" i="1"/>
  <c r="O1588" i="1"/>
  <c r="S1588" i="1" s="1"/>
  <c r="U1587" i="1"/>
  <c r="T1587" i="1"/>
  <c r="Q1587" i="1"/>
  <c r="R1587" i="1" s="1"/>
  <c r="P1587" i="1"/>
  <c r="O1587" i="1"/>
  <c r="S1587" i="1" s="1"/>
  <c r="U1586" i="1"/>
  <c r="T1586" i="1"/>
  <c r="Q1586" i="1"/>
  <c r="R1586" i="1" s="1"/>
  <c r="P1586" i="1"/>
  <c r="O1586" i="1"/>
  <c r="S1586" i="1" s="1"/>
  <c r="U1585" i="1"/>
  <c r="T1585" i="1"/>
  <c r="Q1585" i="1"/>
  <c r="R1585" i="1" s="1"/>
  <c r="P1585" i="1"/>
  <c r="O1585" i="1"/>
  <c r="S1585" i="1" s="1"/>
  <c r="U1584" i="1"/>
  <c r="T1584" i="1"/>
  <c r="Q1584" i="1"/>
  <c r="R1584" i="1" s="1"/>
  <c r="P1584" i="1"/>
  <c r="O1584" i="1"/>
  <c r="S1584" i="1" s="1"/>
  <c r="U1583" i="1"/>
  <c r="T1583" i="1"/>
  <c r="Q1583" i="1"/>
  <c r="R1583" i="1" s="1"/>
  <c r="P1583" i="1"/>
  <c r="O1583" i="1"/>
  <c r="S1583" i="1" s="1"/>
  <c r="U1582" i="1"/>
  <c r="T1582" i="1"/>
  <c r="Q1582" i="1"/>
  <c r="R1582" i="1" s="1"/>
  <c r="P1582" i="1"/>
  <c r="O1582" i="1"/>
  <c r="S1582" i="1" s="1"/>
  <c r="U1581" i="1"/>
  <c r="T1581" i="1"/>
  <c r="Q1581" i="1"/>
  <c r="R1581" i="1" s="1"/>
  <c r="P1581" i="1"/>
  <c r="O1581" i="1"/>
  <c r="S1581" i="1" s="1"/>
  <c r="U1580" i="1"/>
  <c r="T1580" i="1"/>
  <c r="Q1580" i="1"/>
  <c r="R1580" i="1" s="1"/>
  <c r="P1580" i="1"/>
  <c r="O1580" i="1"/>
  <c r="S1580" i="1" s="1"/>
  <c r="U1579" i="1"/>
  <c r="T1579" i="1"/>
  <c r="Q1579" i="1"/>
  <c r="R1579" i="1" s="1"/>
  <c r="P1579" i="1"/>
  <c r="O1579" i="1"/>
  <c r="S1579" i="1" s="1"/>
  <c r="U1578" i="1"/>
  <c r="T1578" i="1"/>
  <c r="Q1578" i="1"/>
  <c r="R1578" i="1" s="1"/>
  <c r="P1578" i="1"/>
  <c r="O1578" i="1"/>
  <c r="S1578" i="1" s="1"/>
  <c r="U1577" i="1"/>
  <c r="T1577" i="1"/>
  <c r="Q1577" i="1"/>
  <c r="R1577" i="1" s="1"/>
  <c r="P1577" i="1"/>
  <c r="O1577" i="1"/>
  <c r="S1577" i="1" s="1"/>
  <c r="U1576" i="1"/>
  <c r="T1576" i="1"/>
  <c r="Q1576" i="1"/>
  <c r="R1576" i="1" s="1"/>
  <c r="P1576" i="1"/>
  <c r="O1576" i="1"/>
  <c r="S1576" i="1" s="1"/>
  <c r="U1575" i="1"/>
  <c r="T1575" i="1"/>
  <c r="Q1575" i="1"/>
  <c r="R1575" i="1" s="1"/>
  <c r="P1575" i="1"/>
  <c r="O1575" i="1"/>
  <c r="S1575" i="1" s="1"/>
  <c r="U1574" i="1"/>
  <c r="T1574" i="1"/>
  <c r="Q1574" i="1"/>
  <c r="R1574" i="1" s="1"/>
  <c r="P1574" i="1"/>
  <c r="O1574" i="1"/>
  <c r="S1574" i="1" s="1"/>
  <c r="U1573" i="1"/>
  <c r="T1573" i="1"/>
  <c r="Q1573" i="1"/>
  <c r="R1573" i="1" s="1"/>
  <c r="P1573" i="1"/>
  <c r="O1573" i="1"/>
  <c r="S1573" i="1" s="1"/>
  <c r="U1572" i="1"/>
  <c r="T1572" i="1"/>
  <c r="Q1572" i="1"/>
  <c r="R1572" i="1" s="1"/>
  <c r="P1572" i="1"/>
  <c r="O1572" i="1"/>
  <c r="S1572" i="1" s="1"/>
  <c r="U1571" i="1"/>
  <c r="T1571" i="1"/>
  <c r="Q1571" i="1"/>
  <c r="R1571" i="1" s="1"/>
  <c r="P1571" i="1"/>
  <c r="O1571" i="1"/>
  <c r="S1571" i="1" s="1"/>
  <c r="U1570" i="1"/>
  <c r="T1570" i="1"/>
  <c r="Q1570" i="1"/>
  <c r="R1570" i="1" s="1"/>
  <c r="P1570" i="1"/>
  <c r="O1570" i="1"/>
  <c r="S1570" i="1" s="1"/>
  <c r="U1569" i="1"/>
  <c r="T1569" i="1"/>
  <c r="Q1569" i="1"/>
  <c r="R1569" i="1" s="1"/>
  <c r="P1569" i="1"/>
  <c r="O1569" i="1"/>
  <c r="S1569" i="1" s="1"/>
  <c r="U1568" i="1"/>
  <c r="T1568" i="1"/>
  <c r="Q1568" i="1"/>
  <c r="R1568" i="1" s="1"/>
  <c r="P1568" i="1"/>
  <c r="O1568" i="1"/>
  <c r="S1568" i="1" s="1"/>
  <c r="U1567" i="1"/>
  <c r="T1567" i="1"/>
  <c r="Q1567" i="1"/>
  <c r="R1567" i="1" s="1"/>
  <c r="P1567" i="1"/>
  <c r="O1567" i="1"/>
  <c r="S1567" i="1" s="1"/>
  <c r="U1566" i="1"/>
  <c r="T1566" i="1"/>
  <c r="Q1566" i="1"/>
  <c r="R1566" i="1" s="1"/>
  <c r="P1566" i="1"/>
  <c r="O1566" i="1"/>
  <c r="S1566" i="1" s="1"/>
  <c r="U1565" i="1"/>
  <c r="T1565" i="1"/>
  <c r="Q1565" i="1"/>
  <c r="R1565" i="1" s="1"/>
  <c r="P1565" i="1"/>
  <c r="O1565" i="1"/>
  <c r="S1565" i="1" s="1"/>
  <c r="U1564" i="1"/>
  <c r="T1564" i="1"/>
  <c r="Q1564" i="1"/>
  <c r="R1564" i="1" s="1"/>
  <c r="P1564" i="1"/>
  <c r="O1564" i="1"/>
  <c r="S1564" i="1" s="1"/>
  <c r="U1563" i="1"/>
  <c r="T1563" i="1"/>
  <c r="Q1563" i="1"/>
  <c r="R1563" i="1" s="1"/>
  <c r="P1563" i="1"/>
  <c r="O1563" i="1"/>
  <c r="S1563" i="1" s="1"/>
  <c r="U1562" i="1"/>
  <c r="T1562" i="1"/>
  <c r="Q1562" i="1"/>
  <c r="R1562" i="1" s="1"/>
  <c r="P1562" i="1"/>
  <c r="O1562" i="1"/>
  <c r="S1562" i="1" s="1"/>
  <c r="U1561" i="1"/>
  <c r="T1561" i="1"/>
  <c r="Q1561" i="1"/>
  <c r="R1561" i="1" s="1"/>
  <c r="P1561" i="1"/>
  <c r="O1561" i="1"/>
  <c r="S1561" i="1" s="1"/>
  <c r="U1560" i="1"/>
  <c r="T1560" i="1"/>
  <c r="Q1560" i="1"/>
  <c r="R1560" i="1" s="1"/>
  <c r="P1560" i="1"/>
  <c r="O1560" i="1"/>
  <c r="S1560" i="1" s="1"/>
  <c r="U1559" i="1"/>
  <c r="T1559" i="1"/>
  <c r="V1559" i="1" s="1"/>
  <c r="Q1559" i="1"/>
  <c r="R1559" i="1" s="1"/>
  <c r="P1559" i="1"/>
  <c r="O1559" i="1"/>
  <c r="S1559" i="1" s="1"/>
  <c r="U1558" i="1"/>
  <c r="T1558" i="1"/>
  <c r="Q1558" i="1"/>
  <c r="R1558" i="1" s="1"/>
  <c r="P1558" i="1"/>
  <c r="O1558" i="1"/>
  <c r="S1558" i="1" s="1"/>
  <c r="U1557" i="1"/>
  <c r="T1557" i="1"/>
  <c r="Q1557" i="1"/>
  <c r="R1557" i="1" s="1"/>
  <c r="P1557" i="1"/>
  <c r="O1557" i="1"/>
  <c r="S1557" i="1" s="1"/>
  <c r="U1556" i="1"/>
  <c r="T1556" i="1"/>
  <c r="Q1556" i="1"/>
  <c r="R1556" i="1" s="1"/>
  <c r="P1556" i="1"/>
  <c r="O1556" i="1"/>
  <c r="S1556" i="1" s="1"/>
  <c r="U1555" i="1"/>
  <c r="T1555" i="1"/>
  <c r="V1555" i="1" s="1"/>
  <c r="Q1555" i="1"/>
  <c r="R1555" i="1" s="1"/>
  <c r="P1555" i="1"/>
  <c r="O1555" i="1"/>
  <c r="S1555" i="1" s="1"/>
  <c r="U1554" i="1"/>
  <c r="T1554" i="1"/>
  <c r="Q1554" i="1"/>
  <c r="R1554" i="1" s="1"/>
  <c r="P1554" i="1"/>
  <c r="O1554" i="1"/>
  <c r="S1554" i="1" s="1"/>
  <c r="U1553" i="1"/>
  <c r="T1553" i="1"/>
  <c r="Q1553" i="1"/>
  <c r="R1553" i="1" s="1"/>
  <c r="P1553" i="1"/>
  <c r="O1553" i="1"/>
  <c r="S1553" i="1" s="1"/>
  <c r="U1552" i="1"/>
  <c r="T1552" i="1"/>
  <c r="Q1552" i="1"/>
  <c r="R1552" i="1" s="1"/>
  <c r="P1552" i="1"/>
  <c r="O1552" i="1"/>
  <c r="S1552" i="1" s="1"/>
  <c r="U1551" i="1"/>
  <c r="T1551" i="1"/>
  <c r="V1551" i="1" s="1"/>
  <c r="Q1551" i="1"/>
  <c r="R1551" i="1" s="1"/>
  <c r="P1551" i="1"/>
  <c r="O1551" i="1"/>
  <c r="S1551" i="1" s="1"/>
  <c r="U1550" i="1"/>
  <c r="T1550" i="1"/>
  <c r="Q1550" i="1"/>
  <c r="R1550" i="1" s="1"/>
  <c r="P1550" i="1"/>
  <c r="O1550" i="1"/>
  <c r="S1550" i="1" s="1"/>
  <c r="U1549" i="1"/>
  <c r="T1549" i="1"/>
  <c r="Q1549" i="1"/>
  <c r="R1549" i="1" s="1"/>
  <c r="P1549" i="1"/>
  <c r="O1549" i="1"/>
  <c r="S1549" i="1" s="1"/>
  <c r="U1548" i="1"/>
  <c r="T1548" i="1"/>
  <c r="Q1548" i="1"/>
  <c r="R1548" i="1" s="1"/>
  <c r="P1548" i="1"/>
  <c r="O1548" i="1"/>
  <c r="S1548" i="1" s="1"/>
  <c r="U1547" i="1"/>
  <c r="T1547" i="1"/>
  <c r="V1547" i="1" s="1"/>
  <c r="Q1547" i="1"/>
  <c r="R1547" i="1" s="1"/>
  <c r="P1547" i="1"/>
  <c r="O1547" i="1"/>
  <c r="S1547" i="1" s="1"/>
  <c r="U1546" i="1"/>
  <c r="T1546" i="1"/>
  <c r="Q1546" i="1"/>
  <c r="R1546" i="1" s="1"/>
  <c r="P1546" i="1"/>
  <c r="O1546" i="1"/>
  <c r="S1546" i="1" s="1"/>
  <c r="U1545" i="1"/>
  <c r="T1545" i="1"/>
  <c r="Q1545" i="1"/>
  <c r="R1545" i="1" s="1"/>
  <c r="P1545" i="1"/>
  <c r="O1545" i="1"/>
  <c r="S1545" i="1" s="1"/>
  <c r="U1544" i="1"/>
  <c r="T1544" i="1"/>
  <c r="Q1544" i="1"/>
  <c r="R1544" i="1" s="1"/>
  <c r="P1544" i="1"/>
  <c r="O1544" i="1"/>
  <c r="S1544" i="1" s="1"/>
  <c r="U1543" i="1"/>
  <c r="T1543" i="1"/>
  <c r="V1543" i="1" s="1"/>
  <c r="Q1543" i="1"/>
  <c r="R1543" i="1" s="1"/>
  <c r="P1543" i="1"/>
  <c r="O1543" i="1"/>
  <c r="S1543" i="1" s="1"/>
  <c r="U1542" i="1"/>
  <c r="T1542" i="1"/>
  <c r="Q1542" i="1"/>
  <c r="R1542" i="1" s="1"/>
  <c r="P1542" i="1"/>
  <c r="O1542" i="1"/>
  <c r="S1542" i="1" s="1"/>
  <c r="U1541" i="1"/>
  <c r="T1541" i="1"/>
  <c r="Q1541" i="1"/>
  <c r="R1541" i="1" s="1"/>
  <c r="P1541" i="1"/>
  <c r="O1541" i="1"/>
  <c r="S1541" i="1" s="1"/>
  <c r="U1540" i="1"/>
  <c r="T1540" i="1"/>
  <c r="Q1540" i="1"/>
  <c r="R1540" i="1" s="1"/>
  <c r="P1540" i="1"/>
  <c r="O1540" i="1"/>
  <c r="S1540" i="1" s="1"/>
  <c r="U1539" i="1"/>
  <c r="T1539" i="1"/>
  <c r="V1539" i="1" s="1"/>
  <c r="Q1539" i="1"/>
  <c r="R1539" i="1" s="1"/>
  <c r="P1539" i="1"/>
  <c r="O1539" i="1"/>
  <c r="S1539" i="1" s="1"/>
  <c r="U1538" i="1"/>
  <c r="T1538" i="1"/>
  <c r="Q1538" i="1"/>
  <c r="R1538" i="1" s="1"/>
  <c r="P1538" i="1"/>
  <c r="O1538" i="1"/>
  <c r="S1538" i="1" s="1"/>
  <c r="U1537" i="1"/>
  <c r="T1537" i="1"/>
  <c r="Q1537" i="1"/>
  <c r="R1537" i="1" s="1"/>
  <c r="P1537" i="1"/>
  <c r="O1537" i="1"/>
  <c r="S1537" i="1" s="1"/>
  <c r="U1536" i="1"/>
  <c r="T1536" i="1"/>
  <c r="Q1536" i="1"/>
  <c r="R1536" i="1" s="1"/>
  <c r="P1536" i="1"/>
  <c r="O1536" i="1"/>
  <c r="S1536" i="1" s="1"/>
  <c r="U1535" i="1"/>
  <c r="T1535" i="1"/>
  <c r="V1535" i="1" s="1"/>
  <c r="Q1535" i="1"/>
  <c r="R1535" i="1" s="1"/>
  <c r="P1535" i="1"/>
  <c r="O1535" i="1"/>
  <c r="S1535" i="1" s="1"/>
  <c r="U1534" i="1"/>
  <c r="T1534" i="1"/>
  <c r="Q1534" i="1"/>
  <c r="R1534" i="1" s="1"/>
  <c r="P1534" i="1"/>
  <c r="O1534" i="1"/>
  <c r="S1534" i="1" s="1"/>
  <c r="U1533" i="1"/>
  <c r="T1533" i="1"/>
  <c r="Q1533" i="1"/>
  <c r="R1533" i="1" s="1"/>
  <c r="P1533" i="1"/>
  <c r="O1533" i="1"/>
  <c r="S1533" i="1" s="1"/>
  <c r="U1532" i="1"/>
  <c r="T1532" i="1"/>
  <c r="Q1532" i="1"/>
  <c r="R1532" i="1" s="1"/>
  <c r="P1532" i="1"/>
  <c r="O1532" i="1"/>
  <c r="S1532" i="1" s="1"/>
  <c r="U1531" i="1"/>
  <c r="T1531" i="1"/>
  <c r="V1531" i="1" s="1"/>
  <c r="Q1531" i="1"/>
  <c r="R1531" i="1" s="1"/>
  <c r="P1531" i="1"/>
  <c r="O1531" i="1"/>
  <c r="S1531" i="1" s="1"/>
  <c r="U1530" i="1"/>
  <c r="T1530" i="1"/>
  <c r="Q1530" i="1"/>
  <c r="R1530" i="1" s="1"/>
  <c r="P1530" i="1"/>
  <c r="O1530" i="1"/>
  <c r="S1530" i="1" s="1"/>
  <c r="U1529" i="1"/>
  <c r="T1529" i="1"/>
  <c r="Q1529" i="1"/>
  <c r="R1529" i="1" s="1"/>
  <c r="P1529" i="1"/>
  <c r="O1529" i="1"/>
  <c r="S1529" i="1" s="1"/>
  <c r="U1528" i="1"/>
  <c r="T1528" i="1"/>
  <c r="Q1528" i="1"/>
  <c r="R1528" i="1" s="1"/>
  <c r="P1528" i="1"/>
  <c r="O1528" i="1"/>
  <c r="S1528" i="1" s="1"/>
  <c r="U1527" i="1"/>
  <c r="T1527" i="1"/>
  <c r="V1527" i="1" s="1"/>
  <c r="Q1527" i="1"/>
  <c r="R1527" i="1" s="1"/>
  <c r="P1527" i="1"/>
  <c r="O1527" i="1"/>
  <c r="S1527" i="1" s="1"/>
  <c r="U1526" i="1"/>
  <c r="T1526" i="1"/>
  <c r="Q1526" i="1"/>
  <c r="R1526" i="1" s="1"/>
  <c r="P1526" i="1"/>
  <c r="O1526" i="1"/>
  <c r="S1526" i="1" s="1"/>
  <c r="U1525" i="1"/>
  <c r="T1525" i="1"/>
  <c r="Q1525" i="1"/>
  <c r="R1525" i="1" s="1"/>
  <c r="P1525" i="1"/>
  <c r="O1525" i="1"/>
  <c r="S1525" i="1" s="1"/>
  <c r="U1524" i="1"/>
  <c r="T1524" i="1"/>
  <c r="Q1524" i="1"/>
  <c r="R1524" i="1" s="1"/>
  <c r="P1524" i="1"/>
  <c r="O1524" i="1"/>
  <c r="S1524" i="1" s="1"/>
  <c r="U1523" i="1"/>
  <c r="T1523" i="1"/>
  <c r="V1523" i="1" s="1"/>
  <c r="Q1523" i="1"/>
  <c r="R1523" i="1" s="1"/>
  <c r="P1523" i="1"/>
  <c r="O1523" i="1"/>
  <c r="S1523" i="1" s="1"/>
  <c r="U1522" i="1"/>
  <c r="T1522" i="1"/>
  <c r="Q1522" i="1"/>
  <c r="R1522" i="1" s="1"/>
  <c r="P1522" i="1"/>
  <c r="O1522" i="1"/>
  <c r="S1522" i="1" s="1"/>
  <c r="U1521" i="1"/>
  <c r="T1521" i="1"/>
  <c r="Q1521" i="1"/>
  <c r="R1521" i="1" s="1"/>
  <c r="P1521" i="1"/>
  <c r="O1521" i="1"/>
  <c r="S1521" i="1" s="1"/>
  <c r="U1520" i="1"/>
  <c r="T1520" i="1"/>
  <c r="Q1520" i="1"/>
  <c r="R1520" i="1" s="1"/>
  <c r="P1520" i="1"/>
  <c r="O1520" i="1"/>
  <c r="S1520" i="1" s="1"/>
  <c r="U1519" i="1"/>
  <c r="T1519" i="1"/>
  <c r="V1519" i="1" s="1"/>
  <c r="Q1519" i="1"/>
  <c r="R1519" i="1" s="1"/>
  <c r="P1519" i="1"/>
  <c r="O1519" i="1"/>
  <c r="S1519" i="1" s="1"/>
  <c r="U1518" i="1"/>
  <c r="T1518" i="1"/>
  <c r="Q1518" i="1"/>
  <c r="R1518" i="1" s="1"/>
  <c r="P1518" i="1"/>
  <c r="O1518" i="1"/>
  <c r="S1518" i="1" s="1"/>
  <c r="U1517" i="1"/>
  <c r="T1517" i="1"/>
  <c r="Q1517" i="1"/>
  <c r="R1517" i="1" s="1"/>
  <c r="P1517" i="1"/>
  <c r="O1517" i="1"/>
  <c r="S1517" i="1" s="1"/>
  <c r="U1516" i="1"/>
  <c r="T1516" i="1"/>
  <c r="Q1516" i="1"/>
  <c r="R1516" i="1" s="1"/>
  <c r="P1516" i="1"/>
  <c r="O1516" i="1"/>
  <c r="S1516" i="1" s="1"/>
  <c r="U1515" i="1"/>
  <c r="T1515" i="1"/>
  <c r="V1515" i="1" s="1"/>
  <c r="Q1515" i="1"/>
  <c r="R1515" i="1" s="1"/>
  <c r="P1515" i="1"/>
  <c r="O1515" i="1"/>
  <c r="S1515" i="1" s="1"/>
  <c r="U1514" i="1"/>
  <c r="T1514" i="1"/>
  <c r="Q1514" i="1"/>
  <c r="R1514" i="1" s="1"/>
  <c r="P1514" i="1"/>
  <c r="O1514" i="1"/>
  <c r="S1514" i="1" s="1"/>
  <c r="U1513" i="1"/>
  <c r="T1513" i="1"/>
  <c r="Q1513" i="1"/>
  <c r="R1513" i="1" s="1"/>
  <c r="P1513" i="1"/>
  <c r="O1513" i="1"/>
  <c r="S1513" i="1" s="1"/>
  <c r="U1512" i="1"/>
  <c r="T1512" i="1"/>
  <c r="Q1512" i="1"/>
  <c r="R1512" i="1" s="1"/>
  <c r="P1512" i="1"/>
  <c r="O1512" i="1"/>
  <c r="S1512" i="1" s="1"/>
  <c r="U1511" i="1"/>
  <c r="T1511" i="1"/>
  <c r="V1511" i="1" s="1"/>
  <c r="Q1511" i="1"/>
  <c r="R1511" i="1" s="1"/>
  <c r="P1511" i="1"/>
  <c r="O1511" i="1"/>
  <c r="S1511" i="1" s="1"/>
  <c r="U1510" i="1"/>
  <c r="T1510" i="1"/>
  <c r="Q1510" i="1"/>
  <c r="R1510" i="1" s="1"/>
  <c r="P1510" i="1"/>
  <c r="O1510" i="1"/>
  <c r="S1510" i="1" s="1"/>
  <c r="U1509" i="1"/>
  <c r="T1509" i="1"/>
  <c r="Q1509" i="1"/>
  <c r="R1509" i="1" s="1"/>
  <c r="P1509" i="1"/>
  <c r="O1509" i="1"/>
  <c r="S1509" i="1" s="1"/>
  <c r="U1508" i="1"/>
  <c r="T1508" i="1"/>
  <c r="Q1508" i="1"/>
  <c r="R1508" i="1" s="1"/>
  <c r="P1508" i="1"/>
  <c r="O1508" i="1"/>
  <c r="S1508" i="1" s="1"/>
  <c r="U1507" i="1"/>
  <c r="T1507" i="1"/>
  <c r="V1507" i="1" s="1"/>
  <c r="Q1507" i="1"/>
  <c r="R1507" i="1" s="1"/>
  <c r="P1507" i="1"/>
  <c r="O1507" i="1"/>
  <c r="S1507" i="1" s="1"/>
  <c r="U1506" i="1"/>
  <c r="T1506" i="1"/>
  <c r="Q1506" i="1"/>
  <c r="R1506" i="1" s="1"/>
  <c r="P1506" i="1"/>
  <c r="O1506" i="1"/>
  <c r="S1506" i="1" s="1"/>
  <c r="U1505" i="1"/>
  <c r="T1505" i="1"/>
  <c r="Q1505" i="1"/>
  <c r="R1505" i="1" s="1"/>
  <c r="P1505" i="1"/>
  <c r="O1505" i="1"/>
  <c r="S1505" i="1" s="1"/>
  <c r="U1504" i="1"/>
  <c r="T1504" i="1"/>
  <c r="Q1504" i="1"/>
  <c r="R1504" i="1" s="1"/>
  <c r="P1504" i="1"/>
  <c r="O1504" i="1"/>
  <c r="S1504" i="1" s="1"/>
  <c r="U1503" i="1"/>
  <c r="T1503" i="1"/>
  <c r="V1503" i="1" s="1"/>
  <c r="Q1503" i="1"/>
  <c r="R1503" i="1" s="1"/>
  <c r="P1503" i="1"/>
  <c r="O1503" i="1"/>
  <c r="S1503" i="1" s="1"/>
  <c r="U1502" i="1"/>
  <c r="T1502" i="1"/>
  <c r="Q1502" i="1"/>
  <c r="R1502" i="1" s="1"/>
  <c r="P1502" i="1"/>
  <c r="O1502" i="1"/>
  <c r="S1502" i="1" s="1"/>
  <c r="U1501" i="1"/>
  <c r="T1501" i="1"/>
  <c r="Q1501" i="1"/>
  <c r="R1501" i="1" s="1"/>
  <c r="P1501" i="1"/>
  <c r="O1501" i="1"/>
  <c r="S1501" i="1" s="1"/>
  <c r="U1500" i="1"/>
  <c r="T1500" i="1"/>
  <c r="Q1500" i="1"/>
  <c r="R1500" i="1" s="1"/>
  <c r="P1500" i="1"/>
  <c r="O1500" i="1"/>
  <c r="S1500" i="1" s="1"/>
  <c r="U1499" i="1"/>
  <c r="T1499" i="1"/>
  <c r="V1499" i="1" s="1"/>
  <c r="Q1499" i="1"/>
  <c r="R1499" i="1" s="1"/>
  <c r="P1499" i="1"/>
  <c r="O1499" i="1"/>
  <c r="S1499" i="1" s="1"/>
  <c r="U1498" i="1"/>
  <c r="T1498" i="1"/>
  <c r="Q1498" i="1"/>
  <c r="R1498" i="1" s="1"/>
  <c r="P1498" i="1"/>
  <c r="O1498" i="1"/>
  <c r="S1498" i="1" s="1"/>
  <c r="U1497" i="1"/>
  <c r="T1497" i="1"/>
  <c r="Q1497" i="1"/>
  <c r="R1497" i="1" s="1"/>
  <c r="P1497" i="1"/>
  <c r="O1497" i="1"/>
  <c r="S1497" i="1" s="1"/>
  <c r="U1496" i="1"/>
  <c r="T1496" i="1"/>
  <c r="Q1496" i="1"/>
  <c r="R1496" i="1" s="1"/>
  <c r="P1496" i="1"/>
  <c r="O1496" i="1"/>
  <c r="S1496" i="1" s="1"/>
  <c r="U1495" i="1"/>
  <c r="T1495" i="1"/>
  <c r="V1495" i="1" s="1"/>
  <c r="Q1495" i="1"/>
  <c r="R1495" i="1" s="1"/>
  <c r="P1495" i="1"/>
  <c r="O1495" i="1"/>
  <c r="S1495" i="1" s="1"/>
  <c r="U1494" i="1"/>
  <c r="T1494" i="1"/>
  <c r="Q1494" i="1"/>
  <c r="R1494" i="1" s="1"/>
  <c r="P1494" i="1"/>
  <c r="O1494" i="1"/>
  <c r="S1494" i="1" s="1"/>
  <c r="U1493" i="1"/>
  <c r="T1493" i="1"/>
  <c r="Q1493" i="1"/>
  <c r="R1493" i="1" s="1"/>
  <c r="P1493" i="1"/>
  <c r="O1493" i="1"/>
  <c r="S1493" i="1" s="1"/>
  <c r="U1492" i="1"/>
  <c r="T1492" i="1"/>
  <c r="Q1492" i="1"/>
  <c r="R1492" i="1" s="1"/>
  <c r="P1492" i="1"/>
  <c r="O1492" i="1"/>
  <c r="S1492" i="1" s="1"/>
  <c r="U1491" i="1"/>
  <c r="T1491" i="1"/>
  <c r="Q1491" i="1"/>
  <c r="R1491" i="1" s="1"/>
  <c r="P1491" i="1"/>
  <c r="O1491" i="1"/>
  <c r="S1491" i="1" s="1"/>
  <c r="U1490" i="1"/>
  <c r="T1490" i="1"/>
  <c r="Q1490" i="1"/>
  <c r="R1490" i="1" s="1"/>
  <c r="P1490" i="1"/>
  <c r="O1490" i="1"/>
  <c r="S1490" i="1" s="1"/>
  <c r="U1489" i="1"/>
  <c r="T1489" i="1"/>
  <c r="Q1489" i="1"/>
  <c r="R1489" i="1" s="1"/>
  <c r="P1489" i="1"/>
  <c r="O1489" i="1"/>
  <c r="S1489" i="1" s="1"/>
  <c r="U1488" i="1"/>
  <c r="T1488" i="1"/>
  <c r="Q1488" i="1"/>
  <c r="R1488" i="1" s="1"/>
  <c r="P1488" i="1"/>
  <c r="O1488" i="1"/>
  <c r="S1488" i="1" s="1"/>
  <c r="U1487" i="1"/>
  <c r="T1487" i="1"/>
  <c r="Q1487" i="1"/>
  <c r="R1487" i="1" s="1"/>
  <c r="P1487" i="1"/>
  <c r="O1487" i="1"/>
  <c r="S1487" i="1" s="1"/>
  <c r="U1486" i="1"/>
  <c r="T1486" i="1"/>
  <c r="Q1486" i="1"/>
  <c r="R1486" i="1" s="1"/>
  <c r="P1486" i="1"/>
  <c r="O1486" i="1"/>
  <c r="S1486" i="1" s="1"/>
  <c r="U1485" i="1"/>
  <c r="T1485" i="1"/>
  <c r="Q1485" i="1"/>
  <c r="R1485" i="1" s="1"/>
  <c r="P1485" i="1"/>
  <c r="O1485" i="1"/>
  <c r="S1485" i="1" s="1"/>
  <c r="U1484" i="1"/>
  <c r="T1484" i="1"/>
  <c r="Q1484" i="1"/>
  <c r="R1484" i="1" s="1"/>
  <c r="P1484" i="1"/>
  <c r="O1484" i="1"/>
  <c r="S1484" i="1" s="1"/>
  <c r="U1483" i="1"/>
  <c r="T1483" i="1"/>
  <c r="Q1483" i="1"/>
  <c r="R1483" i="1" s="1"/>
  <c r="P1483" i="1"/>
  <c r="O1483" i="1"/>
  <c r="S1483" i="1" s="1"/>
  <c r="U1482" i="1"/>
  <c r="T1482" i="1"/>
  <c r="Q1482" i="1"/>
  <c r="R1482" i="1" s="1"/>
  <c r="P1482" i="1"/>
  <c r="O1482" i="1"/>
  <c r="S1482" i="1" s="1"/>
  <c r="U1481" i="1"/>
  <c r="T1481" i="1"/>
  <c r="Q1481" i="1"/>
  <c r="R1481" i="1" s="1"/>
  <c r="P1481" i="1"/>
  <c r="O1481" i="1"/>
  <c r="S1481" i="1" s="1"/>
  <c r="U1480" i="1"/>
  <c r="T1480" i="1"/>
  <c r="Q1480" i="1"/>
  <c r="R1480" i="1" s="1"/>
  <c r="P1480" i="1"/>
  <c r="O1480" i="1"/>
  <c r="S1480" i="1" s="1"/>
  <c r="U1479" i="1"/>
  <c r="T1479" i="1"/>
  <c r="Q1479" i="1"/>
  <c r="R1479" i="1" s="1"/>
  <c r="P1479" i="1"/>
  <c r="O1479" i="1"/>
  <c r="S1479" i="1" s="1"/>
  <c r="U1478" i="1"/>
  <c r="T1478" i="1"/>
  <c r="Q1478" i="1"/>
  <c r="R1478" i="1" s="1"/>
  <c r="P1478" i="1"/>
  <c r="O1478" i="1"/>
  <c r="S1478" i="1" s="1"/>
  <c r="U1477" i="1"/>
  <c r="T1477" i="1"/>
  <c r="Q1477" i="1"/>
  <c r="R1477" i="1" s="1"/>
  <c r="P1477" i="1"/>
  <c r="O1477" i="1"/>
  <c r="S1477" i="1" s="1"/>
  <c r="U1476" i="1"/>
  <c r="T1476" i="1"/>
  <c r="Q1476" i="1"/>
  <c r="R1476" i="1" s="1"/>
  <c r="P1476" i="1"/>
  <c r="O1476" i="1"/>
  <c r="S1476" i="1" s="1"/>
  <c r="U1475" i="1"/>
  <c r="T1475" i="1"/>
  <c r="Q1475" i="1"/>
  <c r="R1475" i="1" s="1"/>
  <c r="P1475" i="1"/>
  <c r="O1475" i="1"/>
  <c r="S1475" i="1" s="1"/>
  <c r="U1474" i="1"/>
  <c r="T1474" i="1"/>
  <c r="Q1474" i="1"/>
  <c r="R1474" i="1" s="1"/>
  <c r="P1474" i="1"/>
  <c r="O1474" i="1"/>
  <c r="S1474" i="1" s="1"/>
  <c r="U1473" i="1"/>
  <c r="T1473" i="1"/>
  <c r="Q1473" i="1"/>
  <c r="R1473" i="1" s="1"/>
  <c r="P1473" i="1"/>
  <c r="O1473" i="1"/>
  <c r="S1473" i="1" s="1"/>
  <c r="U1472" i="1"/>
  <c r="T1472" i="1"/>
  <c r="Q1472" i="1"/>
  <c r="R1472" i="1" s="1"/>
  <c r="P1472" i="1"/>
  <c r="O1472" i="1"/>
  <c r="S1472" i="1" s="1"/>
  <c r="U1471" i="1"/>
  <c r="T1471" i="1"/>
  <c r="Q1471" i="1"/>
  <c r="R1471" i="1" s="1"/>
  <c r="P1471" i="1"/>
  <c r="O1471" i="1"/>
  <c r="S1471" i="1" s="1"/>
  <c r="U1470" i="1"/>
  <c r="T1470" i="1"/>
  <c r="Q1470" i="1"/>
  <c r="R1470" i="1" s="1"/>
  <c r="P1470" i="1"/>
  <c r="O1470" i="1"/>
  <c r="S1470" i="1" s="1"/>
  <c r="U1469" i="1"/>
  <c r="T1469" i="1"/>
  <c r="Q1469" i="1"/>
  <c r="R1469" i="1" s="1"/>
  <c r="P1469" i="1"/>
  <c r="O1469" i="1"/>
  <c r="S1469" i="1" s="1"/>
  <c r="U1468" i="1"/>
  <c r="T1468" i="1"/>
  <c r="Q1468" i="1"/>
  <c r="R1468" i="1" s="1"/>
  <c r="P1468" i="1"/>
  <c r="O1468" i="1"/>
  <c r="S1468" i="1" s="1"/>
  <c r="U1467" i="1"/>
  <c r="T1467" i="1"/>
  <c r="V1467" i="1" s="1"/>
  <c r="Q1467" i="1"/>
  <c r="R1467" i="1" s="1"/>
  <c r="P1467" i="1"/>
  <c r="O1467" i="1"/>
  <c r="S1467" i="1" s="1"/>
  <c r="U1466" i="1"/>
  <c r="T1466" i="1"/>
  <c r="Q1466" i="1"/>
  <c r="R1466" i="1" s="1"/>
  <c r="P1466" i="1"/>
  <c r="O1466" i="1"/>
  <c r="S1466" i="1" s="1"/>
  <c r="U1465" i="1"/>
  <c r="T1465" i="1"/>
  <c r="Q1465" i="1"/>
  <c r="R1465" i="1" s="1"/>
  <c r="P1465" i="1"/>
  <c r="O1465" i="1"/>
  <c r="S1465" i="1" s="1"/>
  <c r="U1464" i="1"/>
  <c r="T1464" i="1"/>
  <c r="Q1464" i="1"/>
  <c r="R1464" i="1" s="1"/>
  <c r="P1464" i="1"/>
  <c r="O1464" i="1"/>
  <c r="S1464" i="1" s="1"/>
  <c r="U1463" i="1"/>
  <c r="T1463" i="1"/>
  <c r="Q1463" i="1"/>
  <c r="R1463" i="1" s="1"/>
  <c r="P1463" i="1"/>
  <c r="O1463" i="1"/>
  <c r="S1463" i="1" s="1"/>
  <c r="U1462" i="1"/>
  <c r="T1462" i="1"/>
  <c r="Q1462" i="1"/>
  <c r="R1462" i="1" s="1"/>
  <c r="P1462" i="1"/>
  <c r="O1462" i="1"/>
  <c r="S1462" i="1" s="1"/>
  <c r="U1461" i="1"/>
  <c r="T1461" i="1"/>
  <c r="Q1461" i="1"/>
  <c r="R1461" i="1" s="1"/>
  <c r="P1461" i="1"/>
  <c r="O1461" i="1"/>
  <c r="S1461" i="1" s="1"/>
  <c r="U1460" i="1"/>
  <c r="T1460" i="1"/>
  <c r="Q1460" i="1"/>
  <c r="R1460" i="1" s="1"/>
  <c r="P1460" i="1"/>
  <c r="O1460" i="1"/>
  <c r="S1460" i="1" s="1"/>
  <c r="U1459" i="1"/>
  <c r="T1459" i="1"/>
  <c r="Q1459" i="1"/>
  <c r="R1459" i="1" s="1"/>
  <c r="P1459" i="1"/>
  <c r="O1459" i="1"/>
  <c r="S1459" i="1" s="1"/>
  <c r="U1458" i="1"/>
  <c r="T1458" i="1"/>
  <c r="Q1458" i="1"/>
  <c r="R1458" i="1" s="1"/>
  <c r="P1458" i="1"/>
  <c r="O1458" i="1"/>
  <c r="S1458" i="1" s="1"/>
  <c r="U1457" i="1"/>
  <c r="T1457" i="1"/>
  <c r="Q1457" i="1"/>
  <c r="R1457" i="1" s="1"/>
  <c r="P1457" i="1"/>
  <c r="O1457" i="1"/>
  <c r="S1457" i="1" s="1"/>
  <c r="U1456" i="1"/>
  <c r="T1456" i="1"/>
  <c r="Q1456" i="1"/>
  <c r="R1456" i="1" s="1"/>
  <c r="P1456" i="1"/>
  <c r="O1456" i="1"/>
  <c r="S1456" i="1" s="1"/>
  <c r="U1455" i="1"/>
  <c r="T1455" i="1"/>
  <c r="Q1455" i="1"/>
  <c r="R1455" i="1" s="1"/>
  <c r="P1455" i="1"/>
  <c r="O1455" i="1"/>
  <c r="S1455" i="1" s="1"/>
  <c r="U1454" i="1"/>
  <c r="T1454" i="1"/>
  <c r="Q1454" i="1"/>
  <c r="R1454" i="1" s="1"/>
  <c r="P1454" i="1"/>
  <c r="O1454" i="1"/>
  <c r="S1454" i="1" s="1"/>
  <c r="U1453" i="1"/>
  <c r="T1453" i="1"/>
  <c r="Q1453" i="1"/>
  <c r="R1453" i="1" s="1"/>
  <c r="P1453" i="1"/>
  <c r="O1453" i="1"/>
  <c r="S1453" i="1" s="1"/>
  <c r="U1452" i="1"/>
  <c r="T1452" i="1"/>
  <c r="Q1452" i="1"/>
  <c r="R1452" i="1" s="1"/>
  <c r="P1452" i="1"/>
  <c r="O1452" i="1"/>
  <c r="S1452" i="1" s="1"/>
  <c r="U1451" i="1"/>
  <c r="T1451" i="1"/>
  <c r="Q1451" i="1"/>
  <c r="R1451" i="1" s="1"/>
  <c r="P1451" i="1"/>
  <c r="O1451" i="1"/>
  <c r="S1451" i="1" s="1"/>
  <c r="U1450" i="1"/>
  <c r="T1450" i="1"/>
  <c r="Q1450" i="1"/>
  <c r="R1450" i="1" s="1"/>
  <c r="P1450" i="1"/>
  <c r="O1450" i="1"/>
  <c r="S1450" i="1" s="1"/>
  <c r="U1449" i="1"/>
  <c r="T1449" i="1"/>
  <c r="Q1449" i="1"/>
  <c r="R1449" i="1" s="1"/>
  <c r="P1449" i="1"/>
  <c r="O1449" i="1"/>
  <c r="S1449" i="1" s="1"/>
  <c r="U1448" i="1"/>
  <c r="T1448" i="1"/>
  <c r="Q1448" i="1"/>
  <c r="R1448" i="1" s="1"/>
  <c r="P1448" i="1"/>
  <c r="O1448" i="1"/>
  <c r="S1448" i="1" s="1"/>
  <c r="U1447" i="1"/>
  <c r="T1447" i="1"/>
  <c r="Q1447" i="1"/>
  <c r="R1447" i="1" s="1"/>
  <c r="P1447" i="1"/>
  <c r="O1447" i="1"/>
  <c r="S1447" i="1" s="1"/>
  <c r="U1446" i="1"/>
  <c r="T1446" i="1"/>
  <c r="Q1446" i="1"/>
  <c r="R1446" i="1" s="1"/>
  <c r="P1446" i="1"/>
  <c r="O1446" i="1"/>
  <c r="S1446" i="1" s="1"/>
  <c r="U1445" i="1"/>
  <c r="T1445" i="1"/>
  <c r="Q1445" i="1"/>
  <c r="R1445" i="1" s="1"/>
  <c r="P1445" i="1"/>
  <c r="O1445" i="1"/>
  <c r="S1445" i="1" s="1"/>
  <c r="U1444" i="1"/>
  <c r="T1444" i="1"/>
  <c r="Q1444" i="1"/>
  <c r="R1444" i="1" s="1"/>
  <c r="P1444" i="1"/>
  <c r="O1444" i="1"/>
  <c r="S1444" i="1" s="1"/>
  <c r="U1443" i="1"/>
  <c r="T1443" i="1"/>
  <c r="Q1443" i="1"/>
  <c r="R1443" i="1" s="1"/>
  <c r="P1443" i="1"/>
  <c r="O1443" i="1"/>
  <c r="S1443" i="1" s="1"/>
  <c r="U1442" i="1"/>
  <c r="T1442" i="1"/>
  <c r="Q1442" i="1"/>
  <c r="R1442" i="1" s="1"/>
  <c r="P1442" i="1"/>
  <c r="O1442" i="1"/>
  <c r="S1442" i="1" s="1"/>
  <c r="U1441" i="1"/>
  <c r="T1441" i="1"/>
  <c r="Q1441" i="1"/>
  <c r="R1441" i="1" s="1"/>
  <c r="P1441" i="1"/>
  <c r="O1441" i="1"/>
  <c r="S1441" i="1" s="1"/>
  <c r="U1440" i="1"/>
  <c r="T1440" i="1"/>
  <c r="Q1440" i="1"/>
  <c r="R1440" i="1" s="1"/>
  <c r="P1440" i="1"/>
  <c r="O1440" i="1"/>
  <c r="S1440" i="1" s="1"/>
  <c r="U1439" i="1"/>
  <c r="T1439" i="1"/>
  <c r="Q1439" i="1"/>
  <c r="R1439" i="1" s="1"/>
  <c r="P1439" i="1"/>
  <c r="O1439" i="1"/>
  <c r="S1439" i="1" s="1"/>
  <c r="U1438" i="1"/>
  <c r="T1438" i="1"/>
  <c r="Q1438" i="1"/>
  <c r="R1438" i="1" s="1"/>
  <c r="P1438" i="1"/>
  <c r="O1438" i="1"/>
  <c r="S1438" i="1" s="1"/>
  <c r="U1437" i="1"/>
  <c r="T1437" i="1"/>
  <c r="Q1437" i="1"/>
  <c r="R1437" i="1" s="1"/>
  <c r="P1437" i="1"/>
  <c r="O1437" i="1"/>
  <c r="S1437" i="1" s="1"/>
  <c r="U1436" i="1"/>
  <c r="T1436" i="1"/>
  <c r="Q1436" i="1"/>
  <c r="R1436" i="1" s="1"/>
  <c r="P1436" i="1"/>
  <c r="O1436" i="1"/>
  <c r="S1436" i="1" s="1"/>
  <c r="U1435" i="1"/>
  <c r="T1435" i="1"/>
  <c r="Q1435" i="1"/>
  <c r="R1435" i="1" s="1"/>
  <c r="P1435" i="1"/>
  <c r="O1435" i="1"/>
  <c r="S1435" i="1" s="1"/>
  <c r="U1434" i="1"/>
  <c r="T1434" i="1"/>
  <c r="Q1434" i="1"/>
  <c r="R1434" i="1" s="1"/>
  <c r="P1434" i="1"/>
  <c r="O1434" i="1"/>
  <c r="S1434" i="1" s="1"/>
  <c r="U1433" i="1"/>
  <c r="T1433" i="1"/>
  <c r="Q1433" i="1"/>
  <c r="R1433" i="1" s="1"/>
  <c r="P1433" i="1"/>
  <c r="O1433" i="1"/>
  <c r="S1433" i="1" s="1"/>
  <c r="U1432" i="1"/>
  <c r="T1432" i="1"/>
  <c r="Q1432" i="1"/>
  <c r="R1432" i="1" s="1"/>
  <c r="P1432" i="1"/>
  <c r="O1432" i="1"/>
  <c r="S1432" i="1" s="1"/>
  <c r="U1431" i="1"/>
  <c r="T1431" i="1"/>
  <c r="Q1431" i="1"/>
  <c r="R1431" i="1" s="1"/>
  <c r="P1431" i="1"/>
  <c r="O1431" i="1"/>
  <c r="S1431" i="1" s="1"/>
  <c r="U1430" i="1"/>
  <c r="T1430" i="1"/>
  <c r="Q1430" i="1"/>
  <c r="R1430" i="1" s="1"/>
  <c r="P1430" i="1"/>
  <c r="O1430" i="1"/>
  <c r="S1430" i="1" s="1"/>
  <c r="U1429" i="1"/>
  <c r="T1429" i="1"/>
  <c r="Q1429" i="1"/>
  <c r="R1429" i="1" s="1"/>
  <c r="P1429" i="1"/>
  <c r="O1429" i="1"/>
  <c r="S1429" i="1" s="1"/>
  <c r="U1428" i="1"/>
  <c r="T1428" i="1"/>
  <c r="Q1428" i="1"/>
  <c r="R1428" i="1" s="1"/>
  <c r="P1428" i="1"/>
  <c r="O1428" i="1"/>
  <c r="S1428" i="1" s="1"/>
  <c r="U1427" i="1"/>
  <c r="T1427" i="1"/>
  <c r="Q1427" i="1"/>
  <c r="R1427" i="1" s="1"/>
  <c r="P1427" i="1"/>
  <c r="O1427" i="1"/>
  <c r="S1427" i="1" s="1"/>
  <c r="U1426" i="1"/>
  <c r="T1426" i="1"/>
  <c r="Q1426" i="1"/>
  <c r="R1426" i="1" s="1"/>
  <c r="P1426" i="1"/>
  <c r="O1426" i="1"/>
  <c r="S1426" i="1" s="1"/>
  <c r="U1425" i="1"/>
  <c r="T1425" i="1"/>
  <c r="Q1425" i="1"/>
  <c r="R1425" i="1" s="1"/>
  <c r="P1425" i="1"/>
  <c r="O1425" i="1"/>
  <c r="S1425" i="1" s="1"/>
  <c r="U1424" i="1"/>
  <c r="T1424" i="1"/>
  <c r="Q1424" i="1"/>
  <c r="R1424" i="1" s="1"/>
  <c r="P1424" i="1"/>
  <c r="O1424" i="1"/>
  <c r="S1424" i="1" s="1"/>
  <c r="U1423" i="1"/>
  <c r="T1423" i="1"/>
  <c r="Q1423" i="1"/>
  <c r="R1423" i="1" s="1"/>
  <c r="P1423" i="1"/>
  <c r="O1423" i="1"/>
  <c r="S1423" i="1" s="1"/>
  <c r="U1422" i="1"/>
  <c r="T1422" i="1"/>
  <c r="Q1422" i="1"/>
  <c r="R1422" i="1" s="1"/>
  <c r="P1422" i="1"/>
  <c r="O1422" i="1"/>
  <c r="S1422" i="1" s="1"/>
  <c r="U1421" i="1"/>
  <c r="T1421" i="1"/>
  <c r="Q1421" i="1"/>
  <c r="R1421" i="1" s="1"/>
  <c r="P1421" i="1"/>
  <c r="O1421" i="1"/>
  <c r="S1421" i="1" s="1"/>
  <c r="U1420" i="1"/>
  <c r="T1420" i="1"/>
  <c r="Q1420" i="1"/>
  <c r="R1420" i="1" s="1"/>
  <c r="P1420" i="1"/>
  <c r="O1420" i="1"/>
  <c r="S1420" i="1" s="1"/>
  <c r="U1419" i="1"/>
  <c r="T1419" i="1"/>
  <c r="Q1419" i="1"/>
  <c r="R1419" i="1" s="1"/>
  <c r="P1419" i="1"/>
  <c r="O1419" i="1"/>
  <c r="S1419" i="1" s="1"/>
  <c r="U1418" i="1"/>
  <c r="T1418" i="1"/>
  <c r="Q1418" i="1"/>
  <c r="R1418" i="1" s="1"/>
  <c r="P1418" i="1"/>
  <c r="O1418" i="1"/>
  <c r="S1418" i="1" s="1"/>
  <c r="U1417" i="1"/>
  <c r="T1417" i="1"/>
  <c r="Q1417" i="1"/>
  <c r="R1417" i="1" s="1"/>
  <c r="P1417" i="1"/>
  <c r="O1417" i="1"/>
  <c r="S1417" i="1" s="1"/>
  <c r="U1416" i="1"/>
  <c r="T1416" i="1"/>
  <c r="Q1416" i="1"/>
  <c r="R1416" i="1" s="1"/>
  <c r="P1416" i="1"/>
  <c r="O1416" i="1"/>
  <c r="S1416" i="1" s="1"/>
  <c r="U1415" i="1"/>
  <c r="T1415" i="1"/>
  <c r="Q1415" i="1"/>
  <c r="R1415" i="1" s="1"/>
  <c r="P1415" i="1"/>
  <c r="O1415" i="1"/>
  <c r="S1415" i="1" s="1"/>
  <c r="U1414" i="1"/>
  <c r="T1414" i="1"/>
  <c r="Q1414" i="1"/>
  <c r="R1414" i="1" s="1"/>
  <c r="P1414" i="1"/>
  <c r="O1414" i="1"/>
  <c r="S1414" i="1" s="1"/>
  <c r="U1413" i="1"/>
  <c r="T1413" i="1"/>
  <c r="Q1413" i="1"/>
  <c r="R1413" i="1" s="1"/>
  <c r="P1413" i="1"/>
  <c r="O1413" i="1"/>
  <c r="S1413" i="1" s="1"/>
  <c r="U1412" i="1"/>
  <c r="T1412" i="1"/>
  <c r="Q1412" i="1"/>
  <c r="R1412" i="1" s="1"/>
  <c r="P1412" i="1"/>
  <c r="O1412" i="1"/>
  <c r="S1412" i="1" s="1"/>
  <c r="U1411" i="1"/>
  <c r="T1411" i="1"/>
  <c r="Q1411" i="1"/>
  <c r="R1411" i="1" s="1"/>
  <c r="P1411" i="1"/>
  <c r="O1411" i="1"/>
  <c r="S1411" i="1" s="1"/>
  <c r="U1410" i="1"/>
  <c r="T1410" i="1"/>
  <c r="Q1410" i="1"/>
  <c r="R1410" i="1" s="1"/>
  <c r="P1410" i="1"/>
  <c r="O1410" i="1"/>
  <c r="S1410" i="1" s="1"/>
  <c r="U1409" i="1"/>
  <c r="T1409" i="1"/>
  <c r="Q1409" i="1"/>
  <c r="R1409" i="1" s="1"/>
  <c r="P1409" i="1"/>
  <c r="O1409" i="1"/>
  <c r="S1409" i="1" s="1"/>
  <c r="U1408" i="1"/>
  <c r="T1408" i="1"/>
  <c r="Q1408" i="1"/>
  <c r="R1408" i="1" s="1"/>
  <c r="P1408" i="1"/>
  <c r="O1408" i="1"/>
  <c r="S1408" i="1" s="1"/>
  <c r="U1407" i="1"/>
  <c r="T1407" i="1"/>
  <c r="Q1407" i="1"/>
  <c r="R1407" i="1" s="1"/>
  <c r="P1407" i="1"/>
  <c r="O1407" i="1"/>
  <c r="S1407" i="1" s="1"/>
  <c r="U1406" i="1"/>
  <c r="T1406" i="1"/>
  <c r="Q1406" i="1"/>
  <c r="R1406" i="1" s="1"/>
  <c r="P1406" i="1"/>
  <c r="O1406" i="1"/>
  <c r="S1406" i="1" s="1"/>
  <c r="U1405" i="1"/>
  <c r="T1405" i="1"/>
  <c r="Q1405" i="1"/>
  <c r="R1405" i="1" s="1"/>
  <c r="P1405" i="1"/>
  <c r="O1405" i="1"/>
  <c r="S1405" i="1" s="1"/>
  <c r="U1404" i="1"/>
  <c r="T1404" i="1"/>
  <c r="Q1404" i="1"/>
  <c r="R1404" i="1" s="1"/>
  <c r="P1404" i="1"/>
  <c r="O1404" i="1"/>
  <c r="S1404" i="1" s="1"/>
  <c r="U1403" i="1"/>
  <c r="T1403" i="1"/>
  <c r="Q1403" i="1"/>
  <c r="R1403" i="1" s="1"/>
  <c r="P1403" i="1"/>
  <c r="O1403" i="1"/>
  <c r="S1403" i="1" s="1"/>
  <c r="U1402" i="1"/>
  <c r="T1402" i="1"/>
  <c r="Q1402" i="1"/>
  <c r="R1402" i="1" s="1"/>
  <c r="P1402" i="1"/>
  <c r="O1402" i="1"/>
  <c r="S1402" i="1" s="1"/>
  <c r="U1401" i="1"/>
  <c r="T1401" i="1"/>
  <c r="Q1401" i="1"/>
  <c r="R1401" i="1" s="1"/>
  <c r="P1401" i="1"/>
  <c r="O1401" i="1"/>
  <c r="S1401" i="1" s="1"/>
  <c r="U1400" i="1"/>
  <c r="T1400" i="1"/>
  <c r="Q1400" i="1"/>
  <c r="R1400" i="1" s="1"/>
  <c r="P1400" i="1"/>
  <c r="O1400" i="1"/>
  <c r="S1400" i="1" s="1"/>
  <c r="U1399" i="1"/>
  <c r="T1399" i="1"/>
  <c r="Q1399" i="1"/>
  <c r="R1399" i="1" s="1"/>
  <c r="P1399" i="1"/>
  <c r="O1399" i="1"/>
  <c r="S1399" i="1" s="1"/>
  <c r="U1398" i="1"/>
  <c r="T1398" i="1"/>
  <c r="Q1398" i="1"/>
  <c r="R1398" i="1" s="1"/>
  <c r="P1398" i="1"/>
  <c r="O1398" i="1"/>
  <c r="S1398" i="1" s="1"/>
  <c r="U1397" i="1"/>
  <c r="T1397" i="1"/>
  <c r="Q1397" i="1"/>
  <c r="R1397" i="1" s="1"/>
  <c r="P1397" i="1"/>
  <c r="O1397" i="1"/>
  <c r="S1397" i="1" s="1"/>
  <c r="U1396" i="1"/>
  <c r="T1396" i="1"/>
  <c r="Q1396" i="1"/>
  <c r="R1396" i="1" s="1"/>
  <c r="P1396" i="1"/>
  <c r="O1396" i="1"/>
  <c r="S1396" i="1" s="1"/>
  <c r="U1395" i="1"/>
  <c r="T1395" i="1"/>
  <c r="Q1395" i="1"/>
  <c r="R1395" i="1" s="1"/>
  <c r="P1395" i="1"/>
  <c r="O1395" i="1"/>
  <c r="S1395" i="1" s="1"/>
  <c r="U1394" i="1"/>
  <c r="T1394" i="1"/>
  <c r="Q1394" i="1"/>
  <c r="R1394" i="1" s="1"/>
  <c r="P1394" i="1"/>
  <c r="O1394" i="1"/>
  <c r="S1394" i="1" s="1"/>
  <c r="U1393" i="1"/>
  <c r="T1393" i="1"/>
  <c r="Q1393" i="1"/>
  <c r="R1393" i="1" s="1"/>
  <c r="P1393" i="1"/>
  <c r="O1393" i="1"/>
  <c r="S1393" i="1" s="1"/>
  <c r="U1392" i="1"/>
  <c r="T1392" i="1"/>
  <c r="Q1392" i="1"/>
  <c r="R1392" i="1" s="1"/>
  <c r="P1392" i="1"/>
  <c r="O1392" i="1"/>
  <c r="S1392" i="1" s="1"/>
  <c r="U1391" i="1"/>
  <c r="T1391" i="1"/>
  <c r="Q1391" i="1"/>
  <c r="R1391" i="1" s="1"/>
  <c r="P1391" i="1"/>
  <c r="O1391" i="1"/>
  <c r="S1391" i="1" s="1"/>
  <c r="U1390" i="1"/>
  <c r="T1390" i="1"/>
  <c r="Q1390" i="1"/>
  <c r="R1390" i="1" s="1"/>
  <c r="P1390" i="1"/>
  <c r="O1390" i="1"/>
  <c r="S1390" i="1" s="1"/>
  <c r="U1389" i="1"/>
  <c r="T1389" i="1"/>
  <c r="Q1389" i="1"/>
  <c r="R1389" i="1" s="1"/>
  <c r="P1389" i="1"/>
  <c r="O1389" i="1"/>
  <c r="S1389" i="1" s="1"/>
  <c r="U1388" i="1"/>
  <c r="T1388" i="1"/>
  <c r="Q1388" i="1"/>
  <c r="R1388" i="1" s="1"/>
  <c r="P1388" i="1"/>
  <c r="O1388" i="1"/>
  <c r="S1388" i="1" s="1"/>
  <c r="U1387" i="1"/>
  <c r="T1387" i="1"/>
  <c r="Q1387" i="1"/>
  <c r="R1387" i="1" s="1"/>
  <c r="P1387" i="1"/>
  <c r="O1387" i="1"/>
  <c r="S1387" i="1" s="1"/>
  <c r="U1386" i="1"/>
  <c r="T1386" i="1"/>
  <c r="Q1386" i="1"/>
  <c r="R1386" i="1" s="1"/>
  <c r="P1386" i="1"/>
  <c r="O1386" i="1"/>
  <c r="S1386" i="1" s="1"/>
  <c r="U1385" i="1"/>
  <c r="T1385" i="1"/>
  <c r="Q1385" i="1"/>
  <c r="R1385" i="1" s="1"/>
  <c r="P1385" i="1"/>
  <c r="O1385" i="1"/>
  <c r="S1385" i="1" s="1"/>
  <c r="U1384" i="1"/>
  <c r="T1384" i="1"/>
  <c r="Q1384" i="1"/>
  <c r="R1384" i="1" s="1"/>
  <c r="P1384" i="1"/>
  <c r="O1384" i="1"/>
  <c r="S1384" i="1" s="1"/>
  <c r="U1383" i="1"/>
  <c r="T1383" i="1"/>
  <c r="Q1383" i="1"/>
  <c r="R1383" i="1" s="1"/>
  <c r="P1383" i="1"/>
  <c r="O1383" i="1"/>
  <c r="S1383" i="1" s="1"/>
  <c r="U1382" i="1"/>
  <c r="T1382" i="1"/>
  <c r="Q1382" i="1"/>
  <c r="R1382" i="1" s="1"/>
  <c r="P1382" i="1"/>
  <c r="O1382" i="1"/>
  <c r="S1382" i="1" s="1"/>
  <c r="U1381" i="1"/>
  <c r="T1381" i="1"/>
  <c r="Q1381" i="1"/>
  <c r="R1381" i="1" s="1"/>
  <c r="P1381" i="1"/>
  <c r="O1381" i="1"/>
  <c r="S1381" i="1" s="1"/>
  <c r="U1380" i="1"/>
  <c r="T1380" i="1"/>
  <c r="Q1380" i="1"/>
  <c r="R1380" i="1" s="1"/>
  <c r="P1380" i="1"/>
  <c r="O1380" i="1"/>
  <c r="S1380" i="1" s="1"/>
  <c r="U1379" i="1"/>
  <c r="T1379" i="1"/>
  <c r="Q1379" i="1"/>
  <c r="R1379" i="1" s="1"/>
  <c r="P1379" i="1"/>
  <c r="O1379" i="1"/>
  <c r="S1379" i="1" s="1"/>
  <c r="U1378" i="1"/>
  <c r="T1378" i="1"/>
  <c r="Q1378" i="1"/>
  <c r="R1378" i="1" s="1"/>
  <c r="P1378" i="1"/>
  <c r="O1378" i="1"/>
  <c r="S1378" i="1" s="1"/>
  <c r="U1377" i="1"/>
  <c r="T1377" i="1"/>
  <c r="Q1377" i="1"/>
  <c r="R1377" i="1" s="1"/>
  <c r="P1377" i="1"/>
  <c r="O1377" i="1"/>
  <c r="S1377" i="1" s="1"/>
  <c r="U1376" i="1"/>
  <c r="T1376" i="1"/>
  <c r="Q1376" i="1"/>
  <c r="R1376" i="1" s="1"/>
  <c r="P1376" i="1"/>
  <c r="O1376" i="1"/>
  <c r="S1376" i="1" s="1"/>
  <c r="U1375" i="1"/>
  <c r="T1375" i="1"/>
  <c r="Q1375" i="1"/>
  <c r="R1375" i="1" s="1"/>
  <c r="P1375" i="1"/>
  <c r="O1375" i="1"/>
  <c r="S1375" i="1" s="1"/>
  <c r="U1374" i="1"/>
  <c r="T1374" i="1"/>
  <c r="Q1374" i="1"/>
  <c r="R1374" i="1" s="1"/>
  <c r="P1374" i="1"/>
  <c r="O1374" i="1"/>
  <c r="S1374" i="1" s="1"/>
  <c r="U1373" i="1"/>
  <c r="T1373" i="1"/>
  <c r="Q1373" i="1"/>
  <c r="R1373" i="1" s="1"/>
  <c r="P1373" i="1"/>
  <c r="O1373" i="1"/>
  <c r="S1373" i="1" s="1"/>
  <c r="U1372" i="1"/>
  <c r="T1372" i="1"/>
  <c r="Q1372" i="1"/>
  <c r="R1372" i="1" s="1"/>
  <c r="P1372" i="1"/>
  <c r="O1372" i="1"/>
  <c r="S1372" i="1" s="1"/>
  <c r="U1371" i="1"/>
  <c r="T1371" i="1"/>
  <c r="Q1371" i="1"/>
  <c r="R1371" i="1" s="1"/>
  <c r="P1371" i="1"/>
  <c r="O1371" i="1"/>
  <c r="S1371" i="1" s="1"/>
  <c r="U1370" i="1"/>
  <c r="T1370" i="1"/>
  <c r="Q1370" i="1"/>
  <c r="R1370" i="1" s="1"/>
  <c r="P1370" i="1"/>
  <c r="O1370" i="1"/>
  <c r="S1370" i="1" s="1"/>
  <c r="U1369" i="1"/>
  <c r="T1369" i="1"/>
  <c r="Q1369" i="1"/>
  <c r="R1369" i="1" s="1"/>
  <c r="P1369" i="1"/>
  <c r="O1369" i="1"/>
  <c r="S1369" i="1" s="1"/>
  <c r="U1368" i="1"/>
  <c r="T1368" i="1"/>
  <c r="Q1368" i="1"/>
  <c r="R1368" i="1" s="1"/>
  <c r="P1368" i="1"/>
  <c r="O1368" i="1"/>
  <c r="S1368" i="1" s="1"/>
  <c r="U1367" i="1"/>
  <c r="T1367" i="1"/>
  <c r="Q1367" i="1"/>
  <c r="R1367" i="1" s="1"/>
  <c r="P1367" i="1"/>
  <c r="O1367" i="1"/>
  <c r="S1367" i="1" s="1"/>
  <c r="U1366" i="1"/>
  <c r="T1366" i="1"/>
  <c r="Q1366" i="1"/>
  <c r="R1366" i="1" s="1"/>
  <c r="P1366" i="1"/>
  <c r="O1366" i="1"/>
  <c r="S1366" i="1" s="1"/>
  <c r="U1365" i="1"/>
  <c r="T1365" i="1"/>
  <c r="Q1365" i="1"/>
  <c r="R1365" i="1" s="1"/>
  <c r="P1365" i="1"/>
  <c r="O1365" i="1"/>
  <c r="S1365" i="1" s="1"/>
  <c r="U1364" i="1"/>
  <c r="T1364" i="1"/>
  <c r="Q1364" i="1"/>
  <c r="R1364" i="1" s="1"/>
  <c r="P1364" i="1"/>
  <c r="O1364" i="1"/>
  <c r="S1364" i="1" s="1"/>
  <c r="U1363" i="1"/>
  <c r="T1363" i="1"/>
  <c r="Q1363" i="1"/>
  <c r="R1363" i="1" s="1"/>
  <c r="P1363" i="1"/>
  <c r="O1363" i="1"/>
  <c r="S1363" i="1" s="1"/>
  <c r="U1362" i="1"/>
  <c r="T1362" i="1"/>
  <c r="Q1362" i="1"/>
  <c r="R1362" i="1" s="1"/>
  <c r="P1362" i="1"/>
  <c r="O1362" i="1"/>
  <c r="S1362" i="1" s="1"/>
  <c r="U1361" i="1"/>
  <c r="T1361" i="1"/>
  <c r="Q1361" i="1"/>
  <c r="R1361" i="1" s="1"/>
  <c r="P1361" i="1"/>
  <c r="O1361" i="1"/>
  <c r="S1361" i="1" s="1"/>
  <c r="U1360" i="1"/>
  <c r="T1360" i="1"/>
  <c r="Q1360" i="1"/>
  <c r="R1360" i="1" s="1"/>
  <c r="P1360" i="1"/>
  <c r="O1360" i="1"/>
  <c r="S1360" i="1" s="1"/>
  <c r="U1359" i="1"/>
  <c r="T1359" i="1"/>
  <c r="Q1359" i="1"/>
  <c r="R1359" i="1" s="1"/>
  <c r="P1359" i="1"/>
  <c r="O1359" i="1"/>
  <c r="S1359" i="1" s="1"/>
  <c r="U1358" i="1"/>
  <c r="T1358" i="1"/>
  <c r="Q1358" i="1"/>
  <c r="R1358" i="1" s="1"/>
  <c r="P1358" i="1"/>
  <c r="O1358" i="1"/>
  <c r="S1358" i="1" s="1"/>
  <c r="U1357" i="1"/>
  <c r="T1357" i="1"/>
  <c r="Q1357" i="1"/>
  <c r="R1357" i="1" s="1"/>
  <c r="P1357" i="1"/>
  <c r="O1357" i="1"/>
  <c r="S1357" i="1" s="1"/>
  <c r="U1356" i="1"/>
  <c r="T1356" i="1"/>
  <c r="Q1356" i="1"/>
  <c r="R1356" i="1" s="1"/>
  <c r="P1356" i="1"/>
  <c r="O1356" i="1"/>
  <c r="S1356" i="1" s="1"/>
  <c r="U1355" i="1"/>
  <c r="T1355" i="1"/>
  <c r="Q1355" i="1"/>
  <c r="R1355" i="1" s="1"/>
  <c r="P1355" i="1"/>
  <c r="O1355" i="1"/>
  <c r="S1355" i="1" s="1"/>
  <c r="U1354" i="1"/>
  <c r="T1354" i="1"/>
  <c r="Q1354" i="1"/>
  <c r="R1354" i="1" s="1"/>
  <c r="P1354" i="1"/>
  <c r="O1354" i="1"/>
  <c r="S1354" i="1" s="1"/>
  <c r="U1353" i="1"/>
  <c r="T1353" i="1"/>
  <c r="Q1353" i="1"/>
  <c r="R1353" i="1" s="1"/>
  <c r="P1353" i="1"/>
  <c r="O1353" i="1"/>
  <c r="S1353" i="1" s="1"/>
  <c r="U1352" i="1"/>
  <c r="T1352" i="1"/>
  <c r="Q1352" i="1"/>
  <c r="R1352" i="1" s="1"/>
  <c r="P1352" i="1"/>
  <c r="O1352" i="1"/>
  <c r="S1352" i="1" s="1"/>
  <c r="U1351" i="1"/>
  <c r="T1351" i="1"/>
  <c r="Q1351" i="1"/>
  <c r="R1351" i="1" s="1"/>
  <c r="P1351" i="1"/>
  <c r="O1351" i="1"/>
  <c r="S1351" i="1" s="1"/>
  <c r="U1350" i="1"/>
  <c r="T1350" i="1"/>
  <c r="Q1350" i="1"/>
  <c r="R1350" i="1" s="1"/>
  <c r="P1350" i="1"/>
  <c r="O1350" i="1"/>
  <c r="S1350" i="1" s="1"/>
  <c r="U1349" i="1"/>
  <c r="T1349" i="1"/>
  <c r="Q1349" i="1"/>
  <c r="R1349" i="1" s="1"/>
  <c r="P1349" i="1"/>
  <c r="O1349" i="1"/>
  <c r="S1349" i="1" s="1"/>
  <c r="U1348" i="1"/>
  <c r="T1348" i="1"/>
  <c r="Q1348" i="1"/>
  <c r="R1348" i="1" s="1"/>
  <c r="P1348" i="1"/>
  <c r="O1348" i="1"/>
  <c r="S1348" i="1" s="1"/>
  <c r="U1347" i="1"/>
  <c r="T1347" i="1"/>
  <c r="Q1347" i="1"/>
  <c r="R1347" i="1" s="1"/>
  <c r="P1347" i="1"/>
  <c r="O1347" i="1"/>
  <c r="S1347" i="1" s="1"/>
  <c r="U1346" i="1"/>
  <c r="T1346" i="1"/>
  <c r="Q1346" i="1"/>
  <c r="R1346" i="1" s="1"/>
  <c r="P1346" i="1"/>
  <c r="O1346" i="1"/>
  <c r="S1346" i="1" s="1"/>
  <c r="U1345" i="1"/>
  <c r="T1345" i="1"/>
  <c r="Q1345" i="1"/>
  <c r="R1345" i="1" s="1"/>
  <c r="P1345" i="1"/>
  <c r="O1345" i="1"/>
  <c r="S1345" i="1" s="1"/>
  <c r="U1344" i="1"/>
  <c r="T1344" i="1"/>
  <c r="Q1344" i="1"/>
  <c r="R1344" i="1" s="1"/>
  <c r="P1344" i="1"/>
  <c r="O1344" i="1"/>
  <c r="S1344" i="1" s="1"/>
  <c r="U1343" i="1"/>
  <c r="T1343" i="1"/>
  <c r="Q1343" i="1"/>
  <c r="R1343" i="1" s="1"/>
  <c r="P1343" i="1"/>
  <c r="O1343" i="1"/>
  <c r="S1343" i="1" s="1"/>
  <c r="U1342" i="1"/>
  <c r="T1342" i="1"/>
  <c r="Q1342" i="1"/>
  <c r="R1342" i="1" s="1"/>
  <c r="P1342" i="1"/>
  <c r="O1342" i="1"/>
  <c r="S1342" i="1" s="1"/>
  <c r="U1341" i="1"/>
  <c r="T1341" i="1"/>
  <c r="Q1341" i="1"/>
  <c r="R1341" i="1" s="1"/>
  <c r="P1341" i="1"/>
  <c r="O1341" i="1"/>
  <c r="S1341" i="1" s="1"/>
  <c r="U1340" i="1"/>
  <c r="T1340" i="1"/>
  <c r="Q1340" i="1"/>
  <c r="R1340" i="1" s="1"/>
  <c r="P1340" i="1"/>
  <c r="O1340" i="1"/>
  <c r="S1340" i="1" s="1"/>
  <c r="U1339" i="1"/>
  <c r="T1339" i="1"/>
  <c r="Q1339" i="1"/>
  <c r="R1339" i="1" s="1"/>
  <c r="P1339" i="1"/>
  <c r="O1339" i="1"/>
  <c r="S1339" i="1" s="1"/>
  <c r="U1338" i="1"/>
  <c r="T1338" i="1"/>
  <c r="Q1338" i="1"/>
  <c r="R1338" i="1" s="1"/>
  <c r="P1338" i="1"/>
  <c r="O1338" i="1"/>
  <c r="S1338" i="1" s="1"/>
  <c r="U1337" i="1"/>
  <c r="T1337" i="1"/>
  <c r="Q1337" i="1"/>
  <c r="R1337" i="1" s="1"/>
  <c r="P1337" i="1"/>
  <c r="O1337" i="1"/>
  <c r="S1337" i="1" s="1"/>
  <c r="U1336" i="1"/>
  <c r="T1336" i="1"/>
  <c r="Q1336" i="1"/>
  <c r="R1336" i="1" s="1"/>
  <c r="P1336" i="1"/>
  <c r="O1336" i="1"/>
  <c r="S1336" i="1" s="1"/>
  <c r="U1335" i="1"/>
  <c r="T1335" i="1"/>
  <c r="Q1335" i="1"/>
  <c r="R1335" i="1" s="1"/>
  <c r="P1335" i="1"/>
  <c r="O1335" i="1"/>
  <c r="S1335" i="1" s="1"/>
  <c r="U1334" i="1"/>
  <c r="T1334" i="1"/>
  <c r="Q1334" i="1"/>
  <c r="R1334" i="1" s="1"/>
  <c r="P1334" i="1"/>
  <c r="O1334" i="1"/>
  <c r="S1334" i="1" s="1"/>
  <c r="U1333" i="1"/>
  <c r="T1333" i="1"/>
  <c r="Q1333" i="1"/>
  <c r="R1333" i="1" s="1"/>
  <c r="P1333" i="1"/>
  <c r="O1333" i="1"/>
  <c r="S1333" i="1" s="1"/>
  <c r="U1332" i="1"/>
  <c r="T1332" i="1"/>
  <c r="Q1332" i="1"/>
  <c r="R1332" i="1" s="1"/>
  <c r="P1332" i="1"/>
  <c r="O1332" i="1"/>
  <c r="S1332" i="1" s="1"/>
  <c r="U1331" i="1"/>
  <c r="T1331" i="1"/>
  <c r="Q1331" i="1"/>
  <c r="R1331" i="1" s="1"/>
  <c r="P1331" i="1"/>
  <c r="O1331" i="1"/>
  <c r="S1331" i="1" s="1"/>
  <c r="U1330" i="1"/>
  <c r="T1330" i="1"/>
  <c r="Q1330" i="1"/>
  <c r="R1330" i="1" s="1"/>
  <c r="P1330" i="1"/>
  <c r="O1330" i="1"/>
  <c r="S1330" i="1" s="1"/>
  <c r="U1329" i="1"/>
  <c r="T1329" i="1"/>
  <c r="Q1329" i="1"/>
  <c r="R1329" i="1" s="1"/>
  <c r="P1329" i="1"/>
  <c r="O1329" i="1"/>
  <c r="S1329" i="1" s="1"/>
  <c r="U1328" i="1"/>
  <c r="T1328" i="1"/>
  <c r="Q1328" i="1"/>
  <c r="R1328" i="1" s="1"/>
  <c r="P1328" i="1"/>
  <c r="O1328" i="1"/>
  <c r="S1328" i="1" s="1"/>
  <c r="U1327" i="1"/>
  <c r="T1327" i="1"/>
  <c r="Q1327" i="1"/>
  <c r="R1327" i="1" s="1"/>
  <c r="P1327" i="1"/>
  <c r="O1327" i="1"/>
  <c r="S1327" i="1" s="1"/>
  <c r="U1326" i="1"/>
  <c r="T1326" i="1"/>
  <c r="Q1326" i="1"/>
  <c r="R1326" i="1" s="1"/>
  <c r="P1326" i="1"/>
  <c r="O1326" i="1"/>
  <c r="S1326" i="1" s="1"/>
  <c r="U1325" i="1"/>
  <c r="T1325" i="1"/>
  <c r="Q1325" i="1"/>
  <c r="R1325" i="1" s="1"/>
  <c r="P1325" i="1"/>
  <c r="O1325" i="1"/>
  <c r="S1325" i="1" s="1"/>
  <c r="U1324" i="1"/>
  <c r="T1324" i="1"/>
  <c r="Q1324" i="1"/>
  <c r="R1324" i="1" s="1"/>
  <c r="P1324" i="1"/>
  <c r="O1324" i="1"/>
  <c r="S1324" i="1" s="1"/>
  <c r="U1323" i="1"/>
  <c r="T1323" i="1"/>
  <c r="Q1323" i="1"/>
  <c r="R1323" i="1" s="1"/>
  <c r="P1323" i="1"/>
  <c r="O1323" i="1"/>
  <c r="S1323" i="1" s="1"/>
  <c r="U1322" i="1"/>
  <c r="T1322" i="1"/>
  <c r="Q1322" i="1"/>
  <c r="R1322" i="1" s="1"/>
  <c r="P1322" i="1"/>
  <c r="O1322" i="1"/>
  <c r="S1322" i="1" s="1"/>
  <c r="U1321" i="1"/>
  <c r="T1321" i="1"/>
  <c r="Q1321" i="1"/>
  <c r="R1321" i="1" s="1"/>
  <c r="P1321" i="1"/>
  <c r="O1321" i="1"/>
  <c r="S1321" i="1" s="1"/>
  <c r="U1320" i="1"/>
  <c r="T1320" i="1"/>
  <c r="Q1320" i="1"/>
  <c r="R1320" i="1" s="1"/>
  <c r="P1320" i="1"/>
  <c r="O1320" i="1"/>
  <c r="S1320" i="1" s="1"/>
  <c r="U1319" i="1"/>
  <c r="T1319" i="1"/>
  <c r="Q1319" i="1"/>
  <c r="R1319" i="1" s="1"/>
  <c r="P1319" i="1"/>
  <c r="O1319" i="1"/>
  <c r="S1319" i="1" s="1"/>
  <c r="U1318" i="1"/>
  <c r="T1318" i="1"/>
  <c r="Q1318" i="1"/>
  <c r="R1318" i="1" s="1"/>
  <c r="P1318" i="1"/>
  <c r="O1318" i="1"/>
  <c r="S1318" i="1" s="1"/>
  <c r="U1317" i="1"/>
  <c r="T1317" i="1"/>
  <c r="Q1317" i="1"/>
  <c r="R1317" i="1" s="1"/>
  <c r="P1317" i="1"/>
  <c r="O1317" i="1"/>
  <c r="S1317" i="1" s="1"/>
  <c r="U1316" i="1"/>
  <c r="T1316" i="1"/>
  <c r="Q1316" i="1"/>
  <c r="R1316" i="1" s="1"/>
  <c r="P1316" i="1"/>
  <c r="O1316" i="1"/>
  <c r="S1316" i="1" s="1"/>
  <c r="U1315" i="1"/>
  <c r="T1315" i="1"/>
  <c r="Q1315" i="1"/>
  <c r="R1315" i="1" s="1"/>
  <c r="P1315" i="1"/>
  <c r="O1315" i="1"/>
  <c r="S1315" i="1" s="1"/>
  <c r="U1314" i="1"/>
  <c r="T1314" i="1"/>
  <c r="Q1314" i="1"/>
  <c r="R1314" i="1" s="1"/>
  <c r="P1314" i="1"/>
  <c r="O1314" i="1"/>
  <c r="S1314" i="1" s="1"/>
  <c r="U1313" i="1"/>
  <c r="T1313" i="1"/>
  <c r="Q1313" i="1"/>
  <c r="R1313" i="1" s="1"/>
  <c r="P1313" i="1"/>
  <c r="O1313" i="1"/>
  <c r="S1313" i="1" s="1"/>
  <c r="U1312" i="1"/>
  <c r="T1312" i="1"/>
  <c r="Q1312" i="1"/>
  <c r="R1312" i="1" s="1"/>
  <c r="P1312" i="1"/>
  <c r="O1312" i="1"/>
  <c r="S1312" i="1" s="1"/>
  <c r="U1311" i="1"/>
  <c r="T1311" i="1"/>
  <c r="Q1311" i="1"/>
  <c r="R1311" i="1" s="1"/>
  <c r="P1311" i="1"/>
  <c r="O1311" i="1"/>
  <c r="S1311" i="1" s="1"/>
  <c r="U1310" i="1"/>
  <c r="T1310" i="1"/>
  <c r="Q1310" i="1"/>
  <c r="R1310" i="1" s="1"/>
  <c r="P1310" i="1"/>
  <c r="O1310" i="1"/>
  <c r="S1310" i="1" s="1"/>
  <c r="U1309" i="1"/>
  <c r="T1309" i="1"/>
  <c r="Q1309" i="1"/>
  <c r="R1309" i="1" s="1"/>
  <c r="P1309" i="1"/>
  <c r="O1309" i="1"/>
  <c r="S1309" i="1" s="1"/>
  <c r="U1308" i="1"/>
  <c r="T1308" i="1"/>
  <c r="Q1308" i="1"/>
  <c r="R1308" i="1" s="1"/>
  <c r="P1308" i="1"/>
  <c r="O1308" i="1"/>
  <c r="S1308" i="1" s="1"/>
  <c r="U1307" i="1"/>
  <c r="T1307" i="1"/>
  <c r="Q1307" i="1"/>
  <c r="R1307" i="1" s="1"/>
  <c r="P1307" i="1"/>
  <c r="O1307" i="1"/>
  <c r="S1307" i="1" s="1"/>
  <c r="U1306" i="1"/>
  <c r="T1306" i="1"/>
  <c r="Q1306" i="1"/>
  <c r="R1306" i="1" s="1"/>
  <c r="P1306" i="1"/>
  <c r="O1306" i="1"/>
  <c r="S1306" i="1" s="1"/>
  <c r="U1305" i="1"/>
  <c r="T1305" i="1"/>
  <c r="Q1305" i="1"/>
  <c r="R1305" i="1" s="1"/>
  <c r="P1305" i="1"/>
  <c r="O1305" i="1"/>
  <c r="S1305" i="1" s="1"/>
  <c r="U1304" i="1"/>
  <c r="T1304" i="1"/>
  <c r="Q1304" i="1"/>
  <c r="R1304" i="1" s="1"/>
  <c r="P1304" i="1"/>
  <c r="O1304" i="1"/>
  <c r="S1304" i="1" s="1"/>
  <c r="U1303" i="1"/>
  <c r="T1303" i="1"/>
  <c r="Q1303" i="1"/>
  <c r="R1303" i="1" s="1"/>
  <c r="P1303" i="1"/>
  <c r="O1303" i="1"/>
  <c r="S1303" i="1" s="1"/>
  <c r="U1302" i="1"/>
  <c r="T1302" i="1"/>
  <c r="Q1302" i="1"/>
  <c r="R1302" i="1" s="1"/>
  <c r="P1302" i="1"/>
  <c r="O1302" i="1"/>
  <c r="S1302" i="1" s="1"/>
  <c r="U1301" i="1"/>
  <c r="T1301" i="1"/>
  <c r="Q1301" i="1"/>
  <c r="R1301" i="1" s="1"/>
  <c r="P1301" i="1"/>
  <c r="O1301" i="1"/>
  <c r="S1301" i="1" s="1"/>
  <c r="U1300" i="1"/>
  <c r="T1300" i="1"/>
  <c r="Q1300" i="1"/>
  <c r="R1300" i="1" s="1"/>
  <c r="P1300" i="1"/>
  <c r="O1300" i="1"/>
  <c r="S1300" i="1" s="1"/>
  <c r="U1299" i="1"/>
  <c r="T1299" i="1"/>
  <c r="Q1299" i="1"/>
  <c r="R1299" i="1" s="1"/>
  <c r="P1299" i="1"/>
  <c r="O1299" i="1"/>
  <c r="S1299" i="1" s="1"/>
  <c r="U1298" i="1"/>
  <c r="T1298" i="1"/>
  <c r="Q1298" i="1"/>
  <c r="R1298" i="1" s="1"/>
  <c r="P1298" i="1"/>
  <c r="O1298" i="1"/>
  <c r="S1298" i="1" s="1"/>
  <c r="U1297" i="1"/>
  <c r="T1297" i="1"/>
  <c r="Q1297" i="1"/>
  <c r="R1297" i="1" s="1"/>
  <c r="P1297" i="1"/>
  <c r="O1297" i="1"/>
  <c r="S1297" i="1" s="1"/>
  <c r="U1296" i="1"/>
  <c r="T1296" i="1"/>
  <c r="Q1296" i="1"/>
  <c r="R1296" i="1" s="1"/>
  <c r="P1296" i="1"/>
  <c r="O1296" i="1"/>
  <c r="S1296" i="1" s="1"/>
  <c r="U1295" i="1"/>
  <c r="T1295" i="1"/>
  <c r="Q1295" i="1"/>
  <c r="R1295" i="1" s="1"/>
  <c r="P1295" i="1"/>
  <c r="O1295" i="1"/>
  <c r="S1295" i="1" s="1"/>
  <c r="U1294" i="1"/>
  <c r="T1294" i="1"/>
  <c r="Q1294" i="1"/>
  <c r="R1294" i="1" s="1"/>
  <c r="P1294" i="1"/>
  <c r="O1294" i="1"/>
  <c r="S1294" i="1" s="1"/>
  <c r="U1293" i="1"/>
  <c r="T1293" i="1"/>
  <c r="Q1293" i="1"/>
  <c r="R1293" i="1" s="1"/>
  <c r="P1293" i="1"/>
  <c r="O1293" i="1"/>
  <c r="S1293" i="1" s="1"/>
  <c r="U1292" i="1"/>
  <c r="T1292" i="1"/>
  <c r="Q1292" i="1"/>
  <c r="R1292" i="1" s="1"/>
  <c r="P1292" i="1"/>
  <c r="O1292" i="1"/>
  <c r="S1292" i="1" s="1"/>
  <c r="U1291" i="1"/>
  <c r="T1291" i="1"/>
  <c r="Q1291" i="1"/>
  <c r="R1291" i="1" s="1"/>
  <c r="P1291" i="1"/>
  <c r="O1291" i="1"/>
  <c r="S1291" i="1" s="1"/>
  <c r="U1290" i="1"/>
  <c r="T1290" i="1"/>
  <c r="Q1290" i="1"/>
  <c r="R1290" i="1" s="1"/>
  <c r="P1290" i="1"/>
  <c r="O1290" i="1"/>
  <c r="S1290" i="1" s="1"/>
  <c r="U1289" i="1"/>
  <c r="T1289" i="1"/>
  <c r="Q1289" i="1"/>
  <c r="R1289" i="1" s="1"/>
  <c r="P1289" i="1"/>
  <c r="O1289" i="1"/>
  <c r="S1289" i="1" s="1"/>
  <c r="U1288" i="1"/>
  <c r="T1288" i="1"/>
  <c r="Q1288" i="1"/>
  <c r="R1288" i="1" s="1"/>
  <c r="P1288" i="1"/>
  <c r="O1288" i="1"/>
  <c r="S1288" i="1" s="1"/>
  <c r="U1287" i="1"/>
  <c r="T1287" i="1"/>
  <c r="Q1287" i="1"/>
  <c r="R1287" i="1" s="1"/>
  <c r="P1287" i="1"/>
  <c r="O1287" i="1"/>
  <c r="S1287" i="1" s="1"/>
  <c r="U1286" i="1"/>
  <c r="T1286" i="1"/>
  <c r="Q1286" i="1"/>
  <c r="R1286" i="1" s="1"/>
  <c r="P1286" i="1"/>
  <c r="O1286" i="1"/>
  <c r="S1286" i="1" s="1"/>
  <c r="U1285" i="1"/>
  <c r="T1285" i="1"/>
  <c r="Q1285" i="1"/>
  <c r="R1285" i="1" s="1"/>
  <c r="P1285" i="1"/>
  <c r="O1285" i="1"/>
  <c r="S1285" i="1" s="1"/>
  <c r="U1284" i="1"/>
  <c r="T1284" i="1"/>
  <c r="Q1284" i="1"/>
  <c r="R1284" i="1" s="1"/>
  <c r="P1284" i="1"/>
  <c r="O1284" i="1"/>
  <c r="S1284" i="1" s="1"/>
  <c r="U1283" i="1"/>
  <c r="T1283" i="1"/>
  <c r="Q1283" i="1"/>
  <c r="R1283" i="1" s="1"/>
  <c r="P1283" i="1"/>
  <c r="O1283" i="1"/>
  <c r="S1283" i="1" s="1"/>
  <c r="U1282" i="1"/>
  <c r="T1282" i="1"/>
  <c r="Q1282" i="1"/>
  <c r="R1282" i="1" s="1"/>
  <c r="P1282" i="1"/>
  <c r="O1282" i="1"/>
  <c r="S1282" i="1" s="1"/>
  <c r="U1281" i="1"/>
  <c r="T1281" i="1"/>
  <c r="Q1281" i="1"/>
  <c r="R1281" i="1" s="1"/>
  <c r="P1281" i="1"/>
  <c r="O1281" i="1"/>
  <c r="S1281" i="1" s="1"/>
  <c r="U1280" i="1"/>
  <c r="T1280" i="1"/>
  <c r="Q1280" i="1"/>
  <c r="R1280" i="1" s="1"/>
  <c r="P1280" i="1"/>
  <c r="O1280" i="1"/>
  <c r="S1280" i="1" s="1"/>
  <c r="U1279" i="1"/>
  <c r="T1279" i="1"/>
  <c r="Q1279" i="1"/>
  <c r="R1279" i="1" s="1"/>
  <c r="P1279" i="1"/>
  <c r="O1279" i="1"/>
  <c r="S1279" i="1" s="1"/>
  <c r="U1278" i="1"/>
  <c r="T1278" i="1"/>
  <c r="Q1278" i="1"/>
  <c r="R1278" i="1" s="1"/>
  <c r="P1278" i="1"/>
  <c r="O1278" i="1"/>
  <c r="S1278" i="1" s="1"/>
  <c r="U1277" i="1"/>
  <c r="T1277" i="1"/>
  <c r="Q1277" i="1"/>
  <c r="R1277" i="1" s="1"/>
  <c r="P1277" i="1"/>
  <c r="O1277" i="1"/>
  <c r="S1277" i="1" s="1"/>
  <c r="U1276" i="1"/>
  <c r="T1276" i="1"/>
  <c r="Q1276" i="1"/>
  <c r="R1276" i="1" s="1"/>
  <c r="P1276" i="1"/>
  <c r="O1276" i="1"/>
  <c r="S1276" i="1" s="1"/>
  <c r="U1275" i="1"/>
  <c r="T1275" i="1"/>
  <c r="Q1275" i="1"/>
  <c r="R1275" i="1" s="1"/>
  <c r="P1275" i="1"/>
  <c r="O1275" i="1"/>
  <c r="S1275" i="1" s="1"/>
  <c r="U1274" i="1"/>
  <c r="T1274" i="1"/>
  <c r="Q1274" i="1"/>
  <c r="R1274" i="1" s="1"/>
  <c r="P1274" i="1"/>
  <c r="O1274" i="1"/>
  <c r="S1274" i="1" s="1"/>
  <c r="U1273" i="1"/>
  <c r="T1273" i="1"/>
  <c r="Q1273" i="1"/>
  <c r="R1273" i="1" s="1"/>
  <c r="P1273" i="1"/>
  <c r="O1273" i="1"/>
  <c r="S1273" i="1" s="1"/>
  <c r="U1272" i="1"/>
  <c r="T1272" i="1"/>
  <c r="Q1272" i="1"/>
  <c r="R1272" i="1" s="1"/>
  <c r="P1272" i="1"/>
  <c r="O1272" i="1"/>
  <c r="S1272" i="1" s="1"/>
  <c r="U1271" i="1"/>
  <c r="T1271" i="1"/>
  <c r="Q1271" i="1"/>
  <c r="R1271" i="1" s="1"/>
  <c r="P1271" i="1"/>
  <c r="O1271" i="1"/>
  <c r="S1271" i="1" s="1"/>
  <c r="U1270" i="1"/>
  <c r="T1270" i="1"/>
  <c r="Q1270" i="1"/>
  <c r="R1270" i="1" s="1"/>
  <c r="P1270" i="1"/>
  <c r="O1270" i="1"/>
  <c r="S1270" i="1" s="1"/>
  <c r="U1269" i="1"/>
  <c r="T1269" i="1"/>
  <c r="Q1269" i="1"/>
  <c r="R1269" i="1" s="1"/>
  <c r="P1269" i="1"/>
  <c r="O1269" i="1"/>
  <c r="S1269" i="1" s="1"/>
  <c r="U1268" i="1"/>
  <c r="T1268" i="1"/>
  <c r="Q1268" i="1"/>
  <c r="R1268" i="1" s="1"/>
  <c r="P1268" i="1"/>
  <c r="O1268" i="1"/>
  <c r="S1268" i="1" s="1"/>
  <c r="U1267" i="1"/>
  <c r="T1267" i="1"/>
  <c r="Q1267" i="1"/>
  <c r="R1267" i="1" s="1"/>
  <c r="P1267" i="1"/>
  <c r="O1267" i="1"/>
  <c r="S1267" i="1" s="1"/>
  <c r="U1266" i="1"/>
  <c r="T1266" i="1"/>
  <c r="Q1266" i="1"/>
  <c r="R1266" i="1" s="1"/>
  <c r="P1266" i="1"/>
  <c r="O1266" i="1"/>
  <c r="S1266" i="1" s="1"/>
  <c r="U1265" i="1"/>
  <c r="T1265" i="1"/>
  <c r="Q1265" i="1"/>
  <c r="R1265" i="1" s="1"/>
  <c r="P1265" i="1"/>
  <c r="O1265" i="1"/>
  <c r="S1265" i="1" s="1"/>
  <c r="U1264" i="1"/>
  <c r="T1264" i="1"/>
  <c r="Q1264" i="1"/>
  <c r="R1264" i="1" s="1"/>
  <c r="P1264" i="1"/>
  <c r="O1264" i="1"/>
  <c r="S1264" i="1" s="1"/>
  <c r="U1263" i="1"/>
  <c r="T1263" i="1"/>
  <c r="Q1263" i="1"/>
  <c r="R1263" i="1" s="1"/>
  <c r="P1263" i="1"/>
  <c r="O1263" i="1"/>
  <c r="S1263" i="1" s="1"/>
  <c r="U1262" i="1"/>
  <c r="T1262" i="1"/>
  <c r="Q1262" i="1"/>
  <c r="R1262" i="1" s="1"/>
  <c r="P1262" i="1"/>
  <c r="O1262" i="1"/>
  <c r="S1262" i="1" s="1"/>
  <c r="U1261" i="1"/>
  <c r="T1261" i="1"/>
  <c r="Q1261" i="1"/>
  <c r="R1261" i="1" s="1"/>
  <c r="P1261" i="1"/>
  <c r="O1261" i="1"/>
  <c r="S1261" i="1" s="1"/>
  <c r="U1260" i="1"/>
  <c r="T1260" i="1"/>
  <c r="Q1260" i="1"/>
  <c r="R1260" i="1" s="1"/>
  <c r="P1260" i="1"/>
  <c r="O1260" i="1"/>
  <c r="S1260" i="1" s="1"/>
  <c r="U1259" i="1"/>
  <c r="T1259" i="1"/>
  <c r="Q1259" i="1"/>
  <c r="R1259" i="1" s="1"/>
  <c r="P1259" i="1"/>
  <c r="O1259" i="1"/>
  <c r="S1259" i="1" s="1"/>
  <c r="U1258" i="1"/>
  <c r="T1258" i="1"/>
  <c r="Q1258" i="1"/>
  <c r="R1258" i="1" s="1"/>
  <c r="P1258" i="1"/>
  <c r="O1258" i="1"/>
  <c r="S1258" i="1" s="1"/>
  <c r="U1257" i="1"/>
  <c r="T1257" i="1"/>
  <c r="Q1257" i="1"/>
  <c r="R1257" i="1" s="1"/>
  <c r="P1257" i="1"/>
  <c r="O1257" i="1"/>
  <c r="S1257" i="1" s="1"/>
  <c r="U1256" i="1"/>
  <c r="T1256" i="1"/>
  <c r="Q1256" i="1"/>
  <c r="R1256" i="1" s="1"/>
  <c r="P1256" i="1"/>
  <c r="O1256" i="1"/>
  <c r="S1256" i="1" s="1"/>
  <c r="U1255" i="1"/>
  <c r="T1255" i="1"/>
  <c r="Q1255" i="1"/>
  <c r="R1255" i="1" s="1"/>
  <c r="P1255" i="1"/>
  <c r="O1255" i="1"/>
  <c r="S1255" i="1" s="1"/>
  <c r="U1254" i="1"/>
  <c r="T1254" i="1"/>
  <c r="Q1254" i="1"/>
  <c r="R1254" i="1" s="1"/>
  <c r="P1254" i="1"/>
  <c r="O1254" i="1"/>
  <c r="S1254" i="1" s="1"/>
  <c r="U1253" i="1"/>
  <c r="T1253" i="1"/>
  <c r="Q1253" i="1"/>
  <c r="R1253" i="1" s="1"/>
  <c r="P1253" i="1"/>
  <c r="O1253" i="1"/>
  <c r="S1253" i="1" s="1"/>
  <c r="U1252" i="1"/>
  <c r="T1252" i="1"/>
  <c r="Q1252" i="1"/>
  <c r="R1252" i="1" s="1"/>
  <c r="P1252" i="1"/>
  <c r="O1252" i="1"/>
  <c r="S1252" i="1" s="1"/>
  <c r="U1251" i="1"/>
  <c r="T1251" i="1"/>
  <c r="Q1251" i="1"/>
  <c r="R1251" i="1" s="1"/>
  <c r="P1251" i="1"/>
  <c r="O1251" i="1"/>
  <c r="S1251" i="1" s="1"/>
  <c r="U1250" i="1"/>
  <c r="T1250" i="1"/>
  <c r="Q1250" i="1"/>
  <c r="R1250" i="1" s="1"/>
  <c r="P1250" i="1"/>
  <c r="O1250" i="1"/>
  <c r="S1250" i="1" s="1"/>
  <c r="U1249" i="1"/>
  <c r="T1249" i="1"/>
  <c r="Q1249" i="1"/>
  <c r="R1249" i="1" s="1"/>
  <c r="P1249" i="1"/>
  <c r="O1249" i="1"/>
  <c r="S1249" i="1" s="1"/>
  <c r="U1248" i="1"/>
  <c r="T1248" i="1"/>
  <c r="Q1248" i="1"/>
  <c r="R1248" i="1" s="1"/>
  <c r="P1248" i="1"/>
  <c r="O1248" i="1"/>
  <c r="S1248" i="1" s="1"/>
  <c r="U1247" i="1"/>
  <c r="T1247" i="1"/>
  <c r="Q1247" i="1"/>
  <c r="R1247" i="1" s="1"/>
  <c r="P1247" i="1"/>
  <c r="O1247" i="1"/>
  <c r="S1247" i="1" s="1"/>
  <c r="U1246" i="1"/>
  <c r="T1246" i="1"/>
  <c r="Q1246" i="1"/>
  <c r="R1246" i="1" s="1"/>
  <c r="P1246" i="1"/>
  <c r="O1246" i="1"/>
  <c r="S1246" i="1" s="1"/>
  <c r="U1245" i="1"/>
  <c r="T1245" i="1"/>
  <c r="Q1245" i="1"/>
  <c r="R1245" i="1" s="1"/>
  <c r="P1245" i="1"/>
  <c r="O1245" i="1"/>
  <c r="S1245" i="1" s="1"/>
  <c r="U1244" i="1"/>
  <c r="T1244" i="1"/>
  <c r="Q1244" i="1"/>
  <c r="R1244" i="1" s="1"/>
  <c r="P1244" i="1"/>
  <c r="O1244" i="1"/>
  <c r="S1244" i="1" s="1"/>
  <c r="U1243" i="1"/>
  <c r="T1243" i="1"/>
  <c r="Q1243" i="1"/>
  <c r="R1243" i="1" s="1"/>
  <c r="P1243" i="1"/>
  <c r="O1243" i="1"/>
  <c r="S1243" i="1" s="1"/>
  <c r="U1242" i="1"/>
  <c r="T1242" i="1"/>
  <c r="Q1242" i="1"/>
  <c r="R1242" i="1" s="1"/>
  <c r="P1242" i="1"/>
  <c r="O1242" i="1"/>
  <c r="S1242" i="1" s="1"/>
  <c r="U1241" i="1"/>
  <c r="T1241" i="1"/>
  <c r="Q1241" i="1"/>
  <c r="R1241" i="1" s="1"/>
  <c r="P1241" i="1"/>
  <c r="O1241" i="1"/>
  <c r="S1241" i="1" s="1"/>
  <c r="U1240" i="1"/>
  <c r="T1240" i="1"/>
  <c r="Q1240" i="1"/>
  <c r="R1240" i="1" s="1"/>
  <c r="P1240" i="1"/>
  <c r="O1240" i="1"/>
  <c r="S1240" i="1" s="1"/>
  <c r="U1239" i="1"/>
  <c r="T1239" i="1"/>
  <c r="Q1239" i="1"/>
  <c r="R1239" i="1" s="1"/>
  <c r="P1239" i="1"/>
  <c r="O1239" i="1"/>
  <c r="S1239" i="1" s="1"/>
  <c r="U1238" i="1"/>
  <c r="T1238" i="1"/>
  <c r="Q1238" i="1"/>
  <c r="R1238" i="1" s="1"/>
  <c r="P1238" i="1"/>
  <c r="O1238" i="1"/>
  <c r="S1238" i="1" s="1"/>
  <c r="U1237" i="1"/>
  <c r="T1237" i="1"/>
  <c r="Q1237" i="1"/>
  <c r="R1237" i="1" s="1"/>
  <c r="P1237" i="1"/>
  <c r="O1237" i="1"/>
  <c r="S1237" i="1" s="1"/>
  <c r="U1236" i="1"/>
  <c r="T1236" i="1"/>
  <c r="Q1236" i="1"/>
  <c r="R1236" i="1" s="1"/>
  <c r="P1236" i="1"/>
  <c r="O1236" i="1"/>
  <c r="S1236" i="1" s="1"/>
  <c r="U1235" i="1"/>
  <c r="T1235" i="1"/>
  <c r="Q1235" i="1"/>
  <c r="R1235" i="1" s="1"/>
  <c r="P1235" i="1"/>
  <c r="O1235" i="1"/>
  <c r="S1235" i="1" s="1"/>
  <c r="U1234" i="1"/>
  <c r="T1234" i="1"/>
  <c r="Q1234" i="1"/>
  <c r="R1234" i="1" s="1"/>
  <c r="P1234" i="1"/>
  <c r="O1234" i="1"/>
  <c r="S1234" i="1" s="1"/>
  <c r="U1233" i="1"/>
  <c r="T1233" i="1"/>
  <c r="Q1233" i="1"/>
  <c r="R1233" i="1" s="1"/>
  <c r="P1233" i="1"/>
  <c r="O1233" i="1"/>
  <c r="S1233" i="1" s="1"/>
  <c r="U1232" i="1"/>
  <c r="T1232" i="1"/>
  <c r="Q1232" i="1"/>
  <c r="R1232" i="1" s="1"/>
  <c r="P1232" i="1"/>
  <c r="O1232" i="1"/>
  <c r="S1232" i="1" s="1"/>
  <c r="U1231" i="1"/>
  <c r="T1231" i="1"/>
  <c r="Q1231" i="1"/>
  <c r="R1231" i="1" s="1"/>
  <c r="P1231" i="1"/>
  <c r="O1231" i="1"/>
  <c r="S1231" i="1" s="1"/>
  <c r="U1230" i="1"/>
  <c r="T1230" i="1"/>
  <c r="Q1230" i="1"/>
  <c r="R1230" i="1" s="1"/>
  <c r="P1230" i="1"/>
  <c r="O1230" i="1"/>
  <c r="S1230" i="1" s="1"/>
  <c r="U1229" i="1"/>
  <c r="T1229" i="1"/>
  <c r="V1229" i="1" s="1"/>
  <c r="Q1229" i="1"/>
  <c r="R1229" i="1" s="1"/>
  <c r="P1229" i="1"/>
  <c r="O1229" i="1"/>
  <c r="S1229" i="1" s="1"/>
  <c r="U1228" i="1"/>
  <c r="T1228" i="1"/>
  <c r="Q1228" i="1"/>
  <c r="R1228" i="1" s="1"/>
  <c r="P1228" i="1"/>
  <c r="O1228" i="1"/>
  <c r="S1228" i="1" s="1"/>
  <c r="U1227" i="1"/>
  <c r="T1227" i="1"/>
  <c r="Q1227" i="1"/>
  <c r="R1227" i="1" s="1"/>
  <c r="P1227" i="1"/>
  <c r="O1227" i="1"/>
  <c r="S1227" i="1" s="1"/>
  <c r="U1226" i="1"/>
  <c r="T1226" i="1"/>
  <c r="Q1226" i="1"/>
  <c r="R1226" i="1" s="1"/>
  <c r="P1226" i="1"/>
  <c r="O1226" i="1"/>
  <c r="S1226" i="1" s="1"/>
  <c r="U1225" i="1"/>
  <c r="T1225" i="1"/>
  <c r="Q1225" i="1"/>
  <c r="R1225" i="1" s="1"/>
  <c r="P1225" i="1"/>
  <c r="O1225" i="1"/>
  <c r="S1225" i="1" s="1"/>
  <c r="U1224" i="1"/>
  <c r="T1224" i="1"/>
  <c r="Q1224" i="1"/>
  <c r="R1224" i="1" s="1"/>
  <c r="P1224" i="1"/>
  <c r="O1224" i="1"/>
  <c r="S1224" i="1" s="1"/>
  <c r="U1223" i="1"/>
  <c r="T1223" i="1"/>
  <c r="Q1223" i="1"/>
  <c r="R1223" i="1" s="1"/>
  <c r="P1223" i="1"/>
  <c r="O1223" i="1"/>
  <c r="S1223" i="1" s="1"/>
  <c r="U1222" i="1"/>
  <c r="T1222" i="1"/>
  <c r="Q1222" i="1"/>
  <c r="R1222" i="1" s="1"/>
  <c r="P1222" i="1"/>
  <c r="O1222" i="1"/>
  <c r="S1222" i="1" s="1"/>
  <c r="U1221" i="1"/>
  <c r="T1221" i="1"/>
  <c r="Q1221" i="1"/>
  <c r="R1221" i="1" s="1"/>
  <c r="P1221" i="1"/>
  <c r="O1221" i="1"/>
  <c r="S1221" i="1" s="1"/>
  <c r="U1220" i="1"/>
  <c r="T1220" i="1"/>
  <c r="Q1220" i="1"/>
  <c r="R1220" i="1" s="1"/>
  <c r="P1220" i="1"/>
  <c r="O1220" i="1"/>
  <c r="S1220" i="1" s="1"/>
  <c r="U1219" i="1"/>
  <c r="T1219" i="1"/>
  <c r="Q1219" i="1"/>
  <c r="R1219" i="1" s="1"/>
  <c r="P1219" i="1"/>
  <c r="O1219" i="1"/>
  <c r="S1219" i="1" s="1"/>
  <c r="U1218" i="1"/>
  <c r="T1218" i="1"/>
  <c r="Q1218" i="1"/>
  <c r="R1218" i="1" s="1"/>
  <c r="P1218" i="1"/>
  <c r="O1218" i="1"/>
  <c r="S1218" i="1" s="1"/>
  <c r="U1217" i="1"/>
  <c r="T1217" i="1"/>
  <c r="Q1217" i="1"/>
  <c r="R1217" i="1" s="1"/>
  <c r="P1217" i="1"/>
  <c r="O1217" i="1"/>
  <c r="S1217" i="1" s="1"/>
  <c r="U1216" i="1"/>
  <c r="T1216" i="1"/>
  <c r="Q1216" i="1"/>
  <c r="R1216" i="1" s="1"/>
  <c r="P1216" i="1"/>
  <c r="O1216" i="1"/>
  <c r="S1216" i="1" s="1"/>
  <c r="U1215" i="1"/>
  <c r="T1215" i="1"/>
  <c r="Q1215" i="1"/>
  <c r="R1215" i="1" s="1"/>
  <c r="P1215" i="1"/>
  <c r="O1215" i="1"/>
  <c r="S1215" i="1" s="1"/>
  <c r="U1214" i="1"/>
  <c r="T1214" i="1"/>
  <c r="Q1214" i="1"/>
  <c r="R1214" i="1" s="1"/>
  <c r="P1214" i="1"/>
  <c r="O1214" i="1"/>
  <c r="S1214" i="1" s="1"/>
  <c r="U1213" i="1"/>
  <c r="T1213" i="1"/>
  <c r="Q1213" i="1"/>
  <c r="R1213" i="1" s="1"/>
  <c r="P1213" i="1"/>
  <c r="O1213" i="1"/>
  <c r="S1213" i="1" s="1"/>
  <c r="U1212" i="1"/>
  <c r="T1212" i="1"/>
  <c r="Q1212" i="1"/>
  <c r="R1212" i="1" s="1"/>
  <c r="P1212" i="1"/>
  <c r="O1212" i="1"/>
  <c r="S1212" i="1" s="1"/>
  <c r="U1211" i="1"/>
  <c r="T1211" i="1"/>
  <c r="Q1211" i="1"/>
  <c r="R1211" i="1" s="1"/>
  <c r="P1211" i="1"/>
  <c r="O1211" i="1"/>
  <c r="S1211" i="1" s="1"/>
  <c r="U1210" i="1"/>
  <c r="T1210" i="1"/>
  <c r="Q1210" i="1"/>
  <c r="R1210" i="1" s="1"/>
  <c r="P1210" i="1"/>
  <c r="O1210" i="1"/>
  <c r="S1210" i="1" s="1"/>
  <c r="U1209" i="1"/>
  <c r="T1209" i="1"/>
  <c r="Q1209" i="1"/>
  <c r="R1209" i="1" s="1"/>
  <c r="P1209" i="1"/>
  <c r="O1209" i="1"/>
  <c r="S1209" i="1" s="1"/>
  <c r="U1208" i="1"/>
  <c r="T1208" i="1"/>
  <c r="Q1208" i="1"/>
  <c r="R1208" i="1" s="1"/>
  <c r="P1208" i="1"/>
  <c r="O1208" i="1"/>
  <c r="S1208" i="1" s="1"/>
  <c r="U1207" i="1"/>
  <c r="T1207" i="1"/>
  <c r="Q1207" i="1"/>
  <c r="R1207" i="1" s="1"/>
  <c r="P1207" i="1"/>
  <c r="O1207" i="1"/>
  <c r="S1207" i="1" s="1"/>
  <c r="U1206" i="1"/>
  <c r="T1206" i="1"/>
  <c r="Q1206" i="1"/>
  <c r="R1206" i="1" s="1"/>
  <c r="P1206" i="1"/>
  <c r="O1206" i="1"/>
  <c r="S1206" i="1" s="1"/>
  <c r="U1205" i="1"/>
  <c r="T1205" i="1"/>
  <c r="Q1205" i="1"/>
  <c r="R1205" i="1" s="1"/>
  <c r="P1205" i="1"/>
  <c r="O1205" i="1"/>
  <c r="S1205" i="1" s="1"/>
  <c r="U1204" i="1"/>
  <c r="T1204" i="1"/>
  <c r="Q1204" i="1"/>
  <c r="R1204" i="1" s="1"/>
  <c r="P1204" i="1"/>
  <c r="O1204" i="1"/>
  <c r="S1204" i="1" s="1"/>
  <c r="U1203" i="1"/>
  <c r="T1203" i="1"/>
  <c r="Q1203" i="1"/>
  <c r="R1203" i="1" s="1"/>
  <c r="P1203" i="1"/>
  <c r="O1203" i="1"/>
  <c r="S1203" i="1" s="1"/>
  <c r="U1202" i="1"/>
  <c r="T1202" i="1"/>
  <c r="Q1202" i="1"/>
  <c r="R1202" i="1" s="1"/>
  <c r="P1202" i="1"/>
  <c r="O1202" i="1"/>
  <c r="S1202" i="1" s="1"/>
  <c r="U1201" i="1"/>
  <c r="T1201" i="1"/>
  <c r="Q1201" i="1"/>
  <c r="R1201" i="1" s="1"/>
  <c r="P1201" i="1"/>
  <c r="O1201" i="1"/>
  <c r="S1201" i="1" s="1"/>
  <c r="U1200" i="1"/>
  <c r="T1200" i="1"/>
  <c r="Q1200" i="1"/>
  <c r="R1200" i="1" s="1"/>
  <c r="P1200" i="1"/>
  <c r="O1200" i="1"/>
  <c r="S1200" i="1" s="1"/>
  <c r="U1199" i="1"/>
  <c r="T1199" i="1"/>
  <c r="Q1199" i="1"/>
  <c r="R1199" i="1" s="1"/>
  <c r="P1199" i="1"/>
  <c r="O1199" i="1"/>
  <c r="S1199" i="1" s="1"/>
  <c r="U1198" i="1"/>
  <c r="T1198" i="1"/>
  <c r="Q1198" i="1"/>
  <c r="R1198" i="1" s="1"/>
  <c r="P1198" i="1"/>
  <c r="O1198" i="1"/>
  <c r="S1198" i="1" s="1"/>
  <c r="U1197" i="1"/>
  <c r="T1197" i="1"/>
  <c r="Q1197" i="1"/>
  <c r="R1197" i="1" s="1"/>
  <c r="P1197" i="1"/>
  <c r="O1197" i="1"/>
  <c r="S1197" i="1" s="1"/>
  <c r="U1196" i="1"/>
  <c r="T1196" i="1"/>
  <c r="Q1196" i="1"/>
  <c r="R1196" i="1" s="1"/>
  <c r="P1196" i="1"/>
  <c r="O1196" i="1"/>
  <c r="S1196" i="1" s="1"/>
  <c r="U1195" i="1"/>
  <c r="T1195" i="1"/>
  <c r="Q1195" i="1"/>
  <c r="R1195" i="1" s="1"/>
  <c r="P1195" i="1"/>
  <c r="O1195" i="1"/>
  <c r="S1195" i="1" s="1"/>
  <c r="U1194" i="1"/>
  <c r="T1194" i="1"/>
  <c r="Q1194" i="1"/>
  <c r="R1194" i="1" s="1"/>
  <c r="P1194" i="1"/>
  <c r="O1194" i="1"/>
  <c r="S1194" i="1" s="1"/>
  <c r="U1193" i="1"/>
  <c r="T1193" i="1"/>
  <c r="Q1193" i="1"/>
  <c r="R1193" i="1" s="1"/>
  <c r="P1193" i="1"/>
  <c r="O1193" i="1"/>
  <c r="S1193" i="1" s="1"/>
  <c r="U1192" i="1"/>
  <c r="T1192" i="1"/>
  <c r="Q1192" i="1"/>
  <c r="R1192" i="1" s="1"/>
  <c r="P1192" i="1"/>
  <c r="O1192" i="1"/>
  <c r="S1192" i="1" s="1"/>
  <c r="U1191" i="1"/>
  <c r="T1191" i="1"/>
  <c r="Q1191" i="1"/>
  <c r="R1191" i="1" s="1"/>
  <c r="P1191" i="1"/>
  <c r="O1191" i="1"/>
  <c r="S1191" i="1" s="1"/>
  <c r="U1190" i="1"/>
  <c r="T1190" i="1"/>
  <c r="Q1190" i="1"/>
  <c r="R1190" i="1" s="1"/>
  <c r="P1190" i="1"/>
  <c r="O1190" i="1"/>
  <c r="S1190" i="1" s="1"/>
  <c r="U1189" i="1"/>
  <c r="T1189" i="1"/>
  <c r="Q1189" i="1"/>
  <c r="R1189" i="1" s="1"/>
  <c r="P1189" i="1"/>
  <c r="O1189" i="1"/>
  <c r="S1189" i="1" s="1"/>
  <c r="U1188" i="1"/>
  <c r="T1188" i="1"/>
  <c r="Q1188" i="1"/>
  <c r="R1188" i="1" s="1"/>
  <c r="P1188" i="1"/>
  <c r="O1188" i="1"/>
  <c r="S1188" i="1" s="1"/>
  <c r="U1187" i="1"/>
  <c r="T1187" i="1"/>
  <c r="Q1187" i="1"/>
  <c r="R1187" i="1" s="1"/>
  <c r="P1187" i="1"/>
  <c r="O1187" i="1"/>
  <c r="S1187" i="1" s="1"/>
  <c r="U1186" i="1"/>
  <c r="T1186" i="1"/>
  <c r="Q1186" i="1"/>
  <c r="R1186" i="1" s="1"/>
  <c r="P1186" i="1"/>
  <c r="O1186" i="1"/>
  <c r="S1186" i="1" s="1"/>
  <c r="U1185" i="1"/>
  <c r="T1185" i="1"/>
  <c r="Q1185" i="1"/>
  <c r="R1185" i="1" s="1"/>
  <c r="P1185" i="1"/>
  <c r="O1185" i="1"/>
  <c r="S1185" i="1" s="1"/>
  <c r="U1184" i="1"/>
  <c r="T1184" i="1"/>
  <c r="Q1184" i="1"/>
  <c r="R1184" i="1" s="1"/>
  <c r="P1184" i="1"/>
  <c r="O1184" i="1"/>
  <c r="S1184" i="1" s="1"/>
  <c r="U1183" i="1"/>
  <c r="T1183" i="1"/>
  <c r="Q1183" i="1"/>
  <c r="R1183" i="1" s="1"/>
  <c r="P1183" i="1"/>
  <c r="O1183" i="1"/>
  <c r="S1183" i="1" s="1"/>
  <c r="U1182" i="1"/>
  <c r="T1182" i="1"/>
  <c r="Q1182" i="1"/>
  <c r="R1182" i="1" s="1"/>
  <c r="P1182" i="1"/>
  <c r="O1182" i="1"/>
  <c r="S1182" i="1" s="1"/>
  <c r="U1181" i="1"/>
  <c r="T1181" i="1"/>
  <c r="Q1181" i="1"/>
  <c r="R1181" i="1" s="1"/>
  <c r="P1181" i="1"/>
  <c r="O1181" i="1"/>
  <c r="S1181" i="1" s="1"/>
  <c r="U1180" i="1"/>
  <c r="T1180" i="1"/>
  <c r="Q1180" i="1"/>
  <c r="R1180" i="1" s="1"/>
  <c r="P1180" i="1"/>
  <c r="O1180" i="1"/>
  <c r="S1180" i="1" s="1"/>
  <c r="U1179" i="1"/>
  <c r="T1179" i="1"/>
  <c r="Q1179" i="1"/>
  <c r="R1179" i="1" s="1"/>
  <c r="P1179" i="1"/>
  <c r="O1179" i="1"/>
  <c r="S1179" i="1" s="1"/>
  <c r="U1178" i="1"/>
  <c r="T1178" i="1"/>
  <c r="Q1178" i="1"/>
  <c r="R1178" i="1" s="1"/>
  <c r="P1178" i="1"/>
  <c r="O1178" i="1"/>
  <c r="S1178" i="1" s="1"/>
  <c r="U1177" i="1"/>
  <c r="T1177" i="1"/>
  <c r="Q1177" i="1"/>
  <c r="R1177" i="1" s="1"/>
  <c r="P1177" i="1"/>
  <c r="O1177" i="1"/>
  <c r="S1177" i="1" s="1"/>
  <c r="U1176" i="1"/>
  <c r="T1176" i="1"/>
  <c r="Q1176" i="1"/>
  <c r="R1176" i="1" s="1"/>
  <c r="P1176" i="1"/>
  <c r="O1176" i="1"/>
  <c r="S1176" i="1" s="1"/>
  <c r="U1175" i="1"/>
  <c r="T1175" i="1"/>
  <c r="Q1175" i="1"/>
  <c r="R1175" i="1" s="1"/>
  <c r="P1175" i="1"/>
  <c r="O1175" i="1"/>
  <c r="S1175" i="1" s="1"/>
  <c r="U1174" i="1"/>
  <c r="T1174" i="1"/>
  <c r="Q1174" i="1"/>
  <c r="R1174" i="1" s="1"/>
  <c r="P1174" i="1"/>
  <c r="O1174" i="1"/>
  <c r="S1174" i="1" s="1"/>
  <c r="U1173" i="1"/>
  <c r="T1173" i="1"/>
  <c r="Q1173" i="1"/>
  <c r="R1173" i="1" s="1"/>
  <c r="P1173" i="1"/>
  <c r="O1173" i="1"/>
  <c r="S1173" i="1" s="1"/>
  <c r="U1172" i="1"/>
  <c r="T1172" i="1"/>
  <c r="Q1172" i="1"/>
  <c r="R1172" i="1" s="1"/>
  <c r="P1172" i="1"/>
  <c r="O1172" i="1"/>
  <c r="S1172" i="1" s="1"/>
  <c r="U1171" i="1"/>
  <c r="T1171" i="1"/>
  <c r="Q1171" i="1"/>
  <c r="R1171" i="1" s="1"/>
  <c r="P1171" i="1"/>
  <c r="O1171" i="1"/>
  <c r="S1171" i="1" s="1"/>
  <c r="U1170" i="1"/>
  <c r="T1170" i="1"/>
  <c r="Q1170" i="1"/>
  <c r="R1170" i="1" s="1"/>
  <c r="P1170" i="1"/>
  <c r="O1170" i="1"/>
  <c r="S1170" i="1" s="1"/>
  <c r="U1169" i="1"/>
  <c r="T1169" i="1"/>
  <c r="Q1169" i="1"/>
  <c r="R1169" i="1" s="1"/>
  <c r="P1169" i="1"/>
  <c r="O1169" i="1"/>
  <c r="S1169" i="1" s="1"/>
  <c r="U1168" i="1"/>
  <c r="T1168" i="1"/>
  <c r="Q1168" i="1"/>
  <c r="R1168" i="1" s="1"/>
  <c r="P1168" i="1"/>
  <c r="O1168" i="1"/>
  <c r="S1168" i="1" s="1"/>
  <c r="U1167" i="1"/>
  <c r="T1167" i="1"/>
  <c r="Q1167" i="1"/>
  <c r="R1167" i="1" s="1"/>
  <c r="P1167" i="1"/>
  <c r="O1167" i="1"/>
  <c r="S1167" i="1" s="1"/>
  <c r="U1166" i="1"/>
  <c r="T1166" i="1"/>
  <c r="Q1166" i="1"/>
  <c r="R1166" i="1" s="1"/>
  <c r="P1166" i="1"/>
  <c r="O1166" i="1"/>
  <c r="S1166" i="1" s="1"/>
  <c r="U1128" i="1"/>
  <c r="T1128" i="1"/>
  <c r="Q1128" i="1"/>
  <c r="R1128" i="1" s="1"/>
  <c r="P1128" i="1"/>
  <c r="O1128" i="1"/>
  <c r="S1128" i="1" s="1"/>
  <c r="U1127" i="1"/>
  <c r="T1127" i="1"/>
  <c r="Q1127" i="1"/>
  <c r="R1127" i="1" s="1"/>
  <c r="P1127" i="1"/>
  <c r="O1127" i="1"/>
  <c r="S1127" i="1" s="1"/>
  <c r="U1126" i="1"/>
  <c r="T1126" i="1"/>
  <c r="Q1126" i="1"/>
  <c r="R1126" i="1" s="1"/>
  <c r="P1126" i="1"/>
  <c r="O1126" i="1"/>
  <c r="S1126" i="1" s="1"/>
  <c r="U1125" i="1"/>
  <c r="T1125" i="1"/>
  <c r="Q1125" i="1"/>
  <c r="R1125" i="1" s="1"/>
  <c r="P1125" i="1"/>
  <c r="O1125" i="1"/>
  <c r="S1125" i="1" s="1"/>
  <c r="U1124" i="1"/>
  <c r="T1124" i="1"/>
  <c r="Q1124" i="1"/>
  <c r="R1124" i="1" s="1"/>
  <c r="P1124" i="1"/>
  <c r="O1124" i="1"/>
  <c r="S1124" i="1" s="1"/>
  <c r="U1123" i="1"/>
  <c r="T1123" i="1"/>
  <c r="Q1123" i="1"/>
  <c r="R1123" i="1" s="1"/>
  <c r="P1123" i="1"/>
  <c r="O1123" i="1"/>
  <c r="S1123" i="1" s="1"/>
  <c r="U1122" i="1"/>
  <c r="T1122" i="1"/>
  <c r="Q1122" i="1"/>
  <c r="R1122" i="1" s="1"/>
  <c r="P1122" i="1"/>
  <c r="O1122" i="1"/>
  <c r="S1122" i="1" s="1"/>
  <c r="U1121" i="1"/>
  <c r="T1121" i="1"/>
  <c r="Q1121" i="1"/>
  <c r="R1121" i="1" s="1"/>
  <c r="P1121" i="1"/>
  <c r="O1121" i="1"/>
  <c r="S1121" i="1" s="1"/>
  <c r="U1120" i="1"/>
  <c r="T1120" i="1"/>
  <c r="Q1120" i="1"/>
  <c r="R1120" i="1" s="1"/>
  <c r="P1120" i="1"/>
  <c r="O1120" i="1"/>
  <c r="S1120" i="1" s="1"/>
  <c r="U1119" i="1"/>
  <c r="T1119" i="1"/>
  <c r="Q1119" i="1"/>
  <c r="R1119" i="1" s="1"/>
  <c r="P1119" i="1"/>
  <c r="O1119" i="1"/>
  <c r="S1119" i="1" s="1"/>
  <c r="U1118" i="1"/>
  <c r="T1118" i="1"/>
  <c r="Q1118" i="1"/>
  <c r="R1118" i="1" s="1"/>
  <c r="P1118" i="1"/>
  <c r="O1118" i="1"/>
  <c r="S1118" i="1" s="1"/>
  <c r="U1117" i="1"/>
  <c r="T1117" i="1"/>
  <c r="Q1117" i="1"/>
  <c r="R1117" i="1" s="1"/>
  <c r="P1117" i="1"/>
  <c r="O1117" i="1"/>
  <c r="S1117" i="1" s="1"/>
  <c r="U1116" i="1"/>
  <c r="T1116" i="1"/>
  <c r="Q1116" i="1"/>
  <c r="R1116" i="1" s="1"/>
  <c r="P1116" i="1"/>
  <c r="O1116" i="1"/>
  <c r="S1116" i="1" s="1"/>
  <c r="U1115" i="1"/>
  <c r="T1115" i="1"/>
  <c r="Q1115" i="1"/>
  <c r="R1115" i="1" s="1"/>
  <c r="P1115" i="1"/>
  <c r="O1115" i="1"/>
  <c r="S1115" i="1" s="1"/>
  <c r="U1114" i="1"/>
  <c r="T1114" i="1"/>
  <c r="Q1114" i="1"/>
  <c r="R1114" i="1" s="1"/>
  <c r="P1114" i="1"/>
  <c r="O1114" i="1"/>
  <c r="S1114" i="1" s="1"/>
  <c r="U1113" i="1"/>
  <c r="T1113" i="1"/>
  <c r="Q1113" i="1"/>
  <c r="R1113" i="1" s="1"/>
  <c r="P1113" i="1"/>
  <c r="O1113" i="1"/>
  <c r="S1113" i="1" s="1"/>
  <c r="U1112" i="1"/>
  <c r="T1112" i="1"/>
  <c r="Q1112" i="1"/>
  <c r="R1112" i="1" s="1"/>
  <c r="P1112" i="1"/>
  <c r="O1112" i="1"/>
  <c r="S1112" i="1" s="1"/>
  <c r="U1111" i="1"/>
  <c r="T1111" i="1"/>
  <c r="Q1111" i="1"/>
  <c r="R1111" i="1" s="1"/>
  <c r="P1111" i="1"/>
  <c r="O1111" i="1"/>
  <c r="S1111" i="1" s="1"/>
  <c r="U1110" i="1"/>
  <c r="T1110" i="1"/>
  <c r="Q1110" i="1"/>
  <c r="R1110" i="1" s="1"/>
  <c r="P1110" i="1"/>
  <c r="O1110" i="1"/>
  <c r="S1110" i="1" s="1"/>
  <c r="U1109" i="1"/>
  <c r="T1109" i="1"/>
  <c r="Q1109" i="1"/>
  <c r="R1109" i="1" s="1"/>
  <c r="P1109" i="1"/>
  <c r="O1109" i="1"/>
  <c r="S1109" i="1" s="1"/>
  <c r="U1108" i="1"/>
  <c r="T1108" i="1"/>
  <c r="Q1108" i="1"/>
  <c r="R1108" i="1" s="1"/>
  <c r="P1108" i="1"/>
  <c r="O1108" i="1"/>
  <c r="S1108" i="1" s="1"/>
  <c r="U1107" i="1"/>
  <c r="T1107" i="1"/>
  <c r="Q1107" i="1"/>
  <c r="R1107" i="1" s="1"/>
  <c r="P1107" i="1"/>
  <c r="O1107" i="1"/>
  <c r="S1107" i="1" s="1"/>
  <c r="U1106" i="1"/>
  <c r="T1106" i="1"/>
  <c r="Q1106" i="1"/>
  <c r="R1106" i="1" s="1"/>
  <c r="P1106" i="1"/>
  <c r="O1106" i="1"/>
  <c r="S1106" i="1" s="1"/>
  <c r="U1105" i="1"/>
  <c r="T1105" i="1"/>
  <c r="Q1105" i="1"/>
  <c r="R1105" i="1" s="1"/>
  <c r="P1105" i="1"/>
  <c r="O1105" i="1"/>
  <c r="S1105" i="1" s="1"/>
  <c r="U1104" i="1"/>
  <c r="T1104" i="1"/>
  <c r="Q1104" i="1"/>
  <c r="R1104" i="1" s="1"/>
  <c r="P1104" i="1"/>
  <c r="O1104" i="1"/>
  <c r="S1104" i="1" s="1"/>
  <c r="U1103" i="1"/>
  <c r="T1103" i="1"/>
  <c r="Q1103" i="1"/>
  <c r="R1103" i="1" s="1"/>
  <c r="P1103" i="1"/>
  <c r="O1103" i="1"/>
  <c r="S1103" i="1" s="1"/>
  <c r="U1102" i="1"/>
  <c r="T1102" i="1"/>
  <c r="Q1102" i="1"/>
  <c r="R1102" i="1" s="1"/>
  <c r="P1102" i="1"/>
  <c r="O1102" i="1"/>
  <c r="S1102" i="1" s="1"/>
  <c r="U1101" i="1"/>
  <c r="T1101" i="1"/>
  <c r="Q1101" i="1"/>
  <c r="R1101" i="1" s="1"/>
  <c r="P1101" i="1"/>
  <c r="O1101" i="1"/>
  <c r="S1101" i="1" s="1"/>
  <c r="U1100" i="1"/>
  <c r="T1100" i="1"/>
  <c r="Q1100" i="1"/>
  <c r="R1100" i="1" s="1"/>
  <c r="P1100" i="1"/>
  <c r="O1100" i="1"/>
  <c r="S1100" i="1" s="1"/>
  <c r="U1099" i="1"/>
  <c r="T1099" i="1"/>
  <c r="Q1099" i="1"/>
  <c r="R1099" i="1" s="1"/>
  <c r="P1099" i="1"/>
  <c r="O1099" i="1"/>
  <c r="S1099" i="1" s="1"/>
  <c r="U1098" i="1"/>
  <c r="T1098" i="1"/>
  <c r="Q1098" i="1"/>
  <c r="R1098" i="1" s="1"/>
  <c r="P1098" i="1"/>
  <c r="O1098" i="1"/>
  <c r="S1098" i="1" s="1"/>
  <c r="U1097" i="1"/>
  <c r="T1097" i="1"/>
  <c r="Q1097" i="1"/>
  <c r="R1097" i="1" s="1"/>
  <c r="P1097" i="1"/>
  <c r="O1097" i="1"/>
  <c r="S1097" i="1" s="1"/>
  <c r="U1096" i="1"/>
  <c r="T1096" i="1"/>
  <c r="Q1096" i="1"/>
  <c r="R1096" i="1" s="1"/>
  <c r="P1096" i="1"/>
  <c r="O1096" i="1"/>
  <c r="S1096" i="1" s="1"/>
  <c r="U1095" i="1"/>
  <c r="T1095" i="1"/>
  <c r="Q1095" i="1"/>
  <c r="R1095" i="1" s="1"/>
  <c r="P1095" i="1"/>
  <c r="O1095" i="1"/>
  <c r="S1095" i="1" s="1"/>
  <c r="U1094" i="1"/>
  <c r="T1094" i="1"/>
  <c r="Q1094" i="1"/>
  <c r="R1094" i="1" s="1"/>
  <c r="P1094" i="1"/>
  <c r="O1094" i="1"/>
  <c r="S1094" i="1" s="1"/>
  <c r="U1093" i="1"/>
  <c r="T1093" i="1"/>
  <c r="Q1093" i="1"/>
  <c r="R1093" i="1" s="1"/>
  <c r="P1093" i="1"/>
  <c r="O1093" i="1"/>
  <c r="S1093" i="1" s="1"/>
  <c r="U1092" i="1"/>
  <c r="T1092" i="1"/>
  <c r="Q1092" i="1"/>
  <c r="R1092" i="1" s="1"/>
  <c r="P1092" i="1"/>
  <c r="O1092" i="1"/>
  <c r="S1092" i="1" s="1"/>
  <c r="U1091" i="1"/>
  <c r="T1091" i="1"/>
  <c r="Q1091" i="1"/>
  <c r="R1091" i="1" s="1"/>
  <c r="P1091" i="1"/>
  <c r="O1091" i="1"/>
  <c r="S1091" i="1" s="1"/>
  <c r="U1090" i="1"/>
  <c r="T1090" i="1"/>
  <c r="Q1090" i="1"/>
  <c r="R1090" i="1" s="1"/>
  <c r="P1090" i="1"/>
  <c r="O1090" i="1"/>
  <c r="S1090" i="1" s="1"/>
  <c r="U1089" i="1"/>
  <c r="T1089" i="1"/>
  <c r="Q1089" i="1"/>
  <c r="R1089" i="1" s="1"/>
  <c r="P1089" i="1"/>
  <c r="O1089" i="1"/>
  <c r="S1089" i="1" s="1"/>
  <c r="U1088" i="1"/>
  <c r="T1088" i="1"/>
  <c r="Q1088" i="1"/>
  <c r="R1088" i="1" s="1"/>
  <c r="P1088" i="1"/>
  <c r="O1088" i="1"/>
  <c r="S1088" i="1" s="1"/>
  <c r="U1087" i="1"/>
  <c r="T1087" i="1"/>
  <c r="Q1087" i="1"/>
  <c r="R1087" i="1" s="1"/>
  <c r="P1087" i="1"/>
  <c r="O1087" i="1"/>
  <c r="S1087" i="1" s="1"/>
  <c r="U1086" i="1"/>
  <c r="T1086" i="1"/>
  <c r="Q1086" i="1"/>
  <c r="R1086" i="1" s="1"/>
  <c r="P1086" i="1"/>
  <c r="O1086" i="1"/>
  <c r="S1086" i="1" s="1"/>
  <c r="U1085" i="1"/>
  <c r="T1085" i="1"/>
  <c r="Q1085" i="1"/>
  <c r="R1085" i="1" s="1"/>
  <c r="P1085" i="1"/>
  <c r="O1085" i="1"/>
  <c r="S1085" i="1" s="1"/>
  <c r="U1084" i="1"/>
  <c r="V1084" i="1" s="1"/>
  <c r="T1084" i="1"/>
  <c r="Q1084" i="1"/>
  <c r="R1084" i="1" s="1"/>
  <c r="P1084" i="1"/>
  <c r="O1084" i="1"/>
  <c r="S1084" i="1" s="1"/>
  <c r="U1083" i="1"/>
  <c r="V1083" i="1" s="1"/>
  <c r="T1083" i="1"/>
  <c r="Q1083" i="1"/>
  <c r="R1083" i="1" s="1"/>
  <c r="P1083" i="1"/>
  <c r="O1083" i="1"/>
  <c r="S1083" i="1" s="1"/>
  <c r="U1082" i="1"/>
  <c r="T1082" i="1"/>
  <c r="Q1082" i="1"/>
  <c r="R1082" i="1" s="1"/>
  <c r="P1082" i="1"/>
  <c r="O1082" i="1"/>
  <c r="S1082" i="1" s="1"/>
  <c r="U1081" i="1"/>
  <c r="T1081" i="1"/>
  <c r="Q1081" i="1"/>
  <c r="R1081" i="1" s="1"/>
  <c r="P1081" i="1"/>
  <c r="O1081" i="1"/>
  <c r="S1081" i="1" s="1"/>
  <c r="U1080" i="1"/>
  <c r="T1080" i="1"/>
  <c r="Q1080" i="1"/>
  <c r="R1080" i="1" s="1"/>
  <c r="P1080" i="1"/>
  <c r="O1080" i="1"/>
  <c r="S1080" i="1" s="1"/>
  <c r="U1079" i="1"/>
  <c r="T1079" i="1"/>
  <c r="Q1079" i="1"/>
  <c r="R1079" i="1" s="1"/>
  <c r="P1079" i="1"/>
  <c r="O1079" i="1"/>
  <c r="S1079" i="1" s="1"/>
  <c r="U1078" i="1"/>
  <c r="T1078" i="1"/>
  <c r="Q1078" i="1"/>
  <c r="R1078" i="1" s="1"/>
  <c r="P1078" i="1"/>
  <c r="O1078" i="1"/>
  <c r="S1078" i="1" s="1"/>
  <c r="U1077" i="1"/>
  <c r="T1077" i="1"/>
  <c r="Q1077" i="1"/>
  <c r="R1077" i="1" s="1"/>
  <c r="P1077" i="1"/>
  <c r="O1077" i="1"/>
  <c r="S1077" i="1" s="1"/>
  <c r="U1076" i="1"/>
  <c r="T1076" i="1"/>
  <c r="Q1076" i="1"/>
  <c r="R1076" i="1" s="1"/>
  <c r="P1076" i="1"/>
  <c r="O1076" i="1"/>
  <c r="S1076" i="1" s="1"/>
  <c r="U1075" i="1"/>
  <c r="T1075" i="1"/>
  <c r="Q1075" i="1"/>
  <c r="R1075" i="1" s="1"/>
  <c r="P1075" i="1"/>
  <c r="O1075" i="1"/>
  <c r="S1075" i="1" s="1"/>
  <c r="U1074" i="1"/>
  <c r="T1074" i="1"/>
  <c r="Q1074" i="1"/>
  <c r="R1074" i="1" s="1"/>
  <c r="P1074" i="1"/>
  <c r="O1074" i="1"/>
  <c r="S1074" i="1" s="1"/>
  <c r="U1073" i="1"/>
  <c r="T1073" i="1"/>
  <c r="Q1073" i="1"/>
  <c r="R1073" i="1" s="1"/>
  <c r="P1073" i="1"/>
  <c r="O1073" i="1"/>
  <c r="S1073" i="1" s="1"/>
  <c r="U1072" i="1"/>
  <c r="T1072" i="1"/>
  <c r="Q1072" i="1"/>
  <c r="R1072" i="1" s="1"/>
  <c r="P1072" i="1"/>
  <c r="O1072" i="1"/>
  <c r="S1072" i="1" s="1"/>
  <c r="U1071" i="1"/>
  <c r="T1071" i="1"/>
  <c r="Q1071" i="1"/>
  <c r="R1071" i="1" s="1"/>
  <c r="P1071" i="1"/>
  <c r="O1071" i="1"/>
  <c r="S1071" i="1" s="1"/>
  <c r="U1070" i="1"/>
  <c r="T1070" i="1"/>
  <c r="Q1070" i="1"/>
  <c r="R1070" i="1" s="1"/>
  <c r="P1070" i="1"/>
  <c r="O1070" i="1"/>
  <c r="S1070" i="1" s="1"/>
  <c r="U1069" i="1"/>
  <c r="T1069" i="1"/>
  <c r="Q1069" i="1"/>
  <c r="R1069" i="1" s="1"/>
  <c r="P1069" i="1"/>
  <c r="O1069" i="1"/>
  <c r="S1069" i="1" s="1"/>
  <c r="U1068" i="1"/>
  <c r="T1068" i="1"/>
  <c r="Q1068" i="1"/>
  <c r="R1068" i="1" s="1"/>
  <c r="P1068" i="1"/>
  <c r="O1068" i="1"/>
  <c r="S1068" i="1" s="1"/>
  <c r="U1067" i="1"/>
  <c r="T1067" i="1"/>
  <c r="Q1067" i="1"/>
  <c r="R1067" i="1" s="1"/>
  <c r="P1067" i="1"/>
  <c r="O1067" i="1"/>
  <c r="S1067" i="1" s="1"/>
  <c r="U1066" i="1"/>
  <c r="T1066" i="1"/>
  <c r="Q1066" i="1"/>
  <c r="R1066" i="1" s="1"/>
  <c r="P1066" i="1"/>
  <c r="O1066" i="1"/>
  <c r="S1066" i="1" s="1"/>
  <c r="U1065" i="1"/>
  <c r="T1065" i="1"/>
  <c r="Q1065" i="1"/>
  <c r="R1065" i="1" s="1"/>
  <c r="P1065" i="1"/>
  <c r="O1065" i="1"/>
  <c r="S1065" i="1" s="1"/>
  <c r="U1064" i="1"/>
  <c r="T1064" i="1"/>
  <c r="Q1064" i="1"/>
  <c r="R1064" i="1" s="1"/>
  <c r="P1064" i="1"/>
  <c r="O1064" i="1"/>
  <c r="S1064" i="1" s="1"/>
  <c r="U1063" i="1"/>
  <c r="T1063" i="1"/>
  <c r="Q1063" i="1"/>
  <c r="R1063" i="1" s="1"/>
  <c r="P1063" i="1"/>
  <c r="O1063" i="1"/>
  <c r="S1063" i="1" s="1"/>
  <c r="U1062" i="1"/>
  <c r="T1062" i="1"/>
  <c r="Q1062" i="1"/>
  <c r="R1062" i="1" s="1"/>
  <c r="P1062" i="1"/>
  <c r="O1062" i="1"/>
  <c r="S1062" i="1" s="1"/>
  <c r="U1061" i="1"/>
  <c r="T1061" i="1"/>
  <c r="Q1061" i="1"/>
  <c r="R1061" i="1" s="1"/>
  <c r="P1061" i="1"/>
  <c r="O1061" i="1"/>
  <c r="S1061" i="1" s="1"/>
  <c r="U1060" i="1"/>
  <c r="T1060" i="1"/>
  <c r="Q1060" i="1"/>
  <c r="R1060" i="1" s="1"/>
  <c r="P1060" i="1"/>
  <c r="O1060" i="1"/>
  <c r="S1060" i="1" s="1"/>
  <c r="U1059" i="1"/>
  <c r="T1059" i="1"/>
  <c r="Q1059" i="1"/>
  <c r="R1059" i="1" s="1"/>
  <c r="P1059" i="1"/>
  <c r="O1059" i="1"/>
  <c r="S1059" i="1" s="1"/>
  <c r="U1058" i="1"/>
  <c r="T1058" i="1"/>
  <c r="Q1058" i="1"/>
  <c r="R1058" i="1" s="1"/>
  <c r="P1058" i="1"/>
  <c r="O1058" i="1"/>
  <c r="S1058" i="1" s="1"/>
  <c r="U1057" i="1"/>
  <c r="T1057" i="1"/>
  <c r="Q1057" i="1"/>
  <c r="R1057" i="1" s="1"/>
  <c r="P1057" i="1"/>
  <c r="O1057" i="1"/>
  <c r="S1057" i="1" s="1"/>
  <c r="U1056" i="1"/>
  <c r="T1056" i="1"/>
  <c r="Q1056" i="1"/>
  <c r="R1056" i="1" s="1"/>
  <c r="P1056" i="1"/>
  <c r="O1056" i="1"/>
  <c r="S1056" i="1" s="1"/>
  <c r="U1055" i="1"/>
  <c r="T1055" i="1"/>
  <c r="Q1055" i="1"/>
  <c r="R1055" i="1" s="1"/>
  <c r="P1055" i="1"/>
  <c r="O1055" i="1"/>
  <c r="S1055" i="1" s="1"/>
  <c r="U1054" i="1"/>
  <c r="T1054" i="1"/>
  <c r="Q1054" i="1"/>
  <c r="R1054" i="1" s="1"/>
  <c r="P1054" i="1"/>
  <c r="O1054" i="1"/>
  <c r="S1054" i="1" s="1"/>
  <c r="U1053" i="1"/>
  <c r="T1053" i="1"/>
  <c r="Q1053" i="1"/>
  <c r="R1053" i="1" s="1"/>
  <c r="P1053" i="1"/>
  <c r="O1053" i="1"/>
  <c r="S1053" i="1" s="1"/>
  <c r="U1052" i="1"/>
  <c r="T1052" i="1"/>
  <c r="Q1052" i="1"/>
  <c r="R1052" i="1" s="1"/>
  <c r="P1052" i="1"/>
  <c r="O1052" i="1"/>
  <c r="S1052" i="1" s="1"/>
  <c r="U1051" i="1"/>
  <c r="T1051" i="1"/>
  <c r="V1051" i="1" s="1"/>
  <c r="Q1051" i="1"/>
  <c r="R1051" i="1" s="1"/>
  <c r="P1051" i="1"/>
  <c r="O1051" i="1"/>
  <c r="S1051" i="1" s="1"/>
  <c r="U1050" i="1"/>
  <c r="V1050" i="1" s="1"/>
  <c r="T1050" i="1"/>
  <c r="Q1050" i="1"/>
  <c r="R1050" i="1" s="1"/>
  <c r="P1050" i="1"/>
  <c r="O1050" i="1"/>
  <c r="S1050" i="1" s="1"/>
  <c r="U1049" i="1"/>
  <c r="T1049" i="1"/>
  <c r="Q1049" i="1"/>
  <c r="R1049" i="1" s="1"/>
  <c r="P1049" i="1"/>
  <c r="O1049" i="1"/>
  <c r="S1049" i="1" s="1"/>
  <c r="U1048" i="1"/>
  <c r="T1048" i="1"/>
  <c r="R1048" i="1"/>
  <c r="Q1048" i="1"/>
  <c r="P1048" i="1"/>
  <c r="O1048" i="1"/>
  <c r="S1048" i="1" s="1"/>
  <c r="U1047" i="1"/>
  <c r="T1047" i="1"/>
  <c r="V1047" i="1" s="1"/>
  <c r="Q1047" i="1"/>
  <c r="R1047" i="1" s="1"/>
  <c r="P1047" i="1"/>
  <c r="O1047" i="1"/>
  <c r="S1047" i="1" s="1"/>
  <c r="U1046" i="1"/>
  <c r="T1046" i="1"/>
  <c r="V1046" i="1" s="1"/>
  <c r="R1046" i="1"/>
  <c r="Q1046" i="1"/>
  <c r="P1046" i="1"/>
  <c r="O1046" i="1"/>
  <c r="S1046" i="1" s="1"/>
  <c r="V1045" i="1"/>
  <c r="U1045" i="1"/>
  <c r="T1045" i="1"/>
  <c r="Q1045" i="1"/>
  <c r="R1045" i="1" s="1"/>
  <c r="P1045" i="1"/>
  <c r="O1045" i="1"/>
  <c r="S1045" i="1" s="1"/>
  <c r="U1044" i="1"/>
  <c r="V1044" i="1" s="1"/>
  <c r="T1044" i="1"/>
  <c r="Q1044" i="1"/>
  <c r="R1044" i="1" s="1"/>
  <c r="P1044" i="1"/>
  <c r="O1044" i="1"/>
  <c r="S1044" i="1" s="1"/>
  <c r="U1043" i="1"/>
  <c r="T1043" i="1"/>
  <c r="V1043" i="1" s="1"/>
  <c r="Q1043" i="1"/>
  <c r="R1043" i="1" s="1"/>
  <c r="P1043" i="1"/>
  <c r="O1043" i="1"/>
  <c r="S1043" i="1" s="1"/>
  <c r="U1042" i="1"/>
  <c r="T1042" i="1"/>
  <c r="V1042" i="1" s="1"/>
  <c r="R1042" i="1"/>
  <c r="Q1042" i="1"/>
  <c r="P1042" i="1"/>
  <c r="O1042" i="1"/>
  <c r="S1042" i="1" s="1"/>
  <c r="V1041" i="1"/>
  <c r="U1041" i="1"/>
  <c r="T1041" i="1"/>
  <c r="Q1041" i="1"/>
  <c r="R1041" i="1" s="1"/>
  <c r="P1041" i="1"/>
  <c r="O1041" i="1"/>
  <c r="S1041" i="1" s="1"/>
  <c r="U1040" i="1"/>
  <c r="V1040" i="1" s="1"/>
  <c r="T1040" i="1"/>
  <c r="Q1040" i="1"/>
  <c r="R1040" i="1" s="1"/>
  <c r="P1040" i="1"/>
  <c r="O1040" i="1"/>
  <c r="S1040" i="1" s="1"/>
  <c r="U1039" i="1"/>
  <c r="T1039" i="1"/>
  <c r="V1039" i="1" s="1"/>
  <c r="R1039" i="1"/>
  <c r="Q1039" i="1"/>
  <c r="P1039" i="1"/>
  <c r="O1039" i="1"/>
  <c r="S1039" i="1" s="1"/>
  <c r="U1038" i="1"/>
  <c r="T1038" i="1"/>
  <c r="V1038" i="1" s="1"/>
  <c r="R1038" i="1"/>
  <c r="Q1038" i="1"/>
  <c r="P1038" i="1"/>
  <c r="O1038" i="1"/>
  <c r="S1038" i="1" s="1"/>
  <c r="V1037" i="1"/>
  <c r="U1037" i="1"/>
  <c r="T1037" i="1"/>
  <c r="Q1037" i="1"/>
  <c r="R1037" i="1" s="1"/>
  <c r="P1037" i="1"/>
  <c r="O1037" i="1"/>
  <c r="S1037" i="1" s="1"/>
  <c r="U1036" i="1"/>
  <c r="T1036" i="1"/>
  <c r="V1036" i="1" s="1"/>
  <c r="Q1036" i="1"/>
  <c r="R1036" i="1" s="1"/>
  <c r="P1036" i="1"/>
  <c r="O1036" i="1"/>
  <c r="S1036" i="1" s="1"/>
  <c r="U1035" i="1"/>
  <c r="T1035" i="1"/>
  <c r="V1035" i="1" s="1"/>
  <c r="R1035" i="1"/>
  <c r="Q1035" i="1"/>
  <c r="P1035" i="1"/>
  <c r="O1035" i="1"/>
  <c r="S1035" i="1" s="1"/>
  <c r="V1034" i="1"/>
  <c r="U1034" i="1"/>
  <c r="T1034" i="1"/>
  <c r="R1034" i="1"/>
  <c r="Q1034" i="1"/>
  <c r="P1034" i="1"/>
  <c r="O1034" i="1"/>
  <c r="S1034" i="1" s="1"/>
  <c r="V1033" i="1"/>
  <c r="U1033" i="1"/>
  <c r="T1033" i="1"/>
  <c r="Q1033" i="1"/>
  <c r="R1033" i="1" s="1"/>
  <c r="P1033" i="1"/>
  <c r="O1033" i="1"/>
  <c r="S1033" i="1" s="1"/>
  <c r="U1032" i="1"/>
  <c r="T1032" i="1"/>
  <c r="V1032" i="1" s="1"/>
  <c r="Q1032" i="1"/>
  <c r="R1032" i="1" s="1"/>
  <c r="P1032" i="1"/>
  <c r="O1032" i="1"/>
  <c r="S1032" i="1" s="1"/>
  <c r="U1031" i="1"/>
  <c r="T1031" i="1"/>
  <c r="V1031" i="1" s="1"/>
  <c r="R1031" i="1"/>
  <c r="Q1031" i="1"/>
  <c r="P1031" i="1"/>
  <c r="O1031" i="1"/>
  <c r="S1031" i="1" s="1"/>
  <c r="V1030" i="1"/>
  <c r="U1030" i="1"/>
  <c r="T1030" i="1"/>
  <c r="R1030" i="1"/>
  <c r="Q1030" i="1"/>
  <c r="P1030" i="1"/>
  <c r="O1030" i="1"/>
  <c r="S1030" i="1" s="1"/>
  <c r="V1029" i="1"/>
  <c r="U1029" i="1"/>
  <c r="T1029" i="1"/>
  <c r="Q1029" i="1"/>
  <c r="R1029" i="1" s="1"/>
  <c r="P1029" i="1"/>
  <c r="O1029" i="1"/>
  <c r="S1029" i="1" s="1"/>
  <c r="U1028" i="1"/>
  <c r="T1028" i="1"/>
  <c r="V1028" i="1" s="1"/>
  <c r="Q1028" i="1"/>
  <c r="R1028" i="1" s="1"/>
  <c r="P1028" i="1"/>
  <c r="O1028" i="1"/>
  <c r="S1028" i="1" s="1"/>
  <c r="U1027" i="1"/>
  <c r="T1027" i="1"/>
  <c r="V1027" i="1" s="1"/>
  <c r="R1027" i="1"/>
  <c r="Q1027" i="1"/>
  <c r="P1027" i="1"/>
  <c r="O1027" i="1"/>
  <c r="S1027" i="1" s="1"/>
  <c r="V1026" i="1"/>
  <c r="U1026" i="1"/>
  <c r="T1026" i="1"/>
  <c r="R1026" i="1"/>
  <c r="Q1026" i="1"/>
  <c r="P1026" i="1"/>
  <c r="O1026" i="1"/>
  <c r="S1026" i="1" s="1"/>
  <c r="V1025" i="1"/>
  <c r="U1025" i="1"/>
  <c r="T1025" i="1"/>
  <c r="Q1025" i="1"/>
  <c r="R1025" i="1" s="1"/>
  <c r="P1025" i="1"/>
  <c r="O1025" i="1"/>
  <c r="S1025" i="1" s="1"/>
  <c r="U1024" i="1"/>
  <c r="T1024" i="1"/>
  <c r="V1024" i="1" s="1"/>
  <c r="Q1024" i="1"/>
  <c r="R1024" i="1" s="1"/>
  <c r="P1024" i="1"/>
  <c r="O1024" i="1"/>
  <c r="S1024" i="1" s="1"/>
  <c r="U1023" i="1"/>
  <c r="T1023" i="1"/>
  <c r="V1023" i="1" s="1"/>
  <c r="R1023" i="1"/>
  <c r="Q1023" i="1"/>
  <c r="P1023" i="1"/>
  <c r="O1023" i="1"/>
  <c r="S1023" i="1" s="1"/>
  <c r="V1022" i="1"/>
  <c r="U1022" i="1"/>
  <c r="T1022" i="1"/>
  <c r="R1022" i="1"/>
  <c r="Q1022" i="1"/>
  <c r="P1022" i="1"/>
  <c r="O1022" i="1"/>
  <c r="S1022" i="1" s="1"/>
  <c r="V1021" i="1"/>
  <c r="U1021" i="1"/>
  <c r="T1021" i="1"/>
  <c r="Q1021" i="1"/>
  <c r="R1021" i="1" s="1"/>
  <c r="P1021" i="1"/>
  <c r="O1021" i="1"/>
  <c r="S1021" i="1" s="1"/>
  <c r="U1020" i="1"/>
  <c r="T1020" i="1"/>
  <c r="V1020" i="1" s="1"/>
  <c r="Q1020" i="1"/>
  <c r="R1020" i="1" s="1"/>
  <c r="P1020" i="1"/>
  <c r="O1020" i="1"/>
  <c r="S1020" i="1" s="1"/>
  <c r="U1019" i="1"/>
  <c r="T1019" i="1"/>
  <c r="V1019" i="1" s="1"/>
  <c r="R1019" i="1"/>
  <c r="Q1019" i="1"/>
  <c r="P1019" i="1"/>
  <c r="O1019" i="1"/>
  <c r="S1019" i="1" s="1"/>
  <c r="V1018" i="1"/>
  <c r="U1018" i="1"/>
  <c r="T1018" i="1"/>
  <c r="R1018" i="1"/>
  <c r="Q1018" i="1"/>
  <c r="P1018" i="1"/>
  <c r="O1018" i="1"/>
  <c r="S1018" i="1" s="1"/>
  <c r="V1017" i="1"/>
  <c r="U1017" i="1"/>
  <c r="T1017" i="1"/>
  <c r="Q1017" i="1"/>
  <c r="R1017" i="1" s="1"/>
  <c r="P1017" i="1"/>
  <c r="O1017" i="1"/>
  <c r="S1017" i="1" s="1"/>
  <c r="U1016" i="1"/>
  <c r="V1016" i="1" s="1"/>
  <c r="T1016" i="1"/>
  <c r="Q1016" i="1"/>
  <c r="R1016" i="1" s="1"/>
  <c r="P1016" i="1"/>
  <c r="O1016" i="1"/>
  <c r="S1016" i="1" s="1"/>
  <c r="U1015" i="1"/>
  <c r="T1015" i="1"/>
  <c r="V1015" i="1" s="1"/>
  <c r="Q1015" i="1"/>
  <c r="R1015" i="1" s="1"/>
  <c r="P1015" i="1"/>
  <c r="O1015" i="1"/>
  <c r="S1015" i="1" s="1"/>
  <c r="U1014" i="1"/>
  <c r="T1014" i="1"/>
  <c r="V1014" i="1" s="1"/>
  <c r="R1014" i="1"/>
  <c r="Q1014" i="1"/>
  <c r="P1014" i="1"/>
  <c r="O1014" i="1"/>
  <c r="S1014" i="1" s="1"/>
  <c r="V1013" i="1"/>
  <c r="U1013" i="1"/>
  <c r="T1013" i="1"/>
  <c r="Q1013" i="1"/>
  <c r="R1013" i="1" s="1"/>
  <c r="P1013" i="1"/>
  <c r="O1013" i="1"/>
  <c r="S1013" i="1" s="1"/>
  <c r="U1012" i="1"/>
  <c r="V1012" i="1" s="1"/>
  <c r="T1012" i="1"/>
  <c r="Q1012" i="1"/>
  <c r="R1012" i="1" s="1"/>
  <c r="P1012" i="1"/>
  <c r="O1012" i="1"/>
  <c r="S1012" i="1" s="1"/>
  <c r="U1011" i="1"/>
  <c r="T1011" i="1"/>
  <c r="V1011" i="1" s="1"/>
  <c r="Q1011" i="1"/>
  <c r="R1011" i="1" s="1"/>
  <c r="P1011" i="1"/>
  <c r="O1011" i="1"/>
  <c r="S1011" i="1" s="1"/>
  <c r="U1010" i="1"/>
  <c r="T1010" i="1"/>
  <c r="V1010" i="1" s="1"/>
  <c r="R1010" i="1"/>
  <c r="Q1010" i="1"/>
  <c r="P1010" i="1"/>
  <c r="O1010" i="1"/>
  <c r="S1010" i="1" s="1"/>
  <c r="V1009" i="1"/>
  <c r="U1009" i="1"/>
  <c r="T1009" i="1"/>
  <c r="Q1009" i="1"/>
  <c r="R1009" i="1" s="1"/>
  <c r="P1009" i="1"/>
  <c r="O1009" i="1"/>
  <c r="S1009" i="1" s="1"/>
  <c r="U1008" i="1"/>
  <c r="V1008" i="1" s="1"/>
  <c r="T1008" i="1"/>
  <c r="Q1008" i="1"/>
  <c r="R1008" i="1" s="1"/>
  <c r="P1008" i="1"/>
  <c r="O1008" i="1"/>
  <c r="S1008" i="1" s="1"/>
  <c r="U1007" i="1"/>
  <c r="T1007" i="1"/>
  <c r="V1007" i="1" s="1"/>
  <c r="Q1007" i="1"/>
  <c r="R1007" i="1" s="1"/>
  <c r="P1007" i="1"/>
  <c r="O1007" i="1"/>
  <c r="S1007" i="1" s="1"/>
  <c r="U1006" i="1"/>
  <c r="T1006" i="1"/>
  <c r="V1006" i="1" s="1"/>
  <c r="R1006" i="1"/>
  <c r="Q1006" i="1"/>
  <c r="P1006" i="1"/>
  <c r="O1006" i="1"/>
  <c r="S1006" i="1" s="1"/>
  <c r="V1005" i="1"/>
  <c r="U1005" i="1"/>
  <c r="T1005" i="1"/>
  <c r="Q1005" i="1"/>
  <c r="R1005" i="1" s="1"/>
  <c r="P1005" i="1"/>
  <c r="O1005" i="1"/>
  <c r="S1005" i="1" s="1"/>
  <c r="U1004" i="1"/>
  <c r="V1004" i="1" s="1"/>
  <c r="T1004" i="1"/>
  <c r="Q1004" i="1"/>
  <c r="R1004" i="1" s="1"/>
  <c r="P1004" i="1"/>
  <c r="O1004" i="1"/>
  <c r="S1004" i="1" s="1"/>
  <c r="U1003" i="1"/>
  <c r="T1003" i="1"/>
  <c r="V1003" i="1" s="1"/>
  <c r="Q1003" i="1"/>
  <c r="R1003" i="1" s="1"/>
  <c r="P1003" i="1"/>
  <c r="O1003" i="1"/>
  <c r="S1003" i="1" s="1"/>
  <c r="U1002" i="1"/>
  <c r="T1002" i="1"/>
  <c r="V1002" i="1" s="1"/>
  <c r="R1002" i="1"/>
  <c r="Q1002" i="1"/>
  <c r="P1002" i="1"/>
  <c r="O1002" i="1"/>
  <c r="S1002" i="1" s="1"/>
  <c r="V1001" i="1"/>
  <c r="U1001" i="1"/>
  <c r="T1001" i="1"/>
  <c r="Q1001" i="1"/>
  <c r="R1001" i="1" s="1"/>
  <c r="P1001" i="1"/>
  <c r="O1001" i="1"/>
  <c r="S1001" i="1" s="1"/>
  <c r="U1000" i="1"/>
  <c r="V1000" i="1" s="1"/>
  <c r="T1000" i="1"/>
  <c r="Q1000" i="1"/>
  <c r="R1000" i="1" s="1"/>
  <c r="P1000" i="1"/>
  <c r="O1000" i="1"/>
  <c r="S1000" i="1" s="1"/>
  <c r="U999" i="1"/>
  <c r="T999" i="1"/>
  <c r="V999" i="1" s="1"/>
  <c r="Q999" i="1"/>
  <c r="R999" i="1" s="1"/>
  <c r="P999" i="1"/>
  <c r="O999" i="1"/>
  <c r="S999" i="1" s="1"/>
  <c r="U998" i="1"/>
  <c r="T998" i="1"/>
  <c r="V998" i="1" s="1"/>
  <c r="R998" i="1"/>
  <c r="Q998" i="1"/>
  <c r="P998" i="1"/>
  <c r="O998" i="1"/>
  <c r="S998" i="1" s="1"/>
  <c r="V997" i="1"/>
  <c r="U997" i="1"/>
  <c r="T997" i="1"/>
  <c r="Q997" i="1"/>
  <c r="R997" i="1" s="1"/>
  <c r="P997" i="1"/>
  <c r="O997" i="1"/>
  <c r="S997" i="1" s="1"/>
  <c r="U996" i="1"/>
  <c r="V996" i="1" s="1"/>
  <c r="T996" i="1"/>
  <c r="Q996" i="1"/>
  <c r="R996" i="1" s="1"/>
  <c r="P996" i="1"/>
  <c r="O996" i="1"/>
  <c r="S996" i="1" s="1"/>
  <c r="U995" i="1"/>
  <c r="T995" i="1"/>
  <c r="V995" i="1" s="1"/>
  <c r="Q995" i="1"/>
  <c r="R995" i="1" s="1"/>
  <c r="P995" i="1"/>
  <c r="O995" i="1"/>
  <c r="S995" i="1" s="1"/>
  <c r="U994" i="1"/>
  <c r="T994" i="1"/>
  <c r="V994" i="1" s="1"/>
  <c r="R994" i="1"/>
  <c r="Q994" i="1"/>
  <c r="P994" i="1"/>
  <c r="O994" i="1"/>
  <c r="S994" i="1" s="1"/>
  <c r="V993" i="1"/>
  <c r="U993" i="1"/>
  <c r="T993" i="1"/>
  <c r="Q993" i="1"/>
  <c r="R993" i="1" s="1"/>
  <c r="P993" i="1"/>
  <c r="O993" i="1"/>
  <c r="S993" i="1" s="1"/>
  <c r="U992" i="1"/>
  <c r="V992" i="1" s="1"/>
  <c r="T992" i="1"/>
  <c r="Q992" i="1"/>
  <c r="R992" i="1" s="1"/>
  <c r="P992" i="1"/>
  <c r="O992" i="1"/>
  <c r="S992" i="1" s="1"/>
  <c r="U991" i="1"/>
  <c r="T991" i="1"/>
  <c r="V991" i="1" s="1"/>
  <c r="Q991" i="1"/>
  <c r="R991" i="1" s="1"/>
  <c r="P991" i="1"/>
  <c r="O991" i="1"/>
  <c r="S991" i="1" s="1"/>
  <c r="U990" i="1"/>
  <c r="T990" i="1"/>
  <c r="V990" i="1" s="1"/>
  <c r="R990" i="1"/>
  <c r="Q990" i="1"/>
  <c r="P990" i="1"/>
  <c r="O990" i="1"/>
  <c r="S990" i="1" s="1"/>
  <c r="V989" i="1"/>
  <c r="U989" i="1"/>
  <c r="T989" i="1"/>
  <c r="Q989" i="1"/>
  <c r="R989" i="1" s="1"/>
  <c r="P989" i="1"/>
  <c r="O989" i="1"/>
  <c r="S989" i="1" s="1"/>
  <c r="U988" i="1"/>
  <c r="V988" i="1" s="1"/>
  <c r="T988" i="1"/>
  <c r="Q988" i="1"/>
  <c r="R988" i="1" s="1"/>
  <c r="P988" i="1"/>
  <c r="O988" i="1"/>
  <c r="S988" i="1" s="1"/>
  <c r="U987" i="1"/>
  <c r="T987" i="1"/>
  <c r="V987" i="1" s="1"/>
  <c r="Q987" i="1"/>
  <c r="R987" i="1" s="1"/>
  <c r="P987" i="1"/>
  <c r="O987" i="1"/>
  <c r="S987" i="1" s="1"/>
  <c r="U986" i="1"/>
  <c r="T986" i="1"/>
  <c r="V986" i="1" s="1"/>
  <c r="R986" i="1"/>
  <c r="Q986" i="1"/>
  <c r="P986" i="1"/>
  <c r="O986" i="1"/>
  <c r="S986" i="1" s="1"/>
  <c r="V985" i="1"/>
  <c r="U985" i="1"/>
  <c r="T985" i="1"/>
  <c r="Q985" i="1"/>
  <c r="R985" i="1" s="1"/>
  <c r="P985" i="1"/>
  <c r="O985" i="1"/>
  <c r="S985" i="1" s="1"/>
  <c r="U984" i="1"/>
  <c r="V984" i="1" s="1"/>
  <c r="T984" i="1"/>
  <c r="R984" i="1"/>
  <c r="Q984" i="1"/>
  <c r="P984" i="1"/>
  <c r="O984" i="1"/>
  <c r="S984" i="1" s="1"/>
  <c r="V983" i="1"/>
  <c r="U983" i="1"/>
  <c r="T983" i="1"/>
  <c r="Q983" i="1"/>
  <c r="R983" i="1" s="1"/>
  <c r="P983" i="1"/>
  <c r="O983" i="1"/>
  <c r="S983" i="1" s="1"/>
  <c r="U982" i="1"/>
  <c r="T982" i="1"/>
  <c r="V982" i="1" s="1"/>
  <c r="R982" i="1"/>
  <c r="Q982" i="1"/>
  <c r="P982" i="1"/>
  <c r="O982" i="1"/>
  <c r="S982" i="1" s="1"/>
  <c r="U981" i="1"/>
  <c r="T981" i="1"/>
  <c r="V981" i="1" s="1"/>
  <c r="Q981" i="1"/>
  <c r="R981" i="1" s="1"/>
  <c r="P981" i="1"/>
  <c r="O981" i="1"/>
  <c r="S981" i="1" s="1"/>
  <c r="U980" i="1"/>
  <c r="V980" i="1" s="1"/>
  <c r="T980" i="1"/>
  <c r="R980" i="1"/>
  <c r="Q980" i="1"/>
  <c r="P980" i="1"/>
  <c r="O980" i="1"/>
  <c r="S980" i="1" s="1"/>
  <c r="U979" i="1"/>
  <c r="T979" i="1"/>
  <c r="V979" i="1" s="1"/>
  <c r="Q979" i="1"/>
  <c r="R979" i="1" s="1"/>
  <c r="P979" i="1"/>
  <c r="O979" i="1"/>
  <c r="S979" i="1" s="1"/>
  <c r="U978" i="1"/>
  <c r="T978" i="1"/>
  <c r="V978" i="1" s="1"/>
  <c r="R978" i="1"/>
  <c r="Q978" i="1"/>
  <c r="P978" i="1"/>
  <c r="O978" i="1"/>
  <c r="S978" i="1" s="1"/>
  <c r="U977" i="1"/>
  <c r="T977" i="1"/>
  <c r="V977" i="1" s="1"/>
  <c r="Q977" i="1"/>
  <c r="R977" i="1" s="1"/>
  <c r="P977" i="1"/>
  <c r="O977" i="1"/>
  <c r="S977" i="1" s="1"/>
  <c r="U976" i="1"/>
  <c r="V976" i="1" s="1"/>
  <c r="T976" i="1"/>
  <c r="R976" i="1"/>
  <c r="Q976" i="1"/>
  <c r="P976" i="1"/>
  <c r="O976" i="1"/>
  <c r="S976" i="1" s="1"/>
  <c r="V975" i="1"/>
  <c r="U975" i="1"/>
  <c r="T975" i="1"/>
  <c r="Q975" i="1"/>
  <c r="R975" i="1" s="1"/>
  <c r="P975" i="1"/>
  <c r="O975" i="1"/>
  <c r="S975" i="1" s="1"/>
  <c r="U974" i="1"/>
  <c r="T974" i="1"/>
  <c r="V974" i="1" s="1"/>
  <c r="R974" i="1"/>
  <c r="Q974" i="1"/>
  <c r="P974" i="1"/>
  <c r="O974" i="1"/>
  <c r="S974" i="1" s="1"/>
  <c r="U973" i="1"/>
  <c r="T973" i="1"/>
  <c r="V973" i="1" s="1"/>
  <c r="Q973" i="1"/>
  <c r="R973" i="1" s="1"/>
  <c r="P973" i="1"/>
  <c r="O973" i="1"/>
  <c r="S973" i="1" s="1"/>
  <c r="U972" i="1"/>
  <c r="V972" i="1" s="1"/>
  <c r="T972" i="1"/>
  <c r="R972" i="1"/>
  <c r="Q972" i="1"/>
  <c r="P972" i="1"/>
  <c r="O972" i="1"/>
  <c r="S972" i="1" s="1"/>
  <c r="V971" i="1"/>
  <c r="U971" i="1"/>
  <c r="T971" i="1"/>
  <c r="Q971" i="1"/>
  <c r="R971" i="1" s="1"/>
  <c r="P971" i="1"/>
  <c r="O971" i="1"/>
  <c r="S971" i="1" s="1"/>
  <c r="U970" i="1"/>
  <c r="T970" i="1"/>
  <c r="V970" i="1" s="1"/>
  <c r="R970" i="1"/>
  <c r="Q970" i="1"/>
  <c r="P970" i="1"/>
  <c r="O970" i="1"/>
  <c r="S970" i="1" s="1"/>
  <c r="U969" i="1"/>
  <c r="T969" i="1"/>
  <c r="V969" i="1" s="1"/>
  <c r="Q969" i="1"/>
  <c r="R969" i="1" s="1"/>
  <c r="P969" i="1"/>
  <c r="O969" i="1"/>
  <c r="S969" i="1" s="1"/>
  <c r="U968" i="1"/>
  <c r="V968" i="1" s="1"/>
  <c r="T968" i="1"/>
  <c r="R968" i="1"/>
  <c r="Q968" i="1"/>
  <c r="P968" i="1"/>
  <c r="O968" i="1"/>
  <c r="S968" i="1" s="1"/>
  <c r="V967" i="1"/>
  <c r="U967" i="1"/>
  <c r="T967" i="1"/>
  <c r="Q967" i="1"/>
  <c r="R967" i="1" s="1"/>
  <c r="P967" i="1"/>
  <c r="O967" i="1"/>
  <c r="S967" i="1" s="1"/>
  <c r="U966" i="1"/>
  <c r="T966" i="1"/>
  <c r="V966" i="1" s="1"/>
  <c r="R966" i="1"/>
  <c r="Q966" i="1"/>
  <c r="P966" i="1"/>
  <c r="O966" i="1"/>
  <c r="S966" i="1" s="1"/>
  <c r="U965" i="1"/>
  <c r="T965" i="1"/>
  <c r="V965" i="1" s="1"/>
  <c r="Q965" i="1"/>
  <c r="R965" i="1" s="1"/>
  <c r="P965" i="1"/>
  <c r="O965" i="1"/>
  <c r="S965" i="1" s="1"/>
  <c r="U964" i="1"/>
  <c r="V964" i="1" s="1"/>
  <c r="T964" i="1"/>
  <c r="R964" i="1"/>
  <c r="Q964" i="1"/>
  <c r="P964" i="1"/>
  <c r="O964" i="1"/>
  <c r="S964" i="1" s="1"/>
  <c r="V963" i="1"/>
  <c r="U963" i="1"/>
  <c r="T963" i="1"/>
  <c r="Q963" i="1"/>
  <c r="R963" i="1" s="1"/>
  <c r="P963" i="1"/>
  <c r="O963" i="1"/>
  <c r="S963" i="1" s="1"/>
  <c r="U962" i="1"/>
  <c r="T962" i="1"/>
  <c r="V962" i="1" s="1"/>
  <c r="R962" i="1"/>
  <c r="Q962" i="1"/>
  <c r="P962" i="1"/>
  <c r="O962" i="1"/>
  <c r="S962" i="1" s="1"/>
  <c r="U961" i="1"/>
  <c r="T961" i="1"/>
  <c r="V961" i="1" s="1"/>
  <c r="Q961" i="1"/>
  <c r="R961" i="1" s="1"/>
  <c r="P961" i="1"/>
  <c r="O961" i="1"/>
  <c r="S961" i="1" s="1"/>
  <c r="U960" i="1"/>
  <c r="V960" i="1" s="1"/>
  <c r="T960" i="1"/>
  <c r="R960" i="1"/>
  <c r="Q960" i="1"/>
  <c r="P960" i="1"/>
  <c r="O960" i="1"/>
  <c r="S960" i="1" s="1"/>
  <c r="V959" i="1"/>
  <c r="U959" i="1"/>
  <c r="T959" i="1"/>
  <c r="Q959" i="1"/>
  <c r="R959" i="1" s="1"/>
  <c r="P959" i="1"/>
  <c r="O959" i="1"/>
  <c r="S959" i="1" s="1"/>
  <c r="U958" i="1"/>
  <c r="T958" i="1"/>
  <c r="V958" i="1" s="1"/>
  <c r="R958" i="1"/>
  <c r="Q958" i="1"/>
  <c r="P958" i="1"/>
  <c r="O958" i="1"/>
  <c r="S958" i="1" s="1"/>
  <c r="U957" i="1"/>
  <c r="T957" i="1"/>
  <c r="V957" i="1" s="1"/>
  <c r="Q957" i="1"/>
  <c r="R957" i="1" s="1"/>
  <c r="P957" i="1"/>
  <c r="O957" i="1"/>
  <c r="S957" i="1" s="1"/>
  <c r="U956" i="1"/>
  <c r="V956" i="1" s="1"/>
  <c r="T956" i="1"/>
  <c r="R956" i="1"/>
  <c r="Q956" i="1"/>
  <c r="P956" i="1"/>
  <c r="O956" i="1"/>
  <c r="S956" i="1" s="1"/>
  <c r="V955" i="1"/>
  <c r="U955" i="1"/>
  <c r="T955" i="1"/>
  <c r="Q955" i="1"/>
  <c r="R955" i="1" s="1"/>
  <c r="P955" i="1"/>
  <c r="O955" i="1"/>
  <c r="S955" i="1" s="1"/>
  <c r="U954" i="1"/>
  <c r="T954" i="1"/>
  <c r="V954" i="1" s="1"/>
  <c r="R954" i="1"/>
  <c r="Q954" i="1"/>
  <c r="P954" i="1"/>
  <c r="O954" i="1"/>
  <c r="S954" i="1" s="1"/>
  <c r="U953" i="1"/>
  <c r="T953" i="1"/>
  <c r="V953" i="1" s="1"/>
  <c r="Q953" i="1"/>
  <c r="R953" i="1" s="1"/>
  <c r="P953" i="1"/>
  <c r="O953" i="1"/>
  <c r="S953" i="1" s="1"/>
  <c r="U952" i="1"/>
  <c r="V952" i="1" s="1"/>
  <c r="T952" i="1"/>
  <c r="R952" i="1"/>
  <c r="Q952" i="1"/>
  <c r="P952" i="1"/>
  <c r="O952" i="1"/>
  <c r="S952" i="1" s="1"/>
  <c r="V951" i="1"/>
  <c r="U951" i="1"/>
  <c r="T951" i="1"/>
  <c r="Q951" i="1"/>
  <c r="R951" i="1" s="1"/>
  <c r="P951" i="1"/>
  <c r="O951" i="1"/>
  <c r="S951" i="1" s="1"/>
  <c r="U950" i="1"/>
  <c r="T950" i="1"/>
  <c r="V950" i="1" s="1"/>
  <c r="R950" i="1"/>
  <c r="Q950" i="1"/>
  <c r="P950" i="1"/>
  <c r="O950" i="1"/>
  <c r="S950" i="1" s="1"/>
  <c r="U949" i="1"/>
  <c r="T949" i="1"/>
  <c r="V949" i="1" s="1"/>
  <c r="Q949" i="1"/>
  <c r="R949" i="1" s="1"/>
  <c r="P949" i="1"/>
  <c r="O949" i="1"/>
  <c r="S949" i="1" s="1"/>
  <c r="U948" i="1"/>
  <c r="V948" i="1" s="1"/>
  <c r="T948" i="1"/>
  <c r="R948" i="1"/>
  <c r="Q948" i="1"/>
  <c r="P948" i="1"/>
  <c r="O948" i="1"/>
  <c r="S948" i="1" s="1"/>
  <c r="V947" i="1"/>
  <c r="U947" i="1"/>
  <c r="T947" i="1"/>
  <c r="Q947" i="1"/>
  <c r="R947" i="1" s="1"/>
  <c r="P947" i="1"/>
  <c r="O947" i="1"/>
  <c r="S947" i="1" s="1"/>
  <c r="U946" i="1"/>
  <c r="T946" i="1"/>
  <c r="V946" i="1" s="1"/>
  <c r="R946" i="1"/>
  <c r="Q946" i="1"/>
  <c r="P946" i="1"/>
  <c r="O946" i="1"/>
  <c r="S946" i="1" s="1"/>
  <c r="U945" i="1"/>
  <c r="T945" i="1"/>
  <c r="V945" i="1" s="1"/>
  <c r="Q945" i="1"/>
  <c r="R945" i="1" s="1"/>
  <c r="P945" i="1"/>
  <c r="O945" i="1"/>
  <c r="S945" i="1" s="1"/>
  <c r="U944" i="1"/>
  <c r="V944" i="1" s="1"/>
  <c r="T944" i="1"/>
  <c r="R944" i="1"/>
  <c r="Q944" i="1"/>
  <c r="P944" i="1"/>
  <c r="O944" i="1"/>
  <c r="S944" i="1" s="1"/>
  <c r="V943" i="1"/>
  <c r="U943" i="1"/>
  <c r="T943" i="1"/>
  <c r="Q943" i="1"/>
  <c r="R943" i="1" s="1"/>
  <c r="P943" i="1"/>
  <c r="O943" i="1"/>
  <c r="S943" i="1" s="1"/>
  <c r="U942" i="1"/>
  <c r="T942" i="1"/>
  <c r="V942" i="1" s="1"/>
  <c r="R942" i="1"/>
  <c r="Q942" i="1"/>
  <c r="P942" i="1"/>
  <c r="O942" i="1"/>
  <c r="S942" i="1" s="1"/>
  <c r="U941" i="1"/>
  <c r="T941" i="1"/>
  <c r="V941" i="1" s="1"/>
  <c r="Q941" i="1"/>
  <c r="R941" i="1" s="1"/>
  <c r="P941" i="1"/>
  <c r="O941" i="1"/>
  <c r="S941" i="1" s="1"/>
  <c r="U940" i="1"/>
  <c r="V940" i="1" s="1"/>
  <c r="T940" i="1"/>
  <c r="R940" i="1"/>
  <c r="Q940" i="1"/>
  <c r="P940" i="1"/>
  <c r="O940" i="1"/>
  <c r="S940" i="1" s="1"/>
  <c r="V939" i="1"/>
  <c r="U939" i="1"/>
  <c r="T939" i="1"/>
  <c r="Q939" i="1"/>
  <c r="R939" i="1" s="1"/>
  <c r="P939" i="1"/>
  <c r="O939" i="1"/>
  <c r="S939" i="1" s="1"/>
  <c r="U938" i="1"/>
  <c r="T938" i="1"/>
  <c r="V938" i="1" s="1"/>
  <c r="R938" i="1"/>
  <c r="Q938" i="1"/>
  <c r="P938" i="1"/>
  <c r="O938" i="1"/>
  <c r="S938" i="1" s="1"/>
  <c r="U937" i="1"/>
  <c r="T937" i="1"/>
  <c r="V937" i="1" s="1"/>
  <c r="Q937" i="1"/>
  <c r="R937" i="1" s="1"/>
  <c r="P937" i="1"/>
  <c r="O937" i="1"/>
  <c r="S937" i="1" s="1"/>
  <c r="U936" i="1"/>
  <c r="V936" i="1" s="1"/>
  <c r="T936" i="1"/>
  <c r="R936" i="1"/>
  <c r="Q936" i="1"/>
  <c r="P936" i="1"/>
  <c r="O936" i="1"/>
  <c r="S936" i="1" s="1"/>
  <c r="V935" i="1"/>
  <c r="U935" i="1"/>
  <c r="T935" i="1"/>
  <c r="Q935" i="1"/>
  <c r="R935" i="1" s="1"/>
  <c r="P935" i="1"/>
  <c r="O935" i="1"/>
  <c r="S935" i="1" s="1"/>
  <c r="U934" i="1"/>
  <c r="T934" i="1"/>
  <c r="V934" i="1" s="1"/>
  <c r="R934" i="1"/>
  <c r="Q934" i="1"/>
  <c r="P934" i="1"/>
  <c r="O934" i="1"/>
  <c r="S934" i="1" s="1"/>
  <c r="U933" i="1"/>
  <c r="T933" i="1"/>
  <c r="V933" i="1" s="1"/>
  <c r="Q933" i="1"/>
  <c r="R933" i="1" s="1"/>
  <c r="P933" i="1"/>
  <c r="O933" i="1"/>
  <c r="S933" i="1" s="1"/>
  <c r="U932" i="1"/>
  <c r="V932" i="1" s="1"/>
  <c r="T932" i="1"/>
  <c r="R932" i="1"/>
  <c r="Q932" i="1"/>
  <c r="P932" i="1"/>
  <c r="O932" i="1"/>
  <c r="S932" i="1" s="1"/>
  <c r="V931" i="1"/>
  <c r="U931" i="1"/>
  <c r="T931" i="1"/>
  <c r="Q931" i="1"/>
  <c r="R931" i="1" s="1"/>
  <c r="P931" i="1"/>
  <c r="O931" i="1"/>
  <c r="S931" i="1" s="1"/>
  <c r="U930" i="1"/>
  <c r="T930" i="1"/>
  <c r="V930" i="1" s="1"/>
  <c r="R930" i="1"/>
  <c r="Q930" i="1"/>
  <c r="P930" i="1"/>
  <c r="O930" i="1"/>
  <c r="S930" i="1" s="1"/>
  <c r="U929" i="1"/>
  <c r="T929" i="1"/>
  <c r="V929" i="1" s="1"/>
  <c r="Q929" i="1"/>
  <c r="R929" i="1" s="1"/>
  <c r="P929" i="1"/>
  <c r="O929" i="1"/>
  <c r="S929" i="1" s="1"/>
  <c r="U928" i="1"/>
  <c r="V928" i="1" s="1"/>
  <c r="T928" i="1"/>
  <c r="R928" i="1"/>
  <c r="Q928" i="1"/>
  <c r="P928" i="1"/>
  <c r="O928" i="1"/>
  <c r="S928" i="1" s="1"/>
  <c r="V927" i="1"/>
  <c r="U927" i="1"/>
  <c r="T927" i="1"/>
  <c r="Q927" i="1"/>
  <c r="R927" i="1" s="1"/>
  <c r="P927" i="1"/>
  <c r="O927" i="1"/>
  <c r="S927" i="1" s="1"/>
  <c r="U926" i="1"/>
  <c r="T926" i="1"/>
  <c r="V926" i="1" s="1"/>
  <c r="R926" i="1"/>
  <c r="Q926" i="1"/>
  <c r="P926" i="1"/>
  <c r="O926" i="1"/>
  <c r="S926" i="1" s="1"/>
  <c r="U925" i="1"/>
  <c r="T925" i="1"/>
  <c r="V925" i="1" s="1"/>
  <c r="Q925" i="1"/>
  <c r="R925" i="1" s="1"/>
  <c r="P925" i="1"/>
  <c r="O925" i="1"/>
  <c r="S925" i="1" s="1"/>
  <c r="U924" i="1"/>
  <c r="V924" i="1" s="1"/>
  <c r="T924" i="1"/>
  <c r="R924" i="1"/>
  <c r="Q924" i="1"/>
  <c r="P924" i="1"/>
  <c r="O924" i="1"/>
  <c r="S924" i="1" s="1"/>
  <c r="V923" i="1"/>
  <c r="U923" i="1"/>
  <c r="T923" i="1"/>
  <c r="Q923" i="1"/>
  <c r="R923" i="1" s="1"/>
  <c r="P923" i="1"/>
  <c r="O923" i="1"/>
  <c r="S923" i="1" s="1"/>
  <c r="U922" i="1"/>
  <c r="T922" i="1"/>
  <c r="V922" i="1" s="1"/>
  <c r="R922" i="1"/>
  <c r="Q922" i="1"/>
  <c r="P922" i="1"/>
  <c r="O922" i="1"/>
  <c r="S922" i="1" s="1"/>
  <c r="U921" i="1"/>
  <c r="T921" i="1"/>
  <c r="V921" i="1" s="1"/>
  <c r="Q921" i="1"/>
  <c r="R921" i="1" s="1"/>
  <c r="P921" i="1"/>
  <c r="O921" i="1"/>
  <c r="S921" i="1" s="1"/>
  <c r="U920" i="1"/>
  <c r="V920" i="1" s="1"/>
  <c r="T920" i="1"/>
  <c r="R920" i="1"/>
  <c r="Q920" i="1"/>
  <c r="P920" i="1"/>
  <c r="O920" i="1"/>
  <c r="S920" i="1" s="1"/>
  <c r="V919" i="1"/>
  <c r="U919" i="1"/>
  <c r="T919" i="1"/>
  <c r="Q919" i="1"/>
  <c r="R919" i="1" s="1"/>
  <c r="P919" i="1"/>
  <c r="O919" i="1"/>
  <c r="S919" i="1" s="1"/>
  <c r="U918" i="1"/>
  <c r="T918" i="1"/>
  <c r="V918" i="1" s="1"/>
  <c r="R918" i="1"/>
  <c r="Q918" i="1"/>
  <c r="P918" i="1"/>
  <c r="O918" i="1"/>
  <c r="S918" i="1" s="1"/>
  <c r="U917" i="1"/>
  <c r="T917" i="1"/>
  <c r="V917" i="1" s="1"/>
  <c r="Q917" i="1"/>
  <c r="R917" i="1" s="1"/>
  <c r="P917" i="1"/>
  <c r="O917" i="1"/>
  <c r="S917" i="1" s="1"/>
  <c r="U916" i="1"/>
  <c r="V916" i="1" s="1"/>
  <c r="T916" i="1"/>
  <c r="R916" i="1"/>
  <c r="Q916" i="1"/>
  <c r="P916" i="1"/>
  <c r="O916" i="1"/>
  <c r="S916" i="1" s="1"/>
  <c r="V915" i="1"/>
  <c r="U915" i="1"/>
  <c r="T915" i="1"/>
  <c r="Q915" i="1"/>
  <c r="R915" i="1" s="1"/>
  <c r="P915" i="1"/>
  <c r="O915" i="1"/>
  <c r="S915" i="1" s="1"/>
  <c r="U914" i="1"/>
  <c r="T914" i="1"/>
  <c r="V914" i="1" s="1"/>
  <c r="R914" i="1"/>
  <c r="Q914" i="1"/>
  <c r="P914" i="1"/>
  <c r="O914" i="1"/>
  <c r="S914" i="1" s="1"/>
  <c r="U913" i="1"/>
  <c r="T913" i="1"/>
  <c r="V913" i="1" s="1"/>
  <c r="Q913" i="1"/>
  <c r="R913" i="1" s="1"/>
  <c r="P913" i="1"/>
  <c r="O913" i="1"/>
  <c r="S913" i="1" s="1"/>
  <c r="U912" i="1"/>
  <c r="V912" i="1" s="1"/>
  <c r="T912" i="1"/>
  <c r="R912" i="1"/>
  <c r="Q912" i="1"/>
  <c r="P912" i="1"/>
  <c r="O912" i="1"/>
  <c r="S912" i="1" s="1"/>
  <c r="V911" i="1"/>
  <c r="U911" i="1"/>
  <c r="T911" i="1"/>
  <c r="Q911" i="1"/>
  <c r="R911" i="1" s="1"/>
  <c r="P911" i="1"/>
  <c r="O911" i="1"/>
  <c r="S911" i="1" s="1"/>
  <c r="U910" i="1"/>
  <c r="T910" i="1"/>
  <c r="V910" i="1" s="1"/>
  <c r="R910" i="1"/>
  <c r="Q910" i="1"/>
  <c r="P910" i="1"/>
  <c r="O910" i="1"/>
  <c r="S910" i="1" s="1"/>
  <c r="U909" i="1"/>
  <c r="T909" i="1"/>
  <c r="V909" i="1" s="1"/>
  <c r="Q909" i="1"/>
  <c r="R909" i="1" s="1"/>
  <c r="P909" i="1"/>
  <c r="O909" i="1"/>
  <c r="S909" i="1" s="1"/>
  <c r="U908" i="1"/>
  <c r="V908" i="1" s="1"/>
  <c r="T908" i="1"/>
  <c r="R908" i="1"/>
  <c r="Q908" i="1"/>
  <c r="P908" i="1"/>
  <c r="O908" i="1"/>
  <c r="S908" i="1" s="1"/>
  <c r="V907" i="1"/>
  <c r="U907" i="1"/>
  <c r="T907" i="1"/>
  <c r="Q907" i="1"/>
  <c r="R907" i="1" s="1"/>
  <c r="P907" i="1"/>
  <c r="O907" i="1"/>
  <c r="S907" i="1" s="1"/>
  <c r="U906" i="1"/>
  <c r="T906" i="1"/>
  <c r="V906" i="1" s="1"/>
  <c r="R906" i="1"/>
  <c r="Q906" i="1"/>
  <c r="P906" i="1"/>
  <c r="O906" i="1"/>
  <c r="S906" i="1" s="1"/>
  <c r="U905" i="1"/>
  <c r="T905" i="1"/>
  <c r="V905" i="1" s="1"/>
  <c r="Q905" i="1"/>
  <c r="R905" i="1" s="1"/>
  <c r="P905" i="1"/>
  <c r="O905" i="1"/>
  <c r="S905" i="1" s="1"/>
  <c r="U904" i="1"/>
  <c r="V904" i="1" s="1"/>
  <c r="T904" i="1"/>
  <c r="R904" i="1"/>
  <c r="Q904" i="1"/>
  <c r="P904" i="1"/>
  <c r="O904" i="1"/>
  <c r="S904" i="1" s="1"/>
  <c r="V903" i="1"/>
  <c r="U903" i="1"/>
  <c r="T903" i="1"/>
  <c r="Q903" i="1"/>
  <c r="R903" i="1" s="1"/>
  <c r="P903" i="1"/>
  <c r="O903" i="1"/>
  <c r="S903" i="1" s="1"/>
  <c r="U902" i="1"/>
  <c r="T902" i="1"/>
  <c r="V902" i="1" s="1"/>
  <c r="R902" i="1"/>
  <c r="Q902" i="1"/>
  <c r="P902" i="1"/>
  <c r="O902" i="1"/>
  <c r="S902" i="1" s="1"/>
  <c r="U901" i="1"/>
  <c r="T901" i="1"/>
  <c r="V901" i="1" s="1"/>
  <c r="Q901" i="1"/>
  <c r="R901" i="1" s="1"/>
  <c r="P901" i="1"/>
  <c r="O901" i="1"/>
  <c r="S901" i="1" s="1"/>
  <c r="U900" i="1"/>
  <c r="V900" i="1" s="1"/>
  <c r="T900" i="1"/>
  <c r="R900" i="1"/>
  <c r="Q900" i="1"/>
  <c r="P900" i="1"/>
  <c r="O900" i="1"/>
  <c r="S900" i="1" s="1"/>
  <c r="V899" i="1"/>
  <c r="U899" i="1"/>
  <c r="T899" i="1"/>
  <c r="Q899" i="1"/>
  <c r="R899" i="1" s="1"/>
  <c r="P899" i="1"/>
  <c r="O899" i="1"/>
  <c r="S899" i="1" s="1"/>
  <c r="U898" i="1"/>
  <c r="T898" i="1"/>
  <c r="V898" i="1" s="1"/>
  <c r="R898" i="1"/>
  <c r="Q898" i="1"/>
  <c r="P898" i="1"/>
  <c r="O898" i="1"/>
  <c r="S898" i="1" s="1"/>
  <c r="U897" i="1"/>
  <c r="T897" i="1"/>
  <c r="V897" i="1" s="1"/>
  <c r="Q897" i="1"/>
  <c r="R897" i="1" s="1"/>
  <c r="P897" i="1"/>
  <c r="O897" i="1"/>
  <c r="S897" i="1" s="1"/>
  <c r="U896" i="1"/>
  <c r="V896" i="1" s="1"/>
  <c r="T896" i="1"/>
  <c r="R896" i="1"/>
  <c r="Q896" i="1"/>
  <c r="P896" i="1"/>
  <c r="O896" i="1"/>
  <c r="S896" i="1" s="1"/>
  <c r="V895" i="1"/>
  <c r="U895" i="1"/>
  <c r="T895" i="1"/>
  <c r="Q895" i="1"/>
  <c r="R895" i="1" s="1"/>
  <c r="P895" i="1"/>
  <c r="O895" i="1"/>
  <c r="S895" i="1" s="1"/>
  <c r="U894" i="1"/>
  <c r="T894" i="1"/>
  <c r="V894" i="1" s="1"/>
  <c r="R894" i="1"/>
  <c r="Q894" i="1"/>
  <c r="P894" i="1"/>
  <c r="O894" i="1"/>
  <c r="S894" i="1" s="1"/>
  <c r="U893" i="1"/>
  <c r="T893" i="1"/>
  <c r="V893" i="1" s="1"/>
  <c r="Q893" i="1"/>
  <c r="R893" i="1" s="1"/>
  <c r="P893" i="1"/>
  <c r="O893" i="1"/>
  <c r="S893" i="1" s="1"/>
  <c r="U892" i="1"/>
  <c r="V892" i="1" s="1"/>
  <c r="T892" i="1"/>
  <c r="R892" i="1"/>
  <c r="Q892" i="1"/>
  <c r="P892" i="1"/>
  <c r="O892" i="1"/>
  <c r="S892" i="1" s="1"/>
  <c r="V891" i="1"/>
  <c r="U891" i="1"/>
  <c r="T891" i="1"/>
  <c r="Q891" i="1"/>
  <c r="R891" i="1" s="1"/>
  <c r="P891" i="1"/>
  <c r="O891" i="1"/>
  <c r="S891" i="1" s="1"/>
  <c r="U890" i="1"/>
  <c r="T890" i="1"/>
  <c r="V890" i="1" s="1"/>
  <c r="R890" i="1"/>
  <c r="Q890" i="1"/>
  <c r="P890" i="1"/>
  <c r="O890" i="1"/>
  <c r="S890" i="1" s="1"/>
  <c r="U889" i="1"/>
  <c r="T889" i="1"/>
  <c r="V889" i="1" s="1"/>
  <c r="Q889" i="1"/>
  <c r="R889" i="1" s="1"/>
  <c r="P889" i="1"/>
  <c r="O889" i="1"/>
  <c r="S889" i="1" s="1"/>
  <c r="U888" i="1"/>
  <c r="V888" i="1" s="1"/>
  <c r="T888" i="1"/>
  <c r="R888" i="1"/>
  <c r="Q888" i="1"/>
  <c r="P888" i="1"/>
  <c r="O888" i="1"/>
  <c r="S888" i="1" s="1"/>
  <c r="U887" i="1"/>
  <c r="T887" i="1"/>
  <c r="V887" i="1" s="1"/>
  <c r="Q887" i="1"/>
  <c r="R887" i="1" s="1"/>
  <c r="P887" i="1"/>
  <c r="O887" i="1"/>
  <c r="S887" i="1" s="1"/>
  <c r="U886" i="1"/>
  <c r="T886" i="1"/>
  <c r="V886" i="1" s="1"/>
  <c r="R886" i="1"/>
  <c r="Q886" i="1"/>
  <c r="P886" i="1"/>
  <c r="O886" i="1"/>
  <c r="S886" i="1" s="1"/>
  <c r="V885" i="1"/>
  <c r="U885" i="1"/>
  <c r="T885" i="1"/>
  <c r="Q885" i="1"/>
  <c r="R885" i="1" s="1"/>
  <c r="P885" i="1"/>
  <c r="O885" i="1"/>
  <c r="S885" i="1" s="1"/>
  <c r="U884" i="1"/>
  <c r="V884" i="1" s="1"/>
  <c r="T884" i="1"/>
  <c r="R884" i="1"/>
  <c r="Q884" i="1"/>
  <c r="P884" i="1"/>
  <c r="O884" i="1"/>
  <c r="S884" i="1" s="1"/>
  <c r="U883" i="1"/>
  <c r="T883" i="1"/>
  <c r="V883" i="1" s="1"/>
  <c r="Q883" i="1"/>
  <c r="R883" i="1" s="1"/>
  <c r="P883" i="1"/>
  <c r="O883" i="1"/>
  <c r="S883" i="1" s="1"/>
  <c r="U882" i="1"/>
  <c r="T882" i="1"/>
  <c r="V882" i="1" s="1"/>
  <c r="R882" i="1"/>
  <c r="Q882" i="1"/>
  <c r="P882" i="1"/>
  <c r="O882" i="1"/>
  <c r="S882" i="1" s="1"/>
  <c r="V881" i="1"/>
  <c r="U881" i="1"/>
  <c r="T881" i="1"/>
  <c r="Q881" i="1"/>
  <c r="R881" i="1" s="1"/>
  <c r="P881" i="1"/>
  <c r="O881" i="1"/>
  <c r="S881" i="1" s="1"/>
  <c r="U880" i="1"/>
  <c r="V880" i="1" s="1"/>
  <c r="T880" i="1"/>
  <c r="R880" i="1"/>
  <c r="Q880" i="1"/>
  <c r="P880" i="1"/>
  <c r="O880" i="1"/>
  <c r="S880" i="1" s="1"/>
  <c r="U879" i="1"/>
  <c r="T879" i="1"/>
  <c r="V879" i="1" s="1"/>
  <c r="Q879" i="1"/>
  <c r="R879" i="1" s="1"/>
  <c r="P879" i="1"/>
  <c r="O879" i="1"/>
  <c r="S879" i="1" s="1"/>
  <c r="U878" i="1"/>
  <c r="T878" i="1"/>
  <c r="V878" i="1" s="1"/>
  <c r="R878" i="1"/>
  <c r="Q878" i="1"/>
  <c r="P878" i="1"/>
  <c r="O878" i="1"/>
  <c r="S878" i="1" s="1"/>
  <c r="V877" i="1"/>
  <c r="U877" i="1"/>
  <c r="T877" i="1"/>
  <c r="Q877" i="1"/>
  <c r="R877" i="1" s="1"/>
  <c r="P877" i="1"/>
  <c r="O877" i="1"/>
  <c r="S877" i="1" s="1"/>
  <c r="U876" i="1"/>
  <c r="V876" i="1" s="1"/>
  <c r="T876" i="1"/>
  <c r="R876" i="1"/>
  <c r="Q876" i="1"/>
  <c r="P876" i="1"/>
  <c r="O876" i="1"/>
  <c r="S876" i="1" s="1"/>
  <c r="U875" i="1"/>
  <c r="T875" i="1"/>
  <c r="V875" i="1" s="1"/>
  <c r="Q875" i="1"/>
  <c r="R875" i="1" s="1"/>
  <c r="P875" i="1"/>
  <c r="O875" i="1"/>
  <c r="S875" i="1" s="1"/>
  <c r="U874" i="1"/>
  <c r="T874" i="1"/>
  <c r="V874" i="1" s="1"/>
  <c r="R874" i="1"/>
  <c r="Q874" i="1"/>
  <c r="P874" i="1"/>
  <c r="O874" i="1"/>
  <c r="S874" i="1" s="1"/>
  <c r="V873" i="1"/>
  <c r="U873" i="1"/>
  <c r="T873" i="1"/>
  <c r="Q873" i="1"/>
  <c r="R873" i="1" s="1"/>
  <c r="P873" i="1"/>
  <c r="O873" i="1"/>
  <c r="S873" i="1" s="1"/>
  <c r="U872" i="1"/>
  <c r="V872" i="1" s="1"/>
  <c r="T872" i="1"/>
  <c r="R872" i="1"/>
  <c r="Q872" i="1"/>
  <c r="P872" i="1"/>
  <c r="O872" i="1"/>
  <c r="S872" i="1" s="1"/>
  <c r="U871" i="1"/>
  <c r="T871" i="1"/>
  <c r="V871" i="1" s="1"/>
  <c r="Q871" i="1"/>
  <c r="R871" i="1" s="1"/>
  <c r="P871" i="1"/>
  <c r="O871" i="1"/>
  <c r="S871" i="1" s="1"/>
  <c r="U870" i="1"/>
  <c r="T870" i="1"/>
  <c r="V870" i="1" s="1"/>
  <c r="R870" i="1"/>
  <c r="Q870" i="1"/>
  <c r="P870" i="1"/>
  <c r="O870" i="1"/>
  <c r="S870" i="1" s="1"/>
  <c r="V869" i="1"/>
  <c r="U869" i="1"/>
  <c r="T869" i="1"/>
  <c r="Q869" i="1"/>
  <c r="R869" i="1" s="1"/>
  <c r="P869" i="1"/>
  <c r="O869" i="1"/>
  <c r="S869" i="1" s="1"/>
  <c r="U868" i="1"/>
  <c r="V868" i="1" s="1"/>
  <c r="T868" i="1"/>
  <c r="R868" i="1"/>
  <c r="Q868" i="1"/>
  <c r="P868" i="1"/>
  <c r="O868" i="1"/>
  <c r="S868" i="1" s="1"/>
  <c r="U867" i="1"/>
  <c r="T867" i="1"/>
  <c r="V867" i="1" s="1"/>
  <c r="Q867" i="1"/>
  <c r="R867" i="1" s="1"/>
  <c r="P867" i="1"/>
  <c r="O867" i="1"/>
  <c r="S867" i="1" s="1"/>
  <c r="U866" i="1"/>
  <c r="T866" i="1"/>
  <c r="V866" i="1" s="1"/>
  <c r="R866" i="1"/>
  <c r="Q866" i="1"/>
  <c r="P866" i="1"/>
  <c r="O866" i="1"/>
  <c r="S866" i="1" s="1"/>
  <c r="V865" i="1"/>
  <c r="U865" i="1"/>
  <c r="T865" i="1"/>
  <c r="Q865" i="1"/>
  <c r="R865" i="1" s="1"/>
  <c r="P865" i="1"/>
  <c r="O865" i="1"/>
  <c r="S865" i="1" s="1"/>
  <c r="U864" i="1"/>
  <c r="V864" i="1" s="1"/>
  <c r="T864" i="1"/>
  <c r="R864" i="1"/>
  <c r="Q864" i="1"/>
  <c r="P864" i="1"/>
  <c r="O864" i="1"/>
  <c r="S864" i="1" s="1"/>
  <c r="U863" i="1"/>
  <c r="T863" i="1"/>
  <c r="V863" i="1" s="1"/>
  <c r="Q863" i="1"/>
  <c r="R863" i="1" s="1"/>
  <c r="P863" i="1"/>
  <c r="O863" i="1"/>
  <c r="S863" i="1" s="1"/>
  <c r="U862" i="1"/>
  <c r="T862" i="1"/>
  <c r="V862" i="1" s="1"/>
  <c r="R862" i="1"/>
  <c r="Q862" i="1"/>
  <c r="P862" i="1"/>
  <c r="O862" i="1"/>
  <c r="S862" i="1" s="1"/>
  <c r="V861" i="1"/>
  <c r="U861" i="1"/>
  <c r="T861" i="1"/>
  <c r="Q861" i="1"/>
  <c r="R861" i="1" s="1"/>
  <c r="P861" i="1"/>
  <c r="O861" i="1"/>
  <c r="S861" i="1" s="1"/>
  <c r="U860" i="1"/>
  <c r="V860" i="1" s="1"/>
  <c r="T860" i="1"/>
  <c r="R860" i="1"/>
  <c r="Q860" i="1"/>
  <c r="P860" i="1"/>
  <c r="O860" i="1"/>
  <c r="S860" i="1" s="1"/>
  <c r="U859" i="1"/>
  <c r="T859" i="1"/>
  <c r="V859" i="1" s="1"/>
  <c r="Q859" i="1"/>
  <c r="R859" i="1" s="1"/>
  <c r="P859" i="1"/>
  <c r="O859" i="1"/>
  <c r="S859" i="1" s="1"/>
  <c r="U858" i="1"/>
  <c r="T858" i="1"/>
  <c r="V858" i="1" s="1"/>
  <c r="R858" i="1"/>
  <c r="Q858" i="1"/>
  <c r="P858" i="1"/>
  <c r="O858" i="1"/>
  <c r="S858" i="1" s="1"/>
  <c r="V857" i="1"/>
  <c r="U857" i="1"/>
  <c r="T857" i="1"/>
  <c r="Q857" i="1"/>
  <c r="R857" i="1" s="1"/>
  <c r="P857" i="1"/>
  <c r="O857" i="1"/>
  <c r="S857" i="1" s="1"/>
  <c r="U856" i="1"/>
  <c r="V856" i="1" s="1"/>
  <c r="T856" i="1"/>
  <c r="R856" i="1"/>
  <c r="Q856" i="1"/>
  <c r="P856" i="1"/>
  <c r="O856" i="1"/>
  <c r="S856" i="1" s="1"/>
  <c r="U855" i="1"/>
  <c r="T855" i="1"/>
  <c r="V855" i="1" s="1"/>
  <c r="Q855" i="1"/>
  <c r="R855" i="1" s="1"/>
  <c r="P855" i="1"/>
  <c r="O855" i="1"/>
  <c r="S855" i="1" s="1"/>
  <c r="U854" i="1"/>
  <c r="T854" i="1"/>
  <c r="V854" i="1" s="1"/>
  <c r="R854" i="1"/>
  <c r="Q854" i="1"/>
  <c r="P854" i="1"/>
  <c r="O854" i="1"/>
  <c r="S854" i="1" s="1"/>
  <c r="V853" i="1"/>
  <c r="U853" i="1"/>
  <c r="T853" i="1"/>
  <c r="Q853" i="1"/>
  <c r="R853" i="1" s="1"/>
  <c r="P853" i="1"/>
  <c r="O853" i="1"/>
  <c r="S853" i="1" s="1"/>
  <c r="U852" i="1"/>
  <c r="V852" i="1" s="1"/>
  <c r="T852" i="1"/>
  <c r="R852" i="1"/>
  <c r="Q852" i="1"/>
  <c r="P852" i="1"/>
  <c r="O852" i="1"/>
  <c r="S852" i="1" s="1"/>
  <c r="U851" i="1"/>
  <c r="T851" i="1"/>
  <c r="V851" i="1" s="1"/>
  <c r="Q851" i="1"/>
  <c r="R851" i="1" s="1"/>
  <c r="P851" i="1"/>
  <c r="O851" i="1"/>
  <c r="S851" i="1" s="1"/>
  <c r="U850" i="1"/>
  <c r="T850" i="1"/>
  <c r="V850" i="1" s="1"/>
  <c r="R850" i="1"/>
  <c r="Q850" i="1"/>
  <c r="P850" i="1"/>
  <c r="O850" i="1"/>
  <c r="S850" i="1" s="1"/>
  <c r="V849" i="1"/>
  <c r="U849" i="1"/>
  <c r="T849" i="1"/>
  <c r="Q849" i="1"/>
  <c r="R849" i="1" s="1"/>
  <c r="P849" i="1"/>
  <c r="O849" i="1"/>
  <c r="S849" i="1" s="1"/>
  <c r="U848" i="1"/>
  <c r="V848" i="1" s="1"/>
  <c r="T848" i="1"/>
  <c r="R848" i="1"/>
  <c r="Q848" i="1"/>
  <c r="P848" i="1"/>
  <c r="O848" i="1"/>
  <c r="S848" i="1" s="1"/>
  <c r="U847" i="1"/>
  <c r="T847" i="1"/>
  <c r="V847" i="1" s="1"/>
  <c r="Q847" i="1"/>
  <c r="R847" i="1" s="1"/>
  <c r="P847" i="1"/>
  <c r="O847" i="1"/>
  <c r="S847" i="1" s="1"/>
  <c r="U846" i="1"/>
  <c r="T846" i="1"/>
  <c r="V846" i="1" s="1"/>
  <c r="R846" i="1"/>
  <c r="Q846" i="1"/>
  <c r="P846" i="1"/>
  <c r="O846" i="1"/>
  <c r="S846" i="1" s="1"/>
  <c r="V845" i="1"/>
  <c r="U845" i="1"/>
  <c r="T845" i="1"/>
  <c r="Q845" i="1"/>
  <c r="R845" i="1" s="1"/>
  <c r="P845" i="1"/>
  <c r="O845" i="1"/>
  <c r="S845" i="1" s="1"/>
  <c r="U844" i="1"/>
  <c r="V844" i="1" s="1"/>
  <c r="T844" i="1"/>
  <c r="R844" i="1"/>
  <c r="Q844" i="1"/>
  <c r="P844" i="1"/>
  <c r="O844" i="1"/>
  <c r="S844" i="1" s="1"/>
  <c r="U843" i="1"/>
  <c r="T843" i="1"/>
  <c r="V843" i="1" s="1"/>
  <c r="Q843" i="1"/>
  <c r="R843" i="1" s="1"/>
  <c r="P843" i="1"/>
  <c r="O843" i="1"/>
  <c r="S843" i="1" s="1"/>
  <c r="U842" i="1"/>
  <c r="T842" i="1"/>
  <c r="V842" i="1" s="1"/>
  <c r="R842" i="1"/>
  <c r="Q842" i="1"/>
  <c r="P842" i="1"/>
  <c r="O842" i="1"/>
  <c r="S842" i="1" s="1"/>
  <c r="V841" i="1"/>
  <c r="U841" i="1"/>
  <c r="T841" i="1"/>
  <c r="Q841" i="1"/>
  <c r="R841" i="1" s="1"/>
  <c r="P841" i="1"/>
  <c r="O841" i="1"/>
  <c r="S841" i="1" s="1"/>
  <c r="U840" i="1"/>
  <c r="V840" i="1" s="1"/>
  <c r="T840" i="1"/>
  <c r="R840" i="1"/>
  <c r="Q840" i="1"/>
  <c r="P840" i="1"/>
  <c r="O840" i="1"/>
  <c r="S840" i="1" s="1"/>
  <c r="U839" i="1"/>
  <c r="T839" i="1"/>
  <c r="V839" i="1" s="1"/>
  <c r="Q839" i="1"/>
  <c r="R839" i="1" s="1"/>
  <c r="P839" i="1"/>
  <c r="O839" i="1"/>
  <c r="S839" i="1" s="1"/>
  <c r="U838" i="1"/>
  <c r="T838" i="1"/>
  <c r="V838" i="1" s="1"/>
  <c r="R838" i="1"/>
  <c r="Q838" i="1"/>
  <c r="P838" i="1"/>
  <c r="O838" i="1"/>
  <c r="S838" i="1" s="1"/>
  <c r="V837" i="1"/>
  <c r="U837" i="1"/>
  <c r="T837" i="1"/>
  <c r="Q837" i="1"/>
  <c r="R837" i="1" s="1"/>
  <c r="P837" i="1"/>
  <c r="O837" i="1"/>
  <c r="S837" i="1" s="1"/>
  <c r="U836" i="1"/>
  <c r="T836" i="1"/>
  <c r="V836" i="1" s="1"/>
  <c r="Q836" i="1"/>
  <c r="R836" i="1" s="1"/>
  <c r="P836" i="1"/>
  <c r="O836" i="1"/>
  <c r="S836" i="1" s="1"/>
  <c r="U835" i="1"/>
  <c r="T835" i="1"/>
  <c r="V835" i="1" s="1"/>
  <c r="R835" i="1"/>
  <c r="Q835" i="1"/>
  <c r="P835" i="1"/>
  <c r="O835" i="1"/>
  <c r="S835" i="1" s="1"/>
  <c r="V834" i="1"/>
  <c r="U834" i="1"/>
  <c r="T834" i="1"/>
  <c r="R834" i="1"/>
  <c r="Q834" i="1"/>
  <c r="P834" i="1"/>
  <c r="O834" i="1"/>
  <c r="S834" i="1" s="1"/>
  <c r="V833" i="1"/>
  <c r="U833" i="1"/>
  <c r="T833" i="1"/>
  <c r="Q833" i="1"/>
  <c r="R833" i="1" s="1"/>
  <c r="P833" i="1"/>
  <c r="O833" i="1"/>
  <c r="S833" i="1" s="1"/>
  <c r="U832" i="1"/>
  <c r="T832" i="1"/>
  <c r="V832" i="1" s="1"/>
  <c r="Q832" i="1"/>
  <c r="R832" i="1" s="1"/>
  <c r="P832" i="1"/>
  <c r="O832" i="1"/>
  <c r="S832" i="1" s="1"/>
  <c r="U831" i="1"/>
  <c r="T831" i="1"/>
  <c r="V831" i="1" s="1"/>
  <c r="R831" i="1"/>
  <c r="Q831" i="1"/>
  <c r="P831" i="1"/>
  <c r="O831" i="1"/>
  <c r="S831" i="1" s="1"/>
  <c r="V830" i="1"/>
  <c r="U830" i="1"/>
  <c r="T830" i="1"/>
  <c r="R830" i="1"/>
  <c r="Q830" i="1"/>
  <c r="P830" i="1"/>
  <c r="O830" i="1"/>
  <c r="S830" i="1" s="1"/>
  <c r="V829" i="1"/>
  <c r="U829" i="1"/>
  <c r="T829" i="1"/>
  <c r="Q829" i="1"/>
  <c r="R829" i="1" s="1"/>
  <c r="P829" i="1"/>
  <c r="O829" i="1"/>
  <c r="S829" i="1" s="1"/>
  <c r="U828" i="1"/>
  <c r="T828" i="1"/>
  <c r="V828" i="1" s="1"/>
  <c r="Q828" i="1"/>
  <c r="R828" i="1" s="1"/>
  <c r="P828" i="1"/>
  <c r="O828" i="1"/>
  <c r="S828" i="1" s="1"/>
  <c r="U827" i="1"/>
  <c r="T827" i="1"/>
  <c r="V827" i="1" s="1"/>
  <c r="R827" i="1"/>
  <c r="Q827" i="1"/>
  <c r="P827" i="1"/>
  <c r="O827" i="1"/>
  <c r="S827" i="1" s="1"/>
  <c r="V826" i="1"/>
  <c r="U826" i="1"/>
  <c r="T826" i="1"/>
  <c r="R826" i="1"/>
  <c r="Q826" i="1"/>
  <c r="P826" i="1"/>
  <c r="O826" i="1"/>
  <c r="S826" i="1" s="1"/>
  <c r="V825" i="1"/>
  <c r="U825" i="1"/>
  <c r="T825" i="1"/>
  <c r="Q825" i="1"/>
  <c r="R825" i="1" s="1"/>
  <c r="P825" i="1"/>
  <c r="O825" i="1"/>
  <c r="S825" i="1" s="1"/>
  <c r="U824" i="1"/>
  <c r="T824" i="1"/>
  <c r="V824" i="1" s="1"/>
  <c r="Q824" i="1"/>
  <c r="R824" i="1" s="1"/>
  <c r="P824" i="1"/>
  <c r="O824" i="1"/>
  <c r="S824" i="1" s="1"/>
  <c r="U823" i="1"/>
  <c r="T823" i="1"/>
  <c r="V823" i="1" s="1"/>
  <c r="R823" i="1"/>
  <c r="Q823" i="1"/>
  <c r="P823" i="1"/>
  <c r="O823" i="1"/>
  <c r="S823" i="1" s="1"/>
  <c r="V822" i="1"/>
  <c r="U822" i="1"/>
  <c r="T822" i="1"/>
  <c r="R822" i="1"/>
  <c r="Q822" i="1"/>
  <c r="P822" i="1"/>
  <c r="O822" i="1"/>
  <c r="S822" i="1" s="1"/>
  <c r="V821" i="1"/>
  <c r="U821" i="1"/>
  <c r="T821" i="1"/>
  <c r="Q821" i="1"/>
  <c r="R821" i="1" s="1"/>
  <c r="P821" i="1"/>
  <c r="O821" i="1"/>
  <c r="S821" i="1" s="1"/>
  <c r="U820" i="1"/>
  <c r="T820" i="1"/>
  <c r="V820" i="1" s="1"/>
  <c r="Q820" i="1"/>
  <c r="R820" i="1" s="1"/>
  <c r="P820" i="1"/>
  <c r="O820" i="1"/>
  <c r="S820" i="1" s="1"/>
  <c r="U819" i="1"/>
  <c r="T819" i="1"/>
  <c r="V819" i="1" s="1"/>
  <c r="R819" i="1"/>
  <c r="Q819" i="1"/>
  <c r="P819" i="1"/>
  <c r="O819" i="1"/>
  <c r="S819" i="1" s="1"/>
  <c r="V818" i="1"/>
  <c r="U818" i="1"/>
  <c r="T818" i="1"/>
  <c r="R818" i="1"/>
  <c r="Q818" i="1"/>
  <c r="P818" i="1"/>
  <c r="O818" i="1"/>
  <c r="S818" i="1" s="1"/>
  <c r="V817" i="1"/>
  <c r="U817" i="1"/>
  <c r="T817" i="1"/>
  <c r="Q817" i="1"/>
  <c r="R817" i="1" s="1"/>
  <c r="P817" i="1"/>
  <c r="O817" i="1"/>
  <c r="S817" i="1" s="1"/>
  <c r="U816" i="1"/>
  <c r="T816" i="1"/>
  <c r="V816" i="1" s="1"/>
  <c r="Q816" i="1"/>
  <c r="R816" i="1" s="1"/>
  <c r="P816" i="1"/>
  <c r="O816" i="1"/>
  <c r="S816" i="1" s="1"/>
  <c r="U815" i="1"/>
  <c r="T815" i="1"/>
  <c r="V815" i="1" s="1"/>
  <c r="R815" i="1"/>
  <c r="Q815" i="1"/>
  <c r="P815" i="1"/>
  <c r="O815" i="1"/>
  <c r="S815" i="1" s="1"/>
  <c r="V814" i="1"/>
  <c r="U814" i="1"/>
  <c r="T814" i="1"/>
  <c r="R814" i="1"/>
  <c r="Q814" i="1"/>
  <c r="P814" i="1"/>
  <c r="O814" i="1"/>
  <c r="S814" i="1" s="1"/>
  <c r="V813" i="1"/>
  <c r="U813" i="1"/>
  <c r="T813" i="1"/>
  <c r="Q813" i="1"/>
  <c r="R813" i="1" s="1"/>
  <c r="P813" i="1"/>
  <c r="O813" i="1"/>
  <c r="S813" i="1" s="1"/>
  <c r="U812" i="1"/>
  <c r="T812" i="1"/>
  <c r="V812" i="1" s="1"/>
  <c r="Q812" i="1"/>
  <c r="R812" i="1" s="1"/>
  <c r="P812" i="1"/>
  <c r="O812" i="1"/>
  <c r="S812" i="1" s="1"/>
  <c r="U811" i="1"/>
  <c r="T811" i="1"/>
  <c r="V811" i="1" s="1"/>
  <c r="R811" i="1"/>
  <c r="Q811" i="1"/>
  <c r="P811" i="1"/>
  <c r="O811" i="1"/>
  <c r="S811" i="1" s="1"/>
  <c r="V810" i="1"/>
  <c r="U810" i="1"/>
  <c r="T810" i="1"/>
  <c r="R810" i="1"/>
  <c r="Q810" i="1"/>
  <c r="P810" i="1"/>
  <c r="O810" i="1"/>
  <c r="S810" i="1" s="1"/>
  <c r="V809" i="1"/>
  <c r="U809" i="1"/>
  <c r="T809" i="1"/>
  <c r="Q809" i="1"/>
  <c r="R809" i="1" s="1"/>
  <c r="P809" i="1"/>
  <c r="O809" i="1"/>
  <c r="S809" i="1" s="1"/>
  <c r="U808" i="1"/>
  <c r="T808" i="1"/>
  <c r="V808" i="1" s="1"/>
  <c r="Q808" i="1"/>
  <c r="R808" i="1" s="1"/>
  <c r="P808" i="1"/>
  <c r="O808" i="1"/>
  <c r="S808" i="1" s="1"/>
  <c r="U807" i="1"/>
  <c r="T807" i="1"/>
  <c r="V807" i="1" s="1"/>
  <c r="R807" i="1"/>
  <c r="Q807" i="1"/>
  <c r="P807" i="1"/>
  <c r="O807" i="1"/>
  <c r="S807" i="1" s="1"/>
  <c r="V806" i="1"/>
  <c r="U806" i="1"/>
  <c r="T806" i="1"/>
  <c r="R806" i="1"/>
  <c r="Q806" i="1"/>
  <c r="P806" i="1"/>
  <c r="O806" i="1"/>
  <c r="S806" i="1" s="1"/>
  <c r="V805" i="1"/>
  <c r="U805" i="1"/>
  <c r="T805" i="1"/>
  <c r="Q805" i="1"/>
  <c r="R805" i="1" s="1"/>
  <c r="P805" i="1"/>
  <c r="O805" i="1"/>
  <c r="S805" i="1" s="1"/>
  <c r="U804" i="1"/>
  <c r="T804" i="1"/>
  <c r="V804" i="1" s="1"/>
  <c r="Q804" i="1"/>
  <c r="R804" i="1" s="1"/>
  <c r="P804" i="1"/>
  <c r="O804" i="1"/>
  <c r="S804" i="1" s="1"/>
  <c r="U803" i="1"/>
  <c r="T803" i="1"/>
  <c r="V803" i="1" s="1"/>
  <c r="R803" i="1"/>
  <c r="Q803" i="1"/>
  <c r="P803" i="1"/>
  <c r="O803" i="1"/>
  <c r="S803" i="1" s="1"/>
  <c r="V802" i="1"/>
  <c r="U802" i="1"/>
  <c r="T802" i="1"/>
  <c r="R802" i="1"/>
  <c r="Q802" i="1"/>
  <c r="P802" i="1"/>
  <c r="O802" i="1"/>
  <c r="S802" i="1" s="1"/>
  <c r="V801" i="1"/>
  <c r="U801" i="1"/>
  <c r="T801" i="1"/>
  <c r="Q801" i="1"/>
  <c r="R801" i="1" s="1"/>
  <c r="P801" i="1"/>
  <c r="O801" i="1"/>
  <c r="S801" i="1" s="1"/>
  <c r="U800" i="1"/>
  <c r="T800" i="1"/>
  <c r="V800" i="1" s="1"/>
  <c r="Q800" i="1"/>
  <c r="R800" i="1" s="1"/>
  <c r="P800" i="1"/>
  <c r="O800" i="1"/>
  <c r="S800" i="1" s="1"/>
  <c r="U799" i="1"/>
  <c r="T799" i="1"/>
  <c r="V799" i="1" s="1"/>
  <c r="R799" i="1"/>
  <c r="Q799" i="1"/>
  <c r="P799" i="1"/>
  <c r="O799" i="1"/>
  <c r="S799" i="1" s="1"/>
  <c r="V798" i="1"/>
  <c r="U798" i="1"/>
  <c r="T798" i="1"/>
  <c r="R798" i="1"/>
  <c r="Q798" i="1"/>
  <c r="P798" i="1"/>
  <c r="O798" i="1"/>
  <c r="S798" i="1" s="1"/>
  <c r="V797" i="1"/>
  <c r="U797" i="1"/>
  <c r="T797" i="1"/>
  <c r="Q797" i="1"/>
  <c r="R797" i="1" s="1"/>
  <c r="P797" i="1"/>
  <c r="O797" i="1"/>
  <c r="S797" i="1" s="1"/>
  <c r="U796" i="1"/>
  <c r="T796" i="1"/>
  <c r="V796" i="1" s="1"/>
  <c r="Q796" i="1"/>
  <c r="R796" i="1" s="1"/>
  <c r="P796" i="1"/>
  <c r="O796" i="1"/>
  <c r="S796" i="1" s="1"/>
  <c r="U795" i="1"/>
  <c r="T795" i="1"/>
  <c r="V795" i="1" s="1"/>
  <c r="R795" i="1"/>
  <c r="Q795" i="1"/>
  <c r="P795" i="1"/>
  <c r="O795" i="1"/>
  <c r="S795" i="1" s="1"/>
  <c r="V794" i="1"/>
  <c r="U794" i="1"/>
  <c r="T794" i="1"/>
  <c r="R794" i="1"/>
  <c r="Q794" i="1"/>
  <c r="P794" i="1"/>
  <c r="O794" i="1"/>
  <c r="S794" i="1" s="1"/>
  <c r="V793" i="1"/>
  <c r="U793" i="1"/>
  <c r="T793" i="1"/>
  <c r="Q793" i="1"/>
  <c r="R793" i="1" s="1"/>
  <c r="P793" i="1"/>
  <c r="O793" i="1"/>
  <c r="S793" i="1" s="1"/>
  <c r="U792" i="1"/>
  <c r="T792" i="1"/>
  <c r="V792" i="1" s="1"/>
  <c r="R792" i="1"/>
  <c r="Q792" i="1"/>
  <c r="P792" i="1"/>
  <c r="O792" i="1"/>
  <c r="S792" i="1" s="1"/>
  <c r="U791" i="1"/>
  <c r="T791" i="1"/>
  <c r="V791" i="1" s="1"/>
  <c r="R791" i="1"/>
  <c r="Q791" i="1"/>
  <c r="P791" i="1"/>
  <c r="O791" i="1"/>
  <c r="S791" i="1" s="1"/>
  <c r="V790" i="1"/>
  <c r="U790" i="1"/>
  <c r="T790" i="1"/>
  <c r="R790" i="1"/>
  <c r="Q790" i="1"/>
  <c r="P790" i="1"/>
  <c r="O790" i="1"/>
  <c r="S790" i="1" s="1"/>
  <c r="V789" i="1"/>
  <c r="U789" i="1"/>
  <c r="T789" i="1"/>
  <c r="Q789" i="1"/>
  <c r="R789" i="1" s="1"/>
  <c r="P789" i="1"/>
  <c r="O789" i="1"/>
  <c r="S789" i="1" s="1"/>
  <c r="U788" i="1"/>
  <c r="T788" i="1"/>
  <c r="V788" i="1" s="1"/>
  <c r="R788" i="1"/>
  <c r="Q788" i="1"/>
  <c r="P788" i="1"/>
  <c r="O788" i="1"/>
  <c r="S788" i="1" s="1"/>
  <c r="U787" i="1"/>
  <c r="T787" i="1"/>
  <c r="V787" i="1" s="1"/>
  <c r="R787" i="1"/>
  <c r="Q787" i="1"/>
  <c r="P787" i="1"/>
  <c r="O787" i="1"/>
  <c r="S787" i="1" s="1"/>
  <c r="V786" i="1"/>
  <c r="U786" i="1"/>
  <c r="T786" i="1"/>
  <c r="R786" i="1"/>
  <c r="Q786" i="1"/>
  <c r="P786" i="1"/>
  <c r="O786" i="1"/>
  <c r="S786" i="1" s="1"/>
  <c r="V785" i="1"/>
  <c r="U785" i="1"/>
  <c r="T785" i="1"/>
  <c r="Q785" i="1"/>
  <c r="R785" i="1" s="1"/>
  <c r="P785" i="1"/>
  <c r="O785" i="1"/>
  <c r="S785" i="1" s="1"/>
  <c r="U784" i="1"/>
  <c r="T784" i="1"/>
  <c r="V784" i="1" s="1"/>
  <c r="R784" i="1"/>
  <c r="Q784" i="1"/>
  <c r="P784" i="1"/>
  <c r="O784" i="1"/>
  <c r="S784" i="1" s="1"/>
  <c r="U783" i="1"/>
  <c r="T783" i="1"/>
  <c r="V783" i="1" s="1"/>
  <c r="R783" i="1"/>
  <c r="Q783" i="1"/>
  <c r="P783" i="1"/>
  <c r="O783" i="1"/>
  <c r="S783" i="1" s="1"/>
  <c r="V782" i="1"/>
  <c r="U782" i="1"/>
  <c r="T782" i="1"/>
  <c r="R782" i="1"/>
  <c r="Q782" i="1"/>
  <c r="P782" i="1"/>
  <c r="O782" i="1"/>
  <c r="S782" i="1" s="1"/>
  <c r="V781" i="1"/>
  <c r="U781" i="1"/>
  <c r="T781" i="1"/>
  <c r="Q781" i="1"/>
  <c r="R781" i="1" s="1"/>
  <c r="P781" i="1"/>
  <c r="O781" i="1"/>
  <c r="S781" i="1" s="1"/>
  <c r="U780" i="1"/>
  <c r="T780" i="1"/>
  <c r="V780" i="1" s="1"/>
  <c r="R780" i="1"/>
  <c r="Q780" i="1"/>
  <c r="P780" i="1"/>
  <c r="O780" i="1"/>
  <c r="S780" i="1" s="1"/>
  <c r="U779" i="1"/>
  <c r="T779" i="1"/>
  <c r="V779" i="1" s="1"/>
  <c r="R779" i="1"/>
  <c r="Q779" i="1"/>
  <c r="P779" i="1"/>
  <c r="O779" i="1"/>
  <c r="S779" i="1" s="1"/>
  <c r="V778" i="1"/>
  <c r="U778" i="1"/>
  <c r="T778" i="1"/>
  <c r="R778" i="1"/>
  <c r="Q778" i="1"/>
  <c r="P778" i="1"/>
  <c r="O778" i="1"/>
  <c r="S778" i="1" s="1"/>
  <c r="V777" i="1"/>
  <c r="U777" i="1"/>
  <c r="T777" i="1"/>
  <c r="Q777" i="1"/>
  <c r="R777" i="1" s="1"/>
  <c r="P777" i="1"/>
  <c r="O777" i="1"/>
  <c r="S777" i="1" s="1"/>
  <c r="U776" i="1"/>
  <c r="T776" i="1"/>
  <c r="V776" i="1" s="1"/>
  <c r="R776" i="1"/>
  <c r="Q776" i="1"/>
  <c r="P776" i="1"/>
  <c r="O776" i="1"/>
  <c r="S776" i="1" s="1"/>
  <c r="U775" i="1"/>
  <c r="T775" i="1"/>
  <c r="V775" i="1" s="1"/>
  <c r="R775" i="1"/>
  <c r="Q775" i="1"/>
  <c r="P775" i="1"/>
  <c r="O775" i="1"/>
  <c r="S775" i="1" s="1"/>
  <c r="U774" i="1"/>
  <c r="T774" i="1"/>
  <c r="V774" i="1" s="1"/>
  <c r="Q774" i="1"/>
  <c r="R774" i="1" s="1"/>
  <c r="P774" i="1"/>
  <c r="O774" i="1"/>
  <c r="S774" i="1" s="1"/>
  <c r="U773" i="1"/>
  <c r="T773" i="1"/>
  <c r="V773" i="1" s="1"/>
  <c r="R773" i="1"/>
  <c r="Q773" i="1"/>
  <c r="P773" i="1"/>
  <c r="O773" i="1"/>
  <c r="S773" i="1" s="1"/>
  <c r="V772" i="1"/>
  <c r="U772" i="1"/>
  <c r="T772" i="1"/>
  <c r="Q772" i="1"/>
  <c r="R772" i="1" s="1"/>
  <c r="P772" i="1"/>
  <c r="O772" i="1"/>
  <c r="S772" i="1" s="1"/>
  <c r="U771" i="1"/>
  <c r="T771" i="1"/>
  <c r="V771" i="1" s="1"/>
  <c r="Q771" i="1"/>
  <c r="R771" i="1" s="1"/>
  <c r="P771" i="1"/>
  <c r="O771" i="1"/>
  <c r="S771" i="1" s="1"/>
  <c r="U770" i="1"/>
  <c r="T770" i="1"/>
  <c r="V770" i="1" s="1"/>
  <c r="Q770" i="1"/>
  <c r="R770" i="1" s="1"/>
  <c r="P770" i="1"/>
  <c r="O770" i="1"/>
  <c r="S770" i="1" s="1"/>
  <c r="U769" i="1"/>
  <c r="V769" i="1" s="1"/>
  <c r="T769" i="1"/>
  <c r="Q769" i="1"/>
  <c r="R769" i="1" s="1"/>
  <c r="P769" i="1"/>
  <c r="O769" i="1"/>
  <c r="S769" i="1" s="1"/>
  <c r="U768" i="1"/>
  <c r="T768" i="1"/>
  <c r="V768" i="1" s="1"/>
  <c r="Q768" i="1"/>
  <c r="R768" i="1" s="1"/>
  <c r="P768" i="1"/>
  <c r="O768" i="1"/>
  <c r="S768" i="1" s="1"/>
  <c r="U767" i="1"/>
  <c r="T767" i="1"/>
  <c r="Q767" i="1"/>
  <c r="R767" i="1" s="1"/>
  <c r="P767" i="1"/>
  <c r="O767" i="1"/>
  <c r="S767" i="1" s="1"/>
  <c r="U766" i="1"/>
  <c r="T766" i="1"/>
  <c r="V766" i="1" s="1"/>
  <c r="Q766" i="1"/>
  <c r="R766" i="1" s="1"/>
  <c r="P766" i="1"/>
  <c r="O766" i="1"/>
  <c r="S766" i="1" s="1"/>
  <c r="U765" i="1"/>
  <c r="T765" i="1"/>
  <c r="V765" i="1" s="1"/>
  <c r="Q765" i="1"/>
  <c r="R765" i="1" s="1"/>
  <c r="P765" i="1"/>
  <c r="O765" i="1"/>
  <c r="S765" i="1" s="1"/>
  <c r="U764" i="1"/>
  <c r="T764" i="1"/>
  <c r="V764" i="1" s="1"/>
  <c r="Q764" i="1"/>
  <c r="R764" i="1" s="1"/>
  <c r="P764" i="1"/>
  <c r="O764" i="1"/>
  <c r="S764" i="1" s="1"/>
  <c r="U763" i="1"/>
  <c r="T763" i="1"/>
  <c r="Q763" i="1"/>
  <c r="R763" i="1" s="1"/>
  <c r="P763" i="1"/>
  <c r="O763" i="1"/>
  <c r="S763" i="1" s="1"/>
  <c r="U762" i="1"/>
  <c r="T762" i="1"/>
  <c r="V762" i="1" s="1"/>
  <c r="Q762" i="1"/>
  <c r="R762" i="1" s="1"/>
  <c r="P762" i="1"/>
  <c r="O762" i="1"/>
  <c r="S762" i="1" s="1"/>
  <c r="U761" i="1"/>
  <c r="V761" i="1" s="1"/>
  <c r="T761" i="1"/>
  <c r="Q761" i="1"/>
  <c r="R761" i="1" s="1"/>
  <c r="P761" i="1"/>
  <c r="O761" i="1"/>
  <c r="S761" i="1" s="1"/>
  <c r="U760" i="1"/>
  <c r="T760" i="1"/>
  <c r="V760" i="1" s="1"/>
  <c r="Q760" i="1"/>
  <c r="R760" i="1" s="1"/>
  <c r="P760" i="1"/>
  <c r="O760" i="1"/>
  <c r="S760" i="1" s="1"/>
  <c r="U759" i="1"/>
  <c r="T759" i="1"/>
  <c r="Q759" i="1"/>
  <c r="R759" i="1" s="1"/>
  <c r="P759" i="1"/>
  <c r="O759" i="1"/>
  <c r="S759" i="1" s="1"/>
  <c r="U758" i="1"/>
  <c r="T758" i="1"/>
  <c r="V758" i="1" s="1"/>
  <c r="Q758" i="1"/>
  <c r="R758" i="1" s="1"/>
  <c r="P758" i="1"/>
  <c r="O758" i="1"/>
  <c r="S758" i="1" s="1"/>
  <c r="U757" i="1"/>
  <c r="T757" i="1"/>
  <c r="V757" i="1" s="1"/>
  <c r="Q757" i="1"/>
  <c r="R757" i="1" s="1"/>
  <c r="P757" i="1"/>
  <c r="O757" i="1"/>
  <c r="S757" i="1" s="1"/>
  <c r="U756" i="1"/>
  <c r="T756" i="1"/>
  <c r="Q756" i="1"/>
  <c r="R756" i="1" s="1"/>
  <c r="P756" i="1"/>
  <c r="O756" i="1"/>
  <c r="S756" i="1" s="1"/>
  <c r="U755" i="1"/>
  <c r="T755" i="1"/>
  <c r="Q755" i="1"/>
  <c r="R755" i="1" s="1"/>
  <c r="P755" i="1"/>
  <c r="O755" i="1"/>
  <c r="S755" i="1" s="1"/>
  <c r="U754" i="1"/>
  <c r="T754" i="1"/>
  <c r="V754" i="1" s="1"/>
  <c r="Q754" i="1"/>
  <c r="R754" i="1" s="1"/>
  <c r="P754" i="1"/>
  <c r="O754" i="1"/>
  <c r="S754" i="1" s="1"/>
  <c r="U753" i="1"/>
  <c r="V753" i="1" s="1"/>
  <c r="T753" i="1"/>
  <c r="Q753" i="1"/>
  <c r="R753" i="1" s="1"/>
  <c r="P753" i="1"/>
  <c r="O753" i="1"/>
  <c r="S753" i="1" s="1"/>
  <c r="U752" i="1"/>
  <c r="T752" i="1"/>
  <c r="Q752" i="1"/>
  <c r="R752" i="1" s="1"/>
  <c r="P752" i="1"/>
  <c r="O752" i="1"/>
  <c r="S752" i="1" s="1"/>
  <c r="U751" i="1"/>
  <c r="T751" i="1"/>
  <c r="Q751" i="1"/>
  <c r="R751" i="1" s="1"/>
  <c r="P751" i="1"/>
  <c r="O751" i="1"/>
  <c r="S751" i="1" s="1"/>
  <c r="U750" i="1"/>
  <c r="T750" i="1"/>
  <c r="V750" i="1" s="1"/>
  <c r="Q750" i="1"/>
  <c r="R750" i="1" s="1"/>
  <c r="P750" i="1"/>
  <c r="O750" i="1"/>
  <c r="S750" i="1" s="1"/>
  <c r="U749" i="1"/>
  <c r="T749" i="1"/>
  <c r="V749" i="1" s="1"/>
  <c r="Q749" i="1"/>
  <c r="R749" i="1" s="1"/>
  <c r="P749" i="1"/>
  <c r="O749" i="1"/>
  <c r="S749" i="1" s="1"/>
  <c r="U748" i="1"/>
  <c r="T748" i="1"/>
  <c r="Q748" i="1"/>
  <c r="R748" i="1" s="1"/>
  <c r="P748" i="1"/>
  <c r="O748" i="1"/>
  <c r="S748" i="1" s="1"/>
  <c r="U747" i="1"/>
  <c r="T747" i="1"/>
  <c r="V747" i="1" s="1"/>
  <c r="Q747" i="1"/>
  <c r="R747" i="1" s="1"/>
  <c r="P747" i="1"/>
  <c r="O747" i="1"/>
  <c r="S747" i="1" s="1"/>
  <c r="U746" i="1"/>
  <c r="T746" i="1"/>
  <c r="R746" i="1"/>
  <c r="Q746" i="1"/>
  <c r="P746" i="1"/>
  <c r="O746" i="1"/>
  <c r="S746" i="1" s="1"/>
  <c r="U745" i="1"/>
  <c r="T745" i="1"/>
  <c r="Q745" i="1"/>
  <c r="R745" i="1" s="1"/>
  <c r="P745" i="1"/>
  <c r="O745" i="1"/>
  <c r="S745" i="1" s="1"/>
  <c r="U744" i="1"/>
  <c r="T744" i="1"/>
  <c r="Q744" i="1"/>
  <c r="R744" i="1" s="1"/>
  <c r="P744" i="1"/>
  <c r="O744" i="1"/>
  <c r="S744" i="1" s="1"/>
  <c r="U743" i="1"/>
  <c r="T743" i="1"/>
  <c r="V743" i="1" s="1"/>
  <c r="Q743" i="1"/>
  <c r="R743" i="1" s="1"/>
  <c r="P743" i="1"/>
  <c r="O743" i="1"/>
  <c r="S743" i="1" s="1"/>
  <c r="U742" i="1"/>
  <c r="T742" i="1"/>
  <c r="R742" i="1"/>
  <c r="Q742" i="1"/>
  <c r="P742" i="1"/>
  <c r="O742" i="1"/>
  <c r="S742" i="1" s="1"/>
  <c r="U741" i="1"/>
  <c r="T741" i="1"/>
  <c r="Q741" i="1"/>
  <c r="R741" i="1" s="1"/>
  <c r="P741" i="1"/>
  <c r="O741" i="1"/>
  <c r="S741" i="1" s="1"/>
  <c r="U740" i="1"/>
  <c r="V740" i="1" s="1"/>
  <c r="T740" i="1"/>
  <c r="R740" i="1"/>
  <c r="Q740" i="1"/>
  <c r="P740" i="1"/>
  <c r="O740" i="1"/>
  <c r="S740" i="1" s="1"/>
  <c r="V739" i="1"/>
  <c r="U739" i="1"/>
  <c r="T739" i="1"/>
  <c r="Q739" i="1"/>
  <c r="R739" i="1" s="1"/>
  <c r="P739" i="1"/>
  <c r="O739" i="1"/>
  <c r="S739" i="1" s="1"/>
  <c r="U738" i="1"/>
  <c r="T738" i="1"/>
  <c r="V738" i="1" s="1"/>
  <c r="R738" i="1"/>
  <c r="Q738" i="1"/>
  <c r="P738" i="1"/>
  <c r="O738" i="1"/>
  <c r="S738" i="1" s="1"/>
  <c r="U737" i="1"/>
  <c r="T737" i="1"/>
  <c r="V737" i="1" s="1"/>
  <c r="Q737" i="1"/>
  <c r="R737" i="1" s="1"/>
  <c r="P737" i="1"/>
  <c r="O737" i="1"/>
  <c r="S737" i="1" s="1"/>
  <c r="U736" i="1"/>
  <c r="V736" i="1" s="1"/>
  <c r="T736" i="1"/>
  <c r="R736" i="1"/>
  <c r="Q736" i="1"/>
  <c r="P736" i="1"/>
  <c r="O736" i="1"/>
  <c r="S736" i="1" s="1"/>
  <c r="V735" i="1"/>
  <c r="U735" i="1"/>
  <c r="T735" i="1"/>
  <c r="Q735" i="1"/>
  <c r="R735" i="1" s="1"/>
  <c r="P735" i="1"/>
  <c r="O735" i="1"/>
  <c r="S735" i="1" s="1"/>
  <c r="U734" i="1"/>
  <c r="T734" i="1"/>
  <c r="V734" i="1" s="1"/>
  <c r="R734" i="1"/>
  <c r="Q734" i="1"/>
  <c r="P734" i="1"/>
  <c r="O734" i="1"/>
  <c r="S734" i="1" s="1"/>
  <c r="U733" i="1"/>
  <c r="T733" i="1"/>
  <c r="V733" i="1" s="1"/>
  <c r="Q733" i="1"/>
  <c r="R733" i="1" s="1"/>
  <c r="P733" i="1"/>
  <c r="O733" i="1"/>
  <c r="S733" i="1" s="1"/>
  <c r="U732" i="1"/>
  <c r="V732" i="1" s="1"/>
  <c r="T732" i="1"/>
  <c r="R732" i="1"/>
  <c r="Q732" i="1"/>
  <c r="P732" i="1"/>
  <c r="O732" i="1"/>
  <c r="S732" i="1" s="1"/>
  <c r="V731" i="1"/>
  <c r="U731" i="1"/>
  <c r="T731" i="1"/>
  <c r="Q731" i="1"/>
  <c r="R731" i="1" s="1"/>
  <c r="P731" i="1"/>
  <c r="O731" i="1"/>
  <c r="S731" i="1" s="1"/>
  <c r="U730" i="1"/>
  <c r="T730" i="1"/>
  <c r="V730" i="1" s="1"/>
  <c r="R730" i="1"/>
  <c r="Q730" i="1"/>
  <c r="P730" i="1"/>
  <c r="O730" i="1"/>
  <c r="S730" i="1" s="1"/>
  <c r="U729" i="1"/>
  <c r="T729" i="1"/>
  <c r="V729" i="1" s="1"/>
  <c r="Q729" i="1"/>
  <c r="R729" i="1" s="1"/>
  <c r="P729" i="1"/>
  <c r="O729" i="1"/>
  <c r="S729" i="1" s="1"/>
  <c r="U728" i="1"/>
  <c r="V728" i="1" s="1"/>
  <c r="T728" i="1"/>
  <c r="R728" i="1"/>
  <c r="Q728" i="1"/>
  <c r="P728" i="1"/>
  <c r="O728" i="1"/>
  <c r="S728" i="1" s="1"/>
  <c r="V727" i="1"/>
  <c r="U727" i="1"/>
  <c r="T727" i="1"/>
  <c r="Q727" i="1"/>
  <c r="R727" i="1" s="1"/>
  <c r="P727" i="1"/>
  <c r="O727" i="1"/>
  <c r="S727" i="1" s="1"/>
  <c r="U726" i="1"/>
  <c r="T726" i="1"/>
  <c r="V726" i="1" s="1"/>
  <c r="R726" i="1"/>
  <c r="Q726" i="1"/>
  <c r="P726" i="1"/>
  <c r="O726" i="1"/>
  <c r="S726" i="1" s="1"/>
  <c r="U725" i="1"/>
  <c r="T725" i="1"/>
  <c r="V725" i="1" s="1"/>
  <c r="Q725" i="1"/>
  <c r="R725" i="1" s="1"/>
  <c r="P725" i="1"/>
  <c r="O725" i="1"/>
  <c r="S725" i="1" s="1"/>
  <c r="U724" i="1"/>
  <c r="V724" i="1" s="1"/>
  <c r="T724" i="1"/>
  <c r="R724" i="1"/>
  <c r="Q724" i="1"/>
  <c r="P724" i="1"/>
  <c r="O724" i="1"/>
  <c r="S724" i="1" s="1"/>
  <c r="V723" i="1"/>
  <c r="U723" i="1"/>
  <c r="T723" i="1"/>
  <c r="Q723" i="1"/>
  <c r="R723" i="1" s="1"/>
  <c r="P723" i="1"/>
  <c r="O723" i="1"/>
  <c r="S723" i="1" s="1"/>
  <c r="U722" i="1"/>
  <c r="T722" i="1"/>
  <c r="V722" i="1" s="1"/>
  <c r="R722" i="1"/>
  <c r="Q722" i="1"/>
  <c r="P722" i="1"/>
  <c r="O722" i="1"/>
  <c r="S722" i="1" s="1"/>
  <c r="U721" i="1"/>
  <c r="T721" i="1"/>
  <c r="V721" i="1" s="1"/>
  <c r="Q721" i="1"/>
  <c r="R721" i="1" s="1"/>
  <c r="P721" i="1"/>
  <c r="O721" i="1"/>
  <c r="S721" i="1" s="1"/>
  <c r="U720" i="1"/>
  <c r="V720" i="1" s="1"/>
  <c r="T720" i="1"/>
  <c r="R720" i="1"/>
  <c r="Q720" i="1"/>
  <c r="P720" i="1"/>
  <c r="O720" i="1"/>
  <c r="S720" i="1" s="1"/>
  <c r="V719" i="1"/>
  <c r="U719" i="1"/>
  <c r="T719" i="1"/>
  <c r="Q719" i="1"/>
  <c r="R719" i="1" s="1"/>
  <c r="P719" i="1"/>
  <c r="O719" i="1"/>
  <c r="S719" i="1" s="1"/>
  <c r="U718" i="1"/>
  <c r="T718" i="1"/>
  <c r="V718" i="1" s="1"/>
  <c r="R718" i="1"/>
  <c r="Q718" i="1"/>
  <c r="P718" i="1"/>
  <c r="O718" i="1"/>
  <c r="S718" i="1" s="1"/>
  <c r="U717" i="1"/>
  <c r="T717" i="1"/>
  <c r="V717" i="1" s="1"/>
  <c r="Q717" i="1"/>
  <c r="R717" i="1" s="1"/>
  <c r="P717" i="1"/>
  <c r="O717" i="1"/>
  <c r="S717" i="1" s="1"/>
  <c r="U716" i="1"/>
  <c r="V716" i="1" s="1"/>
  <c r="T716" i="1"/>
  <c r="R716" i="1"/>
  <c r="Q716" i="1"/>
  <c r="P716" i="1"/>
  <c r="O716" i="1"/>
  <c r="S716" i="1" s="1"/>
  <c r="V715" i="1"/>
  <c r="U715" i="1"/>
  <c r="T715" i="1"/>
  <c r="Q715" i="1"/>
  <c r="R715" i="1" s="1"/>
  <c r="P715" i="1"/>
  <c r="O715" i="1"/>
  <c r="S715" i="1" s="1"/>
  <c r="U714" i="1"/>
  <c r="T714" i="1"/>
  <c r="V714" i="1" s="1"/>
  <c r="R714" i="1"/>
  <c r="Q714" i="1"/>
  <c r="P714" i="1"/>
  <c r="O714" i="1"/>
  <c r="S714" i="1" s="1"/>
  <c r="U713" i="1"/>
  <c r="T713" i="1"/>
  <c r="V713" i="1" s="1"/>
  <c r="Q713" i="1"/>
  <c r="R713" i="1" s="1"/>
  <c r="P713" i="1"/>
  <c r="O713" i="1"/>
  <c r="S713" i="1" s="1"/>
  <c r="U712" i="1"/>
  <c r="V712" i="1" s="1"/>
  <c r="T712" i="1"/>
  <c r="R712" i="1"/>
  <c r="Q712" i="1"/>
  <c r="P712" i="1"/>
  <c r="O712" i="1"/>
  <c r="S712" i="1" s="1"/>
  <c r="V711" i="1"/>
  <c r="U711" i="1"/>
  <c r="T711" i="1"/>
  <c r="Q711" i="1"/>
  <c r="R711" i="1" s="1"/>
  <c r="P711" i="1"/>
  <c r="O711" i="1"/>
  <c r="S711" i="1" s="1"/>
  <c r="U710" i="1"/>
  <c r="T710" i="1"/>
  <c r="V710" i="1" s="1"/>
  <c r="R710" i="1"/>
  <c r="Q710" i="1"/>
  <c r="P710" i="1"/>
  <c r="O710" i="1"/>
  <c r="S710" i="1" s="1"/>
  <c r="U709" i="1"/>
  <c r="T709" i="1"/>
  <c r="V709" i="1" s="1"/>
  <c r="Q709" i="1"/>
  <c r="R709" i="1" s="1"/>
  <c r="P709" i="1"/>
  <c r="O709" i="1"/>
  <c r="S709" i="1" s="1"/>
  <c r="U708" i="1"/>
  <c r="V708" i="1" s="1"/>
  <c r="T708" i="1"/>
  <c r="R708" i="1"/>
  <c r="Q708" i="1"/>
  <c r="P708" i="1"/>
  <c r="O708" i="1"/>
  <c r="S708" i="1" s="1"/>
  <c r="V707" i="1"/>
  <c r="U707" i="1"/>
  <c r="T707" i="1"/>
  <c r="Q707" i="1"/>
  <c r="R707" i="1" s="1"/>
  <c r="P707" i="1"/>
  <c r="O707" i="1"/>
  <c r="S707" i="1" s="1"/>
  <c r="U706" i="1"/>
  <c r="T706" i="1"/>
  <c r="V706" i="1" s="1"/>
  <c r="R706" i="1"/>
  <c r="Q706" i="1"/>
  <c r="P706" i="1"/>
  <c r="O706" i="1"/>
  <c r="S706" i="1" s="1"/>
  <c r="U705" i="1"/>
  <c r="T705" i="1"/>
  <c r="V705" i="1" s="1"/>
  <c r="Q705" i="1"/>
  <c r="R705" i="1" s="1"/>
  <c r="P705" i="1"/>
  <c r="O705" i="1"/>
  <c r="S705" i="1" s="1"/>
  <c r="U704" i="1"/>
  <c r="V704" i="1" s="1"/>
  <c r="T704" i="1"/>
  <c r="R704" i="1"/>
  <c r="Q704" i="1"/>
  <c r="P704" i="1"/>
  <c r="O704" i="1"/>
  <c r="S704" i="1" s="1"/>
  <c r="V703" i="1"/>
  <c r="U703" i="1"/>
  <c r="T703" i="1"/>
  <c r="Q703" i="1"/>
  <c r="R703" i="1" s="1"/>
  <c r="P703" i="1"/>
  <c r="O703" i="1"/>
  <c r="S703" i="1" s="1"/>
  <c r="U702" i="1"/>
  <c r="T702" i="1"/>
  <c r="V702" i="1" s="1"/>
  <c r="R702" i="1"/>
  <c r="Q702" i="1"/>
  <c r="P702" i="1"/>
  <c r="O702" i="1"/>
  <c r="S702" i="1" s="1"/>
  <c r="U701" i="1"/>
  <c r="T701" i="1"/>
  <c r="V701" i="1" s="1"/>
  <c r="Q701" i="1"/>
  <c r="R701" i="1" s="1"/>
  <c r="P701" i="1"/>
  <c r="O701" i="1"/>
  <c r="S701" i="1" s="1"/>
  <c r="U700" i="1"/>
  <c r="V700" i="1" s="1"/>
  <c r="T700" i="1"/>
  <c r="R700" i="1"/>
  <c r="Q700" i="1"/>
  <c r="P700" i="1"/>
  <c r="O700" i="1"/>
  <c r="S700" i="1" s="1"/>
  <c r="V699" i="1"/>
  <c r="U699" i="1"/>
  <c r="T699" i="1"/>
  <c r="Q699" i="1"/>
  <c r="R699" i="1" s="1"/>
  <c r="P699" i="1"/>
  <c r="O699" i="1"/>
  <c r="S699" i="1" s="1"/>
  <c r="U698" i="1"/>
  <c r="T698" i="1"/>
  <c r="V698" i="1" s="1"/>
  <c r="R698" i="1"/>
  <c r="Q698" i="1"/>
  <c r="P698" i="1"/>
  <c r="O698" i="1"/>
  <c r="S698" i="1" s="1"/>
  <c r="U697" i="1"/>
  <c r="T697" i="1"/>
  <c r="V697" i="1" s="1"/>
  <c r="Q697" i="1"/>
  <c r="R697" i="1" s="1"/>
  <c r="P697" i="1"/>
  <c r="O697" i="1"/>
  <c r="S697" i="1" s="1"/>
  <c r="U696" i="1"/>
  <c r="V696" i="1" s="1"/>
  <c r="T696" i="1"/>
  <c r="R696" i="1"/>
  <c r="Q696" i="1"/>
  <c r="P696" i="1"/>
  <c r="O696" i="1"/>
  <c r="S696" i="1" s="1"/>
  <c r="V695" i="1"/>
  <c r="U695" i="1"/>
  <c r="T695" i="1"/>
  <c r="Q695" i="1"/>
  <c r="R695" i="1" s="1"/>
  <c r="P695" i="1"/>
  <c r="O695" i="1"/>
  <c r="S695" i="1" s="1"/>
  <c r="U694" i="1"/>
  <c r="T694" i="1"/>
  <c r="V694" i="1" s="1"/>
  <c r="R694" i="1"/>
  <c r="Q694" i="1"/>
  <c r="P694" i="1"/>
  <c r="O694" i="1"/>
  <c r="S694" i="1" s="1"/>
  <c r="U693" i="1"/>
  <c r="T693" i="1"/>
  <c r="V693" i="1" s="1"/>
  <c r="Q693" i="1"/>
  <c r="R693" i="1" s="1"/>
  <c r="P693" i="1"/>
  <c r="O693" i="1"/>
  <c r="S693" i="1" s="1"/>
  <c r="U692" i="1"/>
  <c r="V692" i="1" s="1"/>
  <c r="T692" i="1"/>
  <c r="R692" i="1"/>
  <c r="Q692" i="1"/>
  <c r="P692" i="1"/>
  <c r="O692" i="1"/>
  <c r="S692" i="1" s="1"/>
  <c r="V691" i="1"/>
  <c r="U691" i="1"/>
  <c r="T691" i="1"/>
  <c r="Q691" i="1"/>
  <c r="R691" i="1" s="1"/>
  <c r="P691" i="1"/>
  <c r="O691" i="1"/>
  <c r="S691" i="1" s="1"/>
  <c r="U690" i="1"/>
  <c r="T690" i="1"/>
  <c r="V690" i="1" s="1"/>
  <c r="R690" i="1"/>
  <c r="Q690" i="1"/>
  <c r="P690" i="1"/>
  <c r="O690" i="1"/>
  <c r="S690" i="1" s="1"/>
  <c r="U689" i="1"/>
  <c r="T689" i="1"/>
  <c r="V689" i="1" s="1"/>
  <c r="Q689" i="1"/>
  <c r="R689" i="1" s="1"/>
  <c r="P689" i="1"/>
  <c r="O689" i="1"/>
  <c r="S689" i="1" s="1"/>
  <c r="U688" i="1"/>
  <c r="V688" i="1" s="1"/>
  <c r="T688" i="1"/>
  <c r="R688" i="1"/>
  <c r="Q688" i="1"/>
  <c r="P688" i="1"/>
  <c r="O688" i="1"/>
  <c r="S688" i="1" s="1"/>
  <c r="V687" i="1"/>
  <c r="U687" i="1"/>
  <c r="T687" i="1"/>
  <c r="Q687" i="1"/>
  <c r="R687" i="1" s="1"/>
  <c r="P687" i="1"/>
  <c r="O687" i="1"/>
  <c r="S687" i="1" s="1"/>
  <c r="U686" i="1"/>
  <c r="T686" i="1"/>
  <c r="V686" i="1" s="1"/>
  <c r="R686" i="1"/>
  <c r="Q686" i="1"/>
  <c r="P686" i="1"/>
  <c r="O686" i="1"/>
  <c r="S686" i="1" s="1"/>
  <c r="U685" i="1"/>
  <c r="T685" i="1"/>
  <c r="V685" i="1" s="1"/>
  <c r="Q685" i="1"/>
  <c r="R685" i="1" s="1"/>
  <c r="P685" i="1"/>
  <c r="O685" i="1"/>
  <c r="S685" i="1" s="1"/>
  <c r="U684" i="1"/>
  <c r="V684" i="1" s="1"/>
  <c r="T684" i="1"/>
  <c r="R684" i="1"/>
  <c r="Q684" i="1"/>
  <c r="P684" i="1"/>
  <c r="O684" i="1"/>
  <c r="S684" i="1" s="1"/>
  <c r="V683" i="1"/>
  <c r="U683" i="1"/>
  <c r="T683" i="1"/>
  <c r="Q683" i="1"/>
  <c r="R683" i="1" s="1"/>
  <c r="P683" i="1"/>
  <c r="O683" i="1"/>
  <c r="S683" i="1" s="1"/>
  <c r="U682" i="1"/>
  <c r="T682" i="1"/>
  <c r="V682" i="1" s="1"/>
  <c r="R682" i="1"/>
  <c r="Q682" i="1"/>
  <c r="P682" i="1"/>
  <c r="O682" i="1"/>
  <c r="S682" i="1" s="1"/>
  <c r="U681" i="1"/>
  <c r="T681" i="1"/>
  <c r="V681" i="1" s="1"/>
  <c r="R681" i="1"/>
  <c r="Q681" i="1"/>
  <c r="P681" i="1"/>
  <c r="O681" i="1"/>
  <c r="S681" i="1" s="1"/>
  <c r="V680" i="1"/>
  <c r="U680" i="1"/>
  <c r="T680" i="1"/>
  <c r="R680" i="1"/>
  <c r="Q680" i="1"/>
  <c r="P680" i="1"/>
  <c r="O680" i="1"/>
  <c r="S680" i="1" s="1"/>
  <c r="V679" i="1"/>
  <c r="U679" i="1"/>
  <c r="T679" i="1"/>
  <c r="Q679" i="1"/>
  <c r="R679" i="1" s="1"/>
  <c r="P679" i="1"/>
  <c r="O679" i="1"/>
  <c r="S679" i="1" s="1"/>
  <c r="U678" i="1"/>
  <c r="V678" i="1" s="1"/>
  <c r="T678" i="1"/>
  <c r="Q678" i="1"/>
  <c r="R678" i="1" s="1"/>
  <c r="P678" i="1"/>
  <c r="O678" i="1"/>
  <c r="S678" i="1" s="1"/>
  <c r="U677" i="1"/>
  <c r="T677" i="1"/>
  <c r="V677" i="1" s="1"/>
  <c r="R677" i="1"/>
  <c r="Q677" i="1"/>
  <c r="P677" i="1"/>
  <c r="O677" i="1"/>
  <c r="S677" i="1" s="1"/>
  <c r="U676" i="1"/>
  <c r="T676" i="1"/>
  <c r="V676" i="1" s="1"/>
  <c r="R676" i="1"/>
  <c r="Q676" i="1"/>
  <c r="P676" i="1"/>
  <c r="O676" i="1"/>
  <c r="S676" i="1" s="1"/>
  <c r="V675" i="1"/>
  <c r="U675" i="1"/>
  <c r="T675" i="1"/>
  <c r="Q675" i="1"/>
  <c r="R675" i="1" s="1"/>
  <c r="P675" i="1"/>
  <c r="O675" i="1"/>
  <c r="S675" i="1" s="1"/>
  <c r="U674" i="1"/>
  <c r="V674" i="1" s="1"/>
  <c r="T674" i="1"/>
  <c r="Q674" i="1"/>
  <c r="R674" i="1" s="1"/>
  <c r="P674" i="1"/>
  <c r="O674" i="1"/>
  <c r="S674" i="1" s="1"/>
  <c r="U673" i="1"/>
  <c r="T673" i="1"/>
  <c r="V673" i="1" s="1"/>
  <c r="R673" i="1"/>
  <c r="Q673" i="1"/>
  <c r="P673" i="1"/>
  <c r="O673" i="1"/>
  <c r="S673" i="1" s="1"/>
  <c r="U672" i="1"/>
  <c r="T672" i="1"/>
  <c r="V672" i="1" s="1"/>
  <c r="R672" i="1"/>
  <c r="Q672" i="1"/>
  <c r="P672" i="1"/>
  <c r="O672" i="1"/>
  <c r="S672" i="1" s="1"/>
  <c r="V671" i="1"/>
  <c r="U671" i="1"/>
  <c r="T671" i="1"/>
  <c r="Q671" i="1"/>
  <c r="R671" i="1" s="1"/>
  <c r="P671" i="1"/>
  <c r="O671" i="1"/>
  <c r="S671" i="1" s="1"/>
  <c r="U670" i="1"/>
  <c r="V670" i="1" s="1"/>
  <c r="T670" i="1"/>
  <c r="Q670" i="1"/>
  <c r="R670" i="1" s="1"/>
  <c r="P670" i="1"/>
  <c r="O670" i="1"/>
  <c r="S670" i="1" s="1"/>
  <c r="U669" i="1"/>
  <c r="T669" i="1"/>
  <c r="V669" i="1" s="1"/>
  <c r="R669" i="1"/>
  <c r="Q669" i="1"/>
  <c r="P669" i="1"/>
  <c r="O669" i="1"/>
  <c r="S669" i="1" s="1"/>
  <c r="V668" i="1"/>
  <c r="U668" i="1"/>
  <c r="T668" i="1"/>
  <c r="R668" i="1"/>
  <c r="Q668" i="1"/>
  <c r="P668" i="1"/>
  <c r="O668" i="1"/>
  <c r="S668" i="1" s="1"/>
  <c r="V667" i="1"/>
  <c r="U667" i="1"/>
  <c r="T667" i="1"/>
  <c r="Q667" i="1"/>
  <c r="R667" i="1" s="1"/>
  <c r="P667" i="1"/>
  <c r="O667" i="1"/>
  <c r="S667" i="1" s="1"/>
  <c r="U666" i="1"/>
  <c r="T666" i="1"/>
  <c r="V666" i="1" s="1"/>
  <c r="Q666" i="1"/>
  <c r="R666" i="1" s="1"/>
  <c r="P666" i="1"/>
  <c r="O666" i="1"/>
  <c r="S666" i="1" s="1"/>
  <c r="U665" i="1"/>
  <c r="T665" i="1"/>
  <c r="V665" i="1" s="1"/>
  <c r="R665" i="1"/>
  <c r="Q665" i="1"/>
  <c r="P665" i="1"/>
  <c r="O665" i="1"/>
  <c r="S665" i="1" s="1"/>
  <c r="V664" i="1"/>
  <c r="U664" i="1"/>
  <c r="T664" i="1"/>
  <c r="R664" i="1"/>
  <c r="Q664" i="1"/>
  <c r="P664" i="1"/>
  <c r="O664" i="1"/>
  <c r="S664" i="1" s="1"/>
  <c r="V663" i="1"/>
  <c r="U663" i="1"/>
  <c r="T663" i="1"/>
  <c r="Q663" i="1"/>
  <c r="R663" i="1" s="1"/>
  <c r="P663" i="1"/>
  <c r="O663" i="1"/>
  <c r="S663" i="1" s="1"/>
  <c r="U662" i="1"/>
  <c r="T662" i="1"/>
  <c r="V662" i="1" s="1"/>
  <c r="Q662" i="1"/>
  <c r="R662" i="1" s="1"/>
  <c r="P662" i="1"/>
  <c r="O662" i="1"/>
  <c r="S662" i="1" s="1"/>
  <c r="U661" i="1"/>
  <c r="T661" i="1"/>
  <c r="V661" i="1" s="1"/>
  <c r="R661" i="1"/>
  <c r="Q661" i="1"/>
  <c r="P661" i="1"/>
  <c r="O661" i="1"/>
  <c r="S661" i="1" s="1"/>
  <c r="V660" i="1"/>
  <c r="U660" i="1"/>
  <c r="T660" i="1"/>
  <c r="R660" i="1"/>
  <c r="Q660" i="1"/>
  <c r="P660" i="1"/>
  <c r="O660" i="1"/>
  <c r="S660" i="1" s="1"/>
  <c r="V659" i="1"/>
  <c r="U659" i="1"/>
  <c r="T659" i="1"/>
  <c r="Q659" i="1"/>
  <c r="R659" i="1" s="1"/>
  <c r="P659" i="1"/>
  <c r="O659" i="1"/>
  <c r="S659" i="1" s="1"/>
  <c r="U658" i="1"/>
  <c r="T658" i="1"/>
  <c r="V658" i="1" s="1"/>
  <c r="Q658" i="1"/>
  <c r="R658" i="1" s="1"/>
  <c r="P658" i="1"/>
  <c r="O658" i="1"/>
  <c r="S658" i="1" s="1"/>
  <c r="U657" i="1"/>
  <c r="T657" i="1"/>
  <c r="V657" i="1" s="1"/>
  <c r="R657" i="1"/>
  <c r="Q657" i="1"/>
  <c r="P657" i="1"/>
  <c r="O657" i="1"/>
  <c r="S657" i="1" s="1"/>
  <c r="V656" i="1"/>
  <c r="U656" i="1"/>
  <c r="T656" i="1"/>
  <c r="R656" i="1"/>
  <c r="Q656" i="1"/>
  <c r="P656" i="1"/>
  <c r="O656" i="1"/>
  <c r="S656" i="1" s="1"/>
  <c r="V655" i="1"/>
  <c r="U655" i="1"/>
  <c r="T655" i="1"/>
  <c r="Q655" i="1"/>
  <c r="R655" i="1" s="1"/>
  <c r="P655" i="1"/>
  <c r="O655" i="1"/>
  <c r="S655" i="1" s="1"/>
  <c r="U654" i="1"/>
  <c r="T654" i="1"/>
  <c r="V654" i="1" s="1"/>
  <c r="Q654" i="1"/>
  <c r="R654" i="1" s="1"/>
  <c r="P654" i="1"/>
  <c r="O654" i="1"/>
  <c r="S654" i="1" s="1"/>
  <c r="U653" i="1"/>
  <c r="T653" i="1"/>
  <c r="V653" i="1" s="1"/>
  <c r="Q653" i="1"/>
  <c r="R653" i="1" s="1"/>
  <c r="P653" i="1"/>
  <c r="O653" i="1"/>
  <c r="S653" i="1" s="1"/>
  <c r="U652" i="1"/>
  <c r="T652" i="1"/>
  <c r="Q652" i="1"/>
  <c r="R652" i="1" s="1"/>
  <c r="P652" i="1"/>
  <c r="O652" i="1"/>
  <c r="S652" i="1" s="1"/>
  <c r="U651" i="1"/>
  <c r="T651" i="1"/>
  <c r="V651" i="1" s="1"/>
  <c r="Q651" i="1"/>
  <c r="R651" i="1" s="1"/>
  <c r="P651" i="1"/>
  <c r="O651" i="1"/>
  <c r="S651" i="1" s="1"/>
  <c r="U650" i="1"/>
  <c r="T650" i="1"/>
  <c r="R650" i="1"/>
  <c r="Q650" i="1"/>
  <c r="P650" i="1"/>
  <c r="O650" i="1"/>
  <c r="S650" i="1" s="1"/>
  <c r="V649" i="1"/>
  <c r="U649" i="1"/>
  <c r="T649" i="1"/>
  <c r="Q649" i="1"/>
  <c r="R649" i="1" s="1"/>
  <c r="P649" i="1"/>
  <c r="O649" i="1"/>
  <c r="S649" i="1" s="1"/>
  <c r="U648" i="1"/>
  <c r="T648" i="1"/>
  <c r="V648" i="1" s="1"/>
  <c r="R648" i="1"/>
  <c r="Q648" i="1"/>
  <c r="P648" i="1"/>
  <c r="O648" i="1"/>
  <c r="S648" i="1" s="1"/>
  <c r="U647" i="1"/>
  <c r="T647" i="1"/>
  <c r="Q647" i="1"/>
  <c r="R647" i="1" s="1"/>
  <c r="P647" i="1"/>
  <c r="O647" i="1"/>
  <c r="S647" i="1" s="1"/>
  <c r="U646" i="1"/>
  <c r="T646" i="1"/>
  <c r="R646" i="1"/>
  <c r="Q646" i="1"/>
  <c r="P646" i="1"/>
  <c r="O646" i="1"/>
  <c r="S646" i="1" s="1"/>
  <c r="V645" i="1"/>
  <c r="U645" i="1"/>
  <c r="T645" i="1"/>
  <c r="Q645" i="1"/>
  <c r="R645" i="1" s="1"/>
  <c r="P645" i="1"/>
  <c r="O645" i="1"/>
  <c r="S645" i="1" s="1"/>
  <c r="U644" i="1"/>
  <c r="T644" i="1"/>
  <c r="V644" i="1" s="1"/>
  <c r="R644" i="1"/>
  <c r="Q644" i="1"/>
  <c r="P644" i="1"/>
  <c r="O644" i="1"/>
  <c r="S644" i="1" s="1"/>
  <c r="U643" i="1"/>
  <c r="T643" i="1"/>
  <c r="Q643" i="1"/>
  <c r="R643" i="1" s="1"/>
  <c r="P643" i="1"/>
  <c r="O643" i="1"/>
  <c r="S643" i="1" s="1"/>
  <c r="U642" i="1"/>
  <c r="V642" i="1" s="1"/>
  <c r="T642" i="1"/>
  <c r="Q642" i="1"/>
  <c r="R642" i="1" s="1"/>
  <c r="P642" i="1"/>
  <c r="O642" i="1"/>
  <c r="S642" i="1" s="1"/>
  <c r="V641" i="1"/>
  <c r="U641" i="1"/>
  <c r="T641" i="1"/>
  <c r="Q641" i="1"/>
  <c r="R641" i="1" s="1"/>
  <c r="P641" i="1"/>
  <c r="O641" i="1"/>
  <c r="S641" i="1" s="1"/>
  <c r="U640" i="1"/>
  <c r="T640" i="1"/>
  <c r="V640" i="1" s="1"/>
  <c r="R640" i="1"/>
  <c r="Q640" i="1"/>
  <c r="P640" i="1"/>
  <c r="O640" i="1"/>
  <c r="S640" i="1" s="1"/>
  <c r="U639" i="1"/>
  <c r="T639" i="1"/>
  <c r="V639" i="1" s="1"/>
  <c r="Q639" i="1"/>
  <c r="R639" i="1" s="1"/>
  <c r="P639" i="1"/>
  <c r="O639" i="1"/>
  <c r="S639" i="1" s="1"/>
  <c r="U638" i="1"/>
  <c r="V638" i="1" s="1"/>
  <c r="T638" i="1"/>
  <c r="R638" i="1"/>
  <c r="Q638" i="1"/>
  <c r="P638" i="1"/>
  <c r="O638" i="1"/>
  <c r="S638" i="1" s="1"/>
  <c r="V637" i="1"/>
  <c r="U637" i="1"/>
  <c r="T637" i="1"/>
  <c r="Q637" i="1"/>
  <c r="R637" i="1" s="1"/>
  <c r="P637" i="1"/>
  <c r="O637" i="1"/>
  <c r="S637" i="1" s="1"/>
  <c r="U636" i="1"/>
  <c r="T636" i="1"/>
  <c r="V636" i="1" s="1"/>
  <c r="R636" i="1"/>
  <c r="Q636" i="1"/>
  <c r="P636" i="1"/>
  <c r="O636" i="1"/>
  <c r="S636" i="1" s="1"/>
  <c r="U635" i="1"/>
  <c r="T635" i="1"/>
  <c r="V635" i="1" s="1"/>
  <c r="Q635" i="1"/>
  <c r="R635" i="1" s="1"/>
  <c r="P635" i="1"/>
  <c r="O635" i="1"/>
  <c r="S635" i="1" s="1"/>
  <c r="U634" i="1"/>
  <c r="V634" i="1" s="1"/>
  <c r="T634" i="1"/>
  <c r="R634" i="1"/>
  <c r="Q634" i="1"/>
  <c r="P634" i="1"/>
  <c r="O634" i="1"/>
  <c r="S634" i="1" s="1"/>
  <c r="V633" i="1"/>
  <c r="U633" i="1"/>
  <c r="T633" i="1"/>
  <c r="Q633" i="1"/>
  <c r="R633" i="1" s="1"/>
  <c r="P633" i="1"/>
  <c r="O633" i="1"/>
  <c r="S633" i="1" s="1"/>
  <c r="U632" i="1"/>
  <c r="T632" i="1"/>
  <c r="V632" i="1" s="1"/>
  <c r="R632" i="1"/>
  <c r="Q632" i="1"/>
  <c r="P632" i="1"/>
  <c r="O632" i="1"/>
  <c r="S632" i="1" s="1"/>
  <c r="U631" i="1"/>
  <c r="T631" i="1"/>
  <c r="V631" i="1" s="1"/>
  <c r="Q631" i="1"/>
  <c r="R631" i="1" s="1"/>
  <c r="P631" i="1"/>
  <c r="O631" i="1"/>
  <c r="S631" i="1" s="1"/>
  <c r="U630" i="1"/>
  <c r="V630" i="1" s="1"/>
  <c r="T630" i="1"/>
  <c r="R630" i="1"/>
  <c r="Q630" i="1"/>
  <c r="P630" i="1"/>
  <c r="O630" i="1"/>
  <c r="S630" i="1" s="1"/>
  <c r="V629" i="1"/>
  <c r="U629" i="1"/>
  <c r="T629" i="1"/>
  <c r="Q629" i="1"/>
  <c r="R629" i="1" s="1"/>
  <c r="P629" i="1"/>
  <c r="O629" i="1"/>
  <c r="S629" i="1" s="1"/>
  <c r="U628" i="1"/>
  <c r="T628" i="1"/>
  <c r="V628" i="1" s="1"/>
  <c r="R628" i="1"/>
  <c r="Q628" i="1"/>
  <c r="P628" i="1"/>
  <c r="O628" i="1"/>
  <c r="S628" i="1" s="1"/>
  <c r="U627" i="1"/>
  <c r="T627" i="1"/>
  <c r="V627" i="1" s="1"/>
  <c r="Q627" i="1"/>
  <c r="R627" i="1" s="1"/>
  <c r="P627" i="1"/>
  <c r="O627" i="1"/>
  <c r="S627" i="1" s="1"/>
  <c r="U626" i="1"/>
  <c r="V626" i="1" s="1"/>
  <c r="T626" i="1"/>
  <c r="R626" i="1"/>
  <c r="Q626" i="1"/>
  <c r="P626" i="1"/>
  <c r="O626" i="1"/>
  <c r="S626" i="1" s="1"/>
  <c r="V625" i="1"/>
  <c r="U625" i="1"/>
  <c r="T625" i="1"/>
  <c r="Q625" i="1"/>
  <c r="R625" i="1" s="1"/>
  <c r="P625" i="1"/>
  <c r="O625" i="1"/>
  <c r="S625" i="1" s="1"/>
  <c r="U624" i="1"/>
  <c r="T624" i="1"/>
  <c r="V624" i="1" s="1"/>
  <c r="R624" i="1"/>
  <c r="Q624" i="1"/>
  <c r="P624" i="1"/>
  <c r="O624" i="1"/>
  <c r="S624" i="1" s="1"/>
  <c r="U623" i="1"/>
  <c r="T623" i="1"/>
  <c r="V623" i="1" s="1"/>
  <c r="Q623" i="1"/>
  <c r="R623" i="1" s="1"/>
  <c r="P623" i="1"/>
  <c r="O623" i="1"/>
  <c r="S623" i="1" s="1"/>
  <c r="U622" i="1"/>
  <c r="V622" i="1" s="1"/>
  <c r="T622" i="1"/>
  <c r="R622" i="1"/>
  <c r="Q622" i="1"/>
  <c r="P622" i="1"/>
  <c r="O622" i="1"/>
  <c r="S622" i="1" s="1"/>
  <c r="V621" i="1"/>
  <c r="U621" i="1"/>
  <c r="T621" i="1"/>
  <c r="Q621" i="1"/>
  <c r="R621" i="1" s="1"/>
  <c r="P621" i="1"/>
  <c r="O621" i="1"/>
  <c r="S621" i="1" s="1"/>
  <c r="U620" i="1"/>
  <c r="T620" i="1"/>
  <c r="V620" i="1" s="1"/>
  <c r="R620" i="1"/>
  <c r="Q620" i="1"/>
  <c r="P620" i="1"/>
  <c r="O620" i="1"/>
  <c r="S620" i="1" s="1"/>
  <c r="U619" i="1"/>
  <c r="T619" i="1"/>
  <c r="V619" i="1" s="1"/>
  <c r="Q619" i="1"/>
  <c r="R619" i="1" s="1"/>
  <c r="P619" i="1"/>
  <c r="O619" i="1"/>
  <c r="S619" i="1" s="1"/>
  <c r="U618" i="1"/>
  <c r="V618" i="1" s="1"/>
  <c r="T618" i="1"/>
  <c r="R618" i="1"/>
  <c r="Q618" i="1"/>
  <c r="P618" i="1"/>
  <c r="O618" i="1"/>
  <c r="S618" i="1" s="1"/>
  <c r="V617" i="1"/>
  <c r="U617" i="1"/>
  <c r="T617" i="1"/>
  <c r="Q617" i="1"/>
  <c r="R617" i="1" s="1"/>
  <c r="P617" i="1"/>
  <c r="O617" i="1"/>
  <c r="S617" i="1" s="1"/>
  <c r="U616" i="1"/>
  <c r="T616" i="1"/>
  <c r="V616" i="1" s="1"/>
  <c r="R616" i="1"/>
  <c r="Q616" i="1"/>
  <c r="P616" i="1"/>
  <c r="O616" i="1"/>
  <c r="S616" i="1" s="1"/>
  <c r="U615" i="1"/>
  <c r="T615" i="1"/>
  <c r="V615" i="1" s="1"/>
  <c r="Q615" i="1"/>
  <c r="R615" i="1" s="1"/>
  <c r="P615" i="1"/>
  <c r="O615" i="1"/>
  <c r="S615" i="1" s="1"/>
  <c r="U614" i="1"/>
  <c r="V614" i="1" s="1"/>
  <c r="T614" i="1"/>
  <c r="R614" i="1"/>
  <c r="Q614" i="1"/>
  <c r="P614" i="1"/>
  <c r="O614" i="1"/>
  <c r="S614" i="1" s="1"/>
  <c r="V613" i="1"/>
  <c r="U613" i="1"/>
  <c r="T613" i="1"/>
  <c r="Q613" i="1"/>
  <c r="R613" i="1" s="1"/>
  <c r="P613" i="1"/>
  <c r="O613" i="1"/>
  <c r="S613" i="1" s="1"/>
  <c r="U612" i="1"/>
  <c r="T612" i="1"/>
  <c r="V612" i="1" s="1"/>
  <c r="R612" i="1"/>
  <c r="Q612" i="1"/>
  <c r="P612" i="1"/>
  <c r="O612" i="1"/>
  <c r="S612" i="1" s="1"/>
  <c r="U611" i="1"/>
  <c r="T611" i="1"/>
  <c r="V611" i="1" s="1"/>
  <c r="Q611" i="1"/>
  <c r="R611" i="1" s="1"/>
  <c r="P611" i="1"/>
  <c r="O611" i="1"/>
  <c r="S611" i="1" s="1"/>
  <c r="U610" i="1"/>
  <c r="V610" i="1" s="1"/>
  <c r="T610" i="1"/>
  <c r="R610" i="1"/>
  <c r="Q610" i="1"/>
  <c r="P610" i="1"/>
  <c r="O610" i="1"/>
  <c r="S610" i="1" s="1"/>
  <c r="V609" i="1"/>
  <c r="U609" i="1"/>
  <c r="T609" i="1"/>
  <c r="Q609" i="1"/>
  <c r="R609" i="1" s="1"/>
  <c r="P609" i="1"/>
  <c r="O609" i="1"/>
  <c r="S609" i="1" s="1"/>
  <c r="U608" i="1"/>
  <c r="T608" i="1"/>
  <c r="V608" i="1" s="1"/>
  <c r="R608" i="1"/>
  <c r="Q608" i="1"/>
  <c r="P608" i="1"/>
  <c r="O608" i="1"/>
  <c r="S608" i="1" s="1"/>
  <c r="U607" i="1"/>
  <c r="T607" i="1"/>
  <c r="V607" i="1" s="1"/>
  <c r="Q607" i="1"/>
  <c r="R607" i="1" s="1"/>
  <c r="P607" i="1"/>
  <c r="O607" i="1"/>
  <c r="S607" i="1" s="1"/>
  <c r="U606" i="1"/>
  <c r="V606" i="1" s="1"/>
  <c r="T606" i="1"/>
  <c r="R606" i="1"/>
  <c r="Q606" i="1"/>
  <c r="P606" i="1"/>
  <c r="O606" i="1"/>
  <c r="S606" i="1" s="1"/>
  <c r="V605" i="1"/>
  <c r="U605" i="1"/>
  <c r="T605" i="1"/>
  <c r="Q605" i="1"/>
  <c r="R605" i="1" s="1"/>
  <c r="P605" i="1"/>
  <c r="O605" i="1"/>
  <c r="S605" i="1" s="1"/>
  <c r="U604" i="1"/>
  <c r="T604" i="1"/>
  <c r="V604" i="1" s="1"/>
  <c r="R604" i="1"/>
  <c r="Q604" i="1"/>
  <c r="P604" i="1"/>
  <c r="O604" i="1"/>
  <c r="S604" i="1" s="1"/>
  <c r="U603" i="1"/>
  <c r="T603" i="1"/>
  <c r="V603" i="1" s="1"/>
  <c r="Q603" i="1"/>
  <c r="R603" i="1" s="1"/>
  <c r="P603" i="1"/>
  <c r="O603" i="1"/>
  <c r="S603" i="1" s="1"/>
  <c r="U602" i="1"/>
  <c r="V602" i="1" s="1"/>
  <c r="T602" i="1"/>
  <c r="R602" i="1"/>
  <c r="Q602" i="1"/>
  <c r="P602" i="1"/>
  <c r="O602" i="1"/>
  <c r="S602" i="1" s="1"/>
  <c r="V601" i="1"/>
  <c r="U601" i="1"/>
  <c r="T601" i="1"/>
  <c r="Q601" i="1"/>
  <c r="R601" i="1" s="1"/>
  <c r="P601" i="1"/>
  <c r="O601" i="1"/>
  <c r="S601" i="1" s="1"/>
  <c r="U600" i="1"/>
  <c r="T600" i="1"/>
  <c r="V600" i="1" s="1"/>
  <c r="R600" i="1"/>
  <c r="Q600" i="1"/>
  <c r="P600" i="1"/>
  <c r="O600" i="1"/>
  <c r="S600" i="1" s="1"/>
  <c r="U599" i="1"/>
  <c r="T599" i="1"/>
  <c r="V599" i="1" s="1"/>
  <c r="Q599" i="1"/>
  <c r="R599" i="1" s="1"/>
  <c r="P599" i="1"/>
  <c r="O599" i="1"/>
  <c r="S599" i="1" s="1"/>
  <c r="U598" i="1"/>
  <c r="V598" i="1" s="1"/>
  <c r="T598" i="1"/>
  <c r="R598" i="1"/>
  <c r="Q598" i="1"/>
  <c r="P598" i="1"/>
  <c r="O598" i="1"/>
  <c r="S598" i="1" s="1"/>
  <c r="V597" i="1"/>
  <c r="U597" i="1"/>
  <c r="T597" i="1"/>
  <c r="Q597" i="1"/>
  <c r="R597" i="1" s="1"/>
  <c r="P597" i="1"/>
  <c r="O597" i="1"/>
  <c r="S597" i="1" s="1"/>
  <c r="U596" i="1"/>
  <c r="T596" i="1"/>
  <c r="V596" i="1" s="1"/>
  <c r="R596" i="1"/>
  <c r="Q596" i="1"/>
  <c r="P596" i="1"/>
  <c r="O596" i="1"/>
  <c r="S596" i="1" s="1"/>
  <c r="U595" i="1"/>
  <c r="T595" i="1"/>
  <c r="V595" i="1" s="1"/>
  <c r="Q595" i="1"/>
  <c r="R595" i="1" s="1"/>
  <c r="P595" i="1"/>
  <c r="O595" i="1"/>
  <c r="S595" i="1" s="1"/>
  <c r="U594" i="1"/>
  <c r="V594" i="1" s="1"/>
  <c r="T594" i="1"/>
  <c r="R594" i="1"/>
  <c r="Q594" i="1"/>
  <c r="P594" i="1"/>
  <c r="O594" i="1"/>
  <c r="S594" i="1" s="1"/>
  <c r="V593" i="1"/>
  <c r="U593" i="1"/>
  <c r="T593" i="1"/>
  <c r="Q593" i="1"/>
  <c r="R593" i="1" s="1"/>
  <c r="P593" i="1"/>
  <c r="O593" i="1"/>
  <c r="S593" i="1" s="1"/>
  <c r="U592" i="1"/>
  <c r="T592" i="1"/>
  <c r="V592" i="1" s="1"/>
  <c r="R592" i="1"/>
  <c r="Q592" i="1"/>
  <c r="P592" i="1"/>
  <c r="O592" i="1"/>
  <c r="S592" i="1" s="1"/>
  <c r="U591" i="1"/>
  <c r="T591" i="1"/>
  <c r="V591" i="1" s="1"/>
  <c r="Q591" i="1"/>
  <c r="R591" i="1" s="1"/>
  <c r="P591" i="1"/>
  <c r="O591" i="1"/>
  <c r="S591" i="1" s="1"/>
  <c r="U590" i="1"/>
  <c r="V590" i="1" s="1"/>
  <c r="T590" i="1"/>
  <c r="R590" i="1"/>
  <c r="Q590" i="1"/>
  <c r="P590" i="1"/>
  <c r="O590" i="1"/>
  <c r="S590" i="1" s="1"/>
  <c r="V589" i="1"/>
  <c r="U589" i="1"/>
  <c r="T589" i="1"/>
  <c r="Q589" i="1"/>
  <c r="R589" i="1" s="1"/>
  <c r="P589" i="1"/>
  <c r="O589" i="1"/>
  <c r="S589" i="1" s="1"/>
  <c r="U588" i="1"/>
  <c r="T588" i="1"/>
  <c r="V588" i="1" s="1"/>
  <c r="R588" i="1"/>
  <c r="Q588" i="1"/>
  <c r="P588" i="1"/>
  <c r="O588" i="1"/>
  <c r="S588" i="1" s="1"/>
  <c r="U587" i="1"/>
  <c r="T587" i="1"/>
  <c r="V587" i="1" s="1"/>
  <c r="Q587" i="1"/>
  <c r="R587" i="1" s="1"/>
  <c r="P587" i="1"/>
  <c r="O587" i="1"/>
  <c r="S587" i="1" s="1"/>
  <c r="U586" i="1"/>
  <c r="V586" i="1" s="1"/>
  <c r="T586" i="1"/>
  <c r="R586" i="1"/>
  <c r="Q586" i="1"/>
  <c r="P586" i="1"/>
  <c r="O586" i="1"/>
  <c r="S586" i="1" s="1"/>
  <c r="V585" i="1"/>
  <c r="U585" i="1"/>
  <c r="T585" i="1"/>
  <c r="Q585" i="1"/>
  <c r="R585" i="1" s="1"/>
  <c r="P585" i="1"/>
  <c r="O585" i="1"/>
  <c r="S585" i="1" s="1"/>
  <c r="U584" i="1"/>
  <c r="T584" i="1"/>
  <c r="V584" i="1" s="1"/>
  <c r="R584" i="1"/>
  <c r="Q584" i="1"/>
  <c r="P584" i="1"/>
  <c r="O584" i="1"/>
  <c r="S584" i="1" s="1"/>
  <c r="U583" i="1"/>
  <c r="T583" i="1"/>
  <c r="V583" i="1" s="1"/>
  <c r="Q583" i="1"/>
  <c r="R583" i="1" s="1"/>
  <c r="P583" i="1"/>
  <c r="O583" i="1"/>
  <c r="S583" i="1" s="1"/>
  <c r="U582" i="1"/>
  <c r="V582" i="1" s="1"/>
  <c r="T582" i="1"/>
  <c r="R582" i="1"/>
  <c r="Q582" i="1"/>
  <c r="P582" i="1"/>
  <c r="O582" i="1"/>
  <c r="S582" i="1" s="1"/>
  <c r="V581" i="1"/>
  <c r="U581" i="1"/>
  <c r="T581" i="1"/>
  <c r="Q581" i="1"/>
  <c r="R581" i="1" s="1"/>
  <c r="P581" i="1"/>
  <c r="O581" i="1"/>
  <c r="S581" i="1" s="1"/>
  <c r="U580" i="1"/>
  <c r="T580" i="1"/>
  <c r="V580" i="1" s="1"/>
  <c r="R580" i="1"/>
  <c r="Q580" i="1"/>
  <c r="P580" i="1"/>
  <c r="O580" i="1"/>
  <c r="S580" i="1" s="1"/>
  <c r="U579" i="1"/>
  <c r="T579" i="1"/>
  <c r="V579" i="1" s="1"/>
  <c r="Q579" i="1"/>
  <c r="R579" i="1" s="1"/>
  <c r="P579" i="1"/>
  <c r="O579" i="1"/>
  <c r="S579" i="1" s="1"/>
  <c r="U578" i="1"/>
  <c r="T578" i="1"/>
  <c r="V578" i="1" s="1"/>
  <c r="R578" i="1"/>
  <c r="Q578" i="1"/>
  <c r="P578" i="1"/>
  <c r="O578" i="1"/>
  <c r="S578" i="1" s="1"/>
  <c r="V577" i="1"/>
  <c r="U577" i="1"/>
  <c r="T577" i="1"/>
  <c r="Q577" i="1"/>
  <c r="R577" i="1" s="1"/>
  <c r="P577" i="1"/>
  <c r="O577" i="1"/>
  <c r="S577" i="1" s="1"/>
  <c r="U576" i="1"/>
  <c r="V576" i="1" s="1"/>
  <c r="T576" i="1"/>
  <c r="Q576" i="1"/>
  <c r="R576" i="1" s="1"/>
  <c r="P576" i="1"/>
  <c r="O576" i="1"/>
  <c r="S576" i="1" s="1"/>
  <c r="U575" i="1"/>
  <c r="T575" i="1"/>
  <c r="V575" i="1" s="1"/>
  <c r="Q575" i="1"/>
  <c r="R575" i="1" s="1"/>
  <c r="P575" i="1"/>
  <c r="O575" i="1"/>
  <c r="S575" i="1" s="1"/>
  <c r="U574" i="1"/>
  <c r="T574" i="1"/>
  <c r="V574" i="1" s="1"/>
  <c r="R574" i="1"/>
  <c r="Q574" i="1"/>
  <c r="P574" i="1"/>
  <c r="O574" i="1"/>
  <c r="S574" i="1" s="1"/>
  <c r="V573" i="1"/>
  <c r="U573" i="1"/>
  <c r="T573" i="1"/>
  <c r="Q573" i="1"/>
  <c r="R573" i="1" s="1"/>
  <c r="P573" i="1"/>
  <c r="O573" i="1"/>
  <c r="S573" i="1" s="1"/>
  <c r="U572" i="1"/>
  <c r="V572" i="1" s="1"/>
  <c r="T572" i="1"/>
  <c r="Q572" i="1"/>
  <c r="R572" i="1" s="1"/>
  <c r="P572" i="1"/>
  <c r="O572" i="1"/>
  <c r="S572" i="1" s="1"/>
  <c r="U571" i="1"/>
  <c r="T571" i="1"/>
  <c r="V571" i="1" s="1"/>
  <c r="Q571" i="1"/>
  <c r="R571" i="1" s="1"/>
  <c r="P571" i="1"/>
  <c r="O571" i="1"/>
  <c r="S571" i="1" s="1"/>
  <c r="U570" i="1"/>
  <c r="T570" i="1"/>
  <c r="V570" i="1" s="1"/>
  <c r="R570" i="1"/>
  <c r="Q570" i="1"/>
  <c r="P570" i="1"/>
  <c r="O570" i="1"/>
  <c r="S570" i="1" s="1"/>
  <c r="V569" i="1"/>
  <c r="U569" i="1"/>
  <c r="T569" i="1"/>
  <c r="Q569" i="1"/>
  <c r="R569" i="1" s="1"/>
  <c r="P569" i="1"/>
  <c r="O569" i="1"/>
  <c r="S569" i="1" s="1"/>
  <c r="U568" i="1"/>
  <c r="V568" i="1" s="1"/>
  <c r="T568" i="1"/>
  <c r="Q568" i="1"/>
  <c r="R568" i="1" s="1"/>
  <c r="P568" i="1"/>
  <c r="O568" i="1"/>
  <c r="S568" i="1" s="1"/>
  <c r="U567" i="1"/>
  <c r="T567" i="1"/>
  <c r="V567" i="1" s="1"/>
  <c r="Q567" i="1"/>
  <c r="R567" i="1" s="1"/>
  <c r="P567" i="1"/>
  <c r="O567" i="1"/>
  <c r="S567" i="1" s="1"/>
  <c r="U566" i="1"/>
  <c r="T566" i="1"/>
  <c r="V566" i="1" s="1"/>
  <c r="R566" i="1"/>
  <c r="Q566" i="1"/>
  <c r="P566" i="1"/>
  <c r="O566" i="1"/>
  <c r="S566" i="1" s="1"/>
  <c r="V565" i="1"/>
  <c r="U565" i="1"/>
  <c r="T565" i="1"/>
  <c r="Q565" i="1"/>
  <c r="R565" i="1" s="1"/>
  <c r="P565" i="1"/>
  <c r="O565" i="1"/>
  <c r="S565" i="1" s="1"/>
  <c r="U564" i="1"/>
  <c r="V564" i="1" s="1"/>
  <c r="T564" i="1"/>
  <c r="Q564" i="1"/>
  <c r="R564" i="1" s="1"/>
  <c r="P564" i="1"/>
  <c r="O564" i="1"/>
  <c r="S564" i="1" s="1"/>
  <c r="U563" i="1"/>
  <c r="T563" i="1"/>
  <c r="V563" i="1" s="1"/>
  <c r="Q563" i="1"/>
  <c r="R563" i="1" s="1"/>
  <c r="P563" i="1"/>
  <c r="O563" i="1"/>
  <c r="S563" i="1" s="1"/>
  <c r="U562" i="1"/>
  <c r="T562" i="1"/>
  <c r="V562" i="1" s="1"/>
  <c r="R562" i="1"/>
  <c r="Q562" i="1"/>
  <c r="P562" i="1"/>
  <c r="O562" i="1"/>
  <c r="S562" i="1" s="1"/>
  <c r="V561" i="1"/>
  <c r="U561" i="1"/>
  <c r="T561" i="1"/>
  <c r="Q561" i="1"/>
  <c r="R561" i="1" s="1"/>
  <c r="P561" i="1"/>
  <c r="O561" i="1"/>
  <c r="S561" i="1" s="1"/>
  <c r="U560" i="1"/>
  <c r="V560" i="1" s="1"/>
  <c r="T560" i="1"/>
  <c r="R560" i="1"/>
  <c r="Q560" i="1"/>
  <c r="P560" i="1"/>
  <c r="O560" i="1"/>
  <c r="S560" i="1" s="1"/>
  <c r="U559" i="1"/>
  <c r="T559" i="1"/>
  <c r="V559" i="1" s="1"/>
  <c r="Q559" i="1"/>
  <c r="R559" i="1" s="1"/>
  <c r="P559" i="1"/>
  <c r="O559" i="1"/>
  <c r="S559" i="1" s="1"/>
  <c r="U558" i="1"/>
  <c r="T558" i="1"/>
  <c r="V558" i="1" s="1"/>
  <c r="R558" i="1"/>
  <c r="Q558" i="1"/>
  <c r="P558" i="1"/>
  <c r="O558" i="1"/>
  <c r="S558" i="1" s="1"/>
  <c r="V557" i="1"/>
  <c r="U557" i="1"/>
  <c r="T557" i="1"/>
  <c r="Q557" i="1"/>
  <c r="R557" i="1" s="1"/>
  <c r="P557" i="1"/>
  <c r="O557" i="1"/>
  <c r="S557" i="1" s="1"/>
  <c r="U556" i="1"/>
  <c r="V556" i="1" s="1"/>
  <c r="T556" i="1"/>
  <c r="R556" i="1"/>
  <c r="Q556" i="1"/>
  <c r="P556" i="1"/>
  <c r="O556" i="1"/>
  <c r="S556" i="1" s="1"/>
  <c r="U555" i="1"/>
  <c r="T555" i="1"/>
  <c r="V555" i="1" s="1"/>
  <c r="Q555" i="1"/>
  <c r="R555" i="1" s="1"/>
  <c r="P555" i="1"/>
  <c r="O555" i="1"/>
  <c r="S555" i="1" s="1"/>
  <c r="U554" i="1"/>
  <c r="T554" i="1"/>
  <c r="V554" i="1" s="1"/>
  <c r="R554" i="1"/>
  <c r="Q554" i="1"/>
  <c r="P554" i="1"/>
  <c r="O554" i="1"/>
  <c r="S554" i="1" s="1"/>
  <c r="V553" i="1"/>
  <c r="U553" i="1"/>
  <c r="T553" i="1"/>
  <c r="Q553" i="1"/>
  <c r="R553" i="1" s="1"/>
  <c r="P553" i="1"/>
  <c r="O553" i="1"/>
  <c r="S553" i="1" s="1"/>
  <c r="U552" i="1"/>
  <c r="V552" i="1" s="1"/>
  <c r="T552" i="1"/>
  <c r="R552" i="1"/>
  <c r="Q552" i="1"/>
  <c r="P552" i="1"/>
  <c r="O552" i="1"/>
  <c r="S552" i="1" s="1"/>
  <c r="U551" i="1"/>
  <c r="T551" i="1"/>
  <c r="V551" i="1" s="1"/>
  <c r="Q551" i="1"/>
  <c r="R551" i="1" s="1"/>
  <c r="P551" i="1"/>
  <c r="O551" i="1"/>
  <c r="S551" i="1" s="1"/>
  <c r="U550" i="1"/>
  <c r="T550" i="1"/>
  <c r="V550" i="1" s="1"/>
  <c r="R550" i="1"/>
  <c r="Q550" i="1"/>
  <c r="P550" i="1"/>
  <c r="O550" i="1"/>
  <c r="S550" i="1" s="1"/>
  <c r="V549" i="1"/>
  <c r="U549" i="1"/>
  <c r="T549" i="1"/>
  <c r="Q549" i="1"/>
  <c r="R549" i="1" s="1"/>
  <c r="P549" i="1"/>
  <c r="O549" i="1"/>
  <c r="S549" i="1" s="1"/>
  <c r="U548" i="1"/>
  <c r="V548" i="1" s="1"/>
  <c r="T548" i="1"/>
  <c r="R548" i="1"/>
  <c r="Q548" i="1"/>
  <c r="P548" i="1"/>
  <c r="O548" i="1"/>
  <c r="S548" i="1" s="1"/>
  <c r="U547" i="1"/>
  <c r="T547" i="1"/>
  <c r="V547" i="1" s="1"/>
  <c r="Q547" i="1"/>
  <c r="R547" i="1" s="1"/>
  <c r="P547" i="1"/>
  <c r="O547" i="1"/>
  <c r="S547" i="1" s="1"/>
  <c r="U546" i="1"/>
  <c r="T546" i="1"/>
  <c r="V546" i="1" s="1"/>
  <c r="R546" i="1"/>
  <c r="Q546" i="1"/>
  <c r="P546" i="1"/>
  <c r="O546" i="1"/>
  <c r="S546" i="1" s="1"/>
  <c r="V545" i="1"/>
  <c r="U545" i="1"/>
  <c r="T545" i="1"/>
  <c r="Q545" i="1"/>
  <c r="R545" i="1" s="1"/>
  <c r="P545" i="1"/>
  <c r="O545" i="1"/>
  <c r="S545" i="1" s="1"/>
  <c r="U544" i="1"/>
  <c r="V544" i="1" s="1"/>
  <c r="T544" i="1"/>
  <c r="R544" i="1"/>
  <c r="Q544" i="1"/>
  <c r="P544" i="1"/>
  <c r="O544" i="1"/>
  <c r="S544" i="1" s="1"/>
  <c r="U543" i="1"/>
  <c r="T543" i="1"/>
  <c r="V543" i="1" s="1"/>
  <c r="Q543" i="1"/>
  <c r="R543" i="1" s="1"/>
  <c r="P543" i="1"/>
  <c r="O543" i="1"/>
  <c r="S543" i="1" s="1"/>
  <c r="U542" i="1"/>
  <c r="T542" i="1"/>
  <c r="V542" i="1" s="1"/>
  <c r="R542" i="1"/>
  <c r="Q542" i="1"/>
  <c r="P542" i="1"/>
  <c r="O542" i="1"/>
  <c r="S542" i="1" s="1"/>
  <c r="V541" i="1"/>
  <c r="U541" i="1"/>
  <c r="T541" i="1"/>
  <c r="Q541" i="1"/>
  <c r="R541" i="1" s="1"/>
  <c r="P541" i="1"/>
  <c r="O541" i="1"/>
  <c r="S541" i="1" s="1"/>
  <c r="U540" i="1"/>
  <c r="V540" i="1" s="1"/>
  <c r="T540" i="1"/>
  <c r="R540" i="1"/>
  <c r="Q540" i="1"/>
  <c r="P540" i="1"/>
  <c r="O540" i="1"/>
  <c r="S540" i="1" s="1"/>
  <c r="U539" i="1"/>
  <c r="T539" i="1"/>
  <c r="V539" i="1" s="1"/>
  <c r="Q539" i="1"/>
  <c r="R539" i="1" s="1"/>
  <c r="P539" i="1"/>
  <c r="O539" i="1"/>
  <c r="S539" i="1" s="1"/>
  <c r="U538" i="1"/>
  <c r="T538" i="1"/>
  <c r="V538" i="1" s="1"/>
  <c r="R538" i="1"/>
  <c r="Q538" i="1"/>
  <c r="P538" i="1"/>
  <c r="O538" i="1"/>
  <c r="S538" i="1" s="1"/>
  <c r="V537" i="1"/>
  <c r="U537" i="1"/>
  <c r="T537" i="1"/>
  <c r="Q537" i="1"/>
  <c r="R537" i="1" s="1"/>
  <c r="P537" i="1"/>
  <c r="O537" i="1"/>
  <c r="S537" i="1" s="1"/>
  <c r="U536" i="1"/>
  <c r="V536" i="1" s="1"/>
  <c r="T536" i="1"/>
  <c r="R536" i="1"/>
  <c r="Q536" i="1"/>
  <c r="P536" i="1"/>
  <c r="O536" i="1"/>
  <c r="S536" i="1" s="1"/>
  <c r="U535" i="1"/>
  <c r="T535" i="1"/>
  <c r="V535" i="1" s="1"/>
  <c r="Q535" i="1"/>
  <c r="R535" i="1" s="1"/>
  <c r="P535" i="1"/>
  <c r="O535" i="1"/>
  <c r="S535" i="1" s="1"/>
  <c r="U534" i="1"/>
  <c r="T534" i="1"/>
  <c r="V534" i="1" s="1"/>
  <c r="R534" i="1"/>
  <c r="Q534" i="1"/>
  <c r="P534" i="1"/>
  <c r="O534" i="1"/>
  <c r="S534" i="1" s="1"/>
  <c r="V533" i="1"/>
  <c r="U533" i="1"/>
  <c r="T533" i="1"/>
  <c r="Q533" i="1"/>
  <c r="R533" i="1" s="1"/>
  <c r="P533" i="1"/>
  <c r="O533" i="1"/>
  <c r="S533" i="1" s="1"/>
  <c r="U532" i="1"/>
  <c r="V532" i="1" s="1"/>
  <c r="T532" i="1"/>
  <c r="R532" i="1"/>
  <c r="Q532" i="1"/>
  <c r="P532" i="1"/>
  <c r="O532" i="1"/>
  <c r="S532" i="1" s="1"/>
  <c r="U531" i="1"/>
  <c r="T531" i="1"/>
  <c r="V531" i="1" s="1"/>
  <c r="Q531" i="1"/>
  <c r="R531" i="1" s="1"/>
  <c r="P531" i="1"/>
  <c r="O531" i="1"/>
  <c r="S531" i="1" s="1"/>
  <c r="U530" i="1"/>
  <c r="T530" i="1"/>
  <c r="V530" i="1" s="1"/>
  <c r="R530" i="1"/>
  <c r="Q530" i="1"/>
  <c r="P530" i="1"/>
  <c r="O530" i="1"/>
  <c r="S530" i="1" s="1"/>
  <c r="V529" i="1"/>
  <c r="U529" i="1"/>
  <c r="T529" i="1"/>
  <c r="Q529" i="1"/>
  <c r="R529" i="1" s="1"/>
  <c r="P529" i="1"/>
  <c r="O529" i="1"/>
  <c r="S529" i="1" s="1"/>
  <c r="U528" i="1"/>
  <c r="V528" i="1" s="1"/>
  <c r="T528" i="1"/>
  <c r="R528" i="1"/>
  <c r="Q528" i="1"/>
  <c r="P528" i="1"/>
  <c r="O528" i="1"/>
  <c r="S528" i="1" s="1"/>
  <c r="U527" i="1"/>
  <c r="T527" i="1"/>
  <c r="V527" i="1" s="1"/>
  <c r="Q527" i="1"/>
  <c r="R527" i="1" s="1"/>
  <c r="P527" i="1"/>
  <c r="O527" i="1"/>
  <c r="S527" i="1" s="1"/>
  <c r="U526" i="1"/>
  <c r="T526" i="1"/>
  <c r="V526" i="1" s="1"/>
  <c r="R526" i="1"/>
  <c r="Q526" i="1"/>
  <c r="P526" i="1"/>
  <c r="O526" i="1"/>
  <c r="S526" i="1" s="1"/>
  <c r="V525" i="1"/>
  <c r="U525" i="1"/>
  <c r="T525" i="1"/>
  <c r="Q525" i="1"/>
  <c r="R525" i="1" s="1"/>
  <c r="P525" i="1"/>
  <c r="O525" i="1"/>
  <c r="S525" i="1" s="1"/>
  <c r="U524" i="1"/>
  <c r="V524" i="1" s="1"/>
  <c r="T524" i="1"/>
  <c r="R524" i="1"/>
  <c r="Q524" i="1"/>
  <c r="P524" i="1"/>
  <c r="O524" i="1"/>
  <c r="S524" i="1" s="1"/>
  <c r="V523" i="1"/>
  <c r="U523" i="1"/>
  <c r="T523" i="1"/>
  <c r="Q523" i="1"/>
  <c r="R523" i="1" s="1"/>
  <c r="P523" i="1"/>
  <c r="O523" i="1"/>
  <c r="S523" i="1" s="1"/>
  <c r="U522" i="1"/>
  <c r="T522" i="1"/>
  <c r="V522" i="1" s="1"/>
  <c r="R522" i="1"/>
  <c r="Q522" i="1"/>
  <c r="P522" i="1"/>
  <c r="O522" i="1"/>
  <c r="S522" i="1" s="1"/>
  <c r="U521" i="1"/>
  <c r="T521" i="1"/>
  <c r="V521" i="1" s="1"/>
  <c r="Q521" i="1"/>
  <c r="R521" i="1" s="1"/>
  <c r="P521" i="1"/>
  <c r="O521" i="1"/>
  <c r="S521" i="1" s="1"/>
  <c r="U520" i="1"/>
  <c r="V520" i="1" s="1"/>
  <c r="T520" i="1"/>
  <c r="R520" i="1"/>
  <c r="Q520" i="1"/>
  <c r="P520" i="1"/>
  <c r="O520" i="1"/>
  <c r="S520" i="1" s="1"/>
  <c r="U519" i="1"/>
  <c r="T519" i="1"/>
  <c r="V519" i="1" s="1"/>
  <c r="Q519" i="1"/>
  <c r="R519" i="1" s="1"/>
  <c r="P519" i="1"/>
  <c r="O519" i="1"/>
  <c r="S519" i="1" s="1"/>
  <c r="U518" i="1"/>
  <c r="T518" i="1"/>
  <c r="V518" i="1" s="1"/>
  <c r="R518" i="1"/>
  <c r="Q518" i="1"/>
  <c r="P518" i="1"/>
  <c r="O518" i="1"/>
  <c r="S518" i="1" s="1"/>
  <c r="V517" i="1"/>
  <c r="U517" i="1"/>
  <c r="T517" i="1"/>
  <c r="Q517" i="1"/>
  <c r="R517" i="1" s="1"/>
  <c r="P517" i="1"/>
  <c r="O517" i="1"/>
  <c r="S517" i="1" s="1"/>
  <c r="U516" i="1"/>
  <c r="V516" i="1" s="1"/>
  <c r="T516" i="1"/>
  <c r="R516" i="1"/>
  <c r="Q516" i="1"/>
  <c r="P516" i="1"/>
  <c r="O516" i="1"/>
  <c r="S516" i="1" s="1"/>
  <c r="U515" i="1"/>
  <c r="T515" i="1"/>
  <c r="V515" i="1" s="1"/>
  <c r="Q515" i="1"/>
  <c r="R515" i="1" s="1"/>
  <c r="P515" i="1"/>
  <c r="O515" i="1"/>
  <c r="S515" i="1" s="1"/>
  <c r="U514" i="1"/>
  <c r="T514" i="1"/>
  <c r="V514" i="1" s="1"/>
  <c r="R514" i="1"/>
  <c r="Q514" i="1"/>
  <c r="P514" i="1"/>
  <c r="O514" i="1"/>
  <c r="S514" i="1" s="1"/>
  <c r="V513" i="1"/>
  <c r="U513" i="1"/>
  <c r="T513" i="1"/>
  <c r="Q513" i="1"/>
  <c r="R513" i="1" s="1"/>
  <c r="P513" i="1"/>
  <c r="O513" i="1"/>
  <c r="S513" i="1" s="1"/>
  <c r="U512" i="1"/>
  <c r="V512" i="1" s="1"/>
  <c r="T512" i="1"/>
  <c r="R512" i="1"/>
  <c r="Q512" i="1"/>
  <c r="P512" i="1"/>
  <c r="O512" i="1"/>
  <c r="S512" i="1" s="1"/>
  <c r="V511" i="1"/>
  <c r="U511" i="1"/>
  <c r="T511" i="1"/>
  <c r="Q511" i="1"/>
  <c r="R511" i="1" s="1"/>
  <c r="P511" i="1"/>
  <c r="O511" i="1"/>
  <c r="S511" i="1" s="1"/>
  <c r="U510" i="1"/>
  <c r="T510" i="1"/>
  <c r="V510" i="1" s="1"/>
  <c r="R510" i="1"/>
  <c r="Q510" i="1"/>
  <c r="P510" i="1"/>
  <c r="O510" i="1"/>
  <c r="S510" i="1" s="1"/>
  <c r="U509" i="1"/>
  <c r="T509" i="1"/>
  <c r="V509" i="1" s="1"/>
  <c r="Q509" i="1"/>
  <c r="R509" i="1" s="1"/>
  <c r="P509" i="1"/>
  <c r="O509" i="1"/>
  <c r="S509" i="1" s="1"/>
  <c r="U508" i="1"/>
  <c r="V508" i="1" s="1"/>
  <c r="T508" i="1"/>
  <c r="R508" i="1"/>
  <c r="Q508" i="1"/>
  <c r="P508" i="1"/>
  <c r="O508" i="1"/>
  <c r="S508" i="1" s="1"/>
  <c r="V507" i="1"/>
  <c r="U507" i="1"/>
  <c r="T507" i="1"/>
  <c r="Q507" i="1"/>
  <c r="R507" i="1" s="1"/>
  <c r="P507" i="1"/>
  <c r="O507" i="1"/>
  <c r="S507" i="1" s="1"/>
  <c r="U506" i="1"/>
  <c r="T506" i="1"/>
  <c r="V506" i="1" s="1"/>
  <c r="R506" i="1"/>
  <c r="Q506" i="1"/>
  <c r="P506" i="1"/>
  <c r="O506" i="1"/>
  <c r="S506" i="1" s="1"/>
  <c r="U505" i="1"/>
  <c r="T505" i="1"/>
  <c r="V505" i="1" s="1"/>
  <c r="Q505" i="1"/>
  <c r="R505" i="1" s="1"/>
  <c r="P505" i="1"/>
  <c r="O505" i="1"/>
  <c r="S505" i="1" s="1"/>
  <c r="U504" i="1"/>
  <c r="V504" i="1" s="1"/>
  <c r="T504" i="1"/>
  <c r="R504" i="1"/>
  <c r="Q504" i="1"/>
  <c r="P504" i="1"/>
  <c r="O504" i="1"/>
  <c r="S504" i="1" s="1"/>
  <c r="V503" i="1"/>
  <c r="U503" i="1"/>
  <c r="T503" i="1"/>
  <c r="Q503" i="1"/>
  <c r="R503" i="1" s="1"/>
  <c r="P503" i="1"/>
  <c r="O503" i="1"/>
  <c r="S503" i="1" s="1"/>
  <c r="U502" i="1"/>
  <c r="T502" i="1"/>
  <c r="V502" i="1" s="1"/>
  <c r="R502" i="1"/>
  <c r="Q502" i="1"/>
  <c r="P502" i="1"/>
  <c r="O502" i="1"/>
  <c r="S502" i="1" s="1"/>
  <c r="U501" i="1"/>
  <c r="T501" i="1"/>
  <c r="V501" i="1" s="1"/>
  <c r="Q501" i="1"/>
  <c r="R501" i="1" s="1"/>
  <c r="P501" i="1"/>
  <c r="O501" i="1"/>
  <c r="S501" i="1" s="1"/>
  <c r="U500" i="1"/>
  <c r="V500" i="1" s="1"/>
  <c r="T500" i="1"/>
  <c r="R500" i="1"/>
  <c r="Q500" i="1"/>
  <c r="P500" i="1"/>
  <c r="O500" i="1"/>
  <c r="S500" i="1" s="1"/>
  <c r="V499" i="1"/>
  <c r="U499" i="1"/>
  <c r="T499" i="1"/>
  <c r="Q499" i="1"/>
  <c r="R499" i="1" s="1"/>
  <c r="P499" i="1"/>
  <c r="O499" i="1"/>
  <c r="S499" i="1" s="1"/>
  <c r="U498" i="1"/>
  <c r="T498" i="1"/>
  <c r="V498" i="1" s="1"/>
  <c r="R498" i="1"/>
  <c r="Q498" i="1"/>
  <c r="P498" i="1"/>
  <c r="O498" i="1"/>
  <c r="S498" i="1" s="1"/>
  <c r="U497" i="1"/>
  <c r="T497" i="1"/>
  <c r="V497" i="1" s="1"/>
  <c r="Q497" i="1"/>
  <c r="R497" i="1" s="1"/>
  <c r="P497" i="1"/>
  <c r="O497" i="1"/>
  <c r="S497" i="1" s="1"/>
  <c r="U496" i="1"/>
  <c r="V496" i="1" s="1"/>
  <c r="T496" i="1"/>
  <c r="R496" i="1"/>
  <c r="Q496" i="1"/>
  <c r="P496" i="1"/>
  <c r="O496" i="1"/>
  <c r="S496" i="1" s="1"/>
  <c r="V495" i="1"/>
  <c r="U495" i="1"/>
  <c r="T495" i="1"/>
  <c r="Q495" i="1"/>
  <c r="R495" i="1" s="1"/>
  <c r="P495" i="1"/>
  <c r="O495" i="1"/>
  <c r="S495" i="1" s="1"/>
  <c r="U494" i="1"/>
  <c r="T494" i="1"/>
  <c r="V494" i="1" s="1"/>
  <c r="R494" i="1"/>
  <c r="Q494" i="1"/>
  <c r="P494" i="1"/>
  <c r="O494" i="1"/>
  <c r="S494" i="1" s="1"/>
  <c r="U493" i="1"/>
  <c r="T493" i="1"/>
  <c r="V493" i="1" s="1"/>
  <c r="Q493" i="1"/>
  <c r="R493" i="1" s="1"/>
  <c r="P493" i="1"/>
  <c r="O493" i="1"/>
  <c r="S493" i="1" s="1"/>
  <c r="U492" i="1"/>
  <c r="V492" i="1" s="1"/>
  <c r="T492" i="1"/>
  <c r="R492" i="1"/>
  <c r="Q492" i="1"/>
  <c r="P492" i="1"/>
  <c r="O492" i="1"/>
  <c r="S492" i="1" s="1"/>
  <c r="V491" i="1"/>
  <c r="U491" i="1"/>
  <c r="T491" i="1"/>
  <c r="Q491" i="1"/>
  <c r="R491" i="1" s="1"/>
  <c r="P491" i="1"/>
  <c r="O491" i="1"/>
  <c r="S491" i="1" s="1"/>
  <c r="U490" i="1"/>
  <c r="T490" i="1"/>
  <c r="V490" i="1" s="1"/>
  <c r="R490" i="1"/>
  <c r="Q490" i="1"/>
  <c r="P490" i="1"/>
  <c r="O490" i="1"/>
  <c r="S490" i="1" s="1"/>
  <c r="U489" i="1"/>
  <c r="T489" i="1"/>
  <c r="V489" i="1" s="1"/>
  <c r="Q489" i="1"/>
  <c r="R489" i="1" s="1"/>
  <c r="P489" i="1"/>
  <c r="O489" i="1"/>
  <c r="S489" i="1" s="1"/>
  <c r="U488" i="1"/>
  <c r="V488" i="1" s="1"/>
  <c r="T488" i="1"/>
  <c r="R488" i="1"/>
  <c r="Q488" i="1"/>
  <c r="P488" i="1"/>
  <c r="O488" i="1"/>
  <c r="S488" i="1" s="1"/>
  <c r="V487" i="1"/>
  <c r="U487" i="1"/>
  <c r="T487" i="1"/>
  <c r="Q487" i="1"/>
  <c r="R487" i="1" s="1"/>
  <c r="P487" i="1"/>
  <c r="O487" i="1"/>
  <c r="S487" i="1" s="1"/>
  <c r="U486" i="1"/>
  <c r="T486" i="1"/>
  <c r="V486" i="1" s="1"/>
  <c r="R486" i="1"/>
  <c r="Q486" i="1"/>
  <c r="P486" i="1"/>
  <c r="O486" i="1"/>
  <c r="S486" i="1" s="1"/>
  <c r="U485" i="1"/>
  <c r="T485" i="1"/>
  <c r="V485" i="1" s="1"/>
  <c r="Q485" i="1"/>
  <c r="R485" i="1" s="1"/>
  <c r="P485" i="1"/>
  <c r="O485" i="1"/>
  <c r="S485" i="1" s="1"/>
  <c r="U484" i="1"/>
  <c r="V484" i="1" s="1"/>
  <c r="T484" i="1"/>
  <c r="R484" i="1"/>
  <c r="Q484" i="1"/>
  <c r="P484" i="1"/>
  <c r="O484" i="1"/>
  <c r="S484" i="1" s="1"/>
  <c r="V483" i="1"/>
  <c r="U483" i="1"/>
  <c r="T483" i="1"/>
  <c r="Q483" i="1"/>
  <c r="R483" i="1" s="1"/>
  <c r="P483" i="1"/>
  <c r="O483" i="1"/>
  <c r="S483" i="1" s="1"/>
  <c r="U482" i="1"/>
  <c r="T482" i="1"/>
  <c r="V482" i="1" s="1"/>
  <c r="R482" i="1"/>
  <c r="Q482" i="1"/>
  <c r="P482" i="1"/>
  <c r="O482" i="1"/>
  <c r="S482" i="1" s="1"/>
  <c r="U481" i="1"/>
  <c r="T481" i="1"/>
  <c r="V481" i="1" s="1"/>
  <c r="Q481" i="1"/>
  <c r="R481" i="1" s="1"/>
  <c r="P481" i="1"/>
  <c r="O481" i="1"/>
  <c r="S481" i="1" s="1"/>
  <c r="U480" i="1"/>
  <c r="V480" i="1" s="1"/>
  <c r="T480" i="1"/>
  <c r="R480" i="1"/>
  <c r="Q480" i="1"/>
  <c r="P480" i="1"/>
  <c r="O480" i="1"/>
  <c r="S480" i="1" s="1"/>
  <c r="V479" i="1"/>
  <c r="U479" i="1"/>
  <c r="T479" i="1"/>
  <c r="Q479" i="1"/>
  <c r="R479" i="1" s="1"/>
  <c r="P479" i="1"/>
  <c r="O479" i="1"/>
  <c r="S479" i="1" s="1"/>
  <c r="U478" i="1"/>
  <c r="T478" i="1"/>
  <c r="V478" i="1" s="1"/>
  <c r="R478" i="1"/>
  <c r="Q478" i="1"/>
  <c r="P478" i="1"/>
  <c r="O478" i="1"/>
  <c r="S478" i="1" s="1"/>
  <c r="U477" i="1"/>
  <c r="T477" i="1"/>
  <c r="V477" i="1" s="1"/>
  <c r="Q477" i="1"/>
  <c r="R477" i="1" s="1"/>
  <c r="P477" i="1"/>
  <c r="O477" i="1"/>
  <c r="S477" i="1" s="1"/>
  <c r="U476" i="1"/>
  <c r="V476" i="1" s="1"/>
  <c r="T476" i="1"/>
  <c r="R476" i="1"/>
  <c r="Q476" i="1"/>
  <c r="P476" i="1"/>
  <c r="O476" i="1"/>
  <c r="S476" i="1" s="1"/>
  <c r="V475" i="1"/>
  <c r="U475" i="1"/>
  <c r="T475" i="1"/>
  <c r="Q475" i="1"/>
  <c r="R475" i="1" s="1"/>
  <c r="P475" i="1"/>
  <c r="O475" i="1"/>
  <c r="S475" i="1" s="1"/>
  <c r="U474" i="1"/>
  <c r="T474" i="1"/>
  <c r="V474" i="1" s="1"/>
  <c r="R474" i="1"/>
  <c r="Q474" i="1"/>
  <c r="P474" i="1"/>
  <c r="O474" i="1"/>
  <c r="S474" i="1" s="1"/>
  <c r="U473" i="1"/>
  <c r="T473" i="1"/>
  <c r="V473" i="1" s="1"/>
  <c r="Q473" i="1"/>
  <c r="R473" i="1" s="1"/>
  <c r="P473" i="1"/>
  <c r="O473" i="1"/>
  <c r="S473" i="1" s="1"/>
  <c r="U472" i="1"/>
  <c r="V472" i="1" s="1"/>
  <c r="T472" i="1"/>
  <c r="R472" i="1"/>
  <c r="Q472" i="1"/>
  <c r="P472" i="1"/>
  <c r="O472" i="1"/>
  <c r="S472" i="1" s="1"/>
  <c r="V471" i="1"/>
  <c r="U471" i="1"/>
  <c r="T471" i="1"/>
  <c r="Q471" i="1"/>
  <c r="R471" i="1" s="1"/>
  <c r="P471" i="1"/>
  <c r="O471" i="1"/>
  <c r="S471" i="1" s="1"/>
  <c r="U470" i="1"/>
  <c r="T470" i="1"/>
  <c r="V470" i="1" s="1"/>
  <c r="R470" i="1"/>
  <c r="Q470" i="1"/>
  <c r="P470" i="1"/>
  <c r="O470" i="1"/>
  <c r="S470" i="1" s="1"/>
  <c r="U469" i="1"/>
  <c r="T469" i="1"/>
  <c r="V469" i="1" s="1"/>
  <c r="Q469" i="1"/>
  <c r="R469" i="1" s="1"/>
  <c r="P469" i="1"/>
  <c r="O469" i="1"/>
  <c r="S469" i="1" s="1"/>
  <c r="U468" i="1"/>
  <c r="V468" i="1" s="1"/>
  <c r="T468" i="1"/>
  <c r="R468" i="1"/>
  <c r="Q468" i="1"/>
  <c r="P468" i="1"/>
  <c r="O468" i="1"/>
  <c r="S468" i="1" s="1"/>
  <c r="V467" i="1"/>
  <c r="U467" i="1"/>
  <c r="T467" i="1"/>
  <c r="Q467" i="1"/>
  <c r="R467" i="1" s="1"/>
  <c r="P467" i="1"/>
  <c r="O467" i="1"/>
  <c r="S467" i="1" s="1"/>
  <c r="U466" i="1"/>
  <c r="T466" i="1"/>
  <c r="V466" i="1" s="1"/>
  <c r="R466" i="1"/>
  <c r="Q466" i="1"/>
  <c r="P466" i="1"/>
  <c r="O466" i="1"/>
  <c r="S466" i="1" s="1"/>
  <c r="U465" i="1"/>
  <c r="T465" i="1"/>
  <c r="V465" i="1" s="1"/>
  <c r="Q465" i="1"/>
  <c r="R465" i="1" s="1"/>
  <c r="P465" i="1"/>
  <c r="O465" i="1"/>
  <c r="S465" i="1" s="1"/>
  <c r="U464" i="1"/>
  <c r="V464" i="1" s="1"/>
  <c r="T464" i="1"/>
  <c r="R464" i="1"/>
  <c r="Q464" i="1"/>
  <c r="P464" i="1"/>
  <c r="O464" i="1"/>
  <c r="S464" i="1" s="1"/>
  <c r="V463" i="1"/>
  <c r="U463" i="1"/>
  <c r="T463" i="1"/>
  <c r="Q463" i="1"/>
  <c r="R463" i="1" s="1"/>
  <c r="P463" i="1"/>
  <c r="O463" i="1"/>
  <c r="S463" i="1" s="1"/>
  <c r="U462" i="1"/>
  <c r="T462" i="1"/>
  <c r="V462" i="1" s="1"/>
  <c r="R462" i="1"/>
  <c r="Q462" i="1"/>
  <c r="P462" i="1"/>
  <c r="O462" i="1"/>
  <c r="S462" i="1" s="1"/>
  <c r="V461" i="1"/>
  <c r="U461" i="1"/>
  <c r="T461" i="1"/>
  <c r="Q461" i="1"/>
  <c r="R461" i="1" s="1"/>
  <c r="P461" i="1"/>
  <c r="O461" i="1"/>
  <c r="S461" i="1" s="1"/>
  <c r="U460" i="1"/>
  <c r="V460" i="1" s="1"/>
  <c r="T460" i="1"/>
  <c r="R460" i="1"/>
  <c r="Q460" i="1"/>
  <c r="P460" i="1"/>
  <c r="O460" i="1"/>
  <c r="S460" i="1" s="1"/>
  <c r="V459" i="1"/>
  <c r="U459" i="1"/>
  <c r="T459" i="1"/>
  <c r="Q459" i="1"/>
  <c r="R459" i="1" s="1"/>
  <c r="P459" i="1"/>
  <c r="O459" i="1"/>
  <c r="S459" i="1" s="1"/>
  <c r="U458" i="1"/>
  <c r="T458" i="1"/>
  <c r="V458" i="1" s="1"/>
  <c r="R458" i="1"/>
  <c r="Q458" i="1"/>
  <c r="P458" i="1"/>
  <c r="O458" i="1"/>
  <c r="S458" i="1" s="1"/>
  <c r="V457" i="1"/>
  <c r="U457" i="1"/>
  <c r="T457" i="1"/>
  <c r="Q457" i="1"/>
  <c r="R457" i="1" s="1"/>
  <c r="P457" i="1"/>
  <c r="O457" i="1"/>
  <c r="S457" i="1" s="1"/>
  <c r="U456" i="1"/>
  <c r="V456" i="1" s="1"/>
  <c r="T456" i="1"/>
  <c r="R456" i="1"/>
  <c r="Q456" i="1"/>
  <c r="P456" i="1"/>
  <c r="O456" i="1"/>
  <c r="S456" i="1" s="1"/>
  <c r="V455" i="1"/>
  <c r="U455" i="1"/>
  <c r="T455" i="1"/>
  <c r="Q455" i="1"/>
  <c r="R455" i="1" s="1"/>
  <c r="P455" i="1"/>
  <c r="O455" i="1"/>
  <c r="S455" i="1" s="1"/>
  <c r="U454" i="1"/>
  <c r="T454" i="1"/>
  <c r="V454" i="1" s="1"/>
  <c r="R454" i="1"/>
  <c r="Q454" i="1"/>
  <c r="P454" i="1"/>
  <c r="O454" i="1"/>
  <c r="S454" i="1" s="1"/>
  <c r="V453" i="1"/>
  <c r="U453" i="1"/>
  <c r="T453" i="1"/>
  <c r="Q453" i="1"/>
  <c r="R453" i="1" s="1"/>
  <c r="P453" i="1"/>
  <c r="O453" i="1"/>
  <c r="S453" i="1" s="1"/>
  <c r="U452" i="1"/>
  <c r="V452" i="1" s="1"/>
  <c r="T452" i="1"/>
  <c r="R452" i="1"/>
  <c r="Q452" i="1"/>
  <c r="P452" i="1"/>
  <c r="O452" i="1"/>
  <c r="S452" i="1" s="1"/>
  <c r="V451" i="1"/>
  <c r="U451" i="1"/>
  <c r="T451" i="1"/>
  <c r="Q451" i="1"/>
  <c r="R451" i="1" s="1"/>
  <c r="P451" i="1"/>
  <c r="O451" i="1"/>
  <c r="S451" i="1" s="1"/>
  <c r="U450" i="1"/>
  <c r="T450" i="1"/>
  <c r="V450" i="1" s="1"/>
  <c r="R450" i="1"/>
  <c r="Q450" i="1"/>
  <c r="P450" i="1"/>
  <c r="O450" i="1"/>
  <c r="S450" i="1" s="1"/>
  <c r="V449" i="1"/>
  <c r="U449" i="1"/>
  <c r="T449" i="1"/>
  <c r="Q449" i="1"/>
  <c r="R449" i="1" s="1"/>
  <c r="P449" i="1"/>
  <c r="O449" i="1"/>
  <c r="S449" i="1" s="1"/>
  <c r="U448" i="1"/>
  <c r="V448" i="1" s="1"/>
  <c r="T448" i="1"/>
  <c r="R448" i="1"/>
  <c r="Q448" i="1"/>
  <c r="P448" i="1"/>
  <c r="O448" i="1"/>
  <c r="S448" i="1" s="1"/>
  <c r="V447" i="1"/>
  <c r="U447" i="1"/>
  <c r="T447" i="1"/>
  <c r="Q447" i="1"/>
  <c r="R447" i="1" s="1"/>
  <c r="P447" i="1"/>
  <c r="O447" i="1"/>
  <c r="S447" i="1" s="1"/>
  <c r="U446" i="1"/>
  <c r="T446" i="1"/>
  <c r="V446" i="1" s="1"/>
  <c r="R446" i="1"/>
  <c r="Q446" i="1"/>
  <c r="P446" i="1"/>
  <c r="O446" i="1"/>
  <c r="S446" i="1" s="1"/>
  <c r="V445" i="1"/>
  <c r="U445" i="1"/>
  <c r="T445" i="1"/>
  <c r="Q445" i="1"/>
  <c r="R445" i="1" s="1"/>
  <c r="P445" i="1"/>
  <c r="O445" i="1"/>
  <c r="S445" i="1" s="1"/>
  <c r="U444" i="1"/>
  <c r="V444" i="1" s="1"/>
  <c r="T444" i="1"/>
  <c r="R444" i="1"/>
  <c r="Q444" i="1"/>
  <c r="P444" i="1"/>
  <c r="O444" i="1"/>
  <c r="S444" i="1" s="1"/>
  <c r="V443" i="1"/>
  <c r="U443" i="1"/>
  <c r="T443" i="1"/>
  <c r="Q443" i="1"/>
  <c r="R443" i="1" s="1"/>
  <c r="P443" i="1"/>
  <c r="O443" i="1"/>
  <c r="S443" i="1" s="1"/>
  <c r="U442" i="1"/>
  <c r="T442" i="1"/>
  <c r="V442" i="1" s="1"/>
  <c r="R442" i="1"/>
  <c r="Q442" i="1"/>
  <c r="P442" i="1"/>
  <c r="O442" i="1"/>
  <c r="S442" i="1" s="1"/>
  <c r="V441" i="1"/>
  <c r="U441" i="1"/>
  <c r="T441" i="1"/>
  <c r="Q441" i="1"/>
  <c r="R441" i="1" s="1"/>
  <c r="P441" i="1"/>
  <c r="O441" i="1"/>
  <c r="S441" i="1" s="1"/>
  <c r="U440" i="1"/>
  <c r="V440" i="1" s="1"/>
  <c r="T440" i="1"/>
  <c r="R440" i="1"/>
  <c r="Q440" i="1"/>
  <c r="P440" i="1"/>
  <c r="O440" i="1"/>
  <c r="S440" i="1" s="1"/>
  <c r="V439" i="1"/>
  <c r="U439" i="1"/>
  <c r="T439" i="1"/>
  <c r="Q439" i="1"/>
  <c r="R439" i="1" s="1"/>
  <c r="P439" i="1"/>
  <c r="O439" i="1"/>
  <c r="S439" i="1" s="1"/>
  <c r="U438" i="1"/>
  <c r="T438" i="1"/>
  <c r="V438" i="1" s="1"/>
  <c r="R438" i="1"/>
  <c r="Q438" i="1"/>
  <c r="P438" i="1"/>
  <c r="O438" i="1"/>
  <c r="S438" i="1" s="1"/>
  <c r="V437" i="1"/>
  <c r="U437" i="1"/>
  <c r="T437" i="1"/>
  <c r="Q437" i="1"/>
  <c r="R437" i="1" s="1"/>
  <c r="P437" i="1"/>
  <c r="O437" i="1"/>
  <c r="S437" i="1" s="1"/>
  <c r="U436" i="1"/>
  <c r="V436" i="1" s="1"/>
  <c r="T436" i="1"/>
  <c r="Q436" i="1"/>
  <c r="R436" i="1" s="1"/>
  <c r="P436" i="1"/>
  <c r="O436" i="1"/>
  <c r="S436" i="1" s="1"/>
  <c r="U435" i="1"/>
  <c r="T435" i="1"/>
  <c r="V435" i="1" s="1"/>
  <c r="Q435" i="1"/>
  <c r="R435" i="1" s="1"/>
  <c r="P435" i="1"/>
  <c r="O435" i="1"/>
  <c r="S435" i="1" s="1"/>
  <c r="U434" i="1"/>
  <c r="T434" i="1"/>
  <c r="R434" i="1"/>
  <c r="Q434" i="1"/>
  <c r="P434" i="1"/>
  <c r="O434" i="1"/>
  <c r="S434" i="1" s="1"/>
  <c r="U433" i="1"/>
  <c r="T433" i="1"/>
  <c r="V433" i="1" s="1"/>
  <c r="Q433" i="1"/>
  <c r="R433" i="1" s="1"/>
  <c r="P433" i="1"/>
  <c r="O433" i="1"/>
  <c r="S433" i="1" s="1"/>
  <c r="U432" i="1"/>
  <c r="V432" i="1" s="1"/>
  <c r="T432" i="1"/>
  <c r="R432" i="1"/>
  <c r="Q432" i="1"/>
  <c r="P432" i="1"/>
  <c r="O432" i="1"/>
  <c r="S432" i="1" s="1"/>
  <c r="V431" i="1"/>
  <c r="U431" i="1"/>
  <c r="T431" i="1"/>
  <c r="Q431" i="1"/>
  <c r="R431" i="1" s="1"/>
  <c r="P431" i="1"/>
  <c r="O431" i="1"/>
  <c r="S431" i="1" s="1"/>
  <c r="U430" i="1"/>
  <c r="T430" i="1"/>
  <c r="V430" i="1" s="1"/>
  <c r="R430" i="1"/>
  <c r="Q430" i="1"/>
  <c r="P430" i="1"/>
  <c r="O430" i="1"/>
  <c r="S430" i="1" s="1"/>
  <c r="V429" i="1"/>
  <c r="U429" i="1"/>
  <c r="T429" i="1"/>
  <c r="Q429" i="1"/>
  <c r="R429" i="1" s="1"/>
  <c r="P429" i="1"/>
  <c r="O429" i="1"/>
  <c r="S429" i="1" s="1"/>
  <c r="U428" i="1"/>
  <c r="V428" i="1" s="1"/>
  <c r="T428" i="1"/>
  <c r="Q428" i="1"/>
  <c r="R428" i="1" s="1"/>
  <c r="P428" i="1"/>
  <c r="O428" i="1"/>
  <c r="S428" i="1" s="1"/>
  <c r="U427" i="1"/>
  <c r="T427" i="1"/>
  <c r="V427" i="1" s="1"/>
  <c r="Q427" i="1"/>
  <c r="R427" i="1" s="1"/>
  <c r="P427" i="1"/>
  <c r="O427" i="1"/>
  <c r="S427" i="1" s="1"/>
  <c r="U426" i="1"/>
  <c r="T426" i="1"/>
  <c r="R426" i="1"/>
  <c r="Q426" i="1"/>
  <c r="P426" i="1"/>
  <c r="O426" i="1"/>
  <c r="S426" i="1" s="1"/>
  <c r="U425" i="1"/>
  <c r="T425" i="1"/>
  <c r="V425" i="1" s="1"/>
  <c r="Q425" i="1"/>
  <c r="R425" i="1" s="1"/>
  <c r="P425" i="1"/>
  <c r="O425" i="1"/>
  <c r="S425" i="1" s="1"/>
  <c r="U424" i="1"/>
  <c r="V424" i="1" s="1"/>
  <c r="T424" i="1"/>
  <c r="R424" i="1"/>
  <c r="Q424" i="1"/>
  <c r="P424" i="1"/>
  <c r="O424" i="1"/>
  <c r="S424" i="1" s="1"/>
  <c r="V423" i="1"/>
  <c r="U423" i="1"/>
  <c r="T423" i="1"/>
  <c r="Q423" i="1"/>
  <c r="R423" i="1" s="1"/>
  <c r="P423" i="1"/>
  <c r="O423" i="1"/>
  <c r="S423" i="1" s="1"/>
  <c r="U422" i="1"/>
  <c r="T422" i="1"/>
  <c r="V422" i="1" s="1"/>
  <c r="R422" i="1"/>
  <c r="Q422" i="1"/>
  <c r="P422" i="1"/>
  <c r="O422" i="1"/>
  <c r="S422" i="1" s="1"/>
  <c r="V421" i="1"/>
  <c r="U421" i="1"/>
  <c r="T421" i="1"/>
  <c r="Q421" i="1"/>
  <c r="R421" i="1" s="1"/>
  <c r="P421" i="1"/>
  <c r="O421" i="1"/>
  <c r="S421" i="1" s="1"/>
  <c r="U420" i="1"/>
  <c r="V420" i="1" s="1"/>
  <c r="T420" i="1"/>
  <c r="Q420" i="1"/>
  <c r="R420" i="1" s="1"/>
  <c r="P420" i="1"/>
  <c r="O420" i="1"/>
  <c r="S420" i="1" s="1"/>
  <c r="U419" i="1"/>
  <c r="T419" i="1"/>
  <c r="V419" i="1" s="1"/>
  <c r="Q419" i="1"/>
  <c r="R419" i="1" s="1"/>
  <c r="P419" i="1"/>
  <c r="O419" i="1"/>
  <c r="S419" i="1" s="1"/>
  <c r="U418" i="1"/>
  <c r="T418" i="1"/>
  <c r="R418" i="1"/>
  <c r="Q418" i="1"/>
  <c r="P418" i="1"/>
  <c r="O418" i="1"/>
  <c r="S418" i="1" s="1"/>
  <c r="U417" i="1"/>
  <c r="T417" i="1"/>
  <c r="V417" i="1" s="1"/>
  <c r="Q417" i="1"/>
  <c r="R417" i="1" s="1"/>
  <c r="P417" i="1"/>
  <c r="O417" i="1"/>
  <c r="S417" i="1" s="1"/>
  <c r="U416" i="1"/>
  <c r="V416" i="1" s="1"/>
  <c r="T416" i="1"/>
  <c r="R416" i="1"/>
  <c r="Q416" i="1"/>
  <c r="P416" i="1"/>
  <c r="O416" i="1"/>
  <c r="S416" i="1" s="1"/>
  <c r="V415" i="1"/>
  <c r="U415" i="1"/>
  <c r="T415" i="1"/>
  <c r="Q415" i="1"/>
  <c r="R415" i="1" s="1"/>
  <c r="P415" i="1"/>
  <c r="O415" i="1"/>
  <c r="S415" i="1" s="1"/>
  <c r="U414" i="1"/>
  <c r="T414" i="1"/>
  <c r="V414" i="1" s="1"/>
  <c r="R414" i="1"/>
  <c r="Q414" i="1"/>
  <c r="P414" i="1"/>
  <c r="O414" i="1"/>
  <c r="S414" i="1" s="1"/>
  <c r="V413" i="1"/>
  <c r="U413" i="1"/>
  <c r="T413" i="1"/>
  <c r="Q413" i="1"/>
  <c r="R413" i="1" s="1"/>
  <c r="P413" i="1"/>
  <c r="O413" i="1"/>
  <c r="S413" i="1" s="1"/>
  <c r="U412" i="1"/>
  <c r="V412" i="1" s="1"/>
  <c r="T412" i="1"/>
  <c r="Q412" i="1"/>
  <c r="R412" i="1" s="1"/>
  <c r="P412" i="1"/>
  <c r="O412" i="1"/>
  <c r="S412" i="1" s="1"/>
  <c r="U411" i="1"/>
  <c r="T411" i="1"/>
  <c r="V411" i="1" s="1"/>
  <c r="Q411" i="1"/>
  <c r="R411" i="1" s="1"/>
  <c r="P411" i="1"/>
  <c r="O411" i="1"/>
  <c r="S411" i="1" s="1"/>
  <c r="U410" i="1"/>
  <c r="T410" i="1"/>
  <c r="V410" i="1" s="1"/>
  <c r="Q410" i="1"/>
  <c r="R410" i="1" s="1"/>
  <c r="P410" i="1"/>
  <c r="O410" i="1"/>
  <c r="S410" i="1" s="1"/>
  <c r="V409" i="1"/>
  <c r="U409" i="1"/>
  <c r="T409" i="1"/>
  <c r="Q409" i="1"/>
  <c r="R409" i="1" s="1"/>
  <c r="P409" i="1"/>
  <c r="O409" i="1"/>
  <c r="S409" i="1" s="1"/>
  <c r="U408" i="1"/>
  <c r="V408" i="1" s="1"/>
  <c r="T408" i="1"/>
  <c r="Q408" i="1"/>
  <c r="R408" i="1" s="1"/>
  <c r="P408" i="1"/>
  <c r="O408" i="1"/>
  <c r="S408" i="1" s="1"/>
  <c r="U407" i="1"/>
  <c r="T407" i="1"/>
  <c r="V407" i="1" s="1"/>
  <c r="Q407" i="1"/>
  <c r="R407" i="1" s="1"/>
  <c r="P407" i="1"/>
  <c r="O407" i="1"/>
  <c r="S407" i="1" s="1"/>
  <c r="U406" i="1"/>
  <c r="T406" i="1"/>
  <c r="V406" i="1" s="1"/>
  <c r="Q406" i="1"/>
  <c r="R406" i="1" s="1"/>
  <c r="P406" i="1"/>
  <c r="O406" i="1"/>
  <c r="S406" i="1" s="1"/>
  <c r="U405" i="1"/>
  <c r="T405" i="1"/>
  <c r="V405" i="1" s="1"/>
  <c r="R405" i="1"/>
  <c r="Q405" i="1"/>
  <c r="P405" i="1"/>
  <c r="O405" i="1"/>
  <c r="S405" i="1" s="1"/>
  <c r="V404" i="1"/>
  <c r="U404" i="1"/>
  <c r="T404" i="1"/>
  <c r="Q404" i="1"/>
  <c r="R404" i="1" s="1"/>
  <c r="P404" i="1"/>
  <c r="O404" i="1"/>
  <c r="S404" i="1" s="1"/>
  <c r="U403" i="1"/>
  <c r="T403" i="1"/>
  <c r="R403" i="1"/>
  <c r="Q403" i="1"/>
  <c r="P403" i="1"/>
  <c r="O403" i="1"/>
  <c r="S403" i="1" s="1"/>
  <c r="U402" i="1"/>
  <c r="T402" i="1"/>
  <c r="Q402" i="1"/>
  <c r="R402" i="1" s="1"/>
  <c r="P402" i="1"/>
  <c r="O402" i="1"/>
  <c r="S402" i="1" s="1"/>
  <c r="U401" i="1"/>
  <c r="T401" i="1"/>
  <c r="V401" i="1" s="1"/>
  <c r="Q401" i="1"/>
  <c r="R401" i="1" s="1"/>
  <c r="P401" i="1"/>
  <c r="O401" i="1"/>
  <c r="S401" i="1" s="1"/>
  <c r="U400" i="1"/>
  <c r="T400" i="1"/>
  <c r="V400" i="1" s="1"/>
  <c r="Q400" i="1"/>
  <c r="R400" i="1" s="1"/>
  <c r="P400" i="1"/>
  <c r="O400" i="1"/>
  <c r="S400" i="1" s="1"/>
  <c r="U399" i="1"/>
  <c r="T399" i="1"/>
  <c r="V399" i="1" s="1"/>
  <c r="Q399" i="1"/>
  <c r="R399" i="1" s="1"/>
  <c r="P399" i="1"/>
  <c r="O399" i="1"/>
  <c r="S399" i="1" s="1"/>
  <c r="U398" i="1"/>
  <c r="T398" i="1"/>
  <c r="V398" i="1" s="1"/>
  <c r="Q398" i="1"/>
  <c r="R398" i="1" s="1"/>
  <c r="P398" i="1"/>
  <c r="O398" i="1"/>
  <c r="S398" i="1" s="1"/>
  <c r="U397" i="1"/>
  <c r="V397" i="1" s="1"/>
  <c r="T397" i="1"/>
  <c r="R397" i="1"/>
  <c r="Q397" i="1"/>
  <c r="P397" i="1"/>
  <c r="O397" i="1"/>
  <c r="S397" i="1" s="1"/>
  <c r="U396" i="1"/>
  <c r="T396" i="1"/>
  <c r="V396" i="1" s="1"/>
  <c r="Q396" i="1"/>
  <c r="R396" i="1" s="1"/>
  <c r="P396" i="1"/>
  <c r="O396" i="1"/>
  <c r="S396" i="1" s="1"/>
  <c r="U395" i="1"/>
  <c r="T395" i="1"/>
  <c r="R395" i="1"/>
  <c r="Q395" i="1"/>
  <c r="P395" i="1"/>
  <c r="O395" i="1"/>
  <c r="S395" i="1" s="1"/>
  <c r="U394" i="1"/>
  <c r="T394" i="1"/>
  <c r="R394" i="1"/>
  <c r="Q394" i="1"/>
  <c r="P394" i="1"/>
  <c r="O394" i="1"/>
  <c r="S394" i="1" s="1"/>
  <c r="V393" i="1"/>
  <c r="U393" i="1"/>
  <c r="T393" i="1"/>
  <c r="Q393" i="1"/>
  <c r="R393" i="1" s="1"/>
  <c r="P393" i="1"/>
  <c r="O393" i="1"/>
  <c r="S393" i="1" s="1"/>
  <c r="U392" i="1"/>
  <c r="V392" i="1" s="1"/>
  <c r="T392" i="1"/>
  <c r="Q392" i="1"/>
  <c r="R392" i="1" s="1"/>
  <c r="P392" i="1"/>
  <c r="O392" i="1"/>
  <c r="S392" i="1" s="1"/>
  <c r="U391" i="1"/>
  <c r="T391" i="1"/>
  <c r="V391" i="1" s="1"/>
  <c r="Q391" i="1"/>
  <c r="R391" i="1" s="1"/>
  <c r="P391" i="1"/>
  <c r="O391" i="1"/>
  <c r="S391" i="1" s="1"/>
  <c r="U390" i="1"/>
  <c r="T390" i="1"/>
  <c r="V390" i="1" s="1"/>
  <c r="Q390" i="1"/>
  <c r="R390" i="1" s="1"/>
  <c r="P390" i="1"/>
  <c r="O390" i="1"/>
  <c r="S390" i="1" s="1"/>
  <c r="U389" i="1"/>
  <c r="T389" i="1"/>
  <c r="V389" i="1" s="1"/>
  <c r="R389" i="1"/>
  <c r="Q389" i="1"/>
  <c r="P389" i="1"/>
  <c r="O389" i="1"/>
  <c r="S389" i="1" s="1"/>
  <c r="V388" i="1"/>
  <c r="U388" i="1"/>
  <c r="T388" i="1"/>
  <c r="Q388" i="1"/>
  <c r="R388" i="1" s="1"/>
  <c r="P388" i="1"/>
  <c r="O388" i="1"/>
  <c r="S388" i="1" s="1"/>
  <c r="U387" i="1"/>
  <c r="T387" i="1"/>
  <c r="Q387" i="1"/>
  <c r="R387" i="1" s="1"/>
  <c r="P387" i="1"/>
  <c r="O387" i="1"/>
  <c r="S387" i="1" s="1"/>
  <c r="U386" i="1"/>
  <c r="T386" i="1"/>
  <c r="V386" i="1" s="1"/>
  <c r="Q386" i="1"/>
  <c r="R386" i="1" s="1"/>
  <c r="P386" i="1"/>
  <c r="O386" i="1"/>
  <c r="S386" i="1" s="1"/>
  <c r="U385" i="1"/>
  <c r="V385" i="1" s="1"/>
  <c r="T385" i="1"/>
  <c r="R385" i="1"/>
  <c r="Q385" i="1"/>
  <c r="P385" i="1"/>
  <c r="O385" i="1"/>
  <c r="S385" i="1" s="1"/>
  <c r="V384" i="1"/>
  <c r="U384" i="1"/>
  <c r="T384" i="1"/>
  <c r="Q384" i="1"/>
  <c r="R384" i="1" s="1"/>
  <c r="P384" i="1"/>
  <c r="O384" i="1"/>
  <c r="S384" i="1" s="1"/>
  <c r="U383" i="1"/>
  <c r="T383" i="1"/>
  <c r="V383" i="1" s="1"/>
  <c r="R383" i="1"/>
  <c r="Q383" i="1"/>
  <c r="P383" i="1"/>
  <c r="O383" i="1"/>
  <c r="S383" i="1" s="1"/>
  <c r="U382" i="1"/>
  <c r="T382" i="1"/>
  <c r="Q382" i="1"/>
  <c r="R382" i="1" s="1"/>
  <c r="P382" i="1"/>
  <c r="O382" i="1"/>
  <c r="S382" i="1" s="1"/>
  <c r="U381" i="1"/>
  <c r="T381" i="1"/>
  <c r="V381" i="1" s="1"/>
  <c r="R381" i="1"/>
  <c r="Q381" i="1"/>
  <c r="P381" i="1"/>
  <c r="O381" i="1"/>
  <c r="S381" i="1" s="1"/>
  <c r="V380" i="1"/>
  <c r="U380" i="1"/>
  <c r="T380" i="1"/>
  <c r="Q380" i="1"/>
  <c r="R380" i="1" s="1"/>
  <c r="P380" i="1"/>
  <c r="O380" i="1"/>
  <c r="S380" i="1" s="1"/>
  <c r="U379" i="1"/>
  <c r="T379" i="1"/>
  <c r="V379" i="1" s="1"/>
  <c r="R379" i="1"/>
  <c r="Q379" i="1"/>
  <c r="P379" i="1"/>
  <c r="O379" i="1"/>
  <c r="S379" i="1" s="1"/>
  <c r="U378" i="1"/>
  <c r="T378" i="1"/>
  <c r="Q378" i="1"/>
  <c r="R378" i="1" s="1"/>
  <c r="P378" i="1"/>
  <c r="O378" i="1"/>
  <c r="S378" i="1" s="1"/>
  <c r="U377" i="1"/>
  <c r="T377" i="1"/>
  <c r="V377" i="1" s="1"/>
  <c r="Q377" i="1"/>
  <c r="R377" i="1" s="1"/>
  <c r="P377" i="1"/>
  <c r="O377" i="1"/>
  <c r="S377" i="1" s="1"/>
  <c r="U376" i="1"/>
  <c r="T376" i="1"/>
  <c r="V376" i="1" s="1"/>
  <c r="Q376" i="1"/>
  <c r="R376" i="1" s="1"/>
  <c r="P376" i="1"/>
  <c r="O376" i="1"/>
  <c r="S376" i="1" s="1"/>
  <c r="U375" i="1"/>
  <c r="T375" i="1"/>
  <c r="Q375" i="1"/>
  <c r="R375" i="1" s="1"/>
  <c r="P375" i="1"/>
  <c r="O375" i="1"/>
  <c r="S375" i="1" s="1"/>
  <c r="U374" i="1"/>
  <c r="T374" i="1"/>
  <c r="V374" i="1" s="1"/>
  <c r="R374" i="1"/>
  <c r="Q374" i="1"/>
  <c r="P374" i="1"/>
  <c r="O374" i="1"/>
  <c r="S374" i="1" s="1"/>
  <c r="V373" i="1"/>
  <c r="U373" i="1"/>
  <c r="T373" i="1"/>
  <c r="Q373" i="1"/>
  <c r="R373" i="1" s="1"/>
  <c r="P373" i="1"/>
  <c r="O373" i="1"/>
  <c r="S373" i="1" s="1"/>
  <c r="U372" i="1"/>
  <c r="T372" i="1"/>
  <c r="V372" i="1" s="1"/>
  <c r="Q372" i="1"/>
  <c r="R372" i="1" s="1"/>
  <c r="P372" i="1"/>
  <c r="O372" i="1"/>
  <c r="S372" i="1" s="1"/>
  <c r="U371" i="1"/>
  <c r="T371" i="1"/>
  <c r="Q371" i="1"/>
  <c r="R371" i="1" s="1"/>
  <c r="P371" i="1"/>
  <c r="O371" i="1"/>
  <c r="S371" i="1" s="1"/>
  <c r="U370" i="1"/>
  <c r="T370" i="1"/>
  <c r="V370" i="1" s="1"/>
  <c r="R370" i="1"/>
  <c r="Q370" i="1"/>
  <c r="P370" i="1"/>
  <c r="O370" i="1"/>
  <c r="S370" i="1" s="1"/>
  <c r="V369" i="1"/>
  <c r="U369" i="1"/>
  <c r="T369" i="1"/>
  <c r="R369" i="1"/>
  <c r="Q369" i="1"/>
  <c r="P369" i="1"/>
  <c r="O369" i="1"/>
  <c r="S369" i="1" s="1"/>
  <c r="V368" i="1"/>
  <c r="U368" i="1"/>
  <c r="T368" i="1"/>
  <c r="Q368" i="1"/>
  <c r="R368" i="1" s="1"/>
  <c r="P368" i="1"/>
  <c r="O368" i="1"/>
  <c r="S368" i="1" s="1"/>
  <c r="U367" i="1"/>
  <c r="T367" i="1"/>
  <c r="V367" i="1" s="1"/>
  <c r="R367" i="1"/>
  <c r="Q367" i="1"/>
  <c r="P367" i="1"/>
  <c r="O367" i="1"/>
  <c r="S367" i="1" s="1"/>
  <c r="U366" i="1"/>
  <c r="T366" i="1"/>
  <c r="Q366" i="1"/>
  <c r="R366" i="1" s="1"/>
  <c r="P366" i="1"/>
  <c r="O366" i="1"/>
  <c r="S366" i="1" s="1"/>
  <c r="U365" i="1"/>
  <c r="T365" i="1"/>
  <c r="V365" i="1" s="1"/>
  <c r="R365" i="1"/>
  <c r="Q365" i="1"/>
  <c r="P365" i="1"/>
  <c r="O365" i="1"/>
  <c r="S365" i="1" s="1"/>
  <c r="V364" i="1"/>
  <c r="U364" i="1"/>
  <c r="T364" i="1"/>
  <c r="Q364" i="1"/>
  <c r="R364" i="1" s="1"/>
  <c r="P364" i="1"/>
  <c r="O364" i="1"/>
  <c r="S364" i="1" s="1"/>
  <c r="U363" i="1"/>
  <c r="T363" i="1"/>
  <c r="V363" i="1" s="1"/>
  <c r="R363" i="1"/>
  <c r="Q363" i="1"/>
  <c r="P363" i="1"/>
  <c r="O363" i="1"/>
  <c r="S363" i="1" s="1"/>
  <c r="U362" i="1"/>
  <c r="T362" i="1"/>
  <c r="Q362" i="1"/>
  <c r="R362" i="1" s="1"/>
  <c r="P362" i="1"/>
  <c r="O362" i="1"/>
  <c r="S362" i="1" s="1"/>
  <c r="U361" i="1"/>
  <c r="T361" i="1"/>
  <c r="V361" i="1" s="1"/>
  <c r="Q361" i="1"/>
  <c r="R361" i="1" s="1"/>
  <c r="P361" i="1"/>
  <c r="O361" i="1"/>
  <c r="S361" i="1" s="1"/>
  <c r="U360" i="1"/>
  <c r="T360" i="1"/>
  <c r="V360" i="1" s="1"/>
  <c r="Q360" i="1"/>
  <c r="R360" i="1" s="1"/>
  <c r="P360" i="1"/>
  <c r="O360" i="1"/>
  <c r="S360" i="1" s="1"/>
  <c r="U359" i="1"/>
  <c r="T359" i="1"/>
  <c r="Q359" i="1"/>
  <c r="R359" i="1" s="1"/>
  <c r="P359" i="1"/>
  <c r="O359" i="1"/>
  <c r="S359" i="1" s="1"/>
  <c r="U358" i="1"/>
  <c r="T358" i="1"/>
  <c r="V358" i="1" s="1"/>
  <c r="R358" i="1"/>
  <c r="Q358" i="1"/>
  <c r="P358" i="1"/>
  <c r="O358" i="1"/>
  <c r="S358" i="1" s="1"/>
  <c r="V357" i="1"/>
  <c r="U357" i="1"/>
  <c r="T357" i="1"/>
  <c r="Q357" i="1"/>
  <c r="R357" i="1" s="1"/>
  <c r="P357" i="1"/>
  <c r="O357" i="1"/>
  <c r="S357" i="1" s="1"/>
  <c r="U356" i="1"/>
  <c r="T356" i="1"/>
  <c r="V356" i="1" s="1"/>
  <c r="Q356" i="1"/>
  <c r="R356" i="1" s="1"/>
  <c r="P356" i="1"/>
  <c r="O356" i="1"/>
  <c r="S356" i="1" s="1"/>
  <c r="U355" i="1"/>
  <c r="T355" i="1"/>
  <c r="Q355" i="1"/>
  <c r="R355" i="1" s="1"/>
  <c r="P355" i="1"/>
  <c r="O355" i="1"/>
  <c r="S355" i="1" s="1"/>
  <c r="U354" i="1"/>
  <c r="T354" i="1"/>
  <c r="V354" i="1" s="1"/>
  <c r="R354" i="1"/>
  <c r="Q354" i="1"/>
  <c r="P354" i="1"/>
  <c r="O354" i="1"/>
  <c r="S354" i="1" s="1"/>
  <c r="V353" i="1"/>
  <c r="U353" i="1"/>
  <c r="T353" i="1"/>
  <c r="R353" i="1"/>
  <c r="Q353" i="1"/>
  <c r="P353" i="1"/>
  <c r="O353" i="1"/>
  <c r="S353" i="1" s="1"/>
  <c r="V352" i="1"/>
  <c r="U352" i="1"/>
  <c r="T352" i="1"/>
  <c r="Q352" i="1"/>
  <c r="R352" i="1" s="1"/>
  <c r="P352" i="1"/>
  <c r="O352" i="1"/>
  <c r="S352" i="1" s="1"/>
  <c r="U351" i="1"/>
  <c r="T351" i="1"/>
  <c r="V351" i="1" s="1"/>
  <c r="R351" i="1"/>
  <c r="Q351" i="1"/>
  <c r="P351" i="1"/>
  <c r="O351" i="1"/>
  <c r="S351" i="1" s="1"/>
  <c r="U350" i="1"/>
  <c r="T350" i="1"/>
  <c r="Q350" i="1"/>
  <c r="R350" i="1" s="1"/>
  <c r="P350" i="1"/>
  <c r="O350" i="1"/>
  <c r="S350" i="1" s="1"/>
  <c r="U349" i="1"/>
  <c r="T349" i="1"/>
  <c r="V349" i="1" s="1"/>
  <c r="R349" i="1"/>
  <c r="Q349" i="1"/>
  <c r="P349" i="1"/>
  <c r="O349" i="1"/>
  <c r="S349" i="1" s="1"/>
  <c r="V348" i="1"/>
  <c r="U348" i="1"/>
  <c r="T348" i="1"/>
  <c r="Q348" i="1"/>
  <c r="R348" i="1" s="1"/>
  <c r="P348" i="1"/>
  <c r="O348" i="1"/>
  <c r="S348" i="1" s="1"/>
  <c r="U347" i="1"/>
  <c r="T347" i="1"/>
  <c r="V347" i="1" s="1"/>
  <c r="R347" i="1"/>
  <c r="Q347" i="1"/>
  <c r="P347" i="1"/>
  <c r="O347" i="1"/>
  <c r="S347" i="1" s="1"/>
  <c r="U346" i="1"/>
  <c r="T346" i="1"/>
  <c r="Q346" i="1"/>
  <c r="R346" i="1" s="1"/>
  <c r="P346" i="1"/>
  <c r="O346" i="1"/>
  <c r="S346" i="1" s="1"/>
  <c r="U345" i="1"/>
  <c r="T345" i="1"/>
  <c r="V345" i="1" s="1"/>
  <c r="Q345" i="1"/>
  <c r="R345" i="1" s="1"/>
  <c r="P345" i="1"/>
  <c r="O345" i="1"/>
  <c r="S345" i="1" s="1"/>
  <c r="U344" i="1"/>
  <c r="T344" i="1"/>
  <c r="V344" i="1" s="1"/>
  <c r="Q344" i="1"/>
  <c r="R344" i="1" s="1"/>
  <c r="P344" i="1"/>
  <c r="O344" i="1"/>
  <c r="S344" i="1" s="1"/>
  <c r="U343" i="1"/>
  <c r="T343" i="1"/>
  <c r="Q343" i="1"/>
  <c r="R343" i="1" s="1"/>
  <c r="P343" i="1"/>
  <c r="O343" i="1"/>
  <c r="S343" i="1" s="1"/>
  <c r="U342" i="1"/>
  <c r="T342" i="1"/>
  <c r="V342" i="1" s="1"/>
  <c r="R342" i="1"/>
  <c r="Q342" i="1"/>
  <c r="P342" i="1"/>
  <c r="O342" i="1"/>
  <c r="S342" i="1" s="1"/>
  <c r="V341" i="1"/>
  <c r="U341" i="1"/>
  <c r="T341" i="1"/>
  <c r="Q341" i="1"/>
  <c r="R341" i="1" s="1"/>
  <c r="P341" i="1"/>
  <c r="O341" i="1"/>
  <c r="S341" i="1" s="1"/>
  <c r="U340" i="1"/>
  <c r="T340" i="1"/>
  <c r="V340" i="1" s="1"/>
  <c r="Q340" i="1"/>
  <c r="R340" i="1" s="1"/>
  <c r="P340" i="1"/>
  <c r="O340" i="1"/>
  <c r="S340" i="1" s="1"/>
  <c r="U339" i="1"/>
  <c r="T339" i="1"/>
  <c r="Q339" i="1"/>
  <c r="R339" i="1" s="1"/>
  <c r="P339" i="1"/>
  <c r="O339" i="1"/>
  <c r="S339" i="1" s="1"/>
  <c r="U338" i="1"/>
  <c r="T338" i="1"/>
  <c r="V338" i="1" s="1"/>
  <c r="R338" i="1"/>
  <c r="Q338" i="1"/>
  <c r="P338" i="1"/>
  <c r="O338" i="1"/>
  <c r="S338" i="1" s="1"/>
  <c r="V337" i="1"/>
  <c r="U337" i="1"/>
  <c r="T337" i="1"/>
  <c r="R337" i="1"/>
  <c r="Q337" i="1"/>
  <c r="P337" i="1"/>
  <c r="O337" i="1"/>
  <c r="S337" i="1" s="1"/>
  <c r="V336" i="1"/>
  <c r="U336" i="1"/>
  <c r="T336" i="1"/>
  <c r="Q336" i="1"/>
  <c r="R336" i="1" s="1"/>
  <c r="P336" i="1"/>
  <c r="O336" i="1"/>
  <c r="S336" i="1" s="1"/>
  <c r="U335" i="1"/>
  <c r="T335" i="1"/>
  <c r="V335" i="1" s="1"/>
  <c r="R335" i="1"/>
  <c r="Q335" i="1"/>
  <c r="P335" i="1"/>
  <c r="O335" i="1"/>
  <c r="S335" i="1" s="1"/>
  <c r="U334" i="1"/>
  <c r="T334" i="1"/>
  <c r="Q334" i="1"/>
  <c r="R334" i="1" s="1"/>
  <c r="P334" i="1"/>
  <c r="O334" i="1"/>
  <c r="S334" i="1" s="1"/>
  <c r="U333" i="1"/>
  <c r="T333" i="1"/>
  <c r="V333" i="1" s="1"/>
  <c r="R333" i="1"/>
  <c r="Q333" i="1"/>
  <c r="P333" i="1"/>
  <c r="O333" i="1"/>
  <c r="S333" i="1" s="1"/>
  <c r="V332" i="1"/>
  <c r="U332" i="1"/>
  <c r="T332" i="1"/>
  <c r="Q332" i="1"/>
  <c r="R332" i="1" s="1"/>
  <c r="P332" i="1"/>
  <c r="O332" i="1"/>
  <c r="S332" i="1" s="1"/>
  <c r="U331" i="1"/>
  <c r="T331" i="1"/>
  <c r="V331" i="1" s="1"/>
  <c r="R331" i="1"/>
  <c r="Q331" i="1"/>
  <c r="P331" i="1"/>
  <c r="O331" i="1"/>
  <c r="S331" i="1" s="1"/>
  <c r="U330" i="1"/>
  <c r="T330" i="1"/>
  <c r="Q330" i="1"/>
  <c r="R330" i="1" s="1"/>
  <c r="P330" i="1"/>
  <c r="O330" i="1"/>
  <c r="S330" i="1" s="1"/>
  <c r="U329" i="1"/>
  <c r="T329" i="1"/>
  <c r="V329" i="1" s="1"/>
  <c r="Q329" i="1"/>
  <c r="R329" i="1" s="1"/>
  <c r="P329" i="1"/>
  <c r="O329" i="1"/>
  <c r="S329" i="1" s="1"/>
  <c r="U328" i="1"/>
  <c r="T328" i="1"/>
  <c r="V328" i="1" s="1"/>
  <c r="Q328" i="1"/>
  <c r="R328" i="1" s="1"/>
  <c r="P328" i="1"/>
  <c r="O328" i="1"/>
  <c r="S328" i="1" s="1"/>
  <c r="U327" i="1"/>
  <c r="T327" i="1"/>
  <c r="Q327" i="1"/>
  <c r="R327" i="1" s="1"/>
  <c r="P327" i="1"/>
  <c r="O327" i="1"/>
  <c r="S327" i="1" s="1"/>
  <c r="U326" i="1"/>
  <c r="T326" i="1"/>
  <c r="V326" i="1" s="1"/>
  <c r="Q326" i="1"/>
  <c r="R326" i="1" s="1"/>
  <c r="P326" i="1"/>
  <c r="O326" i="1"/>
  <c r="S326" i="1" s="1"/>
  <c r="U325" i="1"/>
  <c r="T325" i="1"/>
  <c r="Q325" i="1"/>
  <c r="R325" i="1" s="1"/>
  <c r="P325" i="1"/>
  <c r="O325" i="1"/>
  <c r="S325" i="1" s="1"/>
  <c r="U324" i="1"/>
  <c r="T324" i="1"/>
  <c r="Q324" i="1"/>
  <c r="R324" i="1" s="1"/>
  <c r="P324" i="1"/>
  <c r="O324" i="1"/>
  <c r="S324" i="1" s="1"/>
  <c r="U323" i="1"/>
  <c r="T323" i="1"/>
  <c r="Q323" i="1"/>
  <c r="R323" i="1" s="1"/>
  <c r="P323" i="1"/>
  <c r="O323" i="1"/>
  <c r="S323" i="1" s="1"/>
  <c r="U322" i="1"/>
  <c r="T322" i="1"/>
  <c r="Q322" i="1"/>
  <c r="R322" i="1" s="1"/>
  <c r="P322" i="1"/>
  <c r="O322" i="1"/>
  <c r="S322" i="1" s="1"/>
  <c r="U321" i="1"/>
  <c r="T321" i="1"/>
  <c r="Q321" i="1"/>
  <c r="R321" i="1" s="1"/>
  <c r="P321" i="1"/>
  <c r="O321" i="1"/>
  <c r="S321" i="1" s="1"/>
  <c r="U320" i="1"/>
  <c r="T320" i="1"/>
  <c r="Q320" i="1"/>
  <c r="R320" i="1" s="1"/>
  <c r="P320" i="1"/>
  <c r="O320" i="1"/>
  <c r="S320" i="1" s="1"/>
  <c r="U319" i="1"/>
  <c r="T319" i="1"/>
  <c r="Q319" i="1"/>
  <c r="R319" i="1" s="1"/>
  <c r="P319" i="1"/>
  <c r="O319" i="1"/>
  <c r="S319" i="1" s="1"/>
  <c r="U318" i="1"/>
  <c r="T318" i="1"/>
  <c r="Q318" i="1"/>
  <c r="R318" i="1" s="1"/>
  <c r="P318" i="1"/>
  <c r="O318" i="1"/>
  <c r="S318" i="1" s="1"/>
  <c r="U317" i="1"/>
  <c r="T317" i="1"/>
  <c r="Q317" i="1"/>
  <c r="R317" i="1" s="1"/>
  <c r="P317" i="1"/>
  <c r="O317" i="1"/>
  <c r="S317" i="1" s="1"/>
  <c r="U316" i="1"/>
  <c r="T316" i="1"/>
  <c r="Q316" i="1"/>
  <c r="R316" i="1" s="1"/>
  <c r="P316" i="1"/>
  <c r="O316" i="1"/>
  <c r="S316" i="1" s="1"/>
  <c r="U315" i="1"/>
  <c r="T315" i="1"/>
  <c r="Q315" i="1"/>
  <c r="R315" i="1" s="1"/>
  <c r="P315" i="1"/>
  <c r="O315" i="1"/>
  <c r="S315" i="1" s="1"/>
  <c r="U314" i="1"/>
  <c r="T314" i="1"/>
  <c r="Q314" i="1"/>
  <c r="R314" i="1" s="1"/>
  <c r="P314" i="1"/>
  <c r="O314" i="1"/>
  <c r="S314" i="1" s="1"/>
  <c r="U313" i="1"/>
  <c r="T313" i="1"/>
  <c r="Q313" i="1"/>
  <c r="R313" i="1" s="1"/>
  <c r="P313" i="1"/>
  <c r="O313" i="1"/>
  <c r="S313" i="1" s="1"/>
  <c r="U312" i="1"/>
  <c r="T312" i="1"/>
  <c r="Q312" i="1"/>
  <c r="R312" i="1" s="1"/>
  <c r="P312" i="1"/>
  <c r="O312" i="1"/>
  <c r="S312" i="1" s="1"/>
  <c r="U311" i="1"/>
  <c r="T311" i="1"/>
  <c r="Q311" i="1"/>
  <c r="R311" i="1" s="1"/>
  <c r="P311" i="1"/>
  <c r="O311" i="1"/>
  <c r="S311" i="1" s="1"/>
  <c r="U310" i="1"/>
  <c r="T310" i="1"/>
  <c r="Q310" i="1"/>
  <c r="R310" i="1" s="1"/>
  <c r="P310" i="1"/>
  <c r="O310" i="1"/>
  <c r="S310" i="1" s="1"/>
  <c r="U309" i="1"/>
  <c r="T309" i="1"/>
  <c r="Q309" i="1"/>
  <c r="R309" i="1" s="1"/>
  <c r="P309" i="1"/>
  <c r="O309" i="1"/>
  <c r="S309" i="1" s="1"/>
  <c r="U308" i="1"/>
  <c r="T308" i="1"/>
  <c r="Q308" i="1"/>
  <c r="R308" i="1" s="1"/>
  <c r="P308" i="1"/>
  <c r="O308" i="1"/>
  <c r="S308" i="1" s="1"/>
  <c r="U307" i="1"/>
  <c r="T307" i="1"/>
  <c r="Q307" i="1"/>
  <c r="R307" i="1" s="1"/>
  <c r="P307" i="1"/>
  <c r="O307" i="1"/>
  <c r="S307" i="1" s="1"/>
  <c r="U306" i="1"/>
  <c r="T306" i="1"/>
  <c r="Q306" i="1"/>
  <c r="R306" i="1" s="1"/>
  <c r="P306" i="1"/>
  <c r="O306" i="1"/>
  <c r="S306" i="1" s="1"/>
  <c r="U305" i="1"/>
  <c r="T305" i="1"/>
  <c r="Q305" i="1"/>
  <c r="R305" i="1" s="1"/>
  <c r="P305" i="1"/>
  <c r="O305" i="1"/>
  <c r="S305" i="1" s="1"/>
  <c r="U304" i="1"/>
  <c r="T304" i="1"/>
  <c r="Q304" i="1"/>
  <c r="R304" i="1" s="1"/>
  <c r="P304" i="1"/>
  <c r="O304" i="1"/>
  <c r="S304" i="1" s="1"/>
  <c r="U303" i="1"/>
  <c r="T303" i="1"/>
  <c r="Q303" i="1"/>
  <c r="R303" i="1" s="1"/>
  <c r="P303" i="1"/>
  <c r="O303" i="1"/>
  <c r="S303" i="1" s="1"/>
  <c r="U302" i="1"/>
  <c r="T302" i="1"/>
  <c r="Q302" i="1"/>
  <c r="R302" i="1" s="1"/>
  <c r="P302" i="1"/>
  <c r="O302" i="1"/>
  <c r="S302" i="1" s="1"/>
  <c r="U301" i="1"/>
  <c r="T301" i="1"/>
  <c r="Q301" i="1"/>
  <c r="R301" i="1" s="1"/>
  <c r="P301" i="1"/>
  <c r="O301" i="1"/>
  <c r="S301" i="1" s="1"/>
  <c r="U300" i="1"/>
  <c r="T300" i="1"/>
  <c r="Q300" i="1"/>
  <c r="R300" i="1" s="1"/>
  <c r="P300" i="1"/>
  <c r="O300" i="1"/>
  <c r="S300" i="1" s="1"/>
  <c r="U299" i="1"/>
  <c r="T299" i="1"/>
  <c r="Q299" i="1"/>
  <c r="R299" i="1" s="1"/>
  <c r="P299" i="1"/>
  <c r="O299" i="1"/>
  <c r="S299" i="1" s="1"/>
  <c r="U298" i="1"/>
  <c r="T298" i="1"/>
  <c r="V298" i="1" s="1"/>
  <c r="Q298" i="1"/>
  <c r="R298" i="1" s="1"/>
  <c r="P298" i="1"/>
  <c r="O298" i="1"/>
  <c r="S298" i="1" s="1"/>
  <c r="U297" i="1"/>
  <c r="T297" i="1"/>
  <c r="R297" i="1"/>
  <c r="Q297" i="1"/>
  <c r="P297" i="1"/>
  <c r="O297" i="1"/>
  <c r="S297" i="1" s="1"/>
  <c r="U296" i="1"/>
  <c r="V296" i="1" s="1"/>
  <c r="T296" i="1"/>
  <c r="Q296" i="1"/>
  <c r="R296" i="1" s="1"/>
  <c r="P296" i="1"/>
  <c r="O296" i="1"/>
  <c r="S296" i="1" s="1"/>
  <c r="U295" i="1"/>
  <c r="T295" i="1"/>
  <c r="Q295" i="1"/>
  <c r="R295" i="1" s="1"/>
  <c r="P295" i="1"/>
  <c r="O295" i="1"/>
  <c r="S295" i="1" s="1"/>
  <c r="U294" i="1"/>
  <c r="T294" i="1"/>
  <c r="Q294" i="1"/>
  <c r="R294" i="1" s="1"/>
  <c r="P294" i="1"/>
  <c r="O294" i="1"/>
  <c r="S294" i="1" s="1"/>
  <c r="U293" i="1"/>
  <c r="T293" i="1"/>
  <c r="V293" i="1" s="1"/>
  <c r="Q293" i="1"/>
  <c r="R293" i="1" s="1"/>
  <c r="P293" i="1"/>
  <c r="O293" i="1"/>
  <c r="S293" i="1" s="1"/>
  <c r="U292" i="1"/>
  <c r="T292" i="1"/>
  <c r="Q292" i="1"/>
  <c r="R292" i="1" s="1"/>
  <c r="P292" i="1"/>
  <c r="O292" i="1"/>
  <c r="S292" i="1" s="1"/>
  <c r="U291" i="1"/>
  <c r="T291" i="1"/>
  <c r="Q291" i="1"/>
  <c r="R291" i="1" s="1"/>
  <c r="P291" i="1"/>
  <c r="O291" i="1"/>
  <c r="S291" i="1" s="1"/>
  <c r="U290" i="1"/>
  <c r="T290" i="1"/>
  <c r="Q290" i="1"/>
  <c r="R290" i="1" s="1"/>
  <c r="P290" i="1"/>
  <c r="O290" i="1"/>
  <c r="S290" i="1" s="1"/>
  <c r="U289" i="1"/>
  <c r="T289" i="1"/>
  <c r="Q289" i="1"/>
  <c r="R289" i="1" s="1"/>
  <c r="P289" i="1"/>
  <c r="O289" i="1"/>
  <c r="S289" i="1" s="1"/>
  <c r="U288" i="1"/>
  <c r="T288" i="1"/>
  <c r="Q288" i="1"/>
  <c r="R288" i="1" s="1"/>
  <c r="P288" i="1"/>
  <c r="O288" i="1"/>
  <c r="S288" i="1" s="1"/>
  <c r="U287" i="1"/>
  <c r="T287" i="1"/>
  <c r="Q287" i="1"/>
  <c r="R287" i="1" s="1"/>
  <c r="P287" i="1"/>
  <c r="O287" i="1"/>
  <c r="S287" i="1" s="1"/>
  <c r="U286" i="1"/>
  <c r="T286" i="1"/>
  <c r="Q286" i="1"/>
  <c r="R286" i="1" s="1"/>
  <c r="P286" i="1"/>
  <c r="O286" i="1"/>
  <c r="S286" i="1" s="1"/>
  <c r="U285" i="1"/>
  <c r="T285" i="1"/>
  <c r="Q285" i="1"/>
  <c r="R285" i="1" s="1"/>
  <c r="P285" i="1"/>
  <c r="O285" i="1"/>
  <c r="S285" i="1" s="1"/>
  <c r="U284" i="1"/>
  <c r="T284" i="1"/>
  <c r="Q284" i="1"/>
  <c r="R284" i="1" s="1"/>
  <c r="P284" i="1"/>
  <c r="O284" i="1"/>
  <c r="S284" i="1" s="1"/>
  <c r="U283" i="1"/>
  <c r="T283" i="1"/>
  <c r="Q283" i="1"/>
  <c r="R283" i="1" s="1"/>
  <c r="P283" i="1"/>
  <c r="O283" i="1"/>
  <c r="S283" i="1" s="1"/>
  <c r="U282" i="1"/>
  <c r="T282" i="1"/>
  <c r="Q282" i="1"/>
  <c r="R282" i="1" s="1"/>
  <c r="P282" i="1"/>
  <c r="O282" i="1"/>
  <c r="S282" i="1" s="1"/>
  <c r="U281" i="1"/>
  <c r="T281" i="1"/>
  <c r="Q281" i="1"/>
  <c r="R281" i="1" s="1"/>
  <c r="P281" i="1"/>
  <c r="O281" i="1"/>
  <c r="S281" i="1" s="1"/>
  <c r="U280" i="1"/>
  <c r="T280" i="1"/>
  <c r="Q280" i="1"/>
  <c r="R280" i="1" s="1"/>
  <c r="P280" i="1"/>
  <c r="O280" i="1"/>
  <c r="S280" i="1" s="1"/>
  <c r="U279" i="1"/>
  <c r="T279" i="1"/>
  <c r="Q279" i="1"/>
  <c r="R279" i="1" s="1"/>
  <c r="P279" i="1"/>
  <c r="O279" i="1"/>
  <c r="S279" i="1" s="1"/>
  <c r="U278" i="1"/>
  <c r="T278" i="1"/>
  <c r="Q278" i="1"/>
  <c r="R278" i="1" s="1"/>
  <c r="P278" i="1"/>
  <c r="O278" i="1"/>
  <c r="S278" i="1" s="1"/>
  <c r="U277" i="1"/>
  <c r="T277" i="1"/>
  <c r="Q277" i="1"/>
  <c r="R277" i="1" s="1"/>
  <c r="P277" i="1"/>
  <c r="O277" i="1"/>
  <c r="S277" i="1" s="1"/>
  <c r="U276" i="1"/>
  <c r="T276" i="1"/>
  <c r="Q276" i="1"/>
  <c r="R276" i="1" s="1"/>
  <c r="P276" i="1"/>
  <c r="O276" i="1"/>
  <c r="S276" i="1" s="1"/>
  <c r="U275" i="1"/>
  <c r="T275" i="1"/>
  <c r="Q275" i="1"/>
  <c r="R275" i="1" s="1"/>
  <c r="P275" i="1"/>
  <c r="O275" i="1"/>
  <c r="S275" i="1" s="1"/>
  <c r="U274" i="1"/>
  <c r="T274" i="1"/>
  <c r="Q274" i="1"/>
  <c r="R274" i="1" s="1"/>
  <c r="P274" i="1"/>
  <c r="O274" i="1"/>
  <c r="S274" i="1" s="1"/>
  <c r="U273" i="1"/>
  <c r="T273" i="1"/>
  <c r="Q273" i="1"/>
  <c r="R273" i="1" s="1"/>
  <c r="P273" i="1"/>
  <c r="O273" i="1"/>
  <c r="S273" i="1" s="1"/>
  <c r="U272" i="1"/>
  <c r="T272" i="1"/>
  <c r="Q272" i="1"/>
  <c r="R272" i="1" s="1"/>
  <c r="P272" i="1"/>
  <c r="O272" i="1"/>
  <c r="S272" i="1" s="1"/>
  <c r="U271" i="1"/>
  <c r="T271" i="1"/>
  <c r="Q271" i="1"/>
  <c r="R271" i="1" s="1"/>
  <c r="P271" i="1"/>
  <c r="O271" i="1"/>
  <c r="S271" i="1" s="1"/>
  <c r="U270" i="1"/>
  <c r="T270" i="1"/>
  <c r="Q270" i="1"/>
  <c r="R270" i="1" s="1"/>
  <c r="P270" i="1"/>
  <c r="O270" i="1"/>
  <c r="S270" i="1" s="1"/>
  <c r="U269" i="1"/>
  <c r="V269" i="1" s="1"/>
  <c r="T269" i="1"/>
  <c r="Q269" i="1"/>
  <c r="R269" i="1" s="1"/>
  <c r="P269" i="1"/>
  <c r="O269" i="1"/>
  <c r="S269" i="1" s="1"/>
  <c r="U268" i="1"/>
  <c r="T268" i="1"/>
  <c r="V268" i="1" s="1"/>
  <c r="Q268" i="1"/>
  <c r="R268" i="1" s="1"/>
  <c r="P268" i="1"/>
  <c r="O268" i="1"/>
  <c r="S268" i="1" s="1"/>
  <c r="U267" i="1"/>
  <c r="T267" i="1"/>
  <c r="V267" i="1" s="1"/>
  <c r="R267" i="1"/>
  <c r="Q267" i="1"/>
  <c r="P267" i="1"/>
  <c r="O267" i="1"/>
  <c r="S267" i="1" s="1"/>
  <c r="V266" i="1"/>
  <c r="U266" i="1"/>
  <c r="T266" i="1"/>
  <c r="Q266" i="1"/>
  <c r="R266" i="1" s="1"/>
  <c r="P266" i="1"/>
  <c r="O266" i="1"/>
  <c r="S266" i="1" s="1"/>
  <c r="U265" i="1"/>
  <c r="T265" i="1"/>
  <c r="Q265" i="1"/>
  <c r="R265" i="1" s="1"/>
  <c r="P265" i="1"/>
  <c r="O265" i="1"/>
  <c r="S265" i="1" s="1"/>
  <c r="U264" i="1"/>
  <c r="T264" i="1"/>
  <c r="V264" i="1" s="1"/>
  <c r="Q264" i="1"/>
  <c r="R264" i="1" s="1"/>
  <c r="P264" i="1"/>
  <c r="O264" i="1"/>
  <c r="S264" i="1" s="1"/>
  <c r="U263" i="1"/>
  <c r="T263" i="1"/>
  <c r="Q263" i="1"/>
  <c r="R263" i="1" s="1"/>
  <c r="P263" i="1"/>
  <c r="O263" i="1"/>
  <c r="S263" i="1" s="1"/>
  <c r="U262" i="1"/>
  <c r="T262" i="1"/>
  <c r="V262" i="1" s="1"/>
  <c r="Q262" i="1"/>
  <c r="R262" i="1" s="1"/>
  <c r="P262" i="1"/>
  <c r="O262" i="1"/>
  <c r="S262" i="1" s="1"/>
  <c r="U261" i="1"/>
  <c r="T261" i="1"/>
  <c r="Q261" i="1"/>
  <c r="R261" i="1" s="1"/>
  <c r="P261" i="1"/>
  <c r="O261" i="1"/>
  <c r="S261" i="1" s="1"/>
  <c r="U260" i="1"/>
  <c r="T260" i="1"/>
  <c r="V260" i="1" s="1"/>
  <c r="Q260" i="1"/>
  <c r="R260" i="1" s="1"/>
  <c r="P260" i="1"/>
  <c r="O260" i="1"/>
  <c r="S260" i="1" s="1"/>
  <c r="U259" i="1"/>
  <c r="T259" i="1"/>
  <c r="Q259" i="1"/>
  <c r="R259" i="1" s="1"/>
  <c r="P259" i="1"/>
  <c r="O259" i="1"/>
  <c r="S259" i="1" s="1"/>
  <c r="U258" i="1"/>
  <c r="T258" i="1"/>
  <c r="V258" i="1" s="1"/>
  <c r="Q258" i="1"/>
  <c r="R258" i="1" s="1"/>
  <c r="P258" i="1"/>
  <c r="O258" i="1"/>
  <c r="S258" i="1" s="1"/>
  <c r="U257" i="1"/>
  <c r="T257" i="1"/>
  <c r="Q257" i="1"/>
  <c r="R257" i="1" s="1"/>
  <c r="P257" i="1"/>
  <c r="O257" i="1"/>
  <c r="S257" i="1" s="1"/>
  <c r="U256" i="1"/>
  <c r="T256" i="1"/>
  <c r="V256" i="1" s="1"/>
  <c r="Q256" i="1"/>
  <c r="R256" i="1" s="1"/>
  <c r="P256" i="1"/>
  <c r="O256" i="1"/>
  <c r="S256" i="1" s="1"/>
  <c r="U255" i="1"/>
  <c r="T255" i="1"/>
  <c r="Q255" i="1"/>
  <c r="R255" i="1" s="1"/>
  <c r="P255" i="1"/>
  <c r="O255" i="1"/>
  <c r="S255" i="1" s="1"/>
  <c r="U254" i="1"/>
  <c r="T254" i="1"/>
  <c r="V254" i="1" s="1"/>
  <c r="Q254" i="1"/>
  <c r="R254" i="1" s="1"/>
  <c r="P254" i="1"/>
  <c r="O254" i="1"/>
  <c r="S254" i="1" s="1"/>
  <c r="U253" i="1"/>
  <c r="V253" i="1" s="1"/>
  <c r="T253" i="1"/>
  <c r="Q253" i="1"/>
  <c r="R253" i="1" s="1"/>
  <c r="P253" i="1"/>
  <c r="O253" i="1"/>
  <c r="S253" i="1" s="1"/>
  <c r="U252" i="1"/>
  <c r="T252" i="1"/>
  <c r="V252" i="1" s="1"/>
  <c r="Q252" i="1"/>
  <c r="R252" i="1" s="1"/>
  <c r="P252" i="1"/>
  <c r="O252" i="1"/>
  <c r="S252" i="1" s="1"/>
  <c r="U251" i="1"/>
  <c r="T251" i="1"/>
  <c r="V251" i="1" s="1"/>
  <c r="Q251" i="1"/>
  <c r="R251" i="1" s="1"/>
  <c r="P251" i="1"/>
  <c r="O251" i="1"/>
  <c r="S251" i="1" s="1"/>
  <c r="U250" i="1"/>
  <c r="T250" i="1"/>
  <c r="V250" i="1" s="1"/>
  <c r="Q250" i="1"/>
  <c r="R250" i="1" s="1"/>
  <c r="P250" i="1"/>
  <c r="O250" i="1"/>
  <c r="S250" i="1" s="1"/>
  <c r="U249" i="1"/>
  <c r="T249" i="1"/>
  <c r="Q249" i="1"/>
  <c r="R249" i="1" s="1"/>
  <c r="P249" i="1"/>
  <c r="O249" i="1"/>
  <c r="S249" i="1" s="1"/>
  <c r="U248" i="1"/>
  <c r="T248" i="1"/>
  <c r="Q248" i="1"/>
  <c r="R248" i="1" s="1"/>
  <c r="P248" i="1"/>
  <c r="O248" i="1"/>
  <c r="S248" i="1" s="1"/>
  <c r="U247" i="1"/>
  <c r="T247" i="1"/>
  <c r="Q247" i="1"/>
  <c r="R247" i="1" s="1"/>
  <c r="P247" i="1"/>
  <c r="O247" i="1"/>
  <c r="S247" i="1" s="1"/>
  <c r="U246" i="1"/>
  <c r="T246" i="1"/>
  <c r="V246" i="1" s="1"/>
  <c r="Q246" i="1"/>
  <c r="R246" i="1" s="1"/>
  <c r="P246" i="1"/>
  <c r="O246" i="1"/>
  <c r="S246" i="1" s="1"/>
  <c r="U245" i="1"/>
  <c r="T245" i="1"/>
  <c r="R245" i="1"/>
  <c r="Q245" i="1"/>
  <c r="P245" i="1"/>
  <c r="O245" i="1"/>
  <c r="S245" i="1" s="1"/>
  <c r="V244" i="1"/>
  <c r="U244" i="1"/>
  <c r="T244" i="1"/>
  <c r="Q244" i="1"/>
  <c r="R244" i="1" s="1"/>
  <c r="P244" i="1"/>
  <c r="O244" i="1"/>
  <c r="S244" i="1" s="1"/>
  <c r="U243" i="1"/>
  <c r="T243" i="1"/>
  <c r="V243" i="1" s="1"/>
  <c r="Q243" i="1"/>
  <c r="R243" i="1" s="1"/>
  <c r="P243" i="1"/>
  <c r="O243" i="1"/>
  <c r="S243" i="1" s="1"/>
  <c r="U242" i="1"/>
  <c r="T242" i="1"/>
  <c r="V242" i="1" s="1"/>
  <c r="Q242" i="1"/>
  <c r="R242" i="1" s="1"/>
  <c r="P242" i="1"/>
  <c r="O242" i="1"/>
  <c r="S242" i="1" s="1"/>
  <c r="U241" i="1"/>
  <c r="T241" i="1"/>
  <c r="V241" i="1" s="1"/>
  <c r="Q241" i="1"/>
  <c r="R241" i="1" s="1"/>
  <c r="P241" i="1"/>
  <c r="O241" i="1"/>
  <c r="S241" i="1" s="1"/>
  <c r="U240" i="1"/>
  <c r="T240" i="1"/>
  <c r="Q240" i="1"/>
  <c r="R240" i="1" s="1"/>
  <c r="P240" i="1"/>
  <c r="O240" i="1"/>
  <c r="S240" i="1" s="1"/>
  <c r="U239" i="1"/>
  <c r="T239" i="1"/>
  <c r="Q239" i="1"/>
  <c r="R239" i="1" s="1"/>
  <c r="P239" i="1"/>
  <c r="O239" i="1"/>
  <c r="S239" i="1" s="1"/>
  <c r="U238" i="1"/>
  <c r="T238" i="1"/>
  <c r="V238" i="1" s="1"/>
  <c r="Q238" i="1"/>
  <c r="R238" i="1" s="1"/>
  <c r="P238" i="1"/>
  <c r="O238" i="1"/>
  <c r="S238" i="1" s="1"/>
  <c r="U237" i="1"/>
  <c r="T237" i="1"/>
  <c r="V237" i="1" s="1"/>
  <c r="Q237" i="1"/>
  <c r="R237" i="1" s="1"/>
  <c r="P237" i="1"/>
  <c r="O237" i="1"/>
  <c r="S237" i="1" s="1"/>
  <c r="U236" i="1"/>
  <c r="T236" i="1"/>
  <c r="Q236" i="1"/>
  <c r="R236" i="1" s="1"/>
  <c r="P236" i="1"/>
  <c r="O236" i="1"/>
  <c r="S236" i="1" s="1"/>
  <c r="U235" i="1"/>
  <c r="T235" i="1"/>
  <c r="V235" i="1" s="1"/>
  <c r="Q235" i="1"/>
  <c r="R235" i="1" s="1"/>
  <c r="P235" i="1"/>
  <c r="O235" i="1"/>
  <c r="S235" i="1" s="1"/>
  <c r="U234" i="1"/>
  <c r="T234" i="1"/>
  <c r="V234" i="1" s="1"/>
  <c r="Q234" i="1"/>
  <c r="R234" i="1" s="1"/>
  <c r="P234" i="1"/>
  <c r="O234" i="1"/>
  <c r="S234" i="1" s="1"/>
  <c r="U233" i="1"/>
  <c r="T233" i="1"/>
  <c r="V233" i="1" s="1"/>
  <c r="Q233" i="1"/>
  <c r="R233" i="1" s="1"/>
  <c r="P233" i="1"/>
  <c r="O233" i="1"/>
  <c r="S233" i="1" s="1"/>
  <c r="U232" i="1"/>
  <c r="T232" i="1"/>
  <c r="Q232" i="1"/>
  <c r="R232" i="1" s="1"/>
  <c r="P232" i="1"/>
  <c r="O232" i="1"/>
  <c r="S232" i="1" s="1"/>
  <c r="U231" i="1"/>
  <c r="T231" i="1"/>
  <c r="Q231" i="1"/>
  <c r="R231" i="1" s="1"/>
  <c r="P231" i="1"/>
  <c r="O231" i="1"/>
  <c r="S231" i="1" s="1"/>
  <c r="U230" i="1"/>
  <c r="T230" i="1"/>
  <c r="V230" i="1" s="1"/>
  <c r="Q230" i="1"/>
  <c r="R230" i="1" s="1"/>
  <c r="P230" i="1"/>
  <c r="O230" i="1"/>
  <c r="S230" i="1" s="1"/>
  <c r="U229" i="1"/>
  <c r="T229" i="1"/>
  <c r="V229" i="1" s="1"/>
  <c r="Q229" i="1"/>
  <c r="R229" i="1" s="1"/>
  <c r="P229" i="1"/>
  <c r="O229" i="1"/>
  <c r="S229" i="1" s="1"/>
  <c r="U228" i="1"/>
  <c r="T228" i="1"/>
  <c r="Q228" i="1"/>
  <c r="R228" i="1" s="1"/>
  <c r="P228" i="1"/>
  <c r="O228" i="1"/>
  <c r="S228" i="1" s="1"/>
  <c r="U227" i="1"/>
  <c r="T227" i="1"/>
  <c r="V227" i="1" s="1"/>
  <c r="Q227" i="1"/>
  <c r="R227" i="1" s="1"/>
  <c r="P227" i="1"/>
  <c r="O227" i="1"/>
  <c r="S227" i="1" s="1"/>
  <c r="U226" i="1"/>
  <c r="T226" i="1"/>
  <c r="V226" i="1" s="1"/>
  <c r="R226" i="1"/>
  <c r="Q226" i="1"/>
  <c r="P226" i="1"/>
  <c r="O226" i="1"/>
  <c r="S226" i="1" s="1"/>
  <c r="V225" i="1"/>
  <c r="U225" i="1"/>
  <c r="T225" i="1"/>
  <c r="Q225" i="1"/>
  <c r="R225" i="1" s="1"/>
  <c r="P225" i="1"/>
  <c r="O225" i="1"/>
  <c r="S225" i="1" s="1"/>
  <c r="U224" i="1"/>
  <c r="T224" i="1"/>
  <c r="Q224" i="1"/>
  <c r="R224" i="1" s="1"/>
  <c r="P224" i="1"/>
  <c r="O224" i="1"/>
  <c r="S224" i="1" s="1"/>
  <c r="U223" i="1"/>
  <c r="T223" i="1"/>
  <c r="Q223" i="1"/>
  <c r="R223" i="1" s="1"/>
  <c r="P223" i="1"/>
  <c r="O223" i="1"/>
  <c r="S223" i="1" s="1"/>
  <c r="U222" i="1"/>
  <c r="T222" i="1"/>
  <c r="Q222" i="1"/>
  <c r="R222" i="1" s="1"/>
  <c r="P222" i="1"/>
  <c r="O222" i="1"/>
  <c r="S222" i="1" s="1"/>
  <c r="U221" i="1"/>
  <c r="T221" i="1"/>
  <c r="V221" i="1" s="1"/>
  <c r="Q221" i="1"/>
  <c r="R221" i="1" s="1"/>
  <c r="P221" i="1"/>
  <c r="O221" i="1"/>
  <c r="S221" i="1" s="1"/>
  <c r="U220" i="1"/>
  <c r="T220" i="1"/>
  <c r="Q220" i="1"/>
  <c r="R220" i="1" s="1"/>
  <c r="P220" i="1"/>
  <c r="O220" i="1"/>
  <c r="S220" i="1" s="1"/>
  <c r="U219" i="1"/>
  <c r="T219" i="1"/>
  <c r="Q219" i="1"/>
  <c r="R219" i="1" s="1"/>
  <c r="P219" i="1"/>
  <c r="O219" i="1"/>
  <c r="S219" i="1" s="1"/>
  <c r="U218" i="1"/>
  <c r="T218" i="1"/>
  <c r="V218" i="1" s="1"/>
  <c r="Q218" i="1"/>
  <c r="R218" i="1" s="1"/>
  <c r="P218" i="1"/>
  <c r="O218" i="1"/>
  <c r="S218" i="1" s="1"/>
  <c r="U217" i="1"/>
  <c r="T217" i="1"/>
  <c r="V217" i="1" s="1"/>
  <c r="Q217" i="1"/>
  <c r="R217" i="1" s="1"/>
  <c r="P217" i="1"/>
  <c r="O217" i="1"/>
  <c r="S217" i="1" s="1"/>
  <c r="U216" i="1"/>
  <c r="T216" i="1"/>
  <c r="Q216" i="1"/>
  <c r="R216" i="1" s="1"/>
  <c r="P216" i="1"/>
  <c r="O216" i="1"/>
  <c r="S216" i="1" s="1"/>
  <c r="U215" i="1"/>
  <c r="T215" i="1"/>
  <c r="Q215" i="1"/>
  <c r="R215" i="1" s="1"/>
  <c r="P215" i="1"/>
  <c r="O215" i="1"/>
  <c r="S215" i="1" s="1"/>
  <c r="U214" i="1"/>
  <c r="T214" i="1"/>
  <c r="V214" i="1" s="1"/>
  <c r="Q214" i="1"/>
  <c r="R214" i="1" s="1"/>
  <c r="P214" i="1"/>
  <c r="O214" i="1"/>
  <c r="S214" i="1" s="1"/>
  <c r="U213" i="1"/>
  <c r="T213" i="1"/>
  <c r="V213" i="1" s="1"/>
  <c r="Q213" i="1"/>
  <c r="R213" i="1" s="1"/>
  <c r="P213" i="1"/>
  <c r="O213" i="1"/>
  <c r="S213" i="1" s="1"/>
  <c r="U212" i="1"/>
  <c r="T212" i="1"/>
  <c r="Q212" i="1"/>
  <c r="R212" i="1" s="1"/>
  <c r="P212" i="1"/>
  <c r="O212" i="1"/>
  <c r="S212" i="1" s="1"/>
  <c r="U211" i="1"/>
  <c r="T211" i="1"/>
  <c r="Q211" i="1"/>
  <c r="R211" i="1" s="1"/>
  <c r="P211" i="1"/>
  <c r="O211" i="1"/>
  <c r="S211" i="1" s="1"/>
  <c r="U210" i="1"/>
  <c r="T210" i="1"/>
  <c r="V210" i="1" s="1"/>
  <c r="Q210" i="1"/>
  <c r="R210" i="1" s="1"/>
  <c r="P210" i="1"/>
  <c r="O210" i="1"/>
  <c r="S210" i="1" s="1"/>
  <c r="U209" i="1"/>
  <c r="T209" i="1"/>
  <c r="V209" i="1" s="1"/>
  <c r="Q209" i="1"/>
  <c r="R209" i="1" s="1"/>
  <c r="P209" i="1"/>
  <c r="O209" i="1"/>
  <c r="S209" i="1" s="1"/>
  <c r="U208" i="1"/>
  <c r="T208" i="1"/>
  <c r="Q208" i="1"/>
  <c r="R208" i="1" s="1"/>
  <c r="P208" i="1"/>
  <c r="O208" i="1"/>
  <c r="S208" i="1" s="1"/>
  <c r="U207" i="1"/>
  <c r="T207" i="1"/>
  <c r="Q207" i="1"/>
  <c r="R207" i="1" s="1"/>
  <c r="P207" i="1"/>
  <c r="O207" i="1"/>
  <c r="S207" i="1" s="1"/>
  <c r="U206" i="1"/>
  <c r="T206" i="1"/>
  <c r="V206" i="1" s="1"/>
  <c r="Q206" i="1"/>
  <c r="R206" i="1" s="1"/>
  <c r="P206" i="1"/>
  <c r="O206" i="1"/>
  <c r="S206" i="1" s="1"/>
  <c r="U205" i="1"/>
  <c r="T205" i="1"/>
  <c r="V205" i="1" s="1"/>
  <c r="Q205" i="1"/>
  <c r="R205" i="1" s="1"/>
  <c r="P205" i="1"/>
  <c r="O205" i="1"/>
  <c r="S205" i="1" s="1"/>
  <c r="U204" i="1"/>
  <c r="T204" i="1"/>
  <c r="Q204" i="1"/>
  <c r="R204" i="1" s="1"/>
  <c r="P204" i="1"/>
  <c r="O204" i="1"/>
  <c r="S204" i="1" s="1"/>
  <c r="U203" i="1"/>
  <c r="T203" i="1"/>
  <c r="V203" i="1" s="1"/>
  <c r="Q203" i="1"/>
  <c r="R203" i="1" s="1"/>
  <c r="P203" i="1"/>
  <c r="O203" i="1"/>
  <c r="S203" i="1" s="1"/>
  <c r="U202" i="1"/>
  <c r="T202" i="1"/>
  <c r="V202" i="1" s="1"/>
  <c r="Q202" i="1"/>
  <c r="R202" i="1" s="1"/>
  <c r="P202" i="1"/>
  <c r="O202" i="1"/>
  <c r="S202" i="1" s="1"/>
  <c r="U201" i="1"/>
  <c r="V201" i="1" s="1"/>
  <c r="T201" i="1"/>
  <c r="Q201" i="1"/>
  <c r="R201" i="1" s="1"/>
  <c r="P201" i="1"/>
  <c r="O201" i="1"/>
  <c r="S201" i="1" s="1"/>
  <c r="U200" i="1"/>
  <c r="T200" i="1"/>
  <c r="Q200" i="1"/>
  <c r="R200" i="1" s="1"/>
  <c r="P200" i="1"/>
  <c r="O200" i="1"/>
  <c r="S200" i="1" s="1"/>
  <c r="U199" i="1"/>
  <c r="T199" i="1"/>
  <c r="Q199" i="1"/>
  <c r="R199" i="1" s="1"/>
  <c r="P199" i="1"/>
  <c r="O199" i="1"/>
  <c r="S199" i="1" s="1"/>
  <c r="U198" i="1"/>
  <c r="T198" i="1"/>
  <c r="V198" i="1" s="1"/>
  <c r="Q198" i="1"/>
  <c r="R198" i="1" s="1"/>
  <c r="P198" i="1"/>
  <c r="O198" i="1"/>
  <c r="S198" i="1" s="1"/>
  <c r="U197" i="1"/>
  <c r="T197" i="1"/>
  <c r="V197" i="1" s="1"/>
  <c r="Q197" i="1"/>
  <c r="R197" i="1" s="1"/>
  <c r="P197" i="1"/>
  <c r="O197" i="1"/>
  <c r="S197" i="1" s="1"/>
  <c r="U196" i="1"/>
  <c r="T196" i="1"/>
  <c r="Q196" i="1"/>
  <c r="R196" i="1" s="1"/>
  <c r="P196" i="1"/>
  <c r="O196" i="1"/>
  <c r="S196" i="1" s="1"/>
  <c r="U195" i="1"/>
  <c r="T195" i="1"/>
  <c r="Q195" i="1"/>
  <c r="R195" i="1" s="1"/>
  <c r="P195" i="1"/>
  <c r="O195" i="1"/>
  <c r="S195" i="1" s="1"/>
  <c r="U194" i="1"/>
  <c r="T194" i="1"/>
  <c r="V194" i="1" s="1"/>
  <c r="Q194" i="1"/>
  <c r="R194" i="1" s="1"/>
  <c r="P194" i="1"/>
  <c r="O194" i="1"/>
  <c r="S194" i="1" s="1"/>
  <c r="U193" i="1"/>
  <c r="V193" i="1" s="1"/>
  <c r="T193" i="1"/>
  <c r="Q193" i="1"/>
  <c r="R193" i="1" s="1"/>
  <c r="P193" i="1"/>
  <c r="O193" i="1"/>
  <c r="S193" i="1" s="1"/>
  <c r="U192" i="1"/>
  <c r="T192" i="1"/>
  <c r="Q192" i="1"/>
  <c r="R192" i="1" s="1"/>
  <c r="P192" i="1"/>
  <c r="O192" i="1"/>
  <c r="S192" i="1" s="1"/>
  <c r="U191" i="1"/>
  <c r="T191" i="1"/>
  <c r="Q191" i="1"/>
  <c r="R191" i="1" s="1"/>
  <c r="P191" i="1"/>
  <c r="O191" i="1"/>
  <c r="S191" i="1" s="1"/>
  <c r="U190" i="1"/>
  <c r="T190" i="1"/>
  <c r="Q190" i="1"/>
  <c r="R190" i="1" s="1"/>
  <c r="P190" i="1"/>
  <c r="O190" i="1"/>
  <c r="S190" i="1" s="1"/>
  <c r="U189" i="1"/>
  <c r="T189" i="1"/>
  <c r="Q189" i="1"/>
  <c r="R189" i="1" s="1"/>
  <c r="P189" i="1"/>
  <c r="O189" i="1"/>
  <c r="S189" i="1" s="1"/>
  <c r="U188" i="1"/>
  <c r="T188" i="1"/>
  <c r="Q188" i="1"/>
  <c r="R188" i="1" s="1"/>
  <c r="P188" i="1"/>
  <c r="O188" i="1"/>
  <c r="S188" i="1" s="1"/>
  <c r="U187" i="1"/>
  <c r="T187" i="1"/>
  <c r="Q187" i="1"/>
  <c r="R187" i="1" s="1"/>
  <c r="P187" i="1"/>
  <c r="O187" i="1"/>
  <c r="S187" i="1" s="1"/>
  <c r="U186" i="1"/>
  <c r="T186" i="1"/>
  <c r="Q186" i="1"/>
  <c r="R186" i="1" s="1"/>
  <c r="P186" i="1"/>
  <c r="O186" i="1"/>
  <c r="S186" i="1" s="1"/>
  <c r="U185" i="1"/>
  <c r="T185" i="1"/>
  <c r="Q185" i="1"/>
  <c r="R185" i="1" s="1"/>
  <c r="P185" i="1"/>
  <c r="O185" i="1"/>
  <c r="S185" i="1" s="1"/>
  <c r="U184" i="1"/>
  <c r="T184" i="1"/>
  <c r="Q184" i="1"/>
  <c r="R184" i="1" s="1"/>
  <c r="P184" i="1"/>
  <c r="O184" i="1"/>
  <c r="S184" i="1" s="1"/>
  <c r="U183" i="1"/>
  <c r="T183" i="1"/>
  <c r="Q183" i="1"/>
  <c r="R183" i="1" s="1"/>
  <c r="P183" i="1"/>
  <c r="O183" i="1"/>
  <c r="S183" i="1" s="1"/>
  <c r="U182" i="1"/>
  <c r="T182" i="1"/>
  <c r="Q182" i="1"/>
  <c r="R182" i="1" s="1"/>
  <c r="P182" i="1"/>
  <c r="O182" i="1"/>
  <c r="S182" i="1" s="1"/>
  <c r="U181" i="1"/>
  <c r="T181" i="1"/>
  <c r="Q181" i="1"/>
  <c r="R181" i="1" s="1"/>
  <c r="P181" i="1"/>
  <c r="O181" i="1"/>
  <c r="S181" i="1" s="1"/>
  <c r="U180" i="1"/>
  <c r="T180" i="1"/>
  <c r="Q180" i="1"/>
  <c r="R180" i="1" s="1"/>
  <c r="P180" i="1"/>
  <c r="O180" i="1"/>
  <c r="S180" i="1" s="1"/>
  <c r="U179" i="1"/>
  <c r="T179" i="1"/>
  <c r="Q179" i="1"/>
  <c r="R179" i="1" s="1"/>
  <c r="P179" i="1"/>
  <c r="O179" i="1"/>
  <c r="S179" i="1" s="1"/>
  <c r="U178" i="1"/>
  <c r="T178" i="1"/>
  <c r="Q178" i="1"/>
  <c r="R178" i="1" s="1"/>
  <c r="P178" i="1"/>
  <c r="O178" i="1"/>
  <c r="S178" i="1" s="1"/>
  <c r="U177" i="1"/>
  <c r="T177" i="1"/>
  <c r="Q177" i="1"/>
  <c r="R177" i="1" s="1"/>
  <c r="P177" i="1"/>
  <c r="O177" i="1"/>
  <c r="S177" i="1" s="1"/>
  <c r="U176" i="1"/>
  <c r="T176" i="1"/>
  <c r="Q176" i="1"/>
  <c r="R176" i="1" s="1"/>
  <c r="P176" i="1"/>
  <c r="O176" i="1"/>
  <c r="S176" i="1" s="1"/>
  <c r="U175" i="1"/>
  <c r="T175" i="1"/>
  <c r="Q175" i="1"/>
  <c r="R175" i="1" s="1"/>
  <c r="P175" i="1"/>
  <c r="O175" i="1"/>
  <c r="S175" i="1" s="1"/>
  <c r="U174" i="1"/>
  <c r="T174" i="1"/>
  <c r="Q174" i="1"/>
  <c r="R174" i="1" s="1"/>
  <c r="P174" i="1"/>
  <c r="O174" i="1"/>
  <c r="S174" i="1" s="1"/>
  <c r="U173" i="1"/>
  <c r="T173" i="1"/>
  <c r="Q173" i="1"/>
  <c r="R173" i="1" s="1"/>
  <c r="P173" i="1"/>
  <c r="O173" i="1"/>
  <c r="S173" i="1" s="1"/>
  <c r="U172" i="1"/>
  <c r="T172" i="1"/>
  <c r="Q172" i="1"/>
  <c r="R172" i="1" s="1"/>
  <c r="P172" i="1"/>
  <c r="O172" i="1"/>
  <c r="S172" i="1" s="1"/>
  <c r="U171" i="1"/>
  <c r="T171" i="1"/>
  <c r="Q171" i="1"/>
  <c r="R171" i="1" s="1"/>
  <c r="P171" i="1"/>
  <c r="O171" i="1"/>
  <c r="S171" i="1" s="1"/>
  <c r="U170" i="1"/>
  <c r="T170" i="1"/>
  <c r="Q170" i="1"/>
  <c r="R170" i="1" s="1"/>
  <c r="P170" i="1"/>
  <c r="O170" i="1"/>
  <c r="S170" i="1" s="1"/>
  <c r="U169" i="1"/>
  <c r="T169" i="1"/>
  <c r="Q169" i="1"/>
  <c r="R169" i="1" s="1"/>
  <c r="P169" i="1"/>
  <c r="O169" i="1"/>
  <c r="S169" i="1" s="1"/>
  <c r="U168" i="1"/>
  <c r="T168" i="1"/>
  <c r="Q168" i="1"/>
  <c r="R168" i="1" s="1"/>
  <c r="P168" i="1"/>
  <c r="O168" i="1"/>
  <c r="S168" i="1" s="1"/>
  <c r="U167" i="1"/>
  <c r="T167" i="1"/>
  <c r="Q167" i="1"/>
  <c r="R167" i="1" s="1"/>
  <c r="P167" i="1"/>
  <c r="O167" i="1"/>
  <c r="S167" i="1" s="1"/>
  <c r="U166" i="1"/>
  <c r="T166" i="1"/>
  <c r="Q166" i="1"/>
  <c r="R166" i="1" s="1"/>
  <c r="P166" i="1"/>
  <c r="O166" i="1"/>
  <c r="S166" i="1" s="1"/>
  <c r="U165" i="1"/>
  <c r="T165" i="1"/>
  <c r="Q165" i="1"/>
  <c r="R165" i="1" s="1"/>
  <c r="P165" i="1"/>
  <c r="O165" i="1"/>
  <c r="S165" i="1" s="1"/>
  <c r="U164" i="1"/>
  <c r="T164" i="1"/>
  <c r="Q164" i="1"/>
  <c r="R164" i="1" s="1"/>
  <c r="P164" i="1"/>
  <c r="O164" i="1"/>
  <c r="S164" i="1" s="1"/>
  <c r="U163" i="1"/>
  <c r="T163" i="1"/>
  <c r="Q163" i="1"/>
  <c r="R163" i="1" s="1"/>
  <c r="P163" i="1"/>
  <c r="O163" i="1"/>
  <c r="S163" i="1" s="1"/>
  <c r="U162" i="1"/>
  <c r="V162" i="1" s="1"/>
  <c r="T162" i="1"/>
  <c r="Q162" i="1"/>
  <c r="R162" i="1" s="1"/>
  <c r="P162" i="1"/>
  <c r="O162" i="1"/>
  <c r="S162" i="1" s="1"/>
  <c r="U161" i="1"/>
  <c r="T161" i="1"/>
  <c r="Q161" i="1"/>
  <c r="R161" i="1" s="1"/>
  <c r="P161" i="1"/>
  <c r="O161" i="1"/>
  <c r="S161" i="1" s="1"/>
  <c r="U160" i="1"/>
  <c r="T160" i="1"/>
  <c r="Q160" i="1"/>
  <c r="R160" i="1" s="1"/>
  <c r="P160" i="1"/>
  <c r="O160" i="1"/>
  <c r="S160" i="1" s="1"/>
  <c r="U159" i="1"/>
  <c r="T159" i="1"/>
  <c r="Q159" i="1"/>
  <c r="R159" i="1" s="1"/>
  <c r="P159" i="1"/>
  <c r="O159" i="1"/>
  <c r="S159" i="1" s="1"/>
  <c r="U158" i="1"/>
  <c r="T158" i="1"/>
  <c r="Q158" i="1"/>
  <c r="R158" i="1" s="1"/>
  <c r="P158" i="1"/>
  <c r="O158" i="1"/>
  <c r="S158" i="1" s="1"/>
  <c r="U157" i="1"/>
  <c r="T157" i="1"/>
  <c r="Q157" i="1"/>
  <c r="R157" i="1" s="1"/>
  <c r="P157" i="1"/>
  <c r="O157" i="1"/>
  <c r="S157" i="1" s="1"/>
  <c r="U156" i="1"/>
  <c r="T156" i="1"/>
  <c r="Q156" i="1"/>
  <c r="R156" i="1" s="1"/>
  <c r="P156" i="1"/>
  <c r="O156" i="1"/>
  <c r="S156" i="1" s="1"/>
  <c r="U155" i="1"/>
  <c r="T155" i="1"/>
  <c r="Q155" i="1"/>
  <c r="R155" i="1" s="1"/>
  <c r="P155" i="1"/>
  <c r="O155" i="1"/>
  <c r="S155" i="1" s="1"/>
  <c r="U154" i="1"/>
  <c r="T154" i="1"/>
  <c r="Q154" i="1"/>
  <c r="R154" i="1" s="1"/>
  <c r="P154" i="1"/>
  <c r="O154" i="1"/>
  <c r="S154" i="1" s="1"/>
  <c r="U153" i="1"/>
  <c r="T153" i="1"/>
  <c r="Q153" i="1"/>
  <c r="R153" i="1" s="1"/>
  <c r="P153" i="1"/>
  <c r="O153" i="1"/>
  <c r="S153" i="1" s="1"/>
  <c r="U152" i="1"/>
  <c r="T152" i="1"/>
  <c r="Q152" i="1"/>
  <c r="R152" i="1" s="1"/>
  <c r="P152" i="1"/>
  <c r="O152" i="1"/>
  <c r="S152" i="1" s="1"/>
  <c r="U151" i="1"/>
  <c r="T151" i="1"/>
  <c r="Q151" i="1"/>
  <c r="R151" i="1" s="1"/>
  <c r="P151" i="1"/>
  <c r="O151" i="1"/>
  <c r="S151" i="1" s="1"/>
  <c r="U150" i="1"/>
  <c r="T150" i="1"/>
  <c r="Q150" i="1"/>
  <c r="R150" i="1" s="1"/>
  <c r="P150" i="1"/>
  <c r="O150" i="1"/>
  <c r="S150" i="1" s="1"/>
  <c r="U149" i="1"/>
  <c r="T149" i="1"/>
  <c r="Q149" i="1"/>
  <c r="R149" i="1" s="1"/>
  <c r="P149" i="1"/>
  <c r="O149" i="1"/>
  <c r="S149" i="1" s="1"/>
  <c r="U148" i="1"/>
  <c r="T148" i="1"/>
  <c r="Q148" i="1"/>
  <c r="R148" i="1" s="1"/>
  <c r="P148" i="1"/>
  <c r="O148" i="1"/>
  <c r="S148" i="1" s="1"/>
  <c r="U147" i="1"/>
  <c r="T147" i="1"/>
  <c r="Q147" i="1"/>
  <c r="R147" i="1" s="1"/>
  <c r="P147" i="1"/>
  <c r="O147" i="1"/>
  <c r="S147" i="1" s="1"/>
  <c r="U146" i="1"/>
  <c r="T146" i="1"/>
  <c r="Q146" i="1"/>
  <c r="R146" i="1" s="1"/>
  <c r="P146" i="1"/>
  <c r="O146" i="1"/>
  <c r="S146" i="1" s="1"/>
  <c r="U145" i="1"/>
  <c r="T145" i="1"/>
  <c r="Q145" i="1"/>
  <c r="R145" i="1" s="1"/>
  <c r="P145" i="1"/>
  <c r="O145" i="1"/>
  <c r="S145" i="1" s="1"/>
  <c r="U144" i="1"/>
  <c r="T144" i="1"/>
  <c r="Q144" i="1"/>
  <c r="R144" i="1" s="1"/>
  <c r="P144" i="1"/>
  <c r="O144" i="1"/>
  <c r="S144" i="1" s="1"/>
  <c r="U143" i="1"/>
  <c r="T143" i="1"/>
  <c r="Q143" i="1"/>
  <c r="R143" i="1" s="1"/>
  <c r="P143" i="1"/>
  <c r="O143" i="1"/>
  <c r="S143" i="1" s="1"/>
  <c r="U142" i="1"/>
  <c r="T142" i="1"/>
  <c r="Q142" i="1"/>
  <c r="R142" i="1" s="1"/>
  <c r="P142" i="1"/>
  <c r="O142" i="1"/>
  <c r="S142" i="1" s="1"/>
  <c r="U141" i="1"/>
  <c r="T141" i="1"/>
  <c r="Q141" i="1"/>
  <c r="R141" i="1" s="1"/>
  <c r="P141" i="1"/>
  <c r="O141" i="1"/>
  <c r="S141" i="1" s="1"/>
  <c r="U140" i="1"/>
  <c r="T140" i="1"/>
  <c r="Q140" i="1"/>
  <c r="R140" i="1" s="1"/>
  <c r="P140" i="1"/>
  <c r="O140" i="1"/>
  <c r="S140" i="1" s="1"/>
  <c r="U139" i="1"/>
  <c r="T139" i="1"/>
  <c r="Q139" i="1"/>
  <c r="R139" i="1" s="1"/>
  <c r="P139" i="1"/>
  <c r="O139" i="1"/>
  <c r="S139" i="1" s="1"/>
  <c r="U138" i="1"/>
  <c r="T138" i="1"/>
  <c r="Q138" i="1"/>
  <c r="R138" i="1" s="1"/>
  <c r="P138" i="1"/>
  <c r="O138" i="1"/>
  <c r="S138" i="1" s="1"/>
  <c r="U137" i="1"/>
  <c r="T137" i="1"/>
  <c r="Q137" i="1"/>
  <c r="R137" i="1" s="1"/>
  <c r="P137" i="1"/>
  <c r="O137" i="1"/>
  <c r="S137" i="1" s="1"/>
  <c r="U136" i="1"/>
  <c r="T136" i="1"/>
  <c r="Q136" i="1"/>
  <c r="R136" i="1" s="1"/>
  <c r="P136" i="1"/>
  <c r="O136" i="1"/>
  <c r="S136" i="1" s="1"/>
  <c r="U135" i="1"/>
  <c r="T135" i="1"/>
  <c r="Q135" i="1"/>
  <c r="R135" i="1" s="1"/>
  <c r="P135" i="1"/>
  <c r="O135" i="1"/>
  <c r="S135" i="1" s="1"/>
  <c r="U134" i="1"/>
  <c r="T134" i="1"/>
  <c r="Q134" i="1"/>
  <c r="R134" i="1" s="1"/>
  <c r="P134" i="1"/>
  <c r="O134" i="1"/>
  <c r="S134" i="1" s="1"/>
  <c r="U133" i="1"/>
  <c r="T133" i="1"/>
  <c r="Q133" i="1"/>
  <c r="R133" i="1" s="1"/>
  <c r="P133" i="1"/>
  <c r="O133" i="1"/>
  <c r="S133" i="1" s="1"/>
  <c r="U132" i="1"/>
  <c r="T132" i="1"/>
  <c r="Q132" i="1"/>
  <c r="R132" i="1" s="1"/>
  <c r="P132" i="1"/>
  <c r="O132" i="1"/>
  <c r="S132" i="1" s="1"/>
  <c r="U131" i="1"/>
  <c r="T131" i="1"/>
  <c r="Q131" i="1"/>
  <c r="R131" i="1" s="1"/>
  <c r="P131" i="1"/>
  <c r="O131" i="1"/>
  <c r="S131" i="1" s="1"/>
  <c r="U130" i="1"/>
  <c r="T130" i="1"/>
  <c r="Q130" i="1"/>
  <c r="R130" i="1" s="1"/>
  <c r="P130" i="1"/>
  <c r="O130" i="1"/>
  <c r="S130" i="1" s="1"/>
  <c r="U129" i="1"/>
  <c r="T129" i="1"/>
  <c r="Q129" i="1"/>
  <c r="R129" i="1" s="1"/>
  <c r="P129" i="1"/>
  <c r="O129" i="1"/>
  <c r="S129" i="1" s="1"/>
  <c r="U128" i="1"/>
  <c r="T128" i="1"/>
  <c r="Q128" i="1"/>
  <c r="R128" i="1" s="1"/>
  <c r="P128" i="1"/>
  <c r="O128" i="1"/>
  <c r="S128" i="1" s="1"/>
  <c r="U127" i="1"/>
  <c r="T127" i="1"/>
  <c r="Q127" i="1"/>
  <c r="R127" i="1" s="1"/>
  <c r="P127" i="1"/>
  <c r="O127" i="1"/>
  <c r="S127" i="1" s="1"/>
  <c r="U126" i="1"/>
  <c r="T126" i="1"/>
  <c r="Q126" i="1"/>
  <c r="R126" i="1" s="1"/>
  <c r="P126" i="1"/>
  <c r="O126" i="1"/>
  <c r="S126" i="1" s="1"/>
  <c r="U125" i="1"/>
  <c r="T125" i="1"/>
  <c r="Q125" i="1"/>
  <c r="R125" i="1" s="1"/>
  <c r="P125" i="1"/>
  <c r="O125" i="1"/>
  <c r="S125" i="1" s="1"/>
  <c r="U124" i="1"/>
  <c r="T124" i="1"/>
  <c r="Q124" i="1"/>
  <c r="R124" i="1" s="1"/>
  <c r="P124" i="1"/>
  <c r="O124" i="1"/>
  <c r="S124" i="1" s="1"/>
  <c r="U123" i="1"/>
  <c r="T123" i="1"/>
  <c r="Q123" i="1"/>
  <c r="R123" i="1" s="1"/>
  <c r="P123" i="1"/>
  <c r="O123" i="1"/>
  <c r="S123" i="1" s="1"/>
  <c r="U122" i="1"/>
  <c r="T122" i="1"/>
  <c r="Q122" i="1"/>
  <c r="R122" i="1" s="1"/>
  <c r="P122" i="1"/>
  <c r="O122" i="1"/>
  <c r="S122" i="1" s="1"/>
  <c r="U121" i="1"/>
  <c r="T121" i="1"/>
  <c r="Q121" i="1"/>
  <c r="R121" i="1" s="1"/>
  <c r="P121" i="1"/>
  <c r="O121" i="1"/>
  <c r="S121" i="1" s="1"/>
  <c r="U120" i="1"/>
  <c r="T120" i="1"/>
  <c r="Q120" i="1"/>
  <c r="R120" i="1" s="1"/>
  <c r="P120" i="1"/>
  <c r="O120" i="1"/>
  <c r="S120" i="1" s="1"/>
  <c r="U119" i="1"/>
  <c r="T119" i="1"/>
  <c r="Q119" i="1"/>
  <c r="R119" i="1" s="1"/>
  <c r="P119" i="1"/>
  <c r="O119" i="1"/>
  <c r="S119" i="1" s="1"/>
  <c r="U118" i="1"/>
  <c r="T118" i="1"/>
  <c r="Q118" i="1"/>
  <c r="R118" i="1" s="1"/>
  <c r="P118" i="1"/>
  <c r="O118" i="1"/>
  <c r="S118" i="1" s="1"/>
  <c r="U117" i="1"/>
  <c r="T117" i="1"/>
  <c r="Q117" i="1"/>
  <c r="R117" i="1" s="1"/>
  <c r="P117" i="1"/>
  <c r="O117" i="1"/>
  <c r="S117" i="1" s="1"/>
  <c r="U116" i="1"/>
  <c r="T116" i="1"/>
  <c r="Q116" i="1"/>
  <c r="R116" i="1" s="1"/>
  <c r="P116" i="1"/>
  <c r="O116" i="1"/>
  <c r="S116" i="1" s="1"/>
  <c r="U115" i="1"/>
  <c r="T115" i="1"/>
  <c r="Q115" i="1"/>
  <c r="R115" i="1" s="1"/>
  <c r="P115" i="1"/>
  <c r="O115" i="1"/>
  <c r="S115" i="1" s="1"/>
  <c r="U114" i="1"/>
  <c r="T114" i="1"/>
  <c r="Q114" i="1"/>
  <c r="R114" i="1" s="1"/>
  <c r="P114" i="1"/>
  <c r="O114" i="1"/>
  <c r="S114" i="1" s="1"/>
  <c r="U113" i="1"/>
  <c r="T113" i="1"/>
  <c r="Q113" i="1"/>
  <c r="R113" i="1" s="1"/>
  <c r="P113" i="1"/>
  <c r="O113" i="1"/>
  <c r="S113" i="1" s="1"/>
  <c r="U112" i="1"/>
  <c r="T112" i="1"/>
  <c r="Q112" i="1"/>
  <c r="R112" i="1" s="1"/>
  <c r="P112" i="1"/>
  <c r="O112" i="1"/>
  <c r="S112" i="1" s="1"/>
  <c r="U111" i="1"/>
  <c r="T111" i="1"/>
  <c r="Q111" i="1"/>
  <c r="R111" i="1" s="1"/>
  <c r="P111" i="1"/>
  <c r="O111" i="1"/>
  <c r="S111" i="1" s="1"/>
  <c r="U110" i="1"/>
  <c r="T110" i="1"/>
  <c r="Q110" i="1"/>
  <c r="R110" i="1" s="1"/>
  <c r="P110" i="1"/>
  <c r="O110" i="1"/>
  <c r="S110" i="1" s="1"/>
  <c r="U109" i="1"/>
  <c r="T109" i="1"/>
  <c r="Q109" i="1"/>
  <c r="R109" i="1" s="1"/>
  <c r="P109" i="1"/>
  <c r="O109" i="1"/>
  <c r="S109" i="1" s="1"/>
  <c r="U108" i="1"/>
  <c r="T108" i="1"/>
  <c r="Q108" i="1"/>
  <c r="R108" i="1" s="1"/>
  <c r="P108" i="1"/>
  <c r="O108" i="1"/>
  <c r="S108" i="1" s="1"/>
  <c r="U107" i="1"/>
  <c r="T107" i="1"/>
  <c r="Q107" i="1"/>
  <c r="R107" i="1" s="1"/>
  <c r="P107" i="1"/>
  <c r="O107" i="1"/>
  <c r="S107" i="1" s="1"/>
  <c r="U106" i="1"/>
  <c r="T106" i="1"/>
  <c r="Q106" i="1"/>
  <c r="R106" i="1" s="1"/>
  <c r="P106" i="1"/>
  <c r="O106" i="1"/>
  <c r="S106" i="1" s="1"/>
  <c r="U105" i="1"/>
  <c r="T105" i="1"/>
  <c r="Q105" i="1"/>
  <c r="R105" i="1" s="1"/>
  <c r="P105" i="1"/>
  <c r="O105" i="1"/>
  <c r="S105" i="1" s="1"/>
  <c r="U104" i="1"/>
  <c r="T104" i="1"/>
  <c r="Q104" i="1"/>
  <c r="R104" i="1" s="1"/>
  <c r="P104" i="1"/>
  <c r="O104" i="1"/>
  <c r="S104" i="1" s="1"/>
  <c r="U103" i="1"/>
  <c r="T103" i="1"/>
  <c r="Q103" i="1"/>
  <c r="R103" i="1" s="1"/>
  <c r="P103" i="1"/>
  <c r="O103" i="1"/>
  <c r="S103" i="1" s="1"/>
  <c r="U102" i="1"/>
  <c r="T102" i="1"/>
  <c r="Q102" i="1"/>
  <c r="R102" i="1" s="1"/>
  <c r="P102" i="1"/>
  <c r="O102" i="1"/>
  <c r="S102" i="1" s="1"/>
  <c r="U101" i="1"/>
  <c r="T101" i="1"/>
  <c r="Q101" i="1"/>
  <c r="R101" i="1" s="1"/>
  <c r="P101" i="1"/>
  <c r="O101" i="1"/>
  <c r="S101" i="1" s="1"/>
  <c r="U100" i="1"/>
  <c r="T100" i="1"/>
  <c r="Q100" i="1"/>
  <c r="R100" i="1" s="1"/>
  <c r="P100" i="1"/>
  <c r="O100" i="1"/>
  <c r="S100" i="1" s="1"/>
  <c r="U99" i="1"/>
  <c r="T99" i="1"/>
  <c r="Q99" i="1"/>
  <c r="R99" i="1" s="1"/>
  <c r="P99" i="1"/>
  <c r="O99" i="1"/>
  <c r="S99" i="1" s="1"/>
  <c r="U98" i="1"/>
  <c r="T98" i="1"/>
  <c r="Q98" i="1"/>
  <c r="R98" i="1" s="1"/>
  <c r="P98" i="1"/>
  <c r="O98" i="1"/>
  <c r="S98" i="1" s="1"/>
  <c r="U97" i="1"/>
  <c r="T97" i="1"/>
  <c r="Q97" i="1"/>
  <c r="R97" i="1" s="1"/>
  <c r="P97" i="1"/>
  <c r="O97" i="1"/>
  <c r="S97" i="1" s="1"/>
  <c r="U96" i="1"/>
  <c r="T96" i="1"/>
  <c r="Q96" i="1"/>
  <c r="R96" i="1" s="1"/>
  <c r="P96" i="1"/>
  <c r="O96" i="1"/>
  <c r="S96" i="1" s="1"/>
  <c r="U95" i="1"/>
  <c r="T95" i="1"/>
  <c r="Q95" i="1"/>
  <c r="R95" i="1" s="1"/>
  <c r="P95" i="1"/>
  <c r="O95" i="1"/>
  <c r="S95" i="1" s="1"/>
  <c r="U94" i="1"/>
  <c r="T94" i="1"/>
  <c r="Q94" i="1"/>
  <c r="R94" i="1" s="1"/>
  <c r="P94" i="1"/>
  <c r="O94" i="1"/>
  <c r="S94" i="1" s="1"/>
  <c r="U93" i="1"/>
  <c r="T93" i="1"/>
  <c r="Q93" i="1"/>
  <c r="R93" i="1" s="1"/>
  <c r="P93" i="1"/>
  <c r="O93" i="1"/>
  <c r="S93" i="1" s="1"/>
  <c r="U92" i="1"/>
  <c r="T92" i="1"/>
  <c r="Q92" i="1"/>
  <c r="R92" i="1" s="1"/>
  <c r="P92" i="1"/>
  <c r="O92" i="1"/>
  <c r="S92" i="1" s="1"/>
  <c r="U91" i="1"/>
  <c r="T91" i="1"/>
  <c r="Q91" i="1"/>
  <c r="R91" i="1" s="1"/>
  <c r="P91" i="1"/>
  <c r="O91" i="1"/>
  <c r="S91" i="1" s="1"/>
  <c r="U90" i="1"/>
  <c r="T90" i="1"/>
  <c r="Q90" i="1"/>
  <c r="R90" i="1" s="1"/>
  <c r="P90" i="1"/>
  <c r="O90" i="1"/>
  <c r="S90" i="1" s="1"/>
  <c r="U89" i="1"/>
  <c r="T89" i="1"/>
  <c r="Q89" i="1"/>
  <c r="R89" i="1" s="1"/>
  <c r="P89" i="1"/>
  <c r="O89" i="1"/>
  <c r="S89" i="1" s="1"/>
  <c r="U88" i="1"/>
  <c r="T88" i="1"/>
  <c r="Q88" i="1"/>
  <c r="R88" i="1" s="1"/>
  <c r="P88" i="1"/>
  <c r="O88" i="1"/>
  <c r="S88" i="1" s="1"/>
  <c r="U87" i="1"/>
  <c r="T87" i="1"/>
  <c r="Q87" i="1"/>
  <c r="R87" i="1" s="1"/>
  <c r="P87" i="1"/>
  <c r="O87" i="1"/>
  <c r="S87" i="1" s="1"/>
  <c r="U86" i="1"/>
  <c r="T86" i="1"/>
  <c r="Q86" i="1"/>
  <c r="R86" i="1" s="1"/>
  <c r="P86" i="1"/>
  <c r="O86" i="1"/>
  <c r="S86" i="1" s="1"/>
  <c r="U85" i="1"/>
  <c r="T85" i="1"/>
  <c r="Q85" i="1"/>
  <c r="R85" i="1" s="1"/>
  <c r="P85" i="1"/>
  <c r="O85" i="1"/>
  <c r="S85" i="1" s="1"/>
  <c r="U84" i="1"/>
  <c r="T84" i="1"/>
  <c r="Q84" i="1"/>
  <c r="R84" i="1" s="1"/>
  <c r="P84" i="1"/>
  <c r="O84" i="1"/>
  <c r="S84" i="1" s="1"/>
  <c r="U83" i="1"/>
  <c r="T83" i="1"/>
  <c r="Q83" i="1"/>
  <c r="R83" i="1" s="1"/>
  <c r="P83" i="1"/>
  <c r="O83" i="1"/>
  <c r="S83" i="1" s="1"/>
  <c r="U82" i="1"/>
  <c r="T82" i="1"/>
  <c r="Q82" i="1"/>
  <c r="R82" i="1" s="1"/>
  <c r="P82" i="1"/>
  <c r="O82" i="1"/>
  <c r="S82" i="1" s="1"/>
  <c r="U81" i="1"/>
  <c r="T81" i="1"/>
  <c r="Q81" i="1"/>
  <c r="R81" i="1" s="1"/>
  <c r="P81" i="1"/>
  <c r="O81" i="1"/>
  <c r="S81" i="1" s="1"/>
  <c r="U80" i="1"/>
  <c r="T80" i="1"/>
  <c r="Q80" i="1"/>
  <c r="R80" i="1" s="1"/>
  <c r="P80" i="1"/>
  <c r="O80" i="1"/>
  <c r="S80" i="1" s="1"/>
  <c r="U79" i="1"/>
  <c r="T79" i="1"/>
  <c r="Q79" i="1"/>
  <c r="R79" i="1" s="1"/>
  <c r="P79" i="1"/>
  <c r="O79" i="1"/>
  <c r="S79" i="1" s="1"/>
  <c r="U78" i="1"/>
  <c r="T78" i="1"/>
  <c r="Q78" i="1"/>
  <c r="R78" i="1" s="1"/>
  <c r="P78" i="1"/>
  <c r="O78" i="1"/>
  <c r="S78" i="1" s="1"/>
  <c r="U77" i="1"/>
  <c r="T77" i="1"/>
  <c r="Q77" i="1"/>
  <c r="R77" i="1" s="1"/>
  <c r="P77" i="1"/>
  <c r="O77" i="1"/>
  <c r="S77" i="1" s="1"/>
  <c r="U76" i="1"/>
  <c r="T76" i="1"/>
  <c r="Q76" i="1"/>
  <c r="R76" i="1" s="1"/>
  <c r="P76" i="1"/>
  <c r="O76" i="1"/>
  <c r="S76" i="1" s="1"/>
  <c r="U75" i="1"/>
  <c r="T75" i="1"/>
  <c r="Q75" i="1"/>
  <c r="R75" i="1" s="1"/>
  <c r="P75" i="1"/>
  <c r="O75" i="1"/>
  <c r="S75" i="1" s="1"/>
  <c r="U74" i="1"/>
  <c r="T74" i="1"/>
  <c r="Q74" i="1"/>
  <c r="R74" i="1" s="1"/>
  <c r="P74" i="1"/>
  <c r="O74" i="1"/>
  <c r="S74" i="1" s="1"/>
  <c r="U73" i="1"/>
  <c r="T73" i="1"/>
  <c r="Q73" i="1"/>
  <c r="R73" i="1" s="1"/>
  <c r="P73" i="1"/>
  <c r="O73" i="1"/>
  <c r="S73" i="1" s="1"/>
  <c r="U72" i="1"/>
  <c r="T72" i="1"/>
  <c r="Q72" i="1"/>
  <c r="R72" i="1" s="1"/>
  <c r="P72" i="1"/>
  <c r="O72" i="1"/>
  <c r="S72" i="1" s="1"/>
  <c r="U71" i="1"/>
  <c r="V71" i="1" s="1"/>
  <c r="T71" i="1"/>
  <c r="Q71" i="1"/>
  <c r="R71" i="1" s="1"/>
  <c r="P71" i="1"/>
  <c r="O71" i="1"/>
  <c r="S71" i="1" s="1"/>
  <c r="U70" i="1"/>
  <c r="T70" i="1"/>
  <c r="Q70" i="1"/>
  <c r="R70" i="1" s="1"/>
  <c r="P70" i="1"/>
  <c r="O70" i="1"/>
  <c r="S70" i="1" s="1"/>
  <c r="U69" i="1"/>
  <c r="T69" i="1"/>
  <c r="Q69" i="1"/>
  <c r="R69" i="1" s="1"/>
  <c r="P69" i="1"/>
  <c r="O69" i="1"/>
  <c r="S69" i="1" s="1"/>
  <c r="U68" i="1"/>
  <c r="T68" i="1"/>
  <c r="Q68" i="1"/>
  <c r="R68" i="1" s="1"/>
  <c r="P68" i="1"/>
  <c r="O68" i="1"/>
  <c r="S68" i="1" s="1"/>
  <c r="U67" i="1"/>
  <c r="T67" i="1"/>
  <c r="Q67" i="1"/>
  <c r="R67" i="1" s="1"/>
  <c r="P67" i="1"/>
  <c r="O67" i="1"/>
  <c r="S67" i="1" s="1"/>
  <c r="U66" i="1"/>
  <c r="T66" i="1"/>
  <c r="Q66" i="1"/>
  <c r="R66" i="1" s="1"/>
  <c r="P66" i="1"/>
  <c r="O66" i="1"/>
  <c r="S66" i="1" s="1"/>
  <c r="U65" i="1"/>
  <c r="T65" i="1"/>
  <c r="Q65" i="1"/>
  <c r="R65" i="1" s="1"/>
  <c r="P65" i="1"/>
  <c r="O65" i="1"/>
  <c r="S65" i="1" s="1"/>
  <c r="U64" i="1"/>
  <c r="T64" i="1"/>
  <c r="Q64" i="1"/>
  <c r="R64" i="1" s="1"/>
  <c r="P64" i="1"/>
  <c r="O64" i="1"/>
  <c r="S64" i="1" s="1"/>
  <c r="U63" i="1"/>
  <c r="T63" i="1"/>
  <c r="Q63" i="1"/>
  <c r="R63" i="1" s="1"/>
  <c r="P63" i="1"/>
  <c r="O63" i="1"/>
  <c r="S63" i="1" s="1"/>
  <c r="U62" i="1"/>
  <c r="T62" i="1"/>
  <c r="Q62" i="1"/>
  <c r="R62" i="1" s="1"/>
  <c r="P62" i="1"/>
  <c r="O62" i="1"/>
  <c r="S62" i="1" s="1"/>
  <c r="U61" i="1"/>
  <c r="T61" i="1"/>
  <c r="Q61" i="1"/>
  <c r="R61" i="1" s="1"/>
  <c r="P61" i="1"/>
  <c r="O61" i="1"/>
  <c r="S61" i="1" s="1"/>
  <c r="U60" i="1"/>
  <c r="T60" i="1"/>
  <c r="Q60" i="1"/>
  <c r="R60" i="1" s="1"/>
  <c r="P60" i="1"/>
  <c r="O60" i="1"/>
  <c r="S60" i="1" s="1"/>
  <c r="U59" i="1"/>
  <c r="T59" i="1"/>
  <c r="Q59" i="1"/>
  <c r="R59" i="1" s="1"/>
  <c r="P59" i="1"/>
  <c r="O59" i="1"/>
  <c r="S59" i="1" s="1"/>
  <c r="U58" i="1"/>
  <c r="T58" i="1"/>
  <c r="Q58" i="1"/>
  <c r="R58" i="1" s="1"/>
  <c r="P58" i="1"/>
  <c r="O58" i="1"/>
  <c r="S58" i="1" s="1"/>
  <c r="U57" i="1"/>
  <c r="T57" i="1"/>
  <c r="Q57" i="1"/>
  <c r="R57" i="1" s="1"/>
  <c r="P57" i="1"/>
  <c r="O57" i="1"/>
  <c r="S57" i="1" s="1"/>
  <c r="U56" i="1"/>
  <c r="T56" i="1"/>
  <c r="Q56" i="1"/>
  <c r="R56" i="1" s="1"/>
  <c r="P56" i="1"/>
  <c r="O56" i="1"/>
  <c r="S56" i="1" s="1"/>
  <c r="U55" i="1"/>
  <c r="T55" i="1"/>
  <c r="Q55" i="1"/>
  <c r="R55" i="1" s="1"/>
  <c r="P55" i="1"/>
  <c r="O55" i="1"/>
  <c r="S55" i="1" s="1"/>
  <c r="U54" i="1"/>
  <c r="T54" i="1"/>
  <c r="Q54" i="1"/>
  <c r="R54" i="1" s="1"/>
  <c r="P54" i="1"/>
  <c r="O54" i="1"/>
  <c r="S54" i="1" s="1"/>
  <c r="U53" i="1"/>
  <c r="T53" i="1"/>
  <c r="Q53" i="1"/>
  <c r="R53" i="1" s="1"/>
  <c r="P53" i="1"/>
  <c r="O53" i="1"/>
  <c r="S53" i="1" s="1"/>
  <c r="U52" i="1"/>
  <c r="T52" i="1"/>
  <c r="Q52" i="1"/>
  <c r="R52" i="1" s="1"/>
  <c r="P52" i="1"/>
  <c r="O52" i="1"/>
  <c r="S52" i="1" s="1"/>
  <c r="U51" i="1"/>
  <c r="T51" i="1"/>
  <c r="Q51" i="1"/>
  <c r="R51" i="1" s="1"/>
  <c r="P51" i="1"/>
  <c r="O51" i="1"/>
  <c r="S51" i="1" s="1"/>
  <c r="U50" i="1"/>
  <c r="T50" i="1"/>
  <c r="Q50" i="1"/>
  <c r="R50" i="1" s="1"/>
  <c r="P50" i="1"/>
  <c r="O50" i="1"/>
  <c r="S50" i="1" s="1"/>
  <c r="U49" i="1"/>
  <c r="T49" i="1"/>
  <c r="Q49" i="1"/>
  <c r="R49" i="1" s="1"/>
  <c r="P49" i="1"/>
  <c r="O49" i="1"/>
  <c r="S49" i="1" s="1"/>
  <c r="U48" i="1"/>
  <c r="V48" i="1" s="1"/>
  <c r="T48" i="1"/>
  <c r="Q48" i="1"/>
  <c r="R48" i="1" s="1"/>
  <c r="P48" i="1"/>
  <c r="O48" i="1"/>
  <c r="S48" i="1" s="1"/>
  <c r="U47" i="1"/>
  <c r="T47" i="1"/>
  <c r="Q47" i="1"/>
  <c r="R47" i="1" s="1"/>
  <c r="P47" i="1"/>
  <c r="O47" i="1"/>
  <c r="S47" i="1" s="1"/>
  <c r="U46" i="1"/>
  <c r="T46" i="1"/>
  <c r="Q46" i="1"/>
  <c r="R46" i="1" s="1"/>
  <c r="P46" i="1"/>
  <c r="O46" i="1"/>
  <c r="S46" i="1" s="1"/>
  <c r="U45" i="1"/>
  <c r="T45" i="1"/>
  <c r="Q45" i="1"/>
  <c r="R45" i="1" s="1"/>
  <c r="P45" i="1"/>
  <c r="O45" i="1"/>
  <c r="S45" i="1" s="1"/>
  <c r="U44" i="1"/>
  <c r="T44" i="1"/>
  <c r="Q44" i="1"/>
  <c r="R44" i="1" s="1"/>
  <c r="P44" i="1"/>
  <c r="O44" i="1"/>
  <c r="S44" i="1" s="1"/>
  <c r="U43" i="1"/>
  <c r="T43" i="1"/>
  <c r="Q43" i="1"/>
  <c r="R43" i="1" s="1"/>
  <c r="P43" i="1"/>
  <c r="O43" i="1"/>
  <c r="S43" i="1" s="1"/>
  <c r="U42" i="1"/>
  <c r="T42" i="1"/>
  <c r="Q42" i="1"/>
  <c r="R42" i="1" s="1"/>
  <c r="P42" i="1"/>
  <c r="O42" i="1"/>
  <c r="S42" i="1" s="1"/>
  <c r="U41" i="1"/>
  <c r="T41" i="1"/>
  <c r="Q41" i="1"/>
  <c r="R41" i="1" s="1"/>
  <c r="P41" i="1"/>
  <c r="O41" i="1"/>
  <c r="S41" i="1" s="1"/>
  <c r="U40" i="1"/>
  <c r="T40" i="1"/>
  <c r="Q40" i="1"/>
  <c r="R40" i="1" s="1"/>
  <c r="P40" i="1"/>
  <c r="O40" i="1"/>
  <c r="S40" i="1" s="1"/>
  <c r="U39" i="1"/>
  <c r="T39" i="1"/>
  <c r="Q39" i="1"/>
  <c r="R39" i="1" s="1"/>
  <c r="P39" i="1"/>
  <c r="O39" i="1"/>
  <c r="S39" i="1" s="1"/>
  <c r="U38" i="1"/>
  <c r="T38" i="1"/>
  <c r="Q38" i="1"/>
  <c r="R38" i="1" s="1"/>
  <c r="P38" i="1"/>
  <c r="O38" i="1"/>
  <c r="S38" i="1" s="1"/>
  <c r="U37" i="1"/>
  <c r="T37" i="1"/>
  <c r="Q37" i="1"/>
  <c r="R37" i="1" s="1"/>
  <c r="P37" i="1"/>
  <c r="O37" i="1"/>
  <c r="S37" i="1" s="1"/>
  <c r="U36" i="1"/>
  <c r="T36" i="1"/>
  <c r="Q36" i="1"/>
  <c r="R36" i="1" s="1"/>
  <c r="P36" i="1"/>
  <c r="O36" i="1"/>
  <c r="S36" i="1" s="1"/>
  <c r="U35" i="1"/>
  <c r="T35" i="1"/>
  <c r="Q35" i="1"/>
  <c r="R35" i="1" s="1"/>
  <c r="P35" i="1"/>
  <c r="O35" i="1"/>
  <c r="S35" i="1" s="1"/>
  <c r="U34" i="1"/>
  <c r="V34" i="1" s="1"/>
  <c r="T34" i="1"/>
  <c r="Q34" i="1"/>
  <c r="R34" i="1" s="1"/>
  <c r="P34" i="1"/>
  <c r="O34" i="1"/>
  <c r="S34" i="1" s="1"/>
  <c r="U33" i="1"/>
  <c r="T33" i="1"/>
  <c r="Q33" i="1"/>
  <c r="R33" i="1" s="1"/>
  <c r="P33" i="1"/>
  <c r="O33" i="1"/>
  <c r="S33" i="1" s="1"/>
  <c r="U32" i="1"/>
  <c r="T32" i="1"/>
  <c r="Q32" i="1"/>
  <c r="R32" i="1" s="1"/>
  <c r="P32" i="1"/>
  <c r="O32" i="1"/>
  <c r="S32" i="1" s="1"/>
  <c r="U31" i="1"/>
  <c r="T31" i="1"/>
  <c r="Q31" i="1"/>
  <c r="R31" i="1" s="1"/>
  <c r="P31" i="1"/>
  <c r="O31" i="1"/>
  <c r="S31" i="1" s="1"/>
  <c r="U30" i="1"/>
  <c r="V30" i="1" s="1"/>
  <c r="T30" i="1"/>
  <c r="Q30" i="1"/>
  <c r="R30" i="1" s="1"/>
  <c r="P30" i="1"/>
  <c r="O30" i="1"/>
  <c r="S30" i="1" s="1"/>
  <c r="U29" i="1"/>
  <c r="T29" i="1"/>
  <c r="Q29" i="1"/>
  <c r="R29" i="1" s="1"/>
  <c r="P29" i="1"/>
  <c r="O29" i="1"/>
  <c r="S29" i="1" s="1"/>
  <c r="U28" i="1"/>
  <c r="T28" i="1"/>
  <c r="Q28" i="1"/>
  <c r="R28" i="1" s="1"/>
  <c r="P28" i="1"/>
  <c r="O28" i="1"/>
  <c r="S28" i="1" s="1"/>
  <c r="U27" i="1"/>
  <c r="T27" i="1"/>
  <c r="Q27" i="1"/>
  <c r="R27" i="1" s="1"/>
  <c r="P27" i="1"/>
  <c r="O27" i="1"/>
  <c r="S27" i="1" s="1"/>
  <c r="U26" i="1"/>
  <c r="V26" i="1" s="1"/>
  <c r="T26" i="1"/>
  <c r="Q26" i="1"/>
  <c r="R26" i="1" s="1"/>
  <c r="P26" i="1"/>
  <c r="O26" i="1"/>
  <c r="S26" i="1" s="1"/>
  <c r="U25" i="1"/>
  <c r="T25" i="1"/>
  <c r="Q25" i="1"/>
  <c r="R25" i="1" s="1"/>
  <c r="P25" i="1"/>
  <c r="O25" i="1"/>
  <c r="S25" i="1" s="1"/>
  <c r="U24" i="1"/>
  <c r="T24" i="1"/>
  <c r="Q24" i="1"/>
  <c r="R24" i="1" s="1"/>
  <c r="P24" i="1"/>
  <c r="O24" i="1"/>
  <c r="S24" i="1" s="1"/>
  <c r="U23" i="1"/>
  <c r="T23" i="1"/>
  <c r="Q23" i="1"/>
  <c r="R23" i="1" s="1"/>
  <c r="P23" i="1"/>
  <c r="O23" i="1"/>
  <c r="S23" i="1" s="1"/>
  <c r="U22" i="1"/>
  <c r="V22" i="1" s="1"/>
  <c r="T22" i="1"/>
  <c r="Q22" i="1"/>
  <c r="R22" i="1" s="1"/>
  <c r="P22" i="1"/>
  <c r="O22" i="1"/>
  <c r="S22" i="1" s="1"/>
  <c r="U21" i="1"/>
  <c r="T21" i="1"/>
  <c r="Q21" i="1"/>
  <c r="R21" i="1" s="1"/>
  <c r="P21" i="1"/>
  <c r="O21" i="1"/>
  <c r="S21" i="1" s="1"/>
  <c r="U20" i="1"/>
  <c r="T20" i="1"/>
  <c r="Q20" i="1"/>
  <c r="R20" i="1" s="1"/>
  <c r="P20" i="1"/>
  <c r="O20" i="1"/>
  <c r="S20" i="1" s="1"/>
  <c r="U19" i="1"/>
  <c r="T19" i="1"/>
  <c r="Q19" i="1"/>
  <c r="R19" i="1" s="1"/>
  <c r="P19" i="1"/>
  <c r="O19" i="1"/>
  <c r="S19" i="1" s="1"/>
  <c r="U18" i="1"/>
  <c r="T18" i="1"/>
  <c r="Q18" i="1"/>
  <c r="R18" i="1" s="1"/>
  <c r="P18" i="1"/>
  <c r="O18" i="1"/>
  <c r="S18" i="1" s="1"/>
  <c r="U17" i="1"/>
  <c r="T17" i="1"/>
  <c r="Q17" i="1"/>
  <c r="R17" i="1" s="1"/>
  <c r="P17" i="1"/>
  <c r="O17" i="1"/>
  <c r="S17" i="1" s="1"/>
  <c r="U16" i="1"/>
  <c r="T16" i="1"/>
  <c r="Q16" i="1"/>
  <c r="R16" i="1" s="1"/>
  <c r="P16" i="1"/>
  <c r="O16" i="1"/>
  <c r="S16" i="1" s="1"/>
  <c r="U15" i="1"/>
  <c r="V15" i="1" s="1"/>
  <c r="T15" i="1"/>
  <c r="R15" i="1"/>
  <c r="Q15" i="1"/>
  <c r="P15" i="1"/>
  <c r="O15" i="1"/>
  <c r="S15" i="1" s="1"/>
  <c r="V14" i="1"/>
  <c r="U14" i="1"/>
  <c r="T14" i="1"/>
  <c r="Q14" i="1"/>
  <c r="R14" i="1" s="1"/>
  <c r="P14" i="1"/>
  <c r="O14" i="1"/>
  <c r="S14" i="1" s="1"/>
  <c r="U13" i="1"/>
  <c r="T13" i="1"/>
  <c r="Q13" i="1"/>
  <c r="R13" i="1" s="1"/>
  <c r="P13" i="1"/>
  <c r="O13" i="1"/>
  <c r="S13" i="1" s="1"/>
  <c r="U12" i="1"/>
  <c r="T12" i="1"/>
  <c r="Q12" i="1"/>
  <c r="R12" i="1" s="1"/>
  <c r="P12" i="1"/>
  <c r="O12" i="1"/>
  <c r="S12" i="1" s="1"/>
  <c r="U11" i="1"/>
  <c r="V11" i="1" s="1"/>
  <c r="T11" i="1"/>
  <c r="R11" i="1"/>
  <c r="Q11" i="1"/>
  <c r="P11" i="1"/>
  <c r="O11" i="1"/>
  <c r="S11" i="1" s="1"/>
  <c r="U10" i="1"/>
  <c r="T10" i="1"/>
  <c r="V10" i="1" s="1"/>
  <c r="Q10" i="1"/>
  <c r="R10" i="1" s="1"/>
  <c r="P10" i="1"/>
  <c r="O10" i="1"/>
  <c r="S10" i="1" s="1"/>
  <c r="U9" i="1"/>
  <c r="T9" i="1"/>
  <c r="Q9" i="1"/>
  <c r="R9" i="1" s="1"/>
  <c r="P9" i="1"/>
  <c r="O9" i="1"/>
  <c r="S9" i="1" s="1"/>
  <c r="U8" i="1"/>
  <c r="T8" i="1"/>
  <c r="Q8" i="1"/>
  <c r="R8" i="1" s="1"/>
  <c r="P8" i="1"/>
  <c r="O8" i="1"/>
  <c r="S8" i="1" s="1"/>
  <c r="U7" i="1"/>
  <c r="V7" i="1" s="1"/>
  <c r="T7" i="1"/>
  <c r="R7" i="1"/>
  <c r="Q7" i="1"/>
  <c r="P7" i="1"/>
  <c r="O7" i="1"/>
  <c r="S7" i="1" s="1"/>
  <c r="V6" i="1"/>
  <c r="U6" i="1"/>
  <c r="T6" i="1"/>
  <c r="Q6" i="1"/>
  <c r="R6" i="1" s="1"/>
  <c r="P6" i="1"/>
  <c r="O6" i="1"/>
  <c r="S6" i="1" s="1"/>
  <c r="U5" i="1"/>
  <c r="T5" i="1"/>
  <c r="Q5" i="1"/>
  <c r="R5" i="1" s="1"/>
  <c r="P5" i="1"/>
  <c r="O5" i="1"/>
  <c r="S5" i="1" s="1"/>
  <c r="U4" i="1"/>
  <c r="T4" i="1"/>
  <c r="Q4" i="1"/>
  <c r="R4" i="1" s="1"/>
  <c r="P4" i="1"/>
  <c r="O4" i="1"/>
  <c r="S4" i="1" s="1"/>
  <c r="U3" i="1"/>
  <c r="V3" i="1" s="1"/>
  <c r="T3" i="1"/>
  <c r="R3" i="1"/>
  <c r="Q3" i="1"/>
  <c r="P3" i="1"/>
  <c r="O3" i="1"/>
  <c r="S3" i="1" s="1"/>
  <c r="U2" i="1"/>
  <c r="T2" i="1"/>
  <c r="V2" i="1" s="1"/>
  <c r="Q2" i="1"/>
  <c r="R2" i="1" s="1"/>
  <c r="P2" i="1"/>
  <c r="O2" i="1"/>
  <c r="S2" i="1" s="1"/>
  <c r="V2495" i="1" l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6" i="1"/>
  <c r="V2439" i="1"/>
  <c r="V2442" i="1"/>
  <c r="V2443" i="1"/>
  <c r="V2446" i="1"/>
  <c r="V2447" i="1"/>
  <c r="V2450" i="1"/>
  <c r="V2451" i="1"/>
  <c r="V2454" i="1"/>
  <c r="V2455" i="1"/>
  <c r="V2453" i="1"/>
  <c r="V2426" i="1"/>
  <c r="V2427" i="1"/>
  <c r="V2428" i="1"/>
  <c r="V2430" i="1"/>
  <c r="V2431" i="1"/>
  <c r="V2432" i="1"/>
  <c r="V2434" i="1"/>
  <c r="V2435" i="1"/>
  <c r="V2436" i="1"/>
  <c r="V2438" i="1"/>
  <c r="V2423" i="1"/>
  <c r="V2424" i="1"/>
  <c r="V2415" i="1"/>
  <c r="V2414" i="1"/>
  <c r="V2419" i="1"/>
  <c r="V2382" i="1"/>
  <c r="V2386" i="1"/>
  <c r="V2390" i="1"/>
  <c r="V2394" i="1"/>
  <c r="V2398" i="1"/>
  <c r="V2402" i="1"/>
  <c r="V2406" i="1"/>
  <c r="V2363" i="1"/>
  <c r="V2367" i="1"/>
  <c r="V2371" i="1"/>
  <c r="V2364" i="1"/>
  <c r="V2368" i="1"/>
  <c r="V2372" i="1"/>
  <c r="V2325" i="1"/>
  <c r="V2329" i="1"/>
  <c r="V2333" i="1"/>
  <c r="V2337" i="1"/>
  <c r="V2341" i="1"/>
  <c r="V2345" i="1"/>
  <c r="V2349" i="1"/>
  <c r="V2353" i="1"/>
  <c r="V2357" i="1"/>
  <c r="V2361" i="1"/>
  <c r="V2315" i="1"/>
  <c r="V2319" i="1"/>
  <c r="V2323" i="1"/>
  <c r="V2327" i="1"/>
  <c r="V2331" i="1"/>
  <c r="V2335" i="1"/>
  <c r="V2339" i="1"/>
  <c r="V2343" i="1"/>
  <c r="V2347" i="1"/>
  <c r="V2351" i="1"/>
  <c r="V2355" i="1"/>
  <c r="V2359" i="1"/>
  <c r="V2316" i="1"/>
  <c r="V2320" i="1"/>
  <c r="V2324" i="1"/>
  <c r="V2328" i="1"/>
  <c r="V2332" i="1"/>
  <c r="V2336" i="1"/>
  <c r="V2340" i="1"/>
  <c r="V2344" i="1"/>
  <c r="V2348" i="1"/>
  <c r="V2352" i="1"/>
  <c r="V2356" i="1"/>
  <c r="V2302" i="1"/>
  <c r="V2309" i="1"/>
  <c r="V2211" i="1"/>
  <c r="V2215" i="1"/>
  <c r="V2219" i="1"/>
  <c r="V2239" i="1"/>
  <c r="V2275" i="1"/>
  <c r="V2307" i="1"/>
  <c r="V2311" i="1"/>
  <c r="V2308" i="1"/>
  <c r="V2159" i="1"/>
  <c r="V2163" i="1"/>
  <c r="V2167" i="1"/>
  <c r="V2170" i="1"/>
  <c r="V2174" i="1"/>
  <c r="V2178" i="1"/>
  <c r="V2182" i="1"/>
  <c r="V2186" i="1"/>
  <c r="V2190" i="1"/>
  <c r="V2194" i="1"/>
  <c r="V2198" i="1"/>
  <c r="V2199" i="1"/>
  <c r="V2203" i="1"/>
  <c r="V2207" i="1"/>
  <c r="V2172" i="1"/>
  <c r="V2176" i="1"/>
  <c r="V2180" i="1"/>
  <c r="V2184" i="1"/>
  <c r="V2188" i="1"/>
  <c r="V2192" i="1"/>
  <c r="V2196" i="1"/>
  <c r="V2154" i="1"/>
  <c r="V2063" i="1"/>
  <c r="V2067" i="1"/>
  <c r="V2071" i="1"/>
  <c r="V2075" i="1"/>
  <c r="V2079" i="1"/>
  <c r="V2083" i="1"/>
  <c r="V2087" i="1"/>
  <c r="V2091" i="1"/>
  <c r="V2095" i="1"/>
  <c r="V2099" i="1"/>
  <c r="V2103" i="1"/>
  <c r="V2107" i="1"/>
  <c r="V2111" i="1"/>
  <c r="V2115" i="1"/>
  <c r="V2119" i="1"/>
  <c r="V2123" i="1"/>
  <c r="V2127" i="1"/>
  <c r="V2131" i="1"/>
  <c r="V2135" i="1"/>
  <c r="V2139" i="1"/>
  <c r="V2143" i="1"/>
  <c r="V2147" i="1"/>
  <c r="V2151" i="1"/>
  <c r="V2155" i="1"/>
  <c r="V2060" i="1"/>
  <c r="V2009" i="1"/>
  <c r="V2013" i="1"/>
  <c r="V2017" i="1"/>
  <c r="V2021" i="1"/>
  <c r="V2025" i="1"/>
  <c r="V2029" i="1"/>
  <c r="V2011" i="1"/>
  <c r="V2015" i="1"/>
  <c r="V2019" i="1"/>
  <c r="V2023" i="1"/>
  <c r="V2027" i="1"/>
  <c r="V1969" i="1"/>
  <c r="V1973" i="1"/>
  <c r="V1977" i="1"/>
  <c r="V2005" i="1"/>
  <c r="V1983" i="1"/>
  <c r="V1987" i="1"/>
  <c r="V1991" i="1"/>
  <c r="V1995" i="1"/>
  <c r="V1999" i="1"/>
  <c r="V2003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4" i="1"/>
  <c r="V1909" i="1"/>
  <c r="V1918" i="1"/>
  <c r="V1930" i="1"/>
  <c r="V1908" i="1"/>
  <c r="V1912" i="1"/>
  <c r="V1916" i="1"/>
  <c r="V1920" i="1"/>
  <c r="V1924" i="1"/>
  <c r="V1928" i="1"/>
  <c r="V1932" i="1"/>
  <c r="V1747" i="1"/>
  <c r="V1751" i="1"/>
  <c r="V1755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70" i="1"/>
  <c r="V1563" i="1"/>
  <c r="V1567" i="1"/>
  <c r="V1571" i="1"/>
  <c r="V1575" i="1"/>
  <c r="V1579" i="1"/>
  <c r="V1583" i="1"/>
  <c r="V1587" i="1"/>
  <c r="V1591" i="1"/>
  <c r="V1595" i="1"/>
  <c r="V1599" i="1"/>
  <c r="V1603" i="1"/>
  <c r="V1607" i="1"/>
  <c r="V1611" i="1"/>
  <c r="V1615" i="1"/>
  <c r="V1619" i="1"/>
  <c r="V1623" i="1"/>
  <c r="V1627" i="1"/>
  <c r="V1631" i="1"/>
  <c r="V1635" i="1"/>
  <c r="V1639" i="1"/>
  <c r="V1643" i="1"/>
  <c r="V1647" i="1"/>
  <c r="V1651" i="1"/>
  <c r="V1655" i="1"/>
  <c r="V1659" i="1"/>
  <c r="V1663" i="1"/>
  <c r="V1667" i="1"/>
  <c r="V1671" i="1"/>
  <c r="V1675" i="1"/>
  <c r="V1679" i="1"/>
  <c r="V1683" i="1"/>
  <c r="V1687" i="1"/>
  <c r="V1723" i="1"/>
  <c r="V1727" i="1"/>
  <c r="V1731" i="1"/>
  <c r="V1735" i="1"/>
  <c r="V1739" i="1"/>
  <c r="V1743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685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489" i="1"/>
  <c r="V1491" i="1"/>
  <c r="V1487" i="1"/>
  <c r="V1485" i="1"/>
  <c r="V1483" i="1"/>
  <c r="V1481" i="1"/>
  <c r="V1479" i="1"/>
  <c r="V1477" i="1"/>
  <c r="V1475" i="1"/>
  <c r="V1473" i="1"/>
  <c r="V1465" i="1"/>
  <c r="V1469" i="1"/>
  <c r="V1471" i="1"/>
  <c r="V1463" i="1"/>
  <c r="V1461" i="1"/>
  <c r="V1459" i="1"/>
  <c r="V1451" i="1"/>
  <c r="V1453" i="1"/>
  <c r="V1455" i="1"/>
  <c r="V1457" i="1"/>
  <c r="V1449" i="1"/>
  <c r="V1447" i="1"/>
  <c r="V1445" i="1"/>
  <c r="V1435" i="1"/>
  <c r="V1437" i="1"/>
  <c r="V1439" i="1"/>
  <c r="V1441" i="1"/>
  <c r="V1443" i="1"/>
  <c r="V1433" i="1"/>
  <c r="V1431" i="1"/>
  <c r="V1429" i="1"/>
  <c r="V1427" i="1"/>
  <c r="V1417" i="1"/>
  <c r="V1419" i="1"/>
  <c r="V1421" i="1"/>
  <c r="V1423" i="1"/>
  <c r="V1425" i="1"/>
  <c r="V1415" i="1"/>
  <c r="V1413" i="1"/>
  <c r="V1411" i="1"/>
  <c r="V1409" i="1"/>
  <c r="V1407" i="1"/>
  <c r="V1405" i="1"/>
  <c r="V1393" i="1"/>
  <c r="V1395" i="1"/>
  <c r="V1397" i="1"/>
  <c r="V1399" i="1"/>
  <c r="V1401" i="1"/>
  <c r="V1403" i="1"/>
  <c r="V1389" i="1"/>
  <c r="V1391" i="1"/>
  <c r="V1387" i="1"/>
  <c r="V1385" i="1"/>
  <c r="V1383" i="1"/>
  <c r="V1381" i="1"/>
  <c r="V1379" i="1"/>
  <c r="V1363" i="1"/>
  <c r="V1365" i="1"/>
  <c r="V1367" i="1"/>
  <c r="V1369" i="1"/>
  <c r="V1371" i="1"/>
  <c r="V1373" i="1"/>
  <c r="V1375" i="1"/>
  <c r="V1377" i="1"/>
  <c r="V1361" i="1"/>
  <c r="V1359" i="1"/>
  <c r="V1357" i="1"/>
  <c r="V1355" i="1"/>
  <c r="V1353" i="1"/>
  <c r="V1351" i="1"/>
  <c r="V1349" i="1"/>
  <c r="V1348" i="1"/>
  <c r="V1347" i="1"/>
  <c r="V1345" i="1"/>
  <c r="V1344" i="1"/>
  <c r="V1343" i="1"/>
  <c r="V1341" i="1"/>
  <c r="V1340" i="1"/>
  <c r="V1339" i="1"/>
  <c r="V1337" i="1"/>
  <c r="V1336" i="1"/>
  <c r="V1335" i="1"/>
  <c r="V1333" i="1"/>
  <c r="V1332" i="1"/>
  <c r="V1331" i="1"/>
  <c r="V1329" i="1"/>
  <c r="V1328" i="1"/>
  <c r="V1327" i="1"/>
  <c r="V1303" i="1"/>
  <c r="V1304" i="1"/>
  <c r="V1305" i="1"/>
  <c r="V1307" i="1"/>
  <c r="V1308" i="1"/>
  <c r="V1309" i="1"/>
  <c r="V1311" i="1"/>
  <c r="V1312" i="1"/>
  <c r="V1313" i="1"/>
  <c r="V1315" i="1"/>
  <c r="V1316" i="1"/>
  <c r="V1317" i="1"/>
  <c r="V1319" i="1"/>
  <c r="V1320" i="1"/>
  <c r="V1321" i="1"/>
  <c r="V1323" i="1"/>
  <c r="V1324" i="1"/>
  <c r="V1325" i="1"/>
  <c r="V1279" i="1"/>
  <c r="V1281" i="1"/>
  <c r="V1283" i="1"/>
  <c r="V1285" i="1"/>
  <c r="V1287" i="1"/>
  <c r="V1289" i="1"/>
  <c r="V1291" i="1"/>
  <c r="V1293" i="1"/>
  <c r="V1295" i="1"/>
  <c r="V1297" i="1"/>
  <c r="V1299" i="1"/>
  <c r="V1300" i="1"/>
  <c r="V1301" i="1"/>
  <c r="V1253" i="1"/>
  <c r="V1255" i="1"/>
  <c r="V1257" i="1"/>
  <c r="V1259" i="1"/>
  <c r="V1261" i="1"/>
  <c r="V1263" i="1"/>
  <c r="V1265" i="1"/>
  <c r="V1267" i="1"/>
  <c r="V1269" i="1"/>
  <c r="V1271" i="1"/>
  <c r="V1273" i="1"/>
  <c r="V1275" i="1"/>
  <c r="V1277" i="1"/>
  <c r="V1225" i="1"/>
  <c r="V1227" i="1"/>
  <c r="V1231" i="1"/>
  <c r="V1233" i="1"/>
  <c r="V1235" i="1"/>
  <c r="V1237" i="1"/>
  <c r="V1239" i="1"/>
  <c r="V1241" i="1"/>
  <c r="V1243" i="1"/>
  <c r="V1245" i="1"/>
  <c r="V1247" i="1"/>
  <c r="V1249" i="1"/>
  <c r="V1251" i="1"/>
  <c r="V1223" i="1"/>
  <c r="V1221" i="1"/>
  <c r="V1197" i="1"/>
  <c r="V1199" i="1"/>
  <c r="V1203" i="1"/>
  <c r="V1207" i="1"/>
  <c r="V1209" i="1"/>
  <c r="V1211" i="1"/>
  <c r="V1213" i="1"/>
  <c r="V1219" i="1"/>
  <c r="V1187" i="1"/>
  <c r="V1193" i="1"/>
  <c r="V1195" i="1"/>
  <c r="V1191" i="1"/>
  <c r="V1189" i="1"/>
  <c r="V1185" i="1"/>
  <c r="V1167" i="1"/>
  <c r="V1169" i="1"/>
  <c r="V1171" i="1"/>
  <c r="V1173" i="1"/>
  <c r="V1175" i="1"/>
  <c r="V1177" i="1"/>
  <c r="V1179" i="1"/>
  <c r="V1181" i="1"/>
  <c r="V1183" i="1"/>
  <c r="V1215" i="1"/>
  <c r="V1201" i="1"/>
  <c r="V1205" i="1"/>
  <c r="V1217" i="1"/>
  <c r="V1104" i="1"/>
  <c r="V1106" i="1"/>
  <c r="V1108" i="1"/>
  <c r="V1110" i="1"/>
  <c r="V1111" i="1"/>
  <c r="V1113" i="1"/>
  <c r="V1115" i="1"/>
  <c r="V1117" i="1"/>
  <c r="V1119" i="1"/>
  <c r="V1121" i="1"/>
  <c r="V1123" i="1"/>
  <c r="V1125" i="1"/>
  <c r="V1127" i="1"/>
  <c r="V1098" i="1"/>
  <c r="V1100" i="1"/>
  <c r="V1102" i="1"/>
  <c r="V1103" i="1"/>
  <c r="V1094" i="1"/>
  <c r="V1093" i="1"/>
  <c r="V1092" i="1"/>
  <c r="V1096" i="1"/>
  <c r="V1095" i="1"/>
  <c r="V1085" i="1"/>
  <c r="V1086" i="1"/>
  <c r="V1087" i="1"/>
  <c r="V1088" i="1"/>
  <c r="V1089" i="1"/>
  <c r="V1090" i="1"/>
  <c r="V1091" i="1"/>
  <c r="V1074" i="1"/>
  <c r="V1075" i="1"/>
  <c r="V1076" i="1"/>
  <c r="V1077" i="1"/>
  <c r="V1078" i="1"/>
  <c r="V1079" i="1"/>
  <c r="V1080" i="1"/>
  <c r="V1081" i="1"/>
  <c r="V1082" i="1"/>
  <c r="V1073" i="1"/>
  <c r="V1072" i="1"/>
  <c r="V1071" i="1"/>
  <c r="V1070" i="1"/>
  <c r="V1069" i="1"/>
  <c r="V1068" i="1"/>
  <c r="V1067" i="1"/>
  <c r="V1066" i="1"/>
  <c r="V1065" i="1"/>
  <c r="V1064" i="1"/>
  <c r="V1063" i="1"/>
  <c r="V1056" i="1"/>
  <c r="V1057" i="1"/>
  <c r="V1058" i="1"/>
  <c r="V1059" i="1"/>
  <c r="V1060" i="1"/>
  <c r="V1061" i="1"/>
  <c r="V1062" i="1"/>
  <c r="V1053" i="1"/>
  <c r="V1054" i="1"/>
  <c r="V1055" i="1"/>
  <c r="V1049" i="1"/>
  <c r="V1052" i="1"/>
  <c r="V1048" i="1"/>
  <c r="V742" i="1"/>
  <c r="V744" i="1"/>
  <c r="V745" i="1"/>
  <c r="V752" i="1"/>
  <c r="V755" i="1"/>
  <c r="V763" i="1"/>
  <c r="V741" i="1"/>
  <c r="V746" i="1"/>
  <c r="V748" i="1"/>
  <c r="V751" i="1"/>
  <c r="V756" i="1"/>
  <c r="V759" i="1"/>
  <c r="V767" i="1"/>
  <c r="V646" i="1"/>
  <c r="V647" i="1"/>
  <c r="V643" i="1"/>
  <c r="V652" i="1"/>
  <c r="V650" i="1"/>
  <c r="V394" i="1"/>
  <c r="V395" i="1"/>
  <c r="V402" i="1"/>
  <c r="V418" i="1"/>
  <c r="V426" i="1"/>
  <c r="V434" i="1"/>
  <c r="V330" i="1"/>
  <c r="V346" i="1"/>
  <c r="V362" i="1"/>
  <c r="V378" i="1"/>
  <c r="V327" i="1"/>
  <c r="V334" i="1"/>
  <c r="V343" i="1"/>
  <c r="V350" i="1"/>
  <c r="V359" i="1"/>
  <c r="V366" i="1"/>
  <c r="V375" i="1"/>
  <c r="V382" i="1"/>
  <c r="V320" i="1"/>
  <c r="V318" i="1"/>
  <c r="V317" i="1"/>
  <c r="V316" i="1"/>
  <c r="V314" i="1"/>
  <c r="V313" i="1"/>
  <c r="V321" i="1"/>
  <c r="V324" i="1"/>
  <c r="V325" i="1"/>
  <c r="V322" i="1"/>
  <c r="V319" i="1"/>
  <c r="V315" i="1"/>
  <c r="V300" i="1"/>
  <c r="V297" i="1"/>
  <c r="V294" i="1"/>
  <c r="V292" i="1"/>
  <c r="V290" i="1"/>
  <c r="V312" i="1"/>
  <c r="V311" i="1"/>
  <c r="V305" i="1"/>
  <c r="V304" i="1"/>
  <c r="V301" i="1"/>
  <c r="V308" i="1"/>
  <c r="V309" i="1"/>
  <c r="V310" i="1"/>
  <c r="V306" i="1"/>
  <c r="V303" i="1"/>
  <c r="V302" i="1"/>
  <c r="V299" i="1"/>
  <c r="V295" i="1"/>
  <c r="V289" i="1"/>
  <c r="V288" i="1"/>
  <c r="V285" i="1"/>
  <c r="V284" i="1"/>
  <c r="V283" i="1"/>
  <c r="V281" i="1"/>
  <c r="V280" i="1"/>
  <c r="V277" i="1"/>
  <c r="V276" i="1"/>
  <c r="V274" i="1"/>
  <c r="V273" i="1"/>
  <c r="V286" i="1"/>
  <c r="V282" i="1"/>
  <c r="V279" i="1"/>
  <c r="V278" i="1"/>
  <c r="V275" i="1"/>
  <c r="V270" i="1"/>
  <c r="V259" i="1"/>
  <c r="V272" i="1"/>
  <c r="V257" i="1"/>
  <c r="V261" i="1"/>
  <c r="V265" i="1"/>
  <c r="V223" i="1"/>
  <c r="V228" i="1"/>
  <c r="V231" i="1"/>
  <c r="V236" i="1"/>
  <c r="V239" i="1"/>
  <c r="V249" i="1"/>
  <c r="V224" i="1"/>
  <c r="V232" i="1"/>
  <c r="V240" i="1"/>
  <c r="V248" i="1"/>
  <c r="V222" i="1"/>
  <c r="V245" i="1"/>
  <c r="V204" i="1"/>
  <c r="V207" i="1"/>
  <c r="V212" i="1"/>
  <c r="V215" i="1"/>
  <c r="V220" i="1"/>
  <c r="V208" i="1"/>
  <c r="V211" i="1"/>
  <c r="V216" i="1"/>
  <c r="V219" i="1"/>
  <c r="V196" i="1"/>
  <c r="V199" i="1"/>
  <c r="V192" i="1"/>
  <c r="V195" i="1"/>
  <c r="V200" i="1"/>
  <c r="V190" i="1"/>
  <c r="V191" i="1"/>
  <c r="V183" i="1"/>
  <c r="V185" i="1"/>
  <c r="V186" i="1"/>
  <c r="V187" i="1"/>
  <c r="V189" i="1"/>
  <c r="V188" i="1"/>
  <c r="V184" i="1"/>
  <c r="V181" i="1"/>
  <c r="V178" i="1"/>
  <c r="V182" i="1"/>
  <c r="V174" i="1"/>
  <c r="V170" i="1"/>
  <c r="V166" i="1"/>
  <c r="V146" i="1"/>
  <c r="V150" i="1"/>
  <c r="V154" i="1"/>
  <c r="V158" i="1"/>
  <c r="V130" i="1"/>
  <c r="V134" i="1"/>
  <c r="V138" i="1"/>
  <c r="V142" i="1"/>
  <c r="V126" i="1"/>
  <c r="V122" i="1"/>
  <c r="V118" i="1"/>
  <c r="V102" i="1"/>
  <c r="V106" i="1"/>
  <c r="V110" i="1"/>
  <c r="V114" i="1"/>
  <c r="V98" i="1"/>
  <c r="V96" i="1"/>
  <c r="V94" i="1"/>
  <c r="V92" i="1"/>
  <c r="V90" i="1"/>
  <c r="V88" i="1"/>
  <c r="V86" i="1"/>
  <c r="V84" i="1"/>
  <c r="V66" i="1"/>
  <c r="V68" i="1"/>
  <c r="V70" i="1"/>
  <c r="V72" i="1"/>
  <c r="V74" i="1"/>
  <c r="V76" i="1"/>
  <c r="V78" i="1"/>
  <c r="V80" i="1"/>
  <c r="V82" i="1"/>
  <c r="V64" i="1"/>
  <c r="V62" i="1"/>
  <c r="V60" i="1"/>
  <c r="V58" i="1"/>
  <c r="V56" i="1"/>
  <c r="V54" i="1"/>
  <c r="V52" i="1"/>
  <c r="V50" i="1"/>
  <c r="V46" i="1"/>
  <c r="V44" i="1"/>
  <c r="V42" i="1"/>
  <c r="V40" i="1"/>
  <c r="V20" i="1"/>
  <c r="V24" i="1"/>
  <c r="V28" i="1"/>
  <c r="V32" i="1"/>
  <c r="V36" i="1"/>
  <c r="V38" i="1"/>
  <c r="V9" i="1"/>
  <c r="V5" i="1"/>
  <c r="V13" i="1"/>
  <c r="V18" i="1"/>
  <c r="V17" i="1"/>
  <c r="V21" i="1"/>
  <c r="V25" i="1"/>
  <c r="V29" i="1"/>
  <c r="V33" i="1"/>
  <c r="V37" i="1"/>
  <c r="V41" i="1"/>
  <c r="V45" i="1"/>
  <c r="V49" i="1"/>
  <c r="V4" i="1"/>
  <c r="V8" i="1"/>
  <c r="V12" i="1"/>
  <c r="V16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247" i="1"/>
  <c r="V255" i="1"/>
  <c r="V263" i="1"/>
  <c r="V271" i="1"/>
  <c r="V287" i="1"/>
  <c r="V291" i="1"/>
  <c r="V307" i="1"/>
  <c r="V323" i="1"/>
  <c r="V339" i="1"/>
  <c r="V355" i="1"/>
  <c r="V371" i="1"/>
  <c r="V387" i="1"/>
  <c r="V403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097" i="1"/>
  <c r="V1105" i="1"/>
  <c r="V1101" i="1"/>
  <c r="V1109" i="1"/>
  <c r="V1112" i="1"/>
  <c r="V1116" i="1"/>
  <c r="V1120" i="1"/>
  <c r="V1124" i="1"/>
  <c r="V1128" i="1"/>
  <c r="V1168" i="1"/>
  <c r="V1172" i="1"/>
  <c r="V1099" i="1"/>
  <c r="V1107" i="1"/>
  <c r="V1114" i="1"/>
  <c r="V1118" i="1"/>
  <c r="V1122" i="1"/>
  <c r="V1126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24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3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901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2031" i="1"/>
  <c r="V2033" i="1"/>
  <c r="V2035" i="1"/>
  <c r="V2037" i="1"/>
  <c r="V2039" i="1"/>
  <c r="V2041" i="1"/>
  <c r="V2043" i="1"/>
  <c r="V2045" i="1"/>
  <c r="V2047" i="1"/>
  <c r="V2049" i="1"/>
  <c r="V2053" i="1"/>
  <c r="V2057" i="1"/>
  <c r="V2061" i="1"/>
  <c r="V2065" i="1"/>
  <c r="V2069" i="1"/>
  <c r="V2073" i="1"/>
  <c r="V2077" i="1"/>
  <c r="V2081" i="1"/>
  <c r="V2085" i="1"/>
  <c r="V2089" i="1"/>
  <c r="V2093" i="1"/>
  <c r="V2097" i="1"/>
  <c r="V2101" i="1"/>
  <c r="V2105" i="1"/>
  <c r="V2109" i="1"/>
  <c r="V2113" i="1"/>
  <c r="V2117" i="1"/>
  <c r="V2121" i="1"/>
  <c r="V2125" i="1"/>
  <c r="V2129" i="1"/>
  <c r="V2133" i="1"/>
  <c r="V2137" i="1"/>
  <c r="V2141" i="1"/>
  <c r="V2145" i="1"/>
  <c r="V2149" i="1"/>
  <c r="V2153" i="1"/>
  <c r="V2157" i="1"/>
  <c r="V2161" i="1"/>
  <c r="V2165" i="1"/>
  <c r="V2169" i="1"/>
  <c r="V2201" i="1"/>
  <c r="V2205" i="1"/>
  <c r="V2209" i="1"/>
  <c r="V2213" i="1"/>
  <c r="V2217" i="1"/>
  <c r="V2221" i="1"/>
  <c r="V2225" i="1"/>
  <c r="V2229" i="1"/>
  <c r="V2233" i="1"/>
  <c r="V2237" i="1"/>
  <c r="V2241" i="1"/>
  <c r="V2245" i="1"/>
  <c r="V2249" i="1"/>
  <c r="V2253" i="1"/>
  <c r="V2257" i="1"/>
  <c r="V2261" i="1"/>
  <c r="V2265" i="1"/>
  <c r="V2269" i="1"/>
  <c r="V2273" i="1"/>
  <c r="V2277" i="1"/>
  <c r="V2281" i="1"/>
  <c r="V2285" i="1"/>
  <c r="V2289" i="1"/>
  <c r="V2293" i="1"/>
  <c r="V2297" i="1"/>
  <c r="V2301" i="1"/>
  <c r="V2305" i="1"/>
  <c r="V2381" i="1"/>
  <c r="V2385" i="1"/>
  <c r="V2389" i="1"/>
  <c r="V2393" i="1"/>
  <c r="V2397" i="1"/>
  <c r="V2401" i="1"/>
  <c r="V2405" i="1"/>
  <c r="V2409" i="1"/>
  <c r="V2413" i="1"/>
  <c r="V2417" i="1"/>
  <c r="V2421" i="1"/>
  <c r="V2425" i="1"/>
  <c r="V2429" i="1"/>
  <c r="V2433" i="1"/>
  <c r="V2437" i="1"/>
  <c r="V2441" i="1"/>
  <c r="V2445" i="1"/>
  <c r="V2449" i="1"/>
  <c r="V2440" i="1"/>
  <c r="V2444" i="1"/>
  <c r="V2448" i="1"/>
  <c r="V2452" i="1"/>
  <c r="V2542" i="1"/>
  <c r="V2544" i="1"/>
  <c r="V2546" i="1"/>
  <c r="V2548" i="1"/>
  <c r="V2596" i="1"/>
  <c r="V2598" i="1"/>
  <c r="V2600" i="1"/>
  <c r="V2602" i="1"/>
  <c r="V2604" i="1"/>
  <c r="V2606" i="1"/>
  <c r="V2608" i="1"/>
  <c r="V2610" i="1"/>
  <c r="V2612" i="1"/>
  <c r="V2614" i="1"/>
  <c r="V2616" i="1"/>
  <c r="V2618" i="1"/>
  <c r="V2620" i="1"/>
  <c r="V2622" i="1"/>
  <c r="V2624" i="1"/>
  <c r="V2626" i="1"/>
  <c r="V2628" i="1"/>
  <c r="V2630" i="1"/>
  <c r="V2632" i="1"/>
  <c r="V2634" i="1"/>
  <c r="V2636" i="1"/>
  <c r="V2638" i="1"/>
  <c r="V2640" i="1"/>
  <c r="V2642" i="1"/>
  <c r="V2644" i="1"/>
  <c r="V2949" i="1"/>
</calcChain>
</file>

<file path=xl/sharedStrings.xml><?xml version="1.0" encoding="utf-8"?>
<sst xmlns="http://schemas.openxmlformats.org/spreadsheetml/2006/main" count="25586" uniqueCount="1765">
  <si>
    <t>EAN</t>
  </si>
  <si>
    <t>Year-Quarter</t>
  </si>
  <si>
    <t xml:space="preserve">Employer Name </t>
  </si>
  <si>
    <t>Business Name</t>
  </si>
  <si>
    <t>Agent Name</t>
  </si>
  <si>
    <t>Contact Phone #</t>
  </si>
  <si>
    <t>Contact E-Mail</t>
  </si>
  <si>
    <t>Street Address</t>
  </si>
  <si>
    <t>City, State, Zip</t>
  </si>
  <si>
    <t>Employee Name  (2,975 Employee records)</t>
  </si>
  <si>
    <t>Hourly Rate (Without Tips)</t>
  </si>
  <si>
    <t>Total Hours Worked During Quarter</t>
  </si>
  <si>
    <t>Total Employer Paid Wages During Quarter</t>
  </si>
  <si>
    <t>Total Tips Received During Quarter</t>
  </si>
  <si>
    <t>Actual Employer Paid Hourly Rate</t>
  </si>
  <si>
    <t>Avg. Hourly Tips Received</t>
  </si>
  <si>
    <t>Avg. Total Hourly Rate (Employer Paid And Tips)</t>
  </si>
  <si>
    <t>Minimum Wage Met? (224 Potential Violations)</t>
  </si>
  <si>
    <t>Tipped Base Rate In Compliance?</t>
  </si>
  <si>
    <t>Wages Due</t>
  </si>
  <si>
    <t>Wages Received</t>
  </si>
  <si>
    <t>Wages Owed</t>
  </si>
  <si>
    <t>`1</t>
  </si>
  <si>
    <t>2021-Q2</t>
  </si>
  <si>
    <t>A.W</t>
  </si>
  <si>
    <t>Vilma Alfaro</t>
  </si>
  <si>
    <t>Estefany Alvarez</t>
  </si>
  <si>
    <t>Kokouvi Apetoh</t>
  </si>
  <si>
    <t>Ryan Aston</t>
  </si>
  <si>
    <t>Douglas Bado</t>
  </si>
  <si>
    <t>Brittant Bechtold</t>
  </si>
  <si>
    <t>Jorge Bonilla</t>
  </si>
  <si>
    <t>Miguel Bravo</t>
  </si>
  <si>
    <t>Branden Colbert</t>
  </si>
  <si>
    <t>Jaime Contreras</t>
  </si>
  <si>
    <t>Hank's on the Wharf, LLC</t>
  </si>
  <si>
    <t>701 Wharf Street SW</t>
  </si>
  <si>
    <t>Washington, DC  20024</t>
  </si>
  <si>
    <t>202-271-4206</t>
  </si>
  <si>
    <t>jstrine@hanksdc.com</t>
  </si>
  <si>
    <t>JEFF STRINE</t>
  </si>
  <si>
    <t>Washington, DC 20009</t>
  </si>
  <si>
    <t>1624 Q Street NW</t>
  </si>
  <si>
    <t>Leeds the Way, LLC/ Hank's Oyster bar Dupont</t>
  </si>
  <si>
    <t>Denis Chinchilla</t>
  </si>
  <si>
    <t>Junior Chinchilla</t>
  </si>
  <si>
    <t>Somali Crump</t>
  </si>
  <si>
    <t>Matthew Culbertson</t>
  </si>
  <si>
    <t>Cristobal De La Cruz</t>
  </si>
  <si>
    <t>Eryk Gonzalez</t>
  </si>
  <si>
    <t>Taneisha Hasan</t>
  </si>
  <si>
    <t>Joshua Ickes</t>
  </si>
  <si>
    <t>Edwin Marcelo Lopez</t>
  </si>
  <si>
    <t>EURO CAPITAL PROPERTIES LLC</t>
  </si>
  <si>
    <t>JAY NELLIOT</t>
  </si>
  <si>
    <t>202-716-0017</t>
  </si>
  <si>
    <t>DZHANG@THEWATERGATEHOTEL.COM</t>
  </si>
  <si>
    <t>2650 VRIGINIA AVE NW</t>
  </si>
  <si>
    <t>WASHINGTON, DC 20037</t>
  </si>
  <si>
    <t>CHRISTINA JEFFERSON</t>
  </si>
  <si>
    <t>INDRA BIST</t>
  </si>
  <si>
    <t>KALKIDAN LEMMA</t>
  </si>
  <si>
    <t>KESHAR JARGA</t>
  </si>
  <si>
    <t>LYDIA ZEWDE</t>
  </si>
  <si>
    <t>SUMAN GODAR</t>
  </si>
  <si>
    <t>SUMIT POUDEL</t>
  </si>
  <si>
    <t>TEK GURUNG</t>
  </si>
  <si>
    <t>YANET GULILAT</t>
  </si>
  <si>
    <t>CTF GEORGETOWN HOTEL LLC</t>
  </si>
  <si>
    <t>LAGON JENIFER</t>
  </si>
  <si>
    <t>202-617-2463</t>
  </si>
  <si>
    <t>RWWDC.FIN@ROSEWOODHOTELS.COM</t>
  </si>
  <si>
    <t>1050 31ST STREET NW</t>
  </si>
  <si>
    <t>WASHINGTON, DC 20007</t>
  </si>
  <si>
    <t>ABEY, DAWIT BEYENE</t>
  </si>
  <si>
    <t>ALVARDO, VICTORIA SABEL</t>
  </si>
  <si>
    <t>ATILGAN, TEMUCIN GOKHAN</t>
  </si>
  <si>
    <t>ATWEMBE, JEAN BAPTISTE</t>
  </si>
  <si>
    <t>BACH, JOHNSON</t>
  </si>
  <si>
    <t>BELETE, DAWIT</t>
  </si>
  <si>
    <t>BRANDWEIN, ANDREW PAUL</t>
  </si>
  <si>
    <t>CAMPOVERDE, GIOVANNY PAULO</t>
  </si>
  <si>
    <t>CHUTINTHRANOND, NATTHA</t>
  </si>
  <si>
    <t>CONTRERAS, MARIA DEL CARMEN</t>
  </si>
  <si>
    <t>DANELY, TYMIESHA SHANAY</t>
  </si>
  <si>
    <t>DHRU, CARINA JAYAN</t>
  </si>
  <si>
    <t>DOMINGUEZ, JORGE</t>
  </si>
  <si>
    <t>EDGECOMBE, TIMOTHY</t>
  </si>
  <si>
    <t>FRANKLIN, TIFFANY CHERISE</t>
  </si>
  <si>
    <t>GALINDO CAMACHO, MARIA E</t>
  </si>
  <si>
    <t>GEBRE, SELAM YESHITLA</t>
  </si>
  <si>
    <t>GIVENS, ASHLEY N</t>
  </si>
  <si>
    <t>GRANT, AGIIMAA</t>
  </si>
  <si>
    <t>HAWKINS, SHERIL RENEE</t>
  </si>
  <si>
    <t>HIGGINS, JULIEN PERCY-LYN</t>
  </si>
  <si>
    <t>HO, ANDREW</t>
  </si>
  <si>
    <t>JEGOU CRUZ, JUSTINE</t>
  </si>
  <si>
    <t>JENIFER, LAGON R</t>
  </si>
  <si>
    <t xml:space="preserve"> JOHNSON, ERIC</t>
  </si>
  <si>
    <t>JONAS, BRITTANY ATHENA</t>
  </si>
  <si>
    <t>KALLENBURG, JEAN FRANCES</t>
  </si>
  <si>
    <t>KANGUME, MARTHA ARUHO</t>
  </si>
  <si>
    <t>KHALIDAI, TAWFIK</t>
  </si>
  <si>
    <t>KHAN, SHAFI UDDIN</t>
  </si>
  <si>
    <t>KINTZER, LAURA BARRANTES</t>
  </si>
  <si>
    <t>KUKULIES, ISAAC ALAN</t>
  </si>
  <si>
    <t>LACOSTE, JEAN VALERY</t>
  </si>
  <si>
    <t>LAMA, SABINA</t>
  </si>
  <si>
    <t>LAURENT BRANDON</t>
  </si>
  <si>
    <t>LAW, EDDIE HO CHING</t>
  </si>
  <si>
    <t>LEUNG, CHUN POK</t>
  </si>
  <si>
    <t>LYNCH, SAMANTHA</t>
  </si>
  <si>
    <t>MAHMOUD, AHMED ROSHDI EMBAB</t>
  </si>
  <si>
    <t>MATTIS, ENIDA</t>
  </si>
  <si>
    <t>MEKATAW, MESKEREM</t>
  </si>
  <si>
    <t>MENDOZA, JOSE OMAR</t>
  </si>
  <si>
    <t>MOORE, EVAN</t>
  </si>
  <si>
    <t>MURRAY, VANESSA MARIE</t>
  </si>
  <si>
    <t>NEEDLE, SARAH ROSE</t>
  </si>
  <si>
    <t>NEWTON, THOMAS ERIC</t>
  </si>
  <si>
    <t>NGUYEN, KIEU-LINH T</t>
  </si>
  <si>
    <t>NUNEZ STEVENS, KIMBERLY TATIANA</t>
  </si>
  <si>
    <t>NYANG, TAPHA</t>
  </si>
  <si>
    <t>OTERO PEDRAZA, LUCIA</t>
  </si>
  <si>
    <t>OUMER, NURIA</t>
  </si>
  <si>
    <t>PARDEE, DANIEL SABIN</t>
  </si>
  <si>
    <t>PELAE, JOEL ETRATA</t>
  </si>
  <si>
    <t>PESTANA, ANDREW</t>
  </si>
  <si>
    <t>RIVAS, CORTEZ, JOSE RAMIRO</t>
  </si>
  <si>
    <t>RODRIGUEZ MARTINEZ, JUAN</t>
  </si>
  <si>
    <t>RODRIGUEZ, GRISEL</t>
  </si>
  <si>
    <t>SAHAKYAN, AREN ARMANI</t>
  </si>
  <si>
    <t>SAWANGKAWAT, KANONIPA</t>
  </si>
  <si>
    <t>SKALA, ANDREW</t>
  </si>
  <si>
    <t>STRAVROPOULOS, GEORGE ROMAIN</t>
  </si>
  <si>
    <t>TACHBEL, DESALEGN A</t>
  </si>
  <si>
    <t>TAFESSE, YOHANNES F</t>
  </si>
  <si>
    <t>TEKA, TEDELECH</t>
  </si>
  <si>
    <t>TORRESS LAZARO, KENEDY</t>
  </si>
  <si>
    <t>TROTMAN, LAURIN</t>
  </si>
  <si>
    <t>VIDA, GABOR</t>
  </si>
  <si>
    <t>VILLAFUERTE, ROBERTO V</t>
  </si>
  <si>
    <t>YEMENE, HERUTH</t>
  </si>
  <si>
    <t>YOUSIF, ABDELKHALEQ</t>
  </si>
  <si>
    <t>ZALLES, MARIA VICTORIA</t>
  </si>
  <si>
    <t>SDH SERVICES EAST LLC</t>
  </si>
  <si>
    <t>SODEXO PAYROLL TAX</t>
  </si>
  <si>
    <t>866-372-3161</t>
  </si>
  <si>
    <t>PAYROLLTAX.NORAM@SODEXO.COM</t>
  </si>
  <si>
    <t>HOUSE OF REPRESENTATIVES RAYBURN BUILDING B339B</t>
  </si>
  <si>
    <t>WASHINGTON, DC 20515</t>
  </si>
  <si>
    <t>ALEXANDRIA BANKS</t>
  </si>
  <si>
    <t>MONAEM MABROUKI</t>
  </si>
  <si>
    <t>PATRICIA MINOR</t>
  </si>
  <si>
    <t>KIMEISHA SINCLAIR</t>
  </si>
  <si>
    <t>RATEE K</t>
  </si>
  <si>
    <t>PHANITCHADA K</t>
  </si>
  <si>
    <t>SUTHAS I</t>
  </si>
  <si>
    <t>CHATRSUDA T</t>
  </si>
  <si>
    <t>WASHINGTON, DC 20005</t>
  </si>
  <si>
    <t>1100 NEW YORK AVE NW</t>
  </si>
  <si>
    <t>SAM@THESUSHIAI.COM</t>
  </si>
  <si>
    <t>703-850-5820</t>
  </si>
  <si>
    <t>SAM KOMOL</t>
  </si>
  <si>
    <t>L'AZIATIQUE/ AOI JAPANESE REST</t>
  </si>
  <si>
    <t>HAAD THAI RESTAURANT INC</t>
  </si>
  <si>
    <t>CHARLES KIA</t>
  </si>
  <si>
    <t>202-682-1111</t>
  </si>
  <si>
    <t>CHARLES@HAADTHAIRESTAURANT.COM</t>
  </si>
  <si>
    <t>SALIYA K</t>
  </si>
  <si>
    <t>PIMM K.</t>
  </si>
  <si>
    <t>Mitchell Adams</t>
  </si>
  <si>
    <t> Mitchell Adams</t>
  </si>
  <si>
    <t>Nanci Caseres</t>
  </si>
  <si>
    <t>Nanci Caseres </t>
  </si>
  <si>
    <t>Cecilio Castro</t>
  </si>
  <si>
    <t> Cecilio Castro</t>
  </si>
  <si>
    <t>Karen Orellana</t>
  </si>
  <si>
    <t> Karen Orellana</t>
  </si>
  <si>
    <t>Lidia E Perdomo</t>
  </si>
  <si>
    <t>Lidia E Perdomo </t>
  </si>
  <si>
    <t>Luis Rojas Quispo</t>
  </si>
  <si>
    <t> Luis Rojas Quispo</t>
  </si>
  <si>
    <t>Jose P. Sanchez</t>
  </si>
  <si>
    <t>Jose P. Sanchez </t>
  </si>
  <si>
    <t>Ganna Shvets</t>
  </si>
  <si>
    <t>JOSELITO LLC</t>
  </si>
  <si>
    <t>PHILIA BARTON</t>
  </si>
  <si>
    <t>202-930-6955</t>
  </si>
  <si>
    <t>INFO@JOSELITODC.COM</t>
  </si>
  <si>
    <t>660 Pennsylvania Ave SE</t>
  </si>
  <si>
    <t>Washington DC 20003</t>
  </si>
  <si>
    <t>Amrutha, Lakshmi</t>
  </si>
  <si>
    <t>Mohan, Deepu</t>
  </si>
  <si>
    <t>Alvarez, Douglas Fabian Mena</t>
  </si>
  <si>
    <t>Kai Julius, Christie</t>
  </si>
  <si>
    <t>Cabrera, Santos L</t>
  </si>
  <si>
    <t>Hernandez, Vilma  Liseth</t>
  </si>
  <si>
    <t>Jose, Zepeda</t>
  </si>
  <si>
    <t>Pineda, Oneyda</t>
  </si>
  <si>
    <t>Rodriguez John, Azevolo</t>
  </si>
  <si>
    <t>Kottapurath, Vinod N</t>
  </si>
  <si>
    <t>Rahman, Sarfrazur</t>
  </si>
  <si>
    <t>Barahona Rivera, Glenda L</t>
  </si>
  <si>
    <t>Adhikari, Sunil</t>
  </si>
  <si>
    <t>Bueso Nataron, Jose E</t>
  </si>
  <si>
    <t>Ventura Molina, Concepcion A</t>
  </si>
  <si>
    <t>Madan, Nandita</t>
  </si>
  <si>
    <t>Kumar, Sudhir</t>
  </si>
  <si>
    <t xml:space="preserve">Dakshin Inc / Indique Restaurant </t>
  </si>
  <si>
    <t>sabatasneem@comcast.net</t>
  </si>
  <si>
    <t>202-244-6600</t>
  </si>
  <si>
    <t xml:space="preserve">3512-14 Connecticut Ave NW </t>
  </si>
  <si>
    <t xml:space="preserve">Washington DC 20008 </t>
  </si>
  <si>
    <t>NOOSHI CAPITOL HILL INC</t>
  </si>
  <si>
    <t>LN VINOD</t>
  </si>
  <si>
    <t>JOYCE LIM</t>
  </si>
  <si>
    <t>202-827-8832</t>
  </si>
  <si>
    <t>NOOSHICAPITALHILL@YAHOO.COM</t>
  </si>
  <si>
    <t>524 8TH STREET SE 2ND FLOOR</t>
  </si>
  <si>
    <t>WASHINGTON, DC 20003</t>
  </si>
  <si>
    <t>HUM, AH JUAN</t>
  </si>
  <si>
    <t>ILIOHAN, AMELIA H</t>
  </si>
  <si>
    <t>MOK, SOON KUAN</t>
  </si>
  <si>
    <t>SHIELDS JR, RICHARD E</t>
  </si>
  <si>
    <t>SWE, HNIN Y</t>
  </si>
  <si>
    <t>RIVERA, LISSETH</t>
  </si>
  <si>
    <t>DEL CID, MARVIN</t>
  </si>
  <si>
    <t>LI, JINXUE</t>
  </si>
  <si>
    <t>LIU, DONG PING</t>
  </si>
  <si>
    <t>LIU, JIAN MING</t>
  </si>
  <si>
    <t>WANG, WEN YONG</t>
  </si>
  <si>
    <t>WASHINGTON, DC 20036</t>
  </si>
  <si>
    <t>HENG, LYMUY</t>
  </si>
  <si>
    <t>SUKESI CATUR</t>
  </si>
  <si>
    <t>WANG, LIJUN</t>
  </si>
  <si>
    <t>1120 19TH STREET NW</t>
  </si>
  <si>
    <t>NOOSHIDC@YAHOO.COM</t>
  </si>
  <si>
    <t>202-293-3138</t>
  </si>
  <si>
    <t>MAGIC MEALS INC</t>
  </si>
  <si>
    <t>WASHINGTON, DC 20008</t>
  </si>
  <si>
    <t>YANLIM INC</t>
  </si>
  <si>
    <t>202-686-3833</t>
  </si>
  <si>
    <t>SPICESDC@YAHOO.COM</t>
  </si>
  <si>
    <t>3333A CONNECTICUT AVE NW</t>
  </si>
  <si>
    <t>JONATAN, BENSON</t>
  </si>
  <si>
    <t>MASDALENA, MASDALENA</t>
  </si>
  <si>
    <t>PUTRA, RONNIE D</t>
  </si>
  <si>
    <t>SYAMSI, ADNIL</t>
  </si>
  <si>
    <t>WIDAGDO, DANU ASMORO</t>
  </si>
  <si>
    <t>YU, YONGXIN</t>
  </si>
  <si>
    <t>ZANGAD, OYUNTSETSEG</t>
  </si>
  <si>
    <t>WASHINGTON, DC 20006</t>
  </si>
  <si>
    <t>1924 I ST NW</t>
  </si>
  <si>
    <t>ERIS G CHACON</t>
  </si>
  <si>
    <t>FRANKLIN O RAMIREZ</t>
  </si>
  <si>
    <t>KARINA@ESTRADA-ACCOUNTING.COM</t>
  </si>
  <si>
    <t>301-587-5320</t>
  </si>
  <si>
    <t>KARINA SAN MARTIN</t>
  </si>
  <si>
    <t>EL CHALAN INC/ CHALAN RESTAURANT</t>
  </si>
  <si>
    <t>Amphavannasouk, Oudone</t>
  </si>
  <si>
    <t>Fofana, Abdul</t>
  </si>
  <si>
    <t>Hayes, April</t>
  </si>
  <si>
    <t>Jeronimo Boror, Mario</t>
  </si>
  <si>
    <t>Jones, Danea D.</t>
  </si>
  <si>
    <t>Lopez Romero, Anibal</t>
  </si>
  <si>
    <t>Marquez, Gamaliel</t>
  </si>
  <si>
    <t>Urbina Cruz, Jose</t>
  </si>
  <si>
    <t>Villegas Aguilar, Lisseth</t>
  </si>
  <si>
    <t>Walden, Zoe L.</t>
  </si>
  <si>
    <t>Wiggins, Tyru D.</t>
  </si>
  <si>
    <t>Winters, London</t>
  </si>
  <si>
    <t>420 West 13th Street</t>
  </si>
  <si>
    <t>New York , NY 10014</t>
  </si>
  <si>
    <t>wanda.roach@figandolive.com</t>
  </si>
  <si>
    <t>FIG AND OLIVE DC LLC</t>
  </si>
  <si>
    <t>Francisco Hernandez</t>
  </si>
  <si>
    <t>Francisco Hernandez (bonus)</t>
  </si>
  <si>
    <t>Dora Lobo Lima Cook</t>
  </si>
  <si>
    <t>Dora Lobo Lima Cook (bonus)</t>
  </si>
  <si>
    <t>Humberto Escoto</t>
  </si>
  <si>
    <t>Reina Hernandez</t>
  </si>
  <si>
    <t>Reina Hernandez (bonus)</t>
  </si>
  <si>
    <t>Reina Hernandez (Holiday/vacation)</t>
  </si>
  <si>
    <t>Oscar Nicolas Rivas</t>
  </si>
  <si>
    <t>Oscar Nicolas Rivas (bonus)</t>
  </si>
  <si>
    <t>Ashlei King</t>
  </si>
  <si>
    <t>Dinesh Marappuli</t>
  </si>
  <si>
    <t>Elizabeth Petty</t>
  </si>
  <si>
    <t>Juan C Martinez</t>
  </si>
  <si>
    <t>Keiry Parada</t>
  </si>
  <si>
    <t>Onice Jamileth Gutierrez Vega</t>
  </si>
  <si>
    <t>Juan Martinez</t>
  </si>
  <si>
    <t>Carolina Mayberry</t>
  </si>
  <si>
    <t>Caroline Lougee</t>
  </si>
  <si>
    <t>Branislav Nikolic</t>
  </si>
  <si>
    <t>Anna Cozzens</t>
  </si>
  <si>
    <t>Anna Cozzens Rate 2</t>
  </si>
  <si>
    <t>Katherine Cozzens</t>
  </si>
  <si>
    <t xml:space="preserve">Justin Howe </t>
  </si>
  <si>
    <t>Justin Howe 2nd rate</t>
  </si>
  <si>
    <t>Justin Howe 3rd rate</t>
  </si>
  <si>
    <t>Alice Rusnak</t>
  </si>
  <si>
    <t>Emily Schluper</t>
  </si>
  <si>
    <t>Victoria Tausk</t>
  </si>
  <si>
    <t>Jose F Dominiquez Lopez</t>
  </si>
  <si>
    <t>Ben Freedman</t>
  </si>
  <si>
    <t>Ben Freedman 2nd rate</t>
  </si>
  <si>
    <t>Rima Haile</t>
  </si>
  <si>
    <t>Vixazaly Heredia</t>
  </si>
  <si>
    <t>Sam O'Brien</t>
  </si>
  <si>
    <t>Jodi Wei</t>
  </si>
  <si>
    <t>Kelsey Weatherton</t>
  </si>
  <si>
    <t>Jose Manuel Rodriquez</t>
  </si>
  <si>
    <t>Ludim Ugarte</t>
  </si>
  <si>
    <t>202-347-8040</t>
  </si>
  <si>
    <t>www.thecateringco.com</t>
  </si>
  <si>
    <t>1341 L Street NW</t>
  </si>
  <si>
    <t>Washington, DC  20005</t>
  </si>
  <si>
    <r>
      <t>The Catering Company of Washington</t>
    </r>
    <r>
      <rPr>
        <sz val="11"/>
        <color rgb="FF000000"/>
        <rFont val="Calibri"/>
        <family val="2"/>
        <scheme val="minor"/>
      </rPr>
      <t xml:space="preserve"> </t>
    </r>
  </si>
  <si>
    <t>Hwa Young Cho</t>
  </si>
  <si>
    <t>Jaime Choi</t>
  </si>
  <si>
    <t>Jennifer Dillard</t>
  </si>
  <si>
    <t>Christine Ficor</t>
  </si>
  <si>
    <t>Andrej Rasevic</t>
  </si>
  <si>
    <t>Andrea Torbey</t>
  </si>
  <si>
    <t>Alexis Worsham</t>
  </si>
  <si>
    <t>Teah Bilven</t>
  </si>
  <si>
    <t>Rita Habib</t>
  </si>
  <si>
    <t>Diana Hoang</t>
  </si>
  <si>
    <t>Laura Miles</t>
  </si>
  <si>
    <t>Katelin Napier</t>
  </si>
  <si>
    <t>Kelly Verdi</t>
  </si>
  <si>
    <t>Hugo Lopez Garcia</t>
  </si>
  <si>
    <t>Alejandro Yanes Lopez</t>
  </si>
  <si>
    <t>Brandon Ibarro</t>
  </si>
  <si>
    <t>Ventura Pacheco</t>
  </si>
  <si>
    <t>Mizael Vazquez</t>
  </si>
  <si>
    <t>Leonel Vera</t>
  </si>
  <si>
    <t>Leonel Cruz</t>
  </si>
  <si>
    <t>Luis Trujillo</t>
  </si>
  <si>
    <t>albert@livingroomdc.com</t>
  </si>
  <si>
    <t>1008 Vermont Ave NW</t>
  </si>
  <si>
    <t>Washington, DC 20005</t>
  </si>
  <si>
    <t>1010 V, LLC dba Living Room DC</t>
  </si>
  <si>
    <t>703-241-9211</t>
  </si>
  <si>
    <t>ALBERT RILEY</t>
  </si>
  <si>
    <t>KELLYS MICHIGAN PARK LLC/ SAN ANTONIO BAR &amp; GRILL III</t>
  </si>
  <si>
    <t>3908 12TH STREET NE</t>
  </si>
  <si>
    <t>WASHINGTON, DC 20017</t>
  </si>
  <si>
    <t>BRYAN PENATE</t>
  </si>
  <si>
    <t>SAMUEL ALVARENGA</t>
  </si>
  <si>
    <t>BRENDA BONILLA</t>
  </si>
  <si>
    <t>JOSE A CORTEZ</t>
  </si>
  <si>
    <t>JOSE A GODINEZ GUEVARA</t>
  </si>
  <si>
    <t>SAMUEL E GUERRERA HERNANDEZ</t>
  </si>
  <si>
    <t>DANIEL HARRINGTON</t>
  </si>
  <si>
    <t>DANEIL HERNANDEZ</t>
  </si>
  <si>
    <t>TULIO O HERNANDEZ</t>
  </si>
  <si>
    <t>ERIK HUERTA</t>
  </si>
  <si>
    <t>ESAU V MARROQUIN</t>
  </si>
  <si>
    <t>ISMAEL PERLERA</t>
  </si>
  <si>
    <t>CANDELARIO REYES</t>
  </si>
  <si>
    <t>JOSE A RODRIGUEZ MEJIA</t>
  </si>
  <si>
    <t>MARIO J SANTOS</t>
  </si>
  <si>
    <t>GONZALO N VILLATORO</t>
  </si>
  <si>
    <t>DAVID A GONZALEZ</t>
  </si>
  <si>
    <t>EL TAMARINDO INC</t>
  </si>
  <si>
    <t>1785 FLORIDA AVE NW</t>
  </si>
  <si>
    <t>WASHINGTON, DC 20009</t>
  </si>
  <si>
    <t>MARY H ALAS</t>
  </si>
  <si>
    <t>JESSIKA A BERMUDEZ</t>
  </si>
  <si>
    <t>JESUS ESPARAZA LARIS</t>
  </si>
  <si>
    <t>CRISTIAN A GOMEZ PEREZ</t>
  </si>
  <si>
    <t>MELISA E GOMEZ</t>
  </si>
  <si>
    <t>SANTIAGO GOMEZ</t>
  </si>
  <si>
    <t>WENDY G JIMINEZ BONILLA</t>
  </si>
  <si>
    <t>JUAN JIMINEZ HERNANDEZ</t>
  </si>
  <si>
    <t>MADELYN A MONDRAGON</t>
  </si>
  <si>
    <t>JULISSA M NUNEZ</t>
  </si>
  <si>
    <t>IMMER C PALMA</t>
  </si>
  <si>
    <t>HAZELLE B CASTELLON</t>
  </si>
  <si>
    <t>ADJANNI A RAMOS OCASIO</t>
  </si>
  <si>
    <t>SIOMARA RIVAS</t>
  </si>
  <si>
    <t>CHRISTIAN RODRIGUEZ</t>
  </si>
  <si>
    <t>MARIANA G SANTAMARIA</t>
  </si>
  <si>
    <t>PAULINA SUIRA</t>
  </si>
  <si>
    <t>BRANDON WASHINGTON</t>
  </si>
  <si>
    <t>631 D St NW Suite 127</t>
  </si>
  <si>
    <t>Washington, DC 20004</t>
  </si>
  <si>
    <t>202-393-5883</t>
  </si>
  <si>
    <t>KB.accounting@hotmail.com</t>
  </si>
  <si>
    <t>Bindaas 2000 Penn LLC/ Bindaas</t>
  </si>
  <si>
    <t>BOB SINGER</t>
  </si>
  <si>
    <t>Ana Argueta Fuentes</t>
  </si>
  <si>
    <t>Asiel Butler</t>
  </si>
  <si>
    <t>Belinda Jimenez Beltran</t>
  </si>
  <si>
    <t>Eliza Wizner</t>
  </si>
  <si>
    <t>Esperanza Fuentes</t>
  </si>
  <si>
    <t>Ever Lopez</t>
  </si>
  <si>
    <t>Fredi Martinez</t>
  </si>
  <si>
    <t>Gabriela Martinez</t>
  </si>
  <si>
    <t>Hannah Joudi</t>
  </si>
  <si>
    <t>Julio Lazo</t>
  </si>
  <si>
    <t>Karin Harris</t>
  </si>
  <si>
    <t>Kellen Colbert</t>
  </si>
  <si>
    <t>Laura Olivia Von Wahlde</t>
  </si>
  <si>
    <t>Lesly Nunez</t>
  </si>
  <si>
    <t>Mariah Costello</t>
  </si>
  <si>
    <t>Monica Wilson</t>
  </si>
  <si>
    <t>Nixon Mondragon Melara</t>
  </si>
  <si>
    <t>Pedro Isaias</t>
  </si>
  <si>
    <t>Rasim Kasyanov</t>
  </si>
  <si>
    <t>Rosa Argueta</t>
  </si>
  <si>
    <t>Sergio Tellez</t>
  </si>
  <si>
    <t>Rasika West End, LLC/ Rasika West End</t>
  </si>
  <si>
    <t>Adrian Aguilar</t>
  </si>
  <si>
    <t>Ahmad Faiz</t>
  </si>
  <si>
    <t>Azmie Shahrum</t>
  </si>
  <si>
    <t>Benedicto Campos</t>
  </si>
  <si>
    <t>Beth Lindley</t>
  </si>
  <si>
    <t>Bhuwan Thapa</t>
  </si>
  <si>
    <t>Catalina Paez Pardo</t>
  </si>
  <si>
    <t>Clayton Lopez</t>
  </si>
  <si>
    <t>Daniel Moreno</t>
  </si>
  <si>
    <t>Dora Alicia Ramos Rivera</t>
  </si>
  <si>
    <t>Edis Vigil</t>
  </si>
  <si>
    <t>Estefany Gomez</t>
  </si>
  <si>
    <t>Evelin Ascencio Ramos</t>
  </si>
  <si>
    <t>Evelyn Tikenberg</t>
  </si>
  <si>
    <t>Farouk Ahmed</t>
  </si>
  <si>
    <t>Fernando Cruz</t>
  </si>
  <si>
    <t>Fredy Cisneros</t>
  </si>
  <si>
    <t>Fredy Perez Hernandez</t>
  </si>
  <si>
    <t>Gloria Azurdia</t>
  </si>
  <si>
    <t>Heriberto Martinez</t>
  </si>
  <si>
    <t>Humberto Merino</t>
  </si>
  <si>
    <t>Ivana Georgievska</t>
  </si>
  <si>
    <t>Jafeth Flores</t>
  </si>
  <si>
    <t>Jony Contreras</t>
  </si>
  <si>
    <t>Jorge Jimenez Guardado</t>
  </si>
  <si>
    <t>Jose Flores</t>
  </si>
  <si>
    <t>Jose Garcia</t>
  </si>
  <si>
    <t>Juan Antonio Garcia</t>
  </si>
  <si>
    <t>Kelvin Castillo</t>
  </si>
  <si>
    <t>Kevin Pineda</t>
  </si>
  <si>
    <t>Kiran Mena</t>
  </si>
  <si>
    <t>Lorenzo Reyes</t>
  </si>
  <si>
    <t>M'hammed Srayi</t>
  </si>
  <si>
    <t>Mani Santhil</t>
  </si>
  <si>
    <t>Marco Montero</t>
  </si>
  <si>
    <t>Marcos Hernandez</t>
  </si>
  <si>
    <t>Maria Cruz</t>
  </si>
  <si>
    <t>Naji Neisi</t>
  </si>
  <si>
    <t>Namgay Delma</t>
  </si>
  <si>
    <t>Nilson Fuentes</t>
  </si>
  <si>
    <t>Oulimata Khoule</t>
  </si>
  <si>
    <t>Pardhyum Rana</t>
  </si>
  <si>
    <t>Pedro Lopez Camacho</t>
  </si>
  <si>
    <t>Santos Melissa Benavides Rivera</t>
  </si>
  <si>
    <t>Sarah Bartholomew</t>
  </si>
  <si>
    <t>Shyam Singh</t>
  </si>
  <si>
    <t>Solongoo Battogoo</t>
  </si>
  <si>
    <t>Timothy Rhoades</t>
  </si>
  <si>
    <t>Yasmin Rubio</t>
  </si>
  <si>
    <t>Adelio Grijalva</t>
  </si>
  <si>
    <t>Adil Baich</t>
  </si>
  <si>
    <t>Alan Baez</t>
  </si>
  <si>
    <t>Alberto Sanchez</t>
  </si>
  <si>
    <t>Alex Miller</t>
  </si>
  <si>
    <t>Alex Paz</t>
  </si>
  <si>
    <t>Aziz Sajid</t>
  </si>
  <si>
    <t>Benjamin Joyce</t>
  </si>
  <si>
    <t>Cruz Rivas</t>
  </si>
  <si>
    <t>Daniel Cruz</t>
  </si>
  <si>
    <t>Dulce Ovalle</t>
  </si>
  <si>
    <t>Elmer Gonzalez</t>
  </si>
  <si>
    <t>Erik Hernandez</t>
  </si>
  <si>
    <t>Gisel Escobar</t>
  </si>
  <si>
    <t>Jason Eury</t>
  </si>
  <si>
    <t>Jordi Guerrero</t>
  </si>
  <si>
    <t>Jose Canales</t>
  </si>
  <si>
    <t>Lachezar Dragiev</t>
  </si>
  <si>
    <t>Leonardo Fernandez</t>
  </si>
  <si>
    <t>Luis Pimentel</t>
  </si>
  <si>
    <t>Michael Wyant</t>
  </si>
  <si>
    <t>Osman Tuncay</t>
  </si>
  <si>
    <t>Sandra Axume</t>
  </si>
  <si>
    <t>Shinu Vasudevan</t>
  </si>
  <si>
    <t>Timothy Hays</t>
  </si>
  <si>
    <t>Victor Salmeron</t>
  </si>
  <si>
    <t>Victor Wright</t>
  </si>
  <si>
    <t>Vincenzo Floreno</t>
  </si>
  <si>
    <t>ANNABELLE, LLC</t>
  </si>
  <si>
    <t>Ardeo, LLC/ Sababa Bindaas</t>
  </si>
  <si>
    <t>Andrea Jackson</t>
  </si>
  <si>
    <t>Chiu Hui</t>
  </si>
  <si>
    <t>Codi Parton</t>
  </si>
  <si>
    <t>Collette-Marlene Freeman</t>
  </si>
  <si>
    <t>Cristian Blanco</t>
  </si>
  <si>
    <t>Denis Garcia Miranda</t>
  </si>
  <si>
    <t>Doris Alvarenga</t>
  </si>
  <si>
    <t>Estefany Rivera Ferman</t>
  </si>
  <si>
    <t>Fredi Chinchilla Martinez</t>
  </si>
  <si>
    <t>Fredy Martinez</t>
  </si>
  <si>
    <t>Hicham El Mabtoul</t>
  </si>
  <si>
    <t>Janee Madden</t>
  </si>
  <si>
    <t>Jasmine Song</t>
  </si>
  <si>
    <t>Lazaro Pineda</t>
  </si>
  <si>
    <t>Lillian Griffiths</t>
  </si>
  <si>
    <t>Lluvia Calix</t>
  </si>
  <si>
    <t>Mirna Aparicio</t>
  </si>
  <si>
    <t>Oscar Vasquez</t>
  </si>
  <si>
    <t>Perla Torres Romero</t>
  </si>
  <si>
    <t>Ramon Cuevas</t>
  </si>
  <si>
    <t>Ruben Gutierrez</t>
  </si>
  <si>
    <t>Sarah Schooley</t>
  </si>
  <si>
    <t>Stefon Lindsey</t>
  </si>
  <si>
    <t>Taylor Barbato</t>
  </si>
  <si>
    <t>Tony Rodriguez</t>
  </si>
  <si>
    <t>Youssef Laatabi</t>
  </si>
  <si>
    <t>THE OVAL ROOM / LA BISE</t>
  </si>
  <si>
    <t>Abdool Mohamed</t>
  </si>
  <si>
    <t>Adnan T Haddad</t>
  </si>
  <si>
    <t>Cristina Pereira</t>
  </si>
  <si>
    <t>Diego Sacayon</t>
  </si>
  <si>
    <t>Joanna Schimmelpfenig</t>
  </si>
  <si>
    <t>Juan Casarrubias</t>
  </si>
  <si>
    <t>Rosa Cruz De Rodriguez</t>
  </si>
  <si>
    <t>BIBIANA, LLC</t>
  </si>
  <si>
    <t>Andy Barrios Gatica</t>
  </si>
  <si>
    <t>Anthoni Giron</t>
  </si>
  <si>
    <t>Christian Howell</t>
  </si>
  <si>
    <t>Dan Marlowe</t>
  </si>
  <si>
    <t>Deysy Salazar Rendon</t>
  </si>
  <si>
    <t>Fernando Fuentes</t>
  </si>
  <si>
    <t>Jackeline Orellana Torres</t>
  </si>
  <si>
    <t>Jesus Hernandez</t>
  </si>
  <si>
    <t>Jossue Escobar</t>
  </si>
  <si>
    <t>Juan Nolasco</t>
  </si>
  <si>
    <t>Karen Moreno Hernandez</t>
  </si>
  <si>
    <t>Lucas Garcia Ortiz</t>
  </si>
  <si>
    <t>Marvin Callejas</t>
  </si>
  <si>
    <t>Nataly Estrella</t>
  </si>
  <si>
    <t>Petra Geier</t>
  </si>
  <si>
    <t>Victor Williams</t>
  </si>
  <si>
    <t>Alom Hossain</t>
  </si>
  <si>
    <t>Deepak Kalatheri</t>
  </si>
  <si>
    <t>Ines Chavarria</t>
  </si>
  <si>
    <t>Isai Vallejos-Teo</t>
  </si>
  <si>
    <t>Janaka Ranasinghe</t>
  </si>
  <si>
    <t>Jose Heriberto Bonilla</t>
  </si>
  <si>
    <t>Maria Chavarria</t>
  </si>
  <si>
    <t>Mohamed Abdullah Raj Mohamed Babu</t>
  </si>
  <si>
    <t>Rinu Reghuthaman</t>
  </si>
  <si>
    <t>Thomas Martinez</t>
  </si>
  <si>
    <t>THE BOMBAY CLUB, INC</t>
  </si>
  <si>
    <t>Adalid Pineda</t>
  </si>
  <si>
    <t>Ahmed Darry</t>
  </si>
  <si>
    <t>Andrew Raike</t>
  </si>
  <si>
    <t>Apryl Martin</t>
  </si>
  <si>
    <t>Bhaskar Sundriyal</t>
  </si>
  <si>
    <t>Brian Smith</t>
  </si>
  <si>
    <t>Chowdhury K Pervez</t>
  </si>
  <si>
    <t>Desiderio Reyes Ayala</t>
  </si>
  <si>
    <t>Edrans Osman Diaz</t>
  </si>
  <si>
    <t>Elsa Palencia Escobar</t>
  </si>
  <si>
    <t>Elvin Emerson Trujillo Sanchez</t>
  </si>
  <si>
    <t>Enoc Lopez Portillo</t>
  </si>
  <si>
    <t>Esha Sharma</t>
  </si>
  <si>
    <t>Esteban Juarez</t>
  </si>
  <si>
    <t>Esther Granados</t>
  </si>
  <si>
    <t>Francisco Baquedano</t>
  </si>
  <si>
    <t>Gustavo Revollo</t>
  </si>
  <si>
    <t>Halis Rodriguez</t>
  </si>
  <si>
    <t>Jorge Sanchez Osorio</t>
  </si>
  <si>
    <t>Jose Benito Ventura</t>
  </si>
  <si>
    <t>Jose R Bonilla</t>
  </si>
  <si>
    <t>Joseph Berg</t>
  </si>
  <si>
    <t>Josvah Rasolofonjoa</t>
  </si>
  <si>
    <t>Juan Zavala Hernandez</t>
  </si>
  <si>
    <t>Kyle Simmons</t>
  </si>
  <si>
    <t>Maria Sanchez Mijangos</t>
  </si>
  <si>
    <t>Mehdi Rtoblie</t>
  </si>
  <si>
    <t>Meredith Belrose</t>
  </si>
  <si>
    <t>Mervyn Njinyi</t>
  </si>
  <si>
    <t>Neraj Govil</t>
  </si>
  <si>
    <t>Oneyda Pineda</t>
  </si>
  <si>
    <t>Rinoj Varghese</t>
  </si>
  <si>
    <t>Trinida M Echeverria Lopez</t>
  </si>
  <si>
    <t>Vigil Sorto Elmer O</t>
  </si>
  <si>
    <t>Walter Youngblood</t>
  </si>
  <si>
    <t>Yordanos Solomon</t>
  </si>
  <si>
    <t>RASIKA, LLC</t>
  </si>
  <si>
    <t>CONCORD PAYROLL WHARF TWO LLC</t>
  </si>
  <si>
    <t>Meili.Liu@Concordhotels.com</t>
  </si>
  <si>
    <t>11410 Common Oaks Dr</t>
  </si>
  <si>
    <t>Raleigh, North Carolina, 27614-7002</t>
  </si>
  <si>
    <t>Ford, Eyob</t>
  </si>
  <si>
    <t>Jenkins, Daniels</t>
  </si>
  <si>
    <t>Martin, Precious</t>
  </si>
  <si>
    <t>Smith, Brittany</t>
  </si>
  <si>
    <t>Smith, James</t>
  </si>
  <si>
    <t>202-991-0806</t>
  </si>
  <si>
    <t>Meili Liu</t>
  </si>
  <si>
    <t>GMB FOOD SERVICES LLC DBA ITALIAN PIZZA KITCHEN</t>
  </si>
  <si>
    <t>RICHARD HENNING</t>
  </si>
  <si>
    <t>202-364-1010</t>
  </si>
  <si>
    <t>RICKKHENNING@GMAIL.COM</t>
  </si>
  <si>
    <t>4483 CONNECTICUT AVE NW STB</t>
  </si>
  <si>
    <t>BLADIMIR MAJANO</t>
  </si>
  <si>
    <t>BELGIN TRIVERS</t>
  </si>
  <si>
    <t>EGE YILDIRIM</t>
  </si>
  <si>
    <t>1420 PENNSY LLC DBA TRUSTYS</t>
  </si>
  <si>
    <t>MARK MENARD</t>
  </si>
  <si>
    <t>202-391-1176</t>
  </si>
  <si>
    <t>M.D.MENARD@GMAIL.COM</t>
  </si>
  <si>
    <t>1420 PENNSYLVANIA AVE SE</t>
  </si>
  <si>
    <t>THOMAS J GREER</t>
  </si>
  <si>
    <t>JOHN R SHARKEY</t>
  </si>
  <si>
    <t>STEVEN BELLIVEAU</t>
  </si>
  <si>
    <t>MICHAEL BOONE</t>
  </si>
  <si>
    <t>FINBAR FLYNN</t>
  </si>
  <si>
    <t>DANIELLE A PRIMEAU</t>
  </si>
  <si>
    <t>PAUL R SARGENT</t>
  </si>
  <si>
    <t>WASHINGTON, DC 20004</t>
  </si>
  <si>
    <t>MICHAEL DUNN</t>
  </si>
  <si>
    <t>ANTHONY RUBBO</t>
  </si>
  <si>
    <t>PINIDA THAMSUEBSLIP</t>
  </si>
  <si>
    <t>DEREK WILLIAMS</t>
  </si>
  <si>
    <t>PANYAWAT LAOTHONG</t>
  </si>
  <si>
    <t>SORAYA NATHONGLAY</t>
  </si>
  <si>
    <t>PANIKAR SATTAYAYUK</t>
  </si>
  <si>
    <t>SARINYAPHON LARSON</t>
  </si>
  <si>
    <t>KHEMMARIN ORTEZ</t>
  </si>
  <si>
    <t>PAIRAYA RUTCHAOANYA</t>
  </si>
  <si>
    <t>1331 F STREET NW</t>
  </si>
  <si>
    <t>SHELLYSBACKROON@COMCAST.NET</t>
  </si>
  <si>
    <t>202-737-3003</t>
  </si>
  <si>
    <t>ROBERT P MATERAZZI</t>
  </si>
  <si>
    <t>RPM RESTAURANT LLC / SHELLYS BACK ROOM</t>
  </si>
  <si>
    <t>DONEE THOMPSON</t>
  </si>
  <si>
    <t>MAURICE MACK</t>
  </si>
  <si>
    <t>RENE ALEMAN</t>
  </si>
  <si>
    <t>JUAN C MENDOZA SOTO</t>
  </si>
  <si>
    <t>ROMULO CRISTOBAL</t>
  </si>
  <si>
    <t>OSCAR FUENTES</t>
  </si>
  <si>
    <t>JUAN GUZMAN</t>
  </si>
  <si>
    <t>CRITIAM DE LA O</t>
  </si>
  <si>
    <t>JUAN ALBERTO MARADIAGA PASTRANA</t>
  </si>
  <si>
    <t>MACEDONIO FLORES</t>
  </si>
  <si>
    <t>NAREE MATERAZZI</t>
  </si>
  <si>
    <t>URARAT SUKHAROM</t>
  </si>
  <si>
    <t>TWICE BAKED LLC DBA BISRTO BIS</t>
  </si>
  <si>
    <t>TWICE BAKED LLC DBA BISTRO BIS</t>
  </si>
  <si>
    <t>SHERI POWELL</t>
  </si>
  <si>
    <t>301-345-3450</t>
  </si>
  <si>
    <t>ADMIN@HARMONYCPA.COM</t>
  </si>
  <si>
    <t>15 E ST NW</t>
  </si>
  <si>
    <t>WASHINGTON, DC 20001</t>
  </si>
  <si>
    <t>VICTOR H AGUILAR NAVA</t>
  </si>
  <si>
    <t>FELIX CASARRUBIAS</t>
  </si>
  <si>
    <t>GUSTAVO ESCAMILLA</t>
  </si>
  <si>
    <t>JORGE A GARCIA</t>
  </si>
  <si>
    <t>EDUAR N LAINEZ</t>
  </si>
  <si>
    <t>ENRIQUE M RODRIGUEZ</t>
  </si>
  <si>
    <t>STEVEN SABATINI</t>
  </si>
  <si>
    <t>JERRY AGENAR</t>
  </si>
  <si>
    <t>KIDANE HAILEMICHAEL</t>
  </si>
  <si>
    <t>AMARE MEBRAHTU</t>
  </si>
  <si>
    <t>ROBERTO MAJANO</t>
  </si>
  <si>
    <t>OLAJIDE OLADOGBA</t>
  </si>
  <si>
    <t>GILDA SABA VISCARA</t>
  </si>
  <si>
    <t>520 N CAPTOL ST NW</t>
  </si>
  <si>
    <t>PAYROLL.CORPORATE@CRESTLINEHOTELS.COM</t>
  </si>
  <si>
    <t>202-737-9559</t>
  </si>
  <si>
    <t>NATHALIE JOHNSON</t>
  </si>
  <si>
    <t>CRESTLINE HOTELS &amp; RESORTS, LLC DBA PHOENIX PARK HOTEL</t>
  </si>
  <si>
    <t>3321 BISTRO TEX MEX INTERNATIONAL LATIN CUISINE INC/ 3321 BISTRO DC RESTAURANT</t>
  </si>
  <si>
    <t>3321 CONNECTICUT AVE NW</t>
  </si>
  <si>
    <t>ANDERSON L BRIANCINI</t>
  </si>
  <si>
    <t>KRISCIA M FLORES</t>
  </si>
  <si>
    <t>KAREN FUNEZ</t>
  </si>
  <si>
    <t>YANIRA S MENDOZA</t>
  </si>
  <si>
    <t>AILA I STERLING</t>
  </si>
  <si>
    <t>KNZ, LLC DBA BEN'S NEXT DOOR</t>
  </si>
  <si>
    <t>1211 U STREET NW</t>
  </si>
  <si>
    <t>EDVIN CHACON</t>
  </si>
  <si>
    <t>SANDRA GODINEZ-RODRIGUEZ</t>
  </si>
  <si>
    <t>MARLIN HERNANDEZ</t>
  </si>
  <si>
    <t>VICTOR HERNANDEZ</t>
  </si>
  <si>
    <t>DONNEL LOCKHART</t>
  </si>
  <si>
    <t>MIKAELA MOORE</t>
  </si>
  <si>
    <t>TIMOTHY CHARISTOPHER</t>
  </si>
  <si>
    <t>DEANNA DUPREE</t>
  </si>
  <si>
    <t>AARYN FREEMAN</t>
  </si>
  <si>
    <t>JODI-ANN GRIFFIN</t>
  </si>
  <si>
    <t>JEENA JONES</t>
  </si>
  <si>
    <t>SHIKYRA JONES</t>
  </si>
  <si>
    <t>THURNEISHA KEYS</t>
  </si>
  <si>
    <t>SUSAN KIWALABYE</t>
  </si>
  <si>
    <t>RONALD LOCKHART</t>
  </si>
  <si>
    <t>JAMIA MCCAMBRY</t>
  </si>
  <si>
    <t>JADA MILES</t>
  </si>
  <si>
    <t>KENAN MITCHELL</t>
  </si>
  <si>
    <t>KEONIAH PHILLIPS</t>
  </si>
  <si>
    <t>CRYSTAL RIVERS</t>
  </si>
  <si>
    <t>DOMINIQUE SMITH</t>
  </si>
  <si>
    <t>PRECIOUS TURNER</t>
  </si>
  <si>
    <t>CHRISTOPHER WEST</t>
  </si>
  <si>
    <t>SHAYLA BROWN</t>
  </si>
  <si>
    <t>DIAMON CLINKSCALES</t>
  </si>
  <si>
    <t>MILTONIA MARGAL</t>
  </si>
  <si>
    <t>DAVID YANEZ</t>
  </si>
  <si>
    <t>DOMINIC BARNES</t>
  </si>
  <si>
    <t>ELIJAH BUTLER</t>
  </si>
  <si>
    <t>IKAIKA CLAY</t>
  </si>
  <si>
    <t>PHEON COE</t>
  </si>
  <si>
    <t>TIMOTHY EASN II</t>
  </si>
  <si>
    <t>IMANI EDWARDS</t>
  </si>
  <si>
    <t>DEMETRIUS FRANCIS</t>
  </si>
  <si>
    <t>CHRISTOPHER GILL</t>
  </si>
  <si>
    <t>CHRISTINA GRAHAM</t>
  </si>
  <si>
    <t>COURTNEY HASKELL</t>
  </si>
  <si>
    <t>SAMORI JACKSON</t>
  </si>
  <si>
    <t>SANIYAH LEACH</t>
  </si>
  <si>
    <t>ANTOINEICE LOGAN</t>
  </si>
  <si>
    <t>SHAYLA MASON</t>
  </si>
  <si>
    <t>TROY MITCHELL II</t>
  </si>
  <si>
    <t>TERITA MORRIS</t>
  </si>
  <si>
    <t>BATELIHEM OGBA</t>
  </si>
  <si>
    <t>MONYSHE PIERRE</t>
  </si>
  <si>
    <t>RAYGINE REID</t>
  </si>
  <si>
    <t>DEREK RILEY</t>
  </si>
  <si>
    <t>ANDRE ROBINSON</t>
  </si>
  <si>
    <t>WINTER ROSE</t>
  </si>
  <si>
    <t>WESLEY VAUGHN</t>
  </si>
  <si>
    <t>JASMIN YANEZ</t>
  </si>
  <si>
    <t>MELODIE BRISCOE</t>
  </si>
  <si>
    <t>MARIO ORELLANA</t>
  </si>
  <si>
    <t>JHELBIN PEREZ</t>
  </si>
  <si>
    <t>ANA RECINOS</t>
  </si>
  <si>
    <t>WASHINGTON, DC 20024</t>
  </si>
  <si>
    <t>ROSES 1, LLC DBA ROSES LUXURY</t>
  </si>
  <si>
    <t>717 8TH ST SE</t>
  </si>
  <si>
    <t>OWEN PATRICK BENONS</t>
  </si>
  <si>
    <t>COSMO CLEMENS</t>
  </si>
  <si>
    <t>GABRIEL CORBETT</t>
  </si>
  <si>
    <t>NAM-BINH NGUYEN DANG</t>
  </si>
  <si>
    <t>ANGELINA DIRINA</t>
  </si>
  <si>
    <t>SARA ELIZABETH PARKER</t>
  </si>
  <si>
    <t>NEMESIS GARCIA ROSA</t>
  </si>
  <si>
    <t>KENDYL HUTCHINS</t>
  </si>
  <si>
    <t>CHABLIS OWENS</t>
  </si>
  <si>
    <t>DOMINIQUE PERKINS</t>
  </si>
  <si>
    <t>JOSE SANCHEZ</t>
  </si>
  <si>
    <t>VIRGINIA JAYNE WALSH</t>
  </si>
  <si>
    <t>CESAR ZURITA</t>
  </si>
  <si>
    <t>KYLE TURNER</t>
  </si>
  <si>
    <t>ERIN DIROLL</t>
  </si>
  <si>
    <t>MAREN RINCON</t>
  </si>
  <si>
    <t>FLORIDA AVE GROUP, LLC DBA TAKOMA</t>
  </si>
  <si>
    <t>715 FLORIDA AVE NW</t>
  </si>
  <si>
    <t>EVODIO ROMAN JIMENEZ</t>
  </si>
  <si>
    <t>HUMBERTO MERINO</t>
  </si>
  <si>
    <t>ETHAN CRAIG</t>
  </si>
  <si>
    <t>MELVIN DAVIS</t>
  </si>
  <si>
    <t>JUAN CARLOS ESCAMILIA</t>
  </si>
  <si>
    <t>NICHOLAS JEROME GAMBO</t>
  </si>
  <si>
    <t>MACARIO GARCIA</t>
  </si>
  <si>
    <t>EULALIA GUERRERO</t>
  </si>
  <si>
    <t>KIERSTEN JOHNSON</t>
  </si>
  <si>
    <t>VANCE JORDAN JONES</t>
  </si>
  <si>
    <t>TEREVOR LALLY</t>
  </si>
  <si>
    <t>VANESSA LOPEZ</t>
  </si>
  <si>
    <t>MIGUEL MEJIA</t>
  </si>
  <si>
    <t>RAMON MERINO</t>
  </si>
  <si>
    <t>PANIFILO MORALES</t>
  </si>
  <si>
    <t>ROBERT NOLAN</t>
  </si>
  <si>
    <t>SHOHSEI ODA</t>
  </si>
  <si>
    <t>DANIELLE PRIMEAU</t>
  </si>
  <si>
    <t>JOSEPH TYLER RAFF</t>
  </si>
  <si>
    <t>ARQUIMIDES REYES</t>
  </si>
  <si>
    <t>DENIZ TUNCELI</t>
  </si>
  <si>
    <t>CARLOS CASAS</t>
  </si>
  <si>
    <t>RAMON GARZON PACHECO</t>
  </si>
  <si>
    <t>HELEODORA MERINO</t>
  </si>
  <si>
    <t>FELIPE PEREZ</t>
  </si>
  <si>
    <t>DIOMAR GIOVANNI PERLA</t>
  </si>
  <si>
    <t>LOUIS PERLA</t>
  </si>
  <si>
    <t>FRANCISCO REYES</t>
  </si>
  <si>
    <t>DANNY BOY, LLC DBA LITTLE PEARL</t>
  </si>
  <si>
    <t>921 PENNSYLVANIA AVE SE</t>
  </si>
  <si>
    <t>GRANT COLLINS</t>
  </si>
  <si>
    <t>CHRISTOPHER OLAYA</t>
  </si>
  <si>
    <t>ISRAEL DEMPSEY</t>
  </si>
  <si>
    <t>ROMAN OSADCHUK</t>
  </si>
  <si>
    <t>JHENEAL SCOTT</t>
  </si>
  <si>
    <t>LOUIS TINSLEY</t>
  </si>
  <si>
    <t>VIRGINIA WALSH</t>
  </si>
  <si>
    <t>JAMIE ABARCA</t>
  </si>
  <si>
    <t>JOSEPH DOTEN</t>
  </si>
  <si>
    <t>LAUREN ULRICH</t>
  </si>
  <si>
    <t>CHIKO CAPITOL HILL LLC</t>
  </si>
  <si>
    <t>423 8TH ST SE</t>
  </si>
  <si>
    <t>NANCY ABUNDEZ</t>
  </si>
  <si>
    <t>ANDREA ALVARADO</t>
  </si>
  <si>
    <t>JUAN AMAYA</t>
  </si>
  <si>
    <t>LETISIA BARRERA</t>
  </si>
  <si>
    <t>JOSE G BELTRAN GARCIA</t>
  </si>
  <si>
    <t>ERIKA BINUYA</t>
  </si>
  <si>
    <t>ANTONIO CASARRUBIAS</t>
  </si>
  <si>
    <t>ROBERTO CUELLO</t>
  </si>
  <si>
    <t>ALLEN DAVILA</t>
  </si>
  <si>
    <t>MIRIAM DAVIS- ROSENBAUM</t>
  </si>
  <si>
    <t>GABRIEL ELIAS CASTRO</t>
  </si>
  <si>
    <t>ANTONIO FLORA</t>
  </si>
  <si>
    <t>OSCAR GUDIEL</t>
  </si>
  <si>
    <t>GUADALUPE HERNANDEZ</t>
  </si>
  <si>
    <t>MIGUEL HERRARTE</t>
  </si>
  <si>
    <t>MUSTAFA HUMPHREYS</t>
  </si>
  <si>
    <t>AUGINO JUAREZ ALVAREZ</t>
  </si>
  <si>
    <t>MARIELA LAZO</t>
  </si>
  <si>
    <t>CATHY NGUYEN</t>
  </si>
  <si>
    <t>KAREN RAMOS</t>
  </si>
  <si>
    <t>CELSO REMIGIO</t>
  </si>
  <si>
    <t>LEONARDO REMIGIO</t>
  </si>
  <si>
    <t>CATHERINE SANTINI</t>
  </si>
  <si>
    <t>JOSE LUIS SUAREZ</t>
  </si>
  <si>
    <t>JESUS TAPIA-NUNEZ</t>
  </si>
  <si>
    <t>OSMAR VELASQUEZ</t>
  </si>
  <si>
    <t>GOOD ESSEN U STREET LLC DBA TICO</t>
  </si>
  <si>
    <t>1926 14TH ST NW</t>
  </si>
  <si>
    <t>ELIZABETH ARIAS</t>
  </si>
  <si>
    <t>NATALY CATILLO</t>
  </si>
  <si>
    <t>HECTOR FLORA-BARRIOS</t>
  </si>
  <si>
    <t>CESAR ANTONIO GUEVARA</t>
  </si>
  <si>
    <t>LAWRENCE HAILES</t>
  </si>
  <si>
    <t>NOAH W HAMMOND</t>
  </si>
  <si>
    <t>HUMBERTO B PORTILLO</t>
  </si>
  <si>
    <t>GIMENA RAMOS</t>
  </si>
  <si>
    <t>ELLIS ROESLER</t>
  </si>
  <si>
    <t>DAVID SCOTT JOHNSON</t>
  </si>
  <si>
    <t>TOBIAS J JONES</t>
  </si>
  <si>
    <t>GIDEON PATRICK WARD</t>
  </si>
  <si>
    <t>CATERIN SOTO</t>
  </si>
  <si>
    <t>MARJORIE HERNANDEZ</t>
  </si>
  <si>
    <t>ESTHER MARTINEZ</t>
  </si>
  <si>
    <t>LESLEY MELODY ROJAS</t>
  </si>
  <si>
    <t>DIANA RAMIREZ</t>
  </si>
  <si>
    <t>PETER BEEBE</t>
  </si>
  <si>
    <t>WILLIAM PEYTON BELL</t>
  </si>
  <si>
    <t>MICHAEL J LYNCH</t>
  </si>
  <si>
    <t>CARMEN MARTINEZ</t>
  </si>
  <si>
    <t>CHEVEALE MCCONNOR</t>
  </si>
  <si>
    <t>BRIAN EDWARD ROWE</t>
  </si>
  <si>
    <t>POTOMAC DISTILLING COMPANY LLC DBA TIKI TNT &amp; POTOMAC DISTILLING COMPANY</t>
  </si>
  <si>
    <t>1130 MAINE AVE SW</t>
  </si>
  <si>
    <t>JACOB JOHNATHAN ALEXANDER</t>
  </si>
  <si>
    <t>PAMELA YEGIE BANG</t>
  </si>
  <si>
    <t>ALEXANDRIA PAIGE FELLOWS</t>
  </si>
  <si>
    <t>CHRISTOPHER EARL HALEY</t>
  </si>
  <si>
    <t>CORY HOLLAND</t>
  </si>
  <si>
    <t>KAYLA L JOHNSON</t>
  </si>
  <si>
    <t>HANNAH LEE NIGHTINGALE</t>
  </si>
  <si>
    <t>SAM PARKER PIMM</t>
  </si>
  <si>
    <t>DAEGA MONA ROYAL-MOHAMMED</t>
  </si>
  <si>
    <t>DAVID ROMAN URBAN</t>
  </si>
  <si>
    <t>KASIA AJA WHEATLEY</t>
  </si>
  <si>
    <t>ISSAC BORIS</t>
  </si>
  <si>
    <t>RYAN SIDNEY COLBERT</t>
  </si>
  <si>
    <t>NICOLE FLEMING</t>
  </si>
  <si>
    <t>LILY ANGELINE HEESE</t>
  </si>
  <si>
    <t>PETER JOSEPH MCMAHON</t>
  </si>
  <si>
    <t>SALVADOR MERINO</t>
  </si>
  <si>
    <t>MOLLY ELIZABETH REARDEN</t>
  </si>
  <si>
    <t>DENISE CHENTAL WILLIAMS</t>
  </si>
  <si>
    <t>GUAS KEMP WILLIAM</t>
  </si>
  <si>
    <t>BRYAN LOPEZ</t>
  </si>
  <si>
    <t>OCTAVIO MONTOYA</t>
  </si>
  <si>
    <t xml:space="preserve">JOSE G BELTRAN </t>
  </si>
  <si>
    <t>IRMA D BENITEZ</t>
  </si>
  <si>
    <t>NANCY BOQUIN</t>
  </si>
  <si>
    <t>BALDOMERO CASTILLO</t>
  </si>
  <si>
    <t>ALFREDO DIAZ</t>
  </si>
  <si>
    <t>BARTOLO FLORA</t>
  </si>
  <si>
    <t>ROXANA GODOY</t>
  </si>
  <si>
    <t>GLADYS GUEVARA</t>
  </si>
  <si>
    <t>HELDER HERNANDEZ</t>
  </si>
  <si>
    <t>ASHLEY S HOLMES</t>
  </si>
  <si>
    <t>YOMARA DIAZ JIMENEZ</t>
  </si>
  <si>
    <t>LUIS MERINO</t>
  </si>
  <si>
    <t>RIGOBERTO RODRIGUEZ</t>
  </si>
  <si>
    <t>ENRIQUE F TAPIA</t>
  </si>
  <si>
    <t>ELISEO URIOSO CASARRUBIAS</t>
  </si>
  <si>
    <t>NAU URIOSO</t>
  </si>
  <si>
    <t>RAMON VENTURA</t>
  </si>
  <si>
    <t>2029 P ST NW</t>
  </si>
  <si>
    <t>CHIKO DUPONT CIRCLE LLC</t>
  </si>
  <si>
    <t>RIGHT PROPER LLC</t>
  </si>
  <si>
    <t>2418 WISCONSIN AVE</t>
  </si>
  <si>
    <t>DAVID ABRAMSON</t>
  </si>
  <si>
    <t>JANIQUE E AMES</t>
  </si>
  <si>
    <t>KYLE AMES</t>
  </si>
  <si>
    <t>KESTREL M CARR</t>
  </si>
  <si>
    <t>EAMONI COLLIER</t>
  </si>
  <si>
    <t>SIB GOTTLIEB</t>
  </si>
  <si>
    <t>ROLANDO A HERNANDEZ</t>
  </si>
  <si>
    <t>PATRICK LEWIS</t>
  </si>
  <si>
    <t>MARIA MILLER</t>
  </si>
  <si>
    <t>BAKRI MOHAMED NOUR</t>
  </si>
  <si>
    <t>SUSANNA PENFIELD</t>
  </si>
  <si>
    <t>TRISTAN RIVERA</t>
  </si>
  <si>
    <t>KARA ROBERTSON</t>
  </si>
  <si>
    <t>ALVIN TRONCOSO</t>
  </si>
  <si>
    <t>KYARA TURNER</t>
  </si>
  <si>
    <t>JOHNATHON VALENTI</t>
  </si>
  <si>
    <t>SARAH WEISBECKER</t>
  </si>
  <si>
    <t>REGAL PAN LLC DBA ROOSTER &amp; OWL</t>
  </si>
  <si>
    <t>2436 14TH ST NW</t>
  </si>
  <si>
    <t>GREGORY MORGAN II</t>
  </si>
  <si>
    <t>CHRISTOPHER DABNEY</t>
  </si>
  <si>
    <t>RALPH BELLEVUE</t>
  </si>
  <si>
    <t>DAVID MACKIE</t>
  </si>
  <si>
    <t>ZAYN BERGER</t>
  </si>
  <si>
    <t>RAYMOND SELLERS</t>
  </si>
  <si>
    <t>KAI MCHENRY</t>
  </si>
  <si>
    <t>CESAR BAUTISTA GOMEZ</t>
  </si>
  <si>
    <t>RAQUEL FOWLER</t>
  </si>
  <si>
    <t>CISCILY WHEELER</t>
  </si>
  <si>
    <t>DONOVAN CLEMMONS</t>
  </si>
  <si>
    <t>BRAYAN FLORES</t>
  </si>
  <si>
    <t>DACHELE KENT</t>
  </si>
  <si>
    <t>CHARLOTTE COHEN</t>
  </si>
  <si>
    <t>LAURA LANGSTAFF</t>
  </si>
  <si>
    <t>WASHINGTON, DC 20010</t>
  </si>
  <si>
    <t>WASHINGTON, DC 20016</t>
  </si>
  <si>
    <t>1905 9TH ST NW</t>
  </si>
  <si>
    <t>WOODLAND GROUP, LLC DBA CORTEZ</t>
  </si>
  <si>
    <t>VANCE GORDON JONES</t>
  </si>
  <si>
    <t>NECHO MCKIND</t>
  </si>
  <si>
    <t>MIQUEL MEJIA</t>
  </si>
  <si>
    <t>JOSEPH RAFF</t>
  </si>
  <si>
    <t>KEVIN TUTT</t>
  </si>
  <si>
    <t>LUOIS PERLA</t>
  </si>
  <si>
    <t>WASHINGTON, DC 20002</t>
  </si>
  <si>
    <t>BESPOKE 1337, LLC DBA HILL PRINCE</t>
  </si>
  <si>
    <t>1337 H ST NE</t>
  </si>
  <si>
    <t>CESAR BALMORE LEMUS</t>
  </si>
  <si>
    <t>ROBERTO CARLOS BLANCO JUAREZ</t>
  </si>
  <si>
    <t>CHRISTOPHER CHAPMAN-SHAKRA</t>
  </si>
  <si>
    <t>KATHLEEN ELIZABETH CLARK</t>
  </si>
  <si>
    <t>LEE PEARSON</t>
  </si>
  <si>
    <t>WHITNEY STAN</t>
  </si>
  <si>
    <t>COURTNEY ALEXIS TAYLOR-DANIELS</t>
  </si>
  <si>
    <t>RICHARD WAGNER</t>
  </si>
  <si>
    <t>JUAN QUINONES</t>
  </si>
  <si>
    <t>IGNACIO NAVA VISCA</t>
  </si>
  <si>
    <t>MARIA ZOILA ARGUETA CHICAS</t>
  </si>
  <si>
    <t>KATHRYN WILLIMAS</t>
  </si>
  <si>
    <t>ANASTASIA RABATSKY</t>
  </si>
  <si>
    <t>MEREDITH KINNER</t>
  </si>
  <si>
    <t>CORY HOIZERLAND</t>
  </si>
  <si>
    <t>DARNITA NOEL HARRISON</t>
  </si>
  <si>
    <t>AUNDREA FLIPSE</t>
  </si>
  <si>
    <t>OCTAVIA AUSTIN</t>
  </si>
  <si>
    <t>623 PENNSYLVANIA AVE SE</t>
  </si>
  <si>
    <t>ANB 623, LLC DBA BEUCHERT'S</t>
  </si>
  <si>
    <t>COMBINED FOOD SERVICES OF VIRGINIA INC</t>
  </si>
  <si>
    <t>1805 18TH ST NW</t>
  </si>
  <si>
    <t>EDUARDO CRESPIN</t>
  </si>
  <si>
    <t>JOSE LAZO</t>
  </si>
  <si>
    <t>VALERIA MARCENARO</t>
  </si>
  <si>
    <t>LUIS MARIO MERINO</t>
  </si>
  <si>
    <t>NATASHA NEAL</t>
  </si>
  <si>
    <t>ESVY RAMIREZ PABLO</t>
  </si>
  <si>
    <t>BIRUK SHIFERAW</t>
  </si>
  <si>
    <t>EMMA TAGGART</t>
  </si>
  <si>
    <t>LIZETH URIOSO</t>
  </si>
  <si>
    <t>UNICA ALLEYNE</t>
  </si>
  <si>
    <t>BRIE BERGERON</t>
  </si>
  <si>
    <t>NAJEE ABDUL-AMIR FULLER</t>
  </si>
  <si>
    <t>JENNIFER GARCIA</t>
  </si>
  <si>
    <t>LUNGILE MLAMBO</t>
  </si>
  <si>
    <t>TYRONE ROGERS II</t>
  </si>
  <si>
    <t>STEPHANIE SIPE</t>
  </si>
  <si>
    <t>MADISON BROOKE SPARBER</t>
  </si>
  <si>
    <t>140 M ST NE</t>
  </si>
  <si>
    <t>RELISH FOOD 2 DBA CARVING ROOM NOMA</t>
  </si>
  <si>
    <t>IRON HORSE, LLC DBA THE BOARDWALK DC</t>
  </si>
  <si>
    <t>507 7TH ST NW</t>
  </si>
  <si>
    <t>VANCE JONES</t>
  </si>
  <si>
    <t>PANFILO MORALES</t>
  </si>
  <si>
    <t>ANGEL M MIRANDA</t>
  </si>
  <si>
    <t>GRACE M WALSH</t>
  </si>
  <si>
    <t>NELSON QUINTANILLA RIVAS</t>
  </si>
  <si>
    <t>CRECENCIO DEAQUINO</t>
  </si>
  <si>
    <t>EDIS YOHANNA NAVARRO</t>
  </si>
  <si>
    <t>406 H ST NE</t>
  </si>
  <si>
    <t>STICKY FINGERS BAKERY BISTRO LLC DBA FARE WELL</t>
  </si>
  <si>
    <t>JADI GOOSE, LLC DBA QUEEN'S ENGLISH</t>
  </si>
  <si>
    <t>3410 11TH ST NW</t>
  </si>
  <si>
    <t>BENJAMIN ALT</t>
  </si>
  <si>
    <t>ALAIN DANIEL</t>
  </si>
  <si>
    <t>TRACY EUSTAQUIO</t>
  </si>
  <si>
    <t>MARCIE GSTEIGER- COX</t>
  </si>
  <si>
    <t>DAYNA HIYAKUMOTO</t>
  </si>
  <si>
    <t>MEGAN WALKER</t>
  </si>
  <si>
    <t>SAMUEL WARD</t>
  </si>
  <si>
    <t>STEPHANIE C DISSETTE</t>
  </si>
  <si>
    <t>LISA O'NEIL</t>
  </si>
  <si>
    <t>ANDREW RUPP</t>
  </si>
  <si>
    <t>MARKCO STROMAN</t>
  </si>
  <si>
    <t>THOMAS R SULLIVAN</t>
  </si>
  <si>
    <t>ELIUD D TREVINO</t>
  </si>
  <si>
    <t>1550 7TH ST NW</t>
  </si>
  <si>
    <t>LA JAMBE LLC</t>
  </si>
  <si>
    <t>BULLARD STREET LLC DBA RIS</t>
  </si>
  <si>
    <t>2275 L ST NW</t>
  </si>
  <si>
    <t>LIAM CAROLAN</t>
  </si>
  <si>
    <t>MISAEL FLORIAN</t>
  </si>
  <si>
    <t>JAYRA GODOY PAREDEZ</t>
  </si>
  <si>
    <t>GREGORY MITCHELL</t>
  </si>
  <si>
    <t>DAVID PERRY</t>
  </si>
  <si>
    <t>ALLISON RIVERA</t>
  </si>
  <si>
    <t>YVAN SALAZAR</t>
  </si>
  <si>
    <t>MARIA COTOC OTZOY</t>
  </si>
  <si>
    <t>JOSE A GUARDADO</t>
  </si>
  <si>
    <t>MAYRA B NAVARRETE CALLES</t>
  </si>
  <si>
    <t>ASTRID J PENA</t>
  </si>
  <si>
    <t>YOUSEF ASADINEJAD</t>
  </si>
  <si>
    <t>JOSE CHAVEZ CADENA</t>
  </si>
  <si>
    <t>ROSA M MARTINEZ DE GALDAMEZ</t>
  </si>
  <si>
    <t>MILTON WOSBELI PEREZ</t>
  </si>
  <si>
    <t>MARIANA POSTELHA</t>
  </si>
  <si>
    <t>ALTA STRADA CITY VISTA LLC DBA ALTA STRADA</t>
  </si>
  <si>
    <t>465 K ST NW</t>
  </si>
  <si>
    <t>LA JAMBE UM LLC DBA LA JAMBE UNION MARKET</t>
  </si>
  <si>
    <t>1309 5TH ST NE</t>
  </si>
  <si>
    <t>SEAN A MACDONALD</t>
  </si>
  <si>
    <t>ANALIA MIRELES</t>
  </si>
  <si>
    <t>FRANKLIN M JONES</t>
  </si>
  <si>
    <t>GEMBER DINARTE</t>
  </si>
  <si>
    <t>ROBERTO MADRID</t>
  </si>
  <si>
    <t>BRIAN MCSWAIN</t>
  </si>
  <si>
    <t>240 MASSACHUSETTS AVE NE</t>
  </si>
  <si>
    <t>BB240MASS, LLC DBA BUFFALO &amp; BERGEB CAP HILL</t>
  </si>
  <si>
    <t>RIGHT FORWARD LLC</t>
  </si>
  <si>
    <t>2309 CHAIN BRIDGE RD, NW</t>
  </si>
  <si>
    <t>REBECCA BERMUDEZ</t>
  </si>
  <si>
    <t>BRIANNA M DORSEY</t>
  </si>
  <si>
    <t>PATRICK GIBSON</t>
  </si>
  <si>
    <t>michael.martin@fabiotrabocchi.com</t>
  </si>
  <si>
    <t>202-525-1459</t>
  </si>
  <si>
    <t>MICHAEL MARTIN</t>
  </si>
  <si>
    <t>601 Pennsylvania Ave NW #1215N</t>
  </si>
  <si>
    <t>Washington, DC  20004</t>
  </si>
  <si>
    <t>FT DC LLC / Fiola</t>
  </si>
  <si>
    <t>Naysha Hernandez Estrada</t>
  </si>
  <si>
    <t>Mirian Janeth Coronel</t>
  </si>
  <si>
    <t>Nathan Lee Cuthrell</t>
  </si>
  <si>
    <t>Wallace John Stephens</t>
  </si>
  <si>
    <t>Gannon James Pitre</t>
  </si>
  <si>
    <t>Ivan Yordanov</t>
  </si>
  <si>
    <t>Maria Lainez Garcia</t>
  </si>
  <si>
    <t>Elmer Leiva</t>
  </si>
  <si>
    <t>Jose Dominguez</t>
  </si>
  <si>
    <t>Erick Garcia</t>
  </si>
  <si>
    <t>Tobias Soto Marino</t>
  </si>
  <si>
    <t>Rafael Cotzajay</t>
  </si>
  <si>
    <t>Juan Miguel Menjivar</t>
  </si>
  <si>
    <t>Walter Maldonado Arias</t>
  </si>
  <si>
    <t>Walter Maldonado AriaS</t>
  </si>
  <si>
    <t>Fernando Carmona Jurado</t>
  </si>
  <si>
    <t>Marcos Morales</t>
  </si>
  <si>
    <t>Jesus Carlos Aranda</t>
  </si>
  <si>
    <t>Christopher Mendenhall</t>
  </si>
  <si>
    <t>Christopher Miller</t>
  </si>
  <si>
    <t>3050 K ST NW, SUITE 101</t>
  </si>
  <si>
    <t>WASHINGTON, DC  20007</t>
  </si>
  <si>
    <t>FT MARE DC LLC / Fiola Mare</t>
  </si>
  <si>
    <t>Tatiana Marquina</t>
  </si>
  <si>
    <t>Blanca Flores</t>
  </si>
  <si>
    <t>Hakan Alagoz</t>
  </si>
  <si>
    <t>Maly Dy</t>
  </si>
  <si>
    <t>Andrea Ferlito</t>
  </si>
  <si>
    <t>Alexander Kriushin</t>
  </si>
  <si>
    <t>Darina Medellin</t>
  </si>
  <si>
    <t>Milan Plavsic</t>
  </si>
  <si>
    <t>Michael Denis McDonnell</t>
  </si>
  <si>
    <t>Mason Mckee</t>
  </si>
  <si>
    <t>Joshua Medellin</t>
  </si>
  <si>
    <t>Dilalew Million Mekonnen</t>
  </si>
  <si>
    <t>Daniel E Monroy</t>
  </si>
  <si>
    <t>Michael Harris Moor</t>
  </si>
  <si>
    <t>Marlon Rivera</t>
  </si>
  <si>
    <t>Faith Serrano</t>
  </si>
  <si>
    <t>Megumi Awaya</t>
  </si>
  <si>
    <t> Megumi Awaya</t>
  </si>
  <si>
    <t>Daniel McDaid</t>
  </si>
  <si>
    <t>Oscar Cabrera Lopez</t>
  </si>
  <si>
    <t>Jose Rodriguez</t>
  </si>
  <si>
    <t>Gabriela Sanchez</t>
  </si>
  <si>
    <t>Jose Cordero</t>
  </si>
  <si>
    <t>Saul Diaz Gonzalez</t>
  </si>
  <si>
    <t>Mayra Barrios Torres</t>
  </si>
  <si>
    <t>Karla Garcia</t>
  </si>
  <si>
    <t>Rosa Ramirez</t>
  </si>
  <si>
    <t>Ghezae Asmelash</t>
  </si>
  <si>
    <t>Kelvyn Rene Barraza</t>
  </si>
  <si>
    <t>Jose Pineda</t>
  </si>
  <si>
    <t>Segundo Reyes</t>
  </si>
  <si>
    <t>Pablo Peltier</t>
  </si>
  <si>
    <t>Luca Trabocchi</t>
  </si>
  <si>
    <t>Satish Shreshtha</t>
  </si>
  <si>
    <t>Pablo Zeno</t>
  </si>
  <si>
    <t>Devin James Ballard</t>
  </si>
  <si>
    <t>Manuel De La O Mejia</t>
  </si>
  <si>
    <t>Storm Isaac</t>
  </si>
  <si>
    <t>Thomas Brandon</t>
  </si>
  <si>
    <t>Thomas Wallace</t>
  </si>
  <si>
    <t>791 Wharf Street  SW</t>
  </si>
  <si>
    <t>FT DEL MAR DC LLC / Del Mar</t>
  </si>
  <si>
    <t>Michael Clayton Bernacki</t>
  </si>
  <si>
    <t>Richard Cheatham</t>
  </si>
  <si>
    <t>Aura Rosibel Cincuir</t>
  </si>
  <si>
    <t>Marija Donevska</t>
  </si>
  <si>
    <t>Driss Douah</t>
  </si>
  <si>
    <t>Sadatu Pomusu Hage</t>
  </si>
  <si>
    <t>Max Martin-Udry</t>
  </si>
  <si>
    <t>Kelvin Moran</t>
  </si>
  <si>
    <t>Luis Ramon Munoz</t>
  </si>
  <si>
    <t>Eli Pearson</t>
  </si>
  <si>
    <t>Israel Portillo</t>
  </si>
  <si>
    <t>Mariana Postelha</t>
  </si>
  <si>
    <t>Matthew Heimbauer</t>
  </si>
  <si>
    <t>Sisay Tekleslassie</t>
  </si>
  <si>
    <t>Rebecca Widmayer</t>
  </si>
  <si>
    <t>Naderia Wynn</t>
  </si>
  <si>
    <t>Matthew Fisk</t>
  </si>
  <si>
    <t>William Argueta</t>
  </si>
  <si>
    <t>Kleber Arsenio Ayala Montoya</t>
  </si>
  <si>
    <t>Karla Ayala</t>
  </si>
  <si>
    <t xml:space="preserve">Erick Castillo </t>
  </si>
  <si>
    <t>Jorge Cruz Urbina</t>
  </si>
  <si>
    <t>Bryan Barraza</t>
  </si>
  <si>
    <t>Rosalino Cervantes</t>
  </si>
  <si>
    <t>Kenia Granados</t>
  </si>
  <si>
    <t>Gustavo Sandoval</t>
  </si>
  <si>
    <t>Fernando Aldair Luna</t>
  </si>
  <si>
    <t>Noe Hernandez</t>
  </si>
  <si>
    <t>Enrique Ruis</t>
  </si>
  <si>
    <t>Diego Velasquez</t>
  </si>
  <si>
    <t>Alexi Flores</t>
  </si>
  <si>
    <t>Roberto Ixcot</t>
  </si>
  <si>
    <t>Jorge Melendez</t>
  </si>
  <si>
    <t>Jose sanchez</t>
  </si>
  <si>
    <t>Jenaro Garcia Ramirez</t>
  </si>
  <si>
    <t>Benamin Vega</t>
  </si>
  <si>
    <t>Erick Castillo Amaya</t>
  </si>
  <si>
    <t>4445 Connecticut Avenue NW</t>
  </si>
  <si>
    <t>Washington, DC 20008</t>
  </si>
  <si>
    <t>FT Casaluca DC II, LLC / Sfoglina</t>
  </si>
  <si>
    <t>Washington, DC 20036</t>
  </si>
  <si>
    <t>Amado Cisneros</t>
  </si>
  <si>
    <t>Amado E Cisneros Martinez</t>
  </si>
  <si>
    <t>Timothy Lamar Crook</t>
  </si>
  <si>
    <t>Melvin Gonzalez</t>
  </si>
  <si>
    <t>Tetiana Kuvshynova</t>
  </si>
  <si>
    <t>Zachary Lafear Ward</t>
  </si>
  <si>
    <t>Mason McKee</t>
  </si>
  <si>
    <t>Anna Timberlake</t>
  </si>
  <si>
    <t>Edwin Eliezer Amaya Nolasco</t>
  </si>
  <si>
    <t>Jose Hector Martinez Guzman</t>
  </si>
  <si>
    <t>Mark August Western</t>
  </si>
  <si>
    <t>Aldair Perez</t>
  </si>
  <si>
    <t>Denia Vasquez</t>
  </si>
  <si>
    <t>Keagan Anders Penzien</t>
  </si>
  <si>
    <t>Allison Varela</t>
  </si>
  <si>
    <t>Clyde's Management LLC</t>
  </si>
  <si>
    <t xml:space="preserve">600 14th Street NW </t>
  </si>
  <si>
    <t>Washington DC 20005</t>
  </si>
  <si>
    <t xml:space="preserve">ADAMS  JASMINE             </t>
  </si>
  <si>
    <t xml:space="preserve">AGUILAR  RUBEN </t>
  </si>
  <si>
    <t xml:space="preserve">ALEXANDER  JACOB  </t>
  </si>
  <si>
    <t xml:space="preserve">ALFARO  DAVID </t>
  </si>
  <si>
    <t xml:space="preserve">AMARE EDOM  </t>
  </si>
  <si>
    <t xml:space="preserve">ARIAS  ANTHONY             </t>
  </si>
  <si>
    <t xml:space="preserve">BACON  LARRY               </t>
  </si>
  <si>
    <t xml:space="preserve">BECK EMMALYNN            </t>
  </si>
  <si>
    <t xml:space="preserve">BERERZIUK SVITLANA            </t>
  </si>
  <si>
    <t xml:space="preserve">BLALOCK VICTORIA            </t>
  </si>
  <si>
    <t xml:space="preserve">BONILLA JORGE               </t>
  </si>
  <si>
    <t xml:space="preserve">BRODSKY ROSALIE             </t>
  </si>
  <si>
    <t xml:space="preserve">BRUMMITT DAE                 </t>
  </si>
  <si>
    <t xml:space="preserve">CARDONA SANDRA              </t>
  </si>
  <si>
    <t xml:space="preserve">CHEE MEREDITH            </t>
  </si>
  <si>
    <t xml:space="preserve">CRILLEY JAMES               </t>
  </si>
  <si>
    <t xml:space="preserve">DELEKAJEW DAISY               </t>
  </si>
  <si>
    <t xml:space="preserve">DIAZ ATANACIO            </t>
  </si>
  <si>
    <t xml:space="preserve">DOMINGUEZ JAVIER              </t>
  </si>
  <si>
    <t xml:space="preserve">DUARTE    ALONDRA             </t>
  </si>
  <si>
    <t xml:space="preserve">DUNN  MICHAEL             </t>
  </si>
  <si>
    <t xml:space="preserve">EUSEBIO GALLARDO  MARLON              </t>
  </si>
  <si>
    <t xml:space="preserve">FITZSIMONS    ROBERT              </t>
  </si>
  <si>
    <t xml:space="preserve">FLORES EDWIN               </t>
  </si>
  <si>
    <t xml:space="preserve">GOMEZ   MARIA               </t>
  </si>
  <si>
    <t xml:space="preserve">GONZALEZ  DIEGO               </t>
  </si>
  <si>
    <t xml:space="preserve">GUZMAN   SIMON               </t>
  </si>
  <si>
    <t xml:space="preserve">HALILI EMILIO              </t>
  </si>
  <si>
    <t xml:space="preserve">HERNANDEZ  NELSON              </t>
  </si>
  <si>
    <t xml:space="preserve">JOHNSON    KEITH               </t>
  </si>
  <si>
    <t xml:space="preserve">JOHNSON   JENNIFER            </t>
  </si>
  <si>
    <t xml:space="preserve">JUARES     ABEL                </t>
  </si>
  <si>
    <t xml:space="preserve">KIM    DANIEL              </t>
  </si>
  <si>
    <t xml:space="preserve">LAWRENCE    AISHA               </t>
  </si>
  <si>
    <t xml:space="preserve">LEIVA   HERBY               </t>
  </si>
  <si>
    <t xml:space="preserve">LOPEZ  SERGIO              </t>
  </si>
  <si>
    <t xml:space="preserve">MARSHALL   CHARLES             </t>
  </si>
  <si>
    <t xml:space="preserve">MARTINEZ  JESUS               </t>
  </si>
  <si>
    <t xml:space="preserve">MARTINEZ   YESENIA             </t>
  </si>
  <si>
    <t xml:space="preserve">MARTINEZ REYES  LOURDES             </t>
  </si>
  <si>
    <t xml:space="preserve">MARTINS     EDWARD              </t>
  </si>
  <si>
    <t xml:space="preserve">MCKEWEN-MORENO      EDGAR               </t>
  </si>
  <si>
    <t xml:space="preserve">MEDINA       DOUGLAS             </t>
  </si>
  <si>
    <t xml:space="preserve">MERINO   MIGUEL              </t>
  </si>
  <si>
    <t xml:space="preserve">NADLER  SYDNI               </t>
  </si>
  <si>
    <t xml:space="preserve">NAJJAR  KRISHNA             </t>
  </si>
  <si>
    <t xml:space="preserve">NAVA    DANIEL              </t>
  </si>
  <si>
    <t xml:space="preserve">NEWMAN ZACHARY             </t>
  </si>
  <si>
    <t xml:space="preserve">OLAGBAJU    NORA                </t>
  </si>
  <si>
    <t xml:space="preserve">PASCHAL ROMAN               </t>
  </si>
  <si>
    <t xml:space="preserve">PONCE LOPEZ     CRISTOBAL           </t>
  </si>
  <si>
    <t xml:space="preserve">PORTILLO LOPEZ  CANDELARIA          </t>
  </si>
  <si>
    <t xml:space="preserve">QUINTANILLA  CINDY               </t>
  </si>
  <si>
    <t xml:space="preserve">RAMIREZ   ANGEL               </t>
  </si>
  <si>
    <t xml:space="preserve">RAMIREZ    VICTOR              </t>
  </si>
  <si>
    <t xml:space="preserve">REYES  CARLOS              </t>
  </si>
  <si>
    <t xml:space="preserve">REYES MARTINEZ    JOSE                </t>
  </si>
  <si>
    <t xml:space="preserve">RICE    WADE                </t>
  </si>
  <si>
    <t xml:space="preserve">RODRIGUEZ   MIHAEL              </t>
  </si>
  <si>
    <t xml:space="preserve">RODRIGUEZ   RICHARD             </t>
  </si>
  <si>
    <t xml:space="preserve">SAMMY   KORTUE              </t>
  </si>
  <si>
    <t xml:space="preserve">SARTWELL  MATTHEW             </t>
  </si>
  <si>
    <t xml:space="preserve">SAWYER PETRA               </t>
  </si>
  <si>
    <t xml:space="preserve">SCAMPOLI DANIEL              </t>
  </si>
  <si>
    <t xml:space="preserve">SINDIUKOVA    HANNA               </t>
  </si>
  <si>
    <t xml:space="preserve">SORTO  OMAR                </t>
  </si>
  <si>
    <t xml:space="preserve">SPENCER  TROY                </t>
  </si>
  <si>
    <t xml:space="preserve">TILLMAN   ADIA                </t>
  </si>
  <si>
    <t xml:space="preserve">VAUGHN  KRYSTAL             </t>
  </si>
  <si>
    <t xml:space="preserve">WALKER  ABIGAIL             </t>
  </si>
  <si>
    <t xml:space="preserve">WEISER  BROOKE              </t>
  </si>
  <si>
    <t xml:space="preserve">WILLIAMS   NIA                 </t>
  </si>
  <si>
    <t xml:space="preserve">WOLDE-TENSAE   ALULA               </t>
  </si>
  <si>
    <t>Washington DC 20007</t>
  </si>
  <si>
    <t>Clyde's of Georgetown LLC</t>
  </si>
  <si>
    <t xml:space="preserve">Christine Lobban </t>
  </si>
  <si>
    <t>clobban@clydes.com</t>
  </si>
  <si>
    <t>3236 M Street NW</t>
  </si>
  <si>
    <t xml:space="preserve">AVILA   MARIA               </t>
  </si>
  <si>
    <t xml:space="preserve">CAREY    NICOLE              </t>
  </si>
  <si>
    <t xml:space="preserve">CASTILLO     ALEX                </t>
  </si>
  <si>
    <t xml:space="preserve">CHAVEZ    LUDWIN              </t>
  </si>
  <si>
    <t xml:space="preserve">COREAS JR   ALFREDO             </t>
  </si>
  <si>
    <t xml:space="preserve">CRITTENDEN  NIKOLAS             </t>
  </si>
  <si>
    <t xml:space="preserve">CRITTENDEN-TOTH  SOPHIA              </t>
  </si>
  <si>
    <t xml:space="preserve">D'ANGELO  OLIVIA              </t>
  </si>
  <si>
    <t xml:space="preserve">DEVLIN SEAN                </t>
  </si>
  <si>
    <t xml:space="preserve">ESCOBAR    MIGUEL              </t>
  </si>
  <si>
    <t xml:space="preserve">GABELA  JACQUELINE          </t>
  </si>
  <si>
    <t xml:space="preserve">GONZALES UNVERTO             </t>
  </si>
  <si>
    <t xml:space="preserve">GUARDADO     ELIZABETH           </t>
  </si>
  <si>
    <t xml:space="preserve">HERNANDEZ    ALEXANDER           </t>
  </si>
  <si>
    <t xml:space="preserve">HOFMAN     JOSEPH              </t>
  </si>
  <si>
    <t xml:space="preserve">HOLMES   JAMES               </t>
  </si>
  <si>
    <t xml:space="preserve">KORTAN   JANE                </t>
  </si>
  <si>
    <t xml:space="preserve">LANDERS   CLAIRE              </t>
  </si>
  <si>
    <t xml:space="preserve">LUKAS MATTHEW             </t>
  </si>
  <si>
    <t xml:space="preserve">MARTIN  ASHLEY              </t>
  </si>
  <si>
    <t xml:space="preserve">MARTINEZ    MEDELIN             </t>
  </si>
  <si>
    <t xml:space="preserve">MARTU  DANIEL              </t>
  </si>
  <si>
    <t xml:space="preserve">MCGOVERN CHRISTOPHER         </t>
  </si>
  <si>
    <t xml:space="preserve">MEDRANO     AMILCAR             </t>
  </si>
  <si>
    <t xml:space="preserve">MILLER  HAILEY              </t>
  </si>
  <si>
    <t xml:space="preserve">NOA     ILIECER             </t>
  </si>
  <si>
    <t xml:space="preserve">OLIVARES   MARCO               </t>
  </si>
  <si>
    <t xml:space="preserve">PADILLA  ISAIAH              </t>
  </si>
  <si>
    <t xml:space="preserve">PEREZ   CARLOS              </t>
  </si>
  <si>
    <t xml:space="preserve">PILGRIM     ALICIA              </t>
  </si>
  <si>
    <t xml:space="preserve">PYE     ALEXANDER           </t>
  </si>
  <si>
    <t xml:space="preserve">QUILL    COLIN               </t>
  </si>
  <si>
    <t xml:space="preserve">QUINTEROS  LUIS                </t>
  </si>
  <si>
    <t xml:space="preserve">RIEKER ALEXANDRA           </t>
  </si>
  <si>
    <t xml:space="preserve">SAKYI BENJAMIN            </t>
  </si>
  <si>
    <t xml:space="preserve">SMITH     CHARLES             </t>
  </si>
  <si>
    <t xml:space="preserve">TAPATI   TAGBA               </t>
  </si>
  <si>
    <t xml:space="preserve">VAGADORI  JACK                </t>
  </si>
  <si>
    <t xml:space="preserve">WOLF    COURTNEY            </t>
  </si>
  <si>
    <t>City Limit LLC</t>
  </si>
  <si>
    <t xml:space="preserve">1226 36th Street NW </t>
  </si>
  <si>
    <t xml:space="preserve">BROWN  RANDALL             </t>
  </si>
  <si>
    <t xml:space="preserve">DOYLE  TRAVIS              </t>
  </si>
  <si>
    <t xml:space="preserve">ESKEW DAIN                </t>
  </si>
  <si>
    <t xml:space="preserve">HREHA  JONATHAN            </t>
  </si>
  <si>
    <t xml:space="preserve">KOHOUT  MICHAEL             </t>
  </si>
  <si>
    <t xml:space="preserve">KOHOUT  JESSIE              </t>
  </si>
  <si>
    <t xml:space="preserve">LOCKREY  LIAM                </t>
  </si>
  <si>
    <t xml:space="preserve">MARTINEZ   JOSE                </t>
  </si>
  <si>
    <t xml:space="preserve">MOSS  AYSIA               </t>
  </si>
  <si>
    <t xml:space="preserve">QUIGLEY  JONATHAN            </t>
  </si>
  <si>
    <t xml:space="preserve">SAWANT  ANIL                </t>
  </si>
  <si>
    <t xml:space="preserve">SHULTS  DONALD              </t>
  </si>
  <si>
    <t xml:space="preserve">STEENSTRA  ROBERT              </t>
  </si>
  <si>
    <t xml:space="preserve">VAN PATTEN TYLER               </t>
  </si>
  <si>
    <t xml:space="preserve">WADE    MITCHELL            </t>
  </si>
  <si>
    <t xml:space="preserve">WALKER   JOY                 </t>
  </si>
  <si>
    <t>Walrus Company LLC</t>
  </si>
  <si>
    <t xml:space="preserve">675 15th Street NW </t>
  </si>
  <si>
    <t xml:space="preserve">ABOULHOUDA          LENA                </t>
  </si>
  <si>
    <t xml:space="preserve">ALCAZAR             MARCUS              </t>
  </si>
  <si>
    <t xml:space="preserve">ALFORD              ANTOINE             </t>
  </si>
  <si>
    <t xml:space="preserve">AMOLITOS            ABEL                </t>
  </si>
  <si>
    <t xml:space="preserve">ANICETO MEDINA      ARTEMIO             </t>
  </si>
  <si>
    <t xml:space="preserve">ASCENCIO            CHRISTOPHER         </t>
  </si>
  <si>
    <t xml:space="preserve">BALOGH              KALMAN              </t>
  </si>
  <si>
    <t xml:space="preserve">BARUA               JIMMY               </t>
  </si>
  <si>
    <t xml:space="preserve">BAUTISTA            ALEX                </t>
  </si>
  <si>
    <t xml:space="preserve">BERRYMAN            SCOTT               </t>
  </si>
  <si>
    <t xml:space="preserve">BEYENE              DABRA               </t>
  </si>
  <si>
    <t xml:space="preserve">BONILLA RAMIREZ     MIGUEL              </t>
  </si>
  <si>
    <t xml:space="preserve">BROWN               JADE                </t>
  </si>
  <si>
    <t xml:space="preserve">BUNCH               STEPHEN             </t>
  </si>
  <si>
    <t xml:space="preserve">CAHILL              JASON               </t>
  </si>
  <si>
    <t xml:space="preserve">CARDOZA             JOSE                </t>
  </si>
  <si>
    <t xml:space="preserve">CARTER              RONNIE              </t>
  </si>
  <si>
    <t xml:space="preserve">CERDA               FELIX               </t>
  </si>
  <si>
    <t xml:space="preserve">CERRATO GOMEZ       OLMAN               </t>
  </si>
  <si>
    <t xml:space="preserve">COMSTOCK            TAYLOR              </t>
  </si>
  <si>
    <t xml:space="preserve">DEMOSS              MARK                </t>
  </si>
  <si>
    <t xml:space="preserve">ELIAS               LUIS                </t>
  </si>
  <si>
    <t xml:space="preserve">ESTRADA             JOSE               </t>
  </si>
  <si>
    <t xml:space="preserve">FIGUEROA            ALFONSO             </t>
  </si>
  <si>
    <t xml:space="preserve">FINNERTY            MICHAEL             </t>
  </si>
  <si>
    <t xml:space="preserve">FRASER              ROBERT              </t>
  </si>
  <si>
    <t xml:space="preserve">FUENTES RUBIO       STEPHANE            </t>
  </si>
  <si>
    <t xml:space="preserve">FULLINGTON          JESSICA             </t>
  </si>
  <si>
    <t xml:space="preserve">GALLARDO            KARINA              </t>
  </si>
  <si>
    <t xml:space="preserve">GARCIA              RAUL                </t>
  </si>
  <si>
    <t xml:space="preserve">GAREY               TODD                </t>
  </si>
  <si>
    <t xml:space="preserve">GILDAE              KRISTEN             </t>
  </si>
  <si>
    <t xml:space="preserve">GOMES               PROBHAT             </t>
  </si>
  <si>
    <t xml:space="preserve">GONZALEZ            MICHAEL             </t>
  </si>
  <si>
    <t xml:space="preserve">GRIFFIN             GERARD              </t>
  </si>
  <si>
    <t xml:space="preserve">GUZMAN              RAMON               </t>
  </si>
  <si>
    <t xml:space="preserve">HAIRSTON            ALEXIS              </t>
  </si>
  <si>
    <t xml:space="preserve">HALL                CHRISTOPHER         </t>
  </si>
  <si>
    <t xml:space="preserve">HERNANDEZ           SANTOS              </t>
  </si>
  <si>
    <t xml:space="preserve">HERNANDEZ           MAURICIO            </t>
  </si>
  <si>
    <t xml:space="preserve">HESLIN              LEAH                </t>
  </si>
  <si>
    <t xml:space="preserve">HODGES              GREGORY             </t>
  </si>
  <si>
    <t xml:space="preserve">IBIEZUGBE           EHIJE               </t>
  </si>
  <si>
    <t xml:space="preserve">JACOBS              KURT                </t>
  </si>
  <si>
    <t xml:space="preserve">JIMENEZ             ARTURO              </t>
  </si>
  <si>
    <t xml:space="preserve">JOHNSON             MATTHEW             </t>
  </si>
  <si>
    <t xml:space="preserve">KAUFFMAN            HANNAH              </t>
  </si>
  <si>
    <t xml:space="preserve">KEJJAJI             SAAD                </t>
  </si>
  <si>
    <t xml:space="preserve">LIN                 ZHENG               </t>
  </si>
  <si>
    <t xml:space="preserve">LIN                 QUI                 </t>
  </si>
  <si>
    <t xml:space="preserve">LIN                 QILI                </t>
  </si>
  <si>
    <t xml:space="preserve">LOPEZ               JOSE                </t>
  </si>
  <si>
    <t xml:space="preserve">LOPEZ HERNANDEZ     MARIO               </t>
  </si>
  <si>
    <t xml:space="preserve">LORENTI ARANA       OSMIN               </t>
  </si>
  <si>
    <t xml:space="preserve">LOZANO              HERNAN              </t>
  </si>
  <si>
    <t xml:space="preserve">LUIS                FABIAN              </t>
  </si>
  <si>
    <t xml:space="preserve">LUKACS              JASON               </t>
  </si>
  <si>
    <t xml:space="preserve">MARTINEZ            RODOLFO             </t>
  </si>
  <si>
    <t xml:space="preserve">MAYO                MARGARET-ANN        </t>
  </si>
  <si>
    <t xml:space="preserve">MENDOZA             JUAN                </t>
  </si>
  <si>
    <t xml:space="preserve">MILLEDGE            ADRIENNE            </t>
  </si>
  <si>
    <t xml:space="preserve">MONROY              GABRIELA            </t>
  </si>
  <si>
    <t xml:space="preserve">MORAN               LUIS                </t>
  </si>
  <si>
    <t xml:space="preserve">NJIE                ABDOULIE            </t>
  </si>
  <si>
    <t xml:space="preserve">NOLASCO ZELAYA      CLAUDIO             </t>
  </si>
  <si>
    <t xml:space="preserve">OCHOA               GUILLERMO           </t>
  </si>
  <si>
    <t xml:space="preserve">OSELMO              TIA                 </t>
  </si>
  <si>
    <t xml:space="preserve">OWEN                JAMES               </t>
  </si>
  <si>
    <t xml:space="preserve">PENA GONZALEZ       ISELA               </t>
  </si>
  <si>
    <t xml:space="preserve">PERLA               JOSE                </t>
  </si>
  <si>
    <t xml:space="preserve">PETERS              MICHAEL             </t>
  </si>
  <si>
    <t xml:space="preserve">PINTO               ALWYN               </t>
  </si>
  <si>
    <t xml:space="preserve">PORTILLO            JUAN                </t>
  </si>
  <si>
    <t xml:space="preserve">PRUDENTE-GALGUERA   GERVASIO            </t>
  </si>
  <si>
    <t xml:space="preserve">RIAZ                ARSALAN             </t>
  </si>
  <si>
    <t xml:space="preserve">RODRIGUEZ B         JOSE                </t>
  </si>
  <si>
    <t xml:space="preserve">SALVADOR            GILBERTO            </t>
  </si>
  <si>
    <t xml:space="preserve">SCHMIERER           JUSTIN              </t>
  </si>
  <si>
    <t xml:space="preserve">SEGUNDO             ARNULFO             </t>
  </si>
  <si>
    <t xml:space="preserve">SHOYELU             REMY                </t>
  </si>
  <si>
    <t xml:space="preserve">SOLANKI             BHAVIN              </t>
  </si>
  <si>
    <t xml:space="preserve">SORIANO             NOHEMI              </t>
  </si>
  <si>
    <t xml:space="preserve">SORTO               LISANDRO            </t>
  </si>
  <si>
    <t xml:space="preserve">STEENSTRA           ROBERT              </t>
  </si>
  <si>
    <t xml:space="preserve">STEMETZKI           TODD                </t>
  </si>
  <si>
    <t xml:space="preserve">SZYMKOWICZ          WOJCIECH            </t>
  </si>
  <si>
    <t xml:space="preserve">TESHOME             FREHIWOT            </t>
  </si>
  <si>
    <t xml:space="preserve">THOMPSON            DONNEE              </t>
  </si>
  <si>
    <t xml:space="preserve">VENTURA             CARLOS              </t>
  </si>
  <si>
    <t xml:space="preserve">VILLENA MOREHEAD    ANDREA              </t>
  </si>
  <si>
    <t xml:space="preserve">WALSH               SAMANTHA            </t>
  </si>
  <si>
    <t xml:space="preserve">WEEKS               ANDREA              </t>
  </si>
  <si>
    <t xml:space="preserve">WILLIAMS            DERRICK             </t>
  </si>
  <si>
    <t xml:space="preserve">WILLIAMS            JORDAN              </t>
  </si>
  <si>
    <t xml:space="preserve">WILLIS              BRADFORD            </t>
  </si>
  <si>
    <t>Clyde's of Gallery Place LLC</t>
  </si>
  <si>
    <t>707 7th Street NW</t>
  </si>
  <si>
    <t>Washington DC 20001</t>
  </si>
  <si>
    <t xml:space="preserve">ACKERMAN            CHRISTOPHER         </t>
  </si>
  <si>
    <t xml:space="preserve">ARIAS               DAYANA              </t>
  </si>
  <si>
    <t xml:space="preserve">BAMIRO              OLAYINKA            </t>
  </si>
  <si>
    <t xml:space="preserve">BANEGAS             OSCAR               </t>
  </si>
  <si>
    <t xml:space="preserve">BARREROS            GIANNINO            </t>
  </si>
  <si>
    <t xml:space="preserve">BEDFORD             NATASHA             </t>
  </si>
  <si>
    <t xml:space="preserve">BELLAMY             DIAMONIQUE          </t>
  </si>
  <si>
    <t xml:space="preserve">BEYLICKJIAN         GREGORY             </t>
  </si>
  <si>
    <t xml:space="preserve">BREUER              COLE                </t>
  </si>
  <si>
    <t xml:space="preserve">BROWN               MYKEA               </t>
  </si>
  <si>
    <t xml:space="preserve">CLARK               SHELITA             </t>
  </si>
  <si>
    <t xml:space="preserve">CONNON              STEPHANIE           </t>
  </si>
  <si>
    <t xml:space="preserve">COWAN               SHARIEF             </t>
  </si>
  <si>
    <t xml:space="preserve">CRUZ PINELL         DODANNY             </t>
  </si>
  <si>
    <t xml:space="preserve">CUMMINGS            DANIEL              </t>
  </si>
  <si>
    <t xml:space="preserve">EL AITARI           BOUCHRA             </t>
  </si>
  <si>
    <t xml:space="preserve">GALLOWAY            JERMAINE            </t>
  </si>
  <si>
    <t xml:space="preserve">GARCIA              GUSTAVO             </t>
  </si>
  <si>
    <t xml:space="preserve">HERNANDEZ           WILLY               </t>
  </si>
  <si>
    <t xml:space="preserve">HEWITT              YEDDA               </t>
  </si>
  <si>
    <t xml:space="preserve">JONES               HEAVEN              </t>
  </si>
  <si>
    <t xml:space="preserve">KEARNEY             JESSE               </t>
  </si>
  <si>
    <t xml:space="preserve">LEWIS               CHRISTOPHER         </t>
  </si>
  <si>
    <t xml:space="preserve">LOWRIE              RAM                 </t>
  </si>
  <si>
    <t xml:space="preserve">MARTIN              BRANDON             </t>
  </si>
  <si>
    <t xml:space="preserve">MCAFEE              AUSTIN              </t>
  </si>
  <si>
    <t xml:space="preserve">MCKENDRY            WILLIAM             </t>
  </si>
  <si>
    <t xml:space="preserve">MEDRANO             JUAN                </t>
  </si>
  <si>
    <t xml:space="preserve">MORILLO             ELVIS               </t>
  </si>
  <si>
    <t xml:space="preserve">NAUMOVYCH           OLEKSANDR           </t>
  </si>
  <si>
    <t xml:space="preserve">PINEDA              NERY                </t>
  </si>
  <si>
    <t xml:space="preserve">POLLARD             DEMONTRAY           </t>
  </si>
  <si>
    <t xml:space="preserve">QUIROZ              YUNIOR              </t>
  </si>
  <si>
    <t xml:space="preserve">REYES               ELMER               </t>
  </si>
  <si>
    <t xml:space="preserve">RICE                MELANIE             </t>
  </si>
  <si>
    <t xml:space="preserve">ROBINSON            ANTHONY             </t>
  </si>
  <si>
    <t xml:space="preserve">RODRIGUEZ           DANIEL              </t>
  </si>
  <si>
    <t xml:space="preserve">ROMERO              AMILCAR             </t>
  </si>
  <si>
    <t xml:space="preserve">SALATI              NICO                </t>
  </si>
  <si>
    <t xml:space="preserve">SANCHEZ             MIGUEL              </t>
  </si>
  <si>
    <t xml:space="preserve">SANCHEZ             JULIO               </t>
  </si>
  <si>
    <t xml:space="preserve">STRACHAN            ANDREW              </t>
  </si>
  <si>
    <t xml:space="preserve">SWIFT               RICHARD             </t>
  </si>
  <si>
    <t xml:space="preserve">TARPLEY             DAMION              </t>
  </si>
  <si>
    <t xml:space="preserve">TAYLOR              MARQUET             </t>
  </si>
  <si>
    <t xml:space="preserve">TORRES FUENTES      HECTOR              </t>
  </si>
  <si>
    <t xml:space="preserve">TURCIOS REYES       JAQUELINE           </t>
  </si>
  <si>
    <t xml:space="preserve">WADE                MITCHELL            </t>
  </si>
  <si>
    <t xml:space="preserve">WALKER              CHARLES             </t>
  </si>
  <si>
    <t xml:space="preserve">YATES               ARETHA              </t>
  </si>
  <si>
    <t xml:space="preserve">YOUSEY              CHARLES             </t>
  </si>
  <si>
    <t>payroll@missiongroupdc.com</t>
  </si>
  <si>
    <t>703-593-8916</t>
  </si>
  <si>
    <t>Reed Landry</t>
  </si>
  <si>
    <t>Alford, Charles</t>
  </si>
  <si>
    <t>Alford, Charles (Overtime)</t>
  </si>
  <si>
    <t>Amato, Kyle</t>
  </si>
  <si>
    <t>Amplo, Olvia</t>
  </si>
  <si>
    <t>Aycock, Melanie</t>
  </si>
  <si>
    <t>Baker, Katherine</t>
  </si>
  <si>
    <t>Baker, Katherine (Overtime)</t>
  </si>
  <si>
    <t>Constantini, Kate</t>
  </si>
  <si>
    <t>Constantini, Kate (Overtime)</t>
  </si>
  <si>
    <t>Coran, Jonna</t>
  </si>
  <si>
    <t>Cousins, Rachel</t>
  </si>
  <si>
    <t>Cousins, Rachel (Overtime)</t>
  </si>
  <si>
    <t>Dupont, Louis</t>
  </si>
  <si>
    <t>Edwards, Kelsey</t>
  </si>
  <si>
    <t>Giddings, Margaret</t>
  </si>
  <si>
    <t>Giddings, Margaret (Overtime)</t>
  </si>
  <si>
    <t>Haberly, Kelsey</t>
  </si>
  <si>
    <t>Hernley, Addalaide</t>
  </si>
  <si>
    <t>Hunt, Meredith</t>
  </si>
  <si>
    <t>Joseph, Kristen</t>
  </si>
  <si>
    <t>Kelly, Charles</t>
  </si>
  <si>
    <t>Lagorio, Adriianna</t>
  </si>
  <si>
    <t>Langston, Laura</t>
  </si>
  <si>
    <t>Lederer, Grace</t>
  </si>
  <si>
    <t>Lederer, Grace (Overtime)</t>
  </si>
  <si>
    <t>Lemee, Lea</t>
  </si>
  <si>
    <t>Lemee, Lea (Overtime)</t>
  </si>
  <si>
    <t>Logan, Charles</t>
  </si>
  <si>
    <t>Mansker, Alyssa</t>
  </si>
  <si>
    <t>Mansker, Alyssa (Overtime)</t>
  </si>
  <si>
    <t>Mertens, Katherine</t>
  </si>
  <si>
    <t>Mierski, Anney</t>
  </si>
  <si>
    <t>Miller, Hailey</t>
  </si>
  <si>
    <t>Mills, Lauren</t>
  </si>
  <si>
    <t>Mills, Lauren (Overtime)</t>
  </si>
  <si>
    <t>Myshrall, Rebecca</t>
  </si>
  <si>
    <t>Parker, Jacob</t>
  </si>
  <si>
    <t>Platt, Tyler</t>
  </si>
  <si>
    <t>Renfroe, Morgan</t>
  </si>
  <si>
    <t>Renfroe, Morgan (Overtime)</t>
  </si>
  <si>
    <t>Schueler, Jacob</t>
  </si>
  <si>
    <t>Schulenberg, Alyssa</t>
  </si>
  <si>
    <t>Sherman, Alyssa</t>
  </si>
  <si>
    <t>Sherman, Alyssa (Overtime</t>
  </si>
  <si>
    <t>Sirota, Rachel</t>
  </si>
  <si>
    <t>Sirota, Rachel (Overtime)</t>
  </si>
  <si>
    <t>Suderman, Michael</t>
  </si>
  <si>
    <t>Sutinen, Sarah</t>
  </si>
  <si>
    <t>Sutinen, Sarah (Overtime)</t>
  </si>
  <si>
    <t>Sweitzer, Jacob</t>
  </si>
  <si>
    <t>Szuhay, Anthony</t>
  </si>
  <si>
    <t>Tucker, Carly</t>
  </si>
  <si>
    <t>Vansell, Claire</t>
  </si>
  <si>
    <t>Yeager, Demi</t>
  </si>
  <si>
    <t>Young, Logan</t>
  </si>
  <si>
    <t>Young, Logan (Overtime)</t>
  </si>
  <si>
    <t>Bennett, Gregory</t>
  </si>
  <si>
    <t>Dobbins, Halee</t>
  </si>
  <si>
    <t>Nagy, Justin</t>
  </si>
  <si>
    <t>Villec, John</t>
  </si>
  <si>
    <t>Villec, John (Overtime)</t>
  </si>
  <si>
    <t>Carlos Blanco, Monica</t>
  </si>
  <si>
    <t>Castro Flores, Heydi</t>
  </si>
  <si>
    <t>Catarino Cruz, Martin</t>
  </si>
  <si>
    <t>Catarino Cruz, Martin (Overtime)</t>
  </si>
  <si>
    <t>Cruz, Fernando</t>
  </si>
  <si>
    <t>Cruz, Fernando (Overtime)</t>
  </si>
  <si>
    <t>Garcia, Marlon</t>
  </si>
  <si>
    <t>Hernandez, Dina</t>
  </si>
  <si>
    <t>Hernandez, Marcos</t>
  </si>
  <si>
    <t>Hernandez, Marcos (Overtime)</t>
  </si>
  <si>
    <t>Martinez, Jose</t>
  </si>
  <si>
    <t>Melgar, Jetsy</t>
  </si>
  <si>
    <t>Morales, Carlos</t>
  </si>
  <si>
    <t>Morales, Carlos (Overtime)</t>
  </si>
  <si>
    <t>Nolasco, Marleni</t>
  </si>
  <si>
    <t>Nolasco, Marleni (Overtime)</t>
  </si>
  <si>
    <t>Pena, Catalino</t>
  </si>
  <si>
    <t>Perez Cobo, Miguel</t>
  </si>
  <si>
    <t>Pozo, Rene</t>
  </si>
  <si>
    <t>Pozo, Rene (Overtime)</t>
  </si>
  <si>
    <t>Reyes, Lorenzo</t>
  </si>
  <si>
    <t>Reyes, Lorenzo (Overtime)</t>
  </si>
  <si>
    <t>Rodriguez, ELvis</t>
  </si>
  <si>
    <t>Rodriguez, Elvis (Overtime)</t>
  </si>
  <si>
    <t>Rodriguez, Yessica</t>
  </si>
  <si>
    <t>Rodriguez, Yessica (Overtime)</t>
  </si>
  <si>
    <t>Sandoval, Gustavo</t>
  </si>
  <si>
    <t>Santos Garcia, Angie</t>
  </si>
  <si>
    <t>Santos, Luffy</t>
  </si>
  <si>
    <t>Vail Lucas, Mauricio</t>
  </si>
  <si>
    <t>Vail Lucas, Mauricio (Overtime)</t>
  </si>
  <si>
    <t>Vasquez, Hugo</t>
  </si>
  <si>
    <t>Vasquez, Hugo (Overtime)</t>
  </si>
  <si>
    <t>Vasquez, Nelson</t>
  </si>
  <si>
    <t>Vasquez, Nelson (Overtime)</t>
  </si>
  <si>
    <t>Villatoro, Eric</t>
  </si>
  <si>
    <t>Villatoro, Eric (Overtime)</t>
  </si>
  <si>
    <t>Zetino, Josselin</t>
  </si>
  <si>
    <t>Zetino, Josselin (Overtime)</t>
  </si>
  <si>
    <t>Varraso, Julia</t>
  </si>
  <si>
    <t>Vasquez, Yessly</t>
  </si>
  <si>
    <t>1221 Van St SE Suite 130</t>
  </si>
  <si>
    <t>Washington, DC 20003</t>
  </si>
  <si>
    <t>Mission Group Dos LLC / Mission Navy Yard</t>
  </si>
  <si>
    <t>Washington, DC 20007</t>
  </si>
  <si>
    <t>Mission Group Four LLC / The Admiral</t>
  </si>
  <si>
    <t>1 Dupont Circle NW</t>
  </si>
  <si>
    <t>Cotton, Victoria</t>
  </si>
  <si>
    <t>Leahy, Kevin</t>
  </si>
  <si>
    <t>Read, Kerry</t>
  </si>
  <si>
    <t>Aguilar, Kelssi</t>
  </si>
  <si>
    <t>Aguilar, Kelssi (Overtime)</t>
  </si>
  <si>
    <t>Caruso, Brooke</t>
  </si>
  <si>
    <t>Christian, Cole</t>
  </si>
  <si>
    <t>Cooper, Jessica</t>
  </si>
  <si>
    <t>Cooper, Jessica (Overtime)</t>
  </si>
  <si>
    <t>Draghi, Zoe</t>
  </si>
  <si>
    <t>Freed, Rachel</t>
  </si>
  <si>
    <t>Hoffarth, Brian</t>
  </si>
  <si>
    <t>Hurlbrink, Whitney</t>
  </si>
  <si>
    <t>Kinloch, Mikayla</t>
  </si>
  <si>
    <t>Marshall, Marlon</t>
  </si>
  <si>
    <t>Martinez, Pamela</t>
  </si>
  <si>
    <t>McDowell, Chandler</t>
  </si>
  <si>
    <t>Peacher, Halie</t>
  </si>
  <si>
    <t>Rashid, Waleed</t>
  </si>
  <si>
    <t>Smith, Kevin</t>
  </si>
  <si>
    <t>Sullivan, Henry</t>
  </si>
  <si>
    <t>Taylor, Laura</t>
  </si>
  <si>
    <t>Taylor, Rachel</t>
  </si>
  <si>
    <t>Uechi, Emily</t>
  </si>
  <si>
    <t>Vatian, John</t>
  </si>
  <si>
    <t>Weiser, Silvi</t>
  </si>
  <si>
    <t>Weiser, Silvi (Overtime)</t>
  </si>
  <si>
    <t>Chavez, Christian</t>
  </si>
  <si>
    <t>Chavez, Christian (Overtime)</t>
  </si>
  <si>
    <t>Diaz, Pedro</t>
  </si>
  <si>
    <t>Diaz, Pedro (Overtime)</t>
  </si>
  <si>
    <t>Echeverria, Fredesvinda</t>
  </si>
  <si>
    <t>Ehl, Connor</t>
  </si>
  <si>
    <t>Hernandez, Omar</t>
  </si>
  <si>
    <t>Hernandez, Omar (Overtime)</t>
  </si>
  <si>
    <t>Martinez, Gregorio</t>
  </si>
  <si>
    <t>Morales, Hesahi</t>
  </si>
  <si>
    <t>Morales, Hesahi (Overtime)</t>
  </si>
  <si>
    <t>Posada Vasquez, Maria</t>
  </si>
  <si>
    <t>Reyes Pena, Ronal</t>
  </si>
  <si>
    <t>Reyes Pena, Ronal (Overtime)</t>
  </si>
  <si>
    <t>Solaz, Carson</t>
  </si>
  <si>
    <t>Hedrick, Bruce</t>
  </si>
  <si>
    <t>Londono, Julian</t>
  </si>
  <si>
    <t>Salyer, Robert</t>
  </si>
  <si>
    <t>1606 20th St NW</t>
  </si>
  <si>
    <t>Washington, DC 20002</t>
  </si>
  <si>
    <t>Hilltop Hospitality LLC / Mission</t>
  </si>
  <si>
    <t>Bonk, Alyssa</t>
  </si>
  <si>
    <t>Campbell, Isaiah</t>
  </si>
  <si>
    <t>Melissa Idell</t>
  </si>
  <si>
    <t>Kesicki, Kevin</t>
  </si>
  <si>
    <t>Ramsey, Francesca</t>
  </si>
  <si>
    <t>Steward, Carlton</t>
  </si>
  <si>
    <t>Zhang, Jin</t>
  </si>
  <si>
    <t>Chan Perez, Jose</t>
  </si>
  <si>
    <t>Gonzales, Nicolas</t>
  </si>
  <si>
    <t>Gonzales, Nicolas (Overtime)</t>
  </si>
  <si>
    <t>Munoz, Mayra</t>
  </si>
  <si>
    <t>Ortiz, Juan</t>
  </si>
  <si>
    <t>Perez, Mauricio</t>
  </si>
  <si>
    <t>Polanco, Hector</t>
  </si>
  <si>
    <t>Valdez, William</t>
  </si>
  <si>
    <t>Vasquez, Edy</t>
  </si>
  <si>
    <t>Vasquez, Edy (Overtime)</t>
  </si>
  <si>
    <t>Norton, Kevin</t>
  </si>
  <si>
    <t>Aguilar-Quiroz, Michelle</t>
  </si>
  <si>
    <t>Alexander, Jacob</t>
  </si>
  <si>
    <t>Barth, Rebecca</t>
  </si>
  <si>
    <t>Bible, Geoff</t>
  </si>
  <si>
    <t>Buckwald, Matthew</t>
  </si>
  <si>
    <t>Djahedi-Rodriguez, Sarah</t>
  </si>
  <si>
    <t>Donohue, Anna</t>
  </si>
  <si>
    <t>Edwards, Lillian</t>
  </si>
  <si>
    <t>Hersch, Audrey</t>
  </si>
  <si>
    <t>Kassa, Makida</t>
  </si>
  <si>
    <t>Kinney, Theresa</t>
  </si>
  <si>
    <t>Kissel, Emily</t>
  </si>
  <si>
    <t>Kool, Skylar</t>
  </si>
  <si>
    <t>McLaughlin, Bryn</t>
  </si>
  <si>
    <t>Metzger, Samantha</t>
  </si>
  <si>
    <t>Metzger, Samantha (Overtime)</t>
  </si>
  <si>
    <t>Proietti, Olivia</t>
  </si>
  <si>
    <t>Schmitz, Erin</t>
  </si>
  <si>
    <t>Short, Shannon</t>
  </si>
  <si>
    <t>Szalda, Allisa</t>
  </si>
  <si>
    <t>Winget, Riann</t>
  </si>
  <si>
    <t>1336 U Street LLC / Hawthorne</t>
  </si>
  <si>
    <t>1336 U Street NW</t>
  </si>
  <si>
    <t>Kern, Caroline</t>
  </si>
  <si>
    <t>Knowles, Casie</t>
  </si>
  <si>
    <t>Lewis, Ashley</t>
  </si>
  <si>
    <t>Paraan, Eduardo</t>
  </si>
  <si>
    <t>Pratt, Kaelin</t>
  </si>
  <si>
    <t>Rhodes, Alisha</t>
  </si>
  <si>
    <t>Chaj Garcia, Cornelio</t>
  </si>
  <si>
    <t>Lopez, Alberto</t>
  </si>
  <si>
    <t>Chowder House Inc</t>
  </si>
  <si>
    <t>Kelly Batie</t>
  </si>
  <si>
    <t>kelly@mrsmiths.com</t>
  </si>
  <si>
    <t>202-333-3104</t>
  </si>
  <si>
    <t>3205 K ST NW</t>
  </si>
  <si>
    <t>KELLY BATIE</t>
  </si>
  <si>
    <t>SIAM HOUSE DC INC</t>
  </si>
  <si>
    <t>SUE SIRI</t>
  </si>
  <si>
    <t>301-775-4867</t>
  </si>
  <si>
    <t>SIRIRAYMOND@HOTMAIL.COM</t>
  </si>
  <si>
    <t>3520 CONNECTICUT AVE NW</t>
  </si>
  <si>
    <t>THITARAT SUNANNAWONG</t>
  </si>
  <si>
    <t>SWAATHANNA LEELANATWOKOL</t>
  </si>
  <si>
    <t>THE ARMY AND NAVY CLUB</t>
  </si>
  <si>
    <t>ORLANDO J. GONZALES</t>
  </si>
  <si>
    <t>202-721-2081</t>
  </si>
  <si>
    <t>OGONZALES@ARMYNAVYCLUB.ORG</t>
  </si>
  <si>
    <t>901 17TH STREET NW</t>
  </si>
  <si>
    <t>BAH, SULAIMAN</t>
  </si>
  <si>
    <t>SZABO, TIBOR</t>
  </si>
  <si>
    <t>CRUZ, MARLIN</t>
  </si>
  <si>
    <t>HERNANDEZ, ELVIS</t>
  </si>
  <si>
    <t>CRUS, MARIA</t>
  </si>
  <si>
    <t>EVANS, TRACY</t>
  </si>
  <si>
    <t>YU, CRYSTAL WEI WEN</t>
  </si>
  <si>
    <t>GONZALES, ORLANDO J.</t>
  </si>
  <si>
    <t>SANCHEZ, JOSE</t>
  </si>
  <si>
    <t>TEKELESELASSIE, WONDWOSEN</t>
  </si>
  <si>
    <t>RAMOS, MILAGRO</t>
  </si>
  <si>
    <t>ALVARENGA, ROSIBEL</t>
  </si>
  <si>
    <t>RAMIREZ, ADAN</t>
  </si>
  <si>
    <t>MALTEZ, BERNARDO</t>
  </si>
  <si>
    <t>CRUZE, ANIL</t>
  </si>
  <si>
    <t>POUDEL, TIKARAM</t>
  </si>
  <si>
    <t>PECKHAM, MARK</t>
  </si>
  <si>
    <t>BENITEZ, HUGO</t>
  </si>
  <si>
    <t>ALVAREZ MELGAR, SANTOS</t>
  </si>
  <si>
    <t>GRADY, PATRICK</t>
  </si>
  <si>
    <t>HADERA, JACOB</t>
  </si>
  <si>
    <t>HABTEGABIR, MIMI</t>
  </si>
  <si>
    <t>BROWN, RICHARD</t>
  </si>
  <si>
    <t>SANCHEZ, SALVADOR</t>
  </si>
  <si>
    <t>FRANKLIN, ELIZABETH</t>
  </si>
  <si>
    <t>DELOACH, KIRK</t>
  </si>
  <si>
    <t>HAILU, HAILEMARIAM</t>
  </si>
  <si>
    <t>ADAMS, LISA ANN</t>
  </si>
  <si>
    <t>KITESSA, ASSEFA</t>
  </si>
  <si>
    <t>RODRIGUEZ, OSCAR</t>
  </si>
  <si>
    <t>DO, DAM</t>
  </si>
  <si>
    <t>BONILLA, JOSE</t>
  </si>
  <si>
    <t>D'COSTA, PRODIP</t>
  </si>
  <si>
    <t>ORELLANA, LUIS</t>
  </si>
  <si>
    <t>CONDE BONILLA, RAFAEL</t>
  </si>
  <si>
    <t>NARAY, PETER</t>
  </si>
  <si>
    <t>GALLARDO GONZALEZ, RENE</t>
  </si>
  <si>
    <t>CHAVEZ, NELSON</t>
  </si>
  <si>
    <t>DIXON, GWENDOLYN</t>
  </si>
  <si>
    <t>VASQUEZ, JOSE</t>
  </si>
  <si>
    <t>ROZARIO, DENIS</t>
  </si>
  <si>
    <t>FEKADU, YONAS</t>
  </si>
  <si>
    <t>NANKOO, DANE</t>
  </si>
  <si>
    <t>SIMMONS, MARCUS</t>
  </si>
  <si>
    <t>SIMMONS, STANLEY</t>
  </si>
  <si>
    <t>SALAZAR, MARIE</t>
  </si>
  <si>
    <t>BIZZELL, LULA</t>
  </si>
  <si>
    <t>TAPIA, RAQUEL</t>
  </si>
  <si>
    <t>TELFORD, TIMOTHY</t>
  </si>
  <si>
    <t>STEWART, DONIKA</t>
  </si>
  <si>
    <t>GARAS, REFAAT</t>
  </si>
  <si>
    <t>TAMANG, DHAN</t>
  </si>
  <si>
    <t>BLAUSER, ELAINE</t>
  </si>
  <si>
    <t>FORD, SARAH</t>
  </si>
  <si>
    <t>KANGUME, MARTHA</t>
  </si>
  <si>
    <t>NEWCOMER, ELIZABETH</t>
  </si>
  <si>
    <t>PALMA, LEONARD</t>
  </si>
  <si>
    <t>BARANSON, ARI</t>
  </si>
  <si>
    <t>SANCHEZ, MARTIRES</t>
  </si>
  <si>
    <t>FUENTES, RAMON</t>
  </si>
  <si>
    <t>GOMES, JACKSON</t>
  </si>
  <si>
    <t>ZECCARIAS, SELIHOM</t>
  </si>
  <si>
    <t>VENTURA, NORMA</t>
  </si>
  <si>
    <t>MACHADO, JOSE</t>
  </si>
  <si>
    <t>DESITA, DIRBEBA</t>
  </si>
  <si>
    <t>MAXWELL, VENETA</t>
  </si>
  <si>
    <t>JATCZAK, EMILY</t>
  </si>
  <si>
    <t xml:space="preserve">ANDERSEN, WILLIAM </t>
  </si>
  <si>
    <t>STEVENSON, TIARA</t>
  </si>
  <si>
    <t>BROWN, DANIELLE</t>
  </si>
  <si>
    <t>LOVE, ARVESTA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</si>
</sst>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b/>
      <sz val="12"/>
      <color rgb="FFFA7D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7A7A7A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9" fillId="3" borderId="0" applyNumberFormat="0" applyBorder="0" applyAlignment="0" applyProtection="0"/>
    <xf numFmtId="44" fontId="7" fillId="0" borderId="0" applyFont="0" applyFill="0" applyBorder="0" applyAlignment="0" applyProtection="0"/>
    <xf numFmtId="0" fontId="11" fillId="0" borderId="0"/>
  </cellStyleXfs>
  <cellXfs count="40">
    <xf numFmtId="0" fontId="0" fillId="0" borderId="0" xfId="0"/>
    <xf numFmtId="0" fontId="3" fillId="4" borderId="0" xfId="0" applyFont="1" applyFill="1" applyAlignment="1">
      <alignment wrapText="1"/>
    </xf>
    <xf numFmtId="44" fontId="3" fillId="4" borderId="0" xfId="1" applyFont="1" applyFill="1" applyAlignment="1">
      <alignment wrapText="1"/>
    </xf>
    <xf numFmtId="0" fontId="3" fillId="4" borderId="0" xfId="1" applyNumberFormat="1" applyFont="1" applyFill="1" applyAlignment="1">
      <alignment wrapText="1"/>
    </xf>
    <xf numFmtId="44" fontId="4" fillId="2" borderId="1" xfId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ont="1"/>
    <xf numFmtId="0" fontId="6" fillId="0" borderId="0" xfId="2"/>
    <xf numFmtId="44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44" fontId="0" fillId="0" borderId="2" xfId="1" applyFont="1" applyBorder="1"/>
    <xf numFmtId="44" fontId="0" fillId="0" borderId="0" xfId="1" applyFont="1"/>
    <xf numFmtId="0" fontId="0" fillId="0" borderId="0" xfId="1" applyNumberFormat="1" applyFont="1" applyFill="1"/>
    <xf numFmtId="44" fontId="0" fillId="0" borderId="0" xfId="1" applyFont="1" applyFill="1"/>
    <xf numFmtId="0" fontId="0" fillId="0" borderId="0" xfId="0" applyNumberFormat="1" applyAlignment="1"/>
    <xf numFmtId="44" fontId="0" fillId="0" borderId="0" xfId="1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1" fillId="0" borderId="0" xfId="1" applyNumberFormat="1" applyFont="1"/>
    <xf numFmtId="44" fontId="1" fillId="0" borderId="0" xfId="1" applyFont="1"/>
    <xf numFmtId="0" fontId="2" fillId="0" borderId="0" xfId="0" applyFont="1"/>
    <xf numFmtId="14" fontId="0" fillId="0" borderId="0" xfId="0" applyNumberFormat="1" applyFont="1"/>
    <xf numFmtId="44" fontId="0" fillId="0" borderId="0" xfId="1" applyFont="1" applyAlignment="1"/>
    <xf numFmtId="0" fontId="0" fillId="0" borderId="0" xfId="0" applyFont="1" applyFill="1" applyBorder="1"/>
    <xf numFmtId="0" fontId="0" fillId="0" borderId="0" xfId="3" applyFont="1"/>
    <xf numFmtId="0" fontId="6" fillId="0" borderId="0" xfId="2" applyFill="1" applyBorder="1"/>
    <xf numFmtId="0" fontId="8" fillId="0" borderId="0" xfId="0" applyFont="1"/>
    <xf numFmtId="44" fontId="1" fillId="0" borderId="0" xfId="1" applyFont="1" applyFill="1" applyBorder="1"/>
    <xf numFmtId="0" fontId="0" fillId="0" borderId="0" xfId="0" applyFont="1" applyBorder="1" applyAlignment="1">
      <alignment horizontal="left"/>
    </xf>
    <xf numFmtId="0" fontId="1" fillId="0" borderId="0" xfId="3" applyFont="1"/>
    <xf numFmtId="0" fontId="1" fillId="0" borderId="0" xfId="0" applyFont="1" applyFill="1" applyBorder="1"/>
    <xf numFmtId="0" fontId="8" fillId="0" borderId="0" xfId="0" applyFont="1" applyFill="1" applyBorder="1"/>
    <xf numFmtId="0" fontId="0" fillId="0" borderId="0" xfId="3" applyFont="1" applyFill="1"/>
    <xf numFmtId="0" fontId="10" fillId="0" borderId="0" xfId="0" applyFont="1"/>
    <xf numFmtId="0" fontId="11" fillId="0" borderId="0" xfId="6"/>
    <xf numFmtId="0" fontId="11" fillId="0" borderId="0" xfId="6"/>
    <xf numFmtId="0" fontId="0" fillId="0" borderId="0" xfId="0" applyAlignment="1">
      <alignment horizontal="left" vertical="center" readingOrder="1"/>
    </xf>
    <xf numFmtId="44" fontId="12" fillId="0" borderId="0" xfId="1" applyFont="1" applyBorder="1"/>
    <xf numFmtId="0" fontId="0" fillId="0" borderId="0" xfId="0" applyFont="1" applyAlignment="1">
      <alignment horizontal="left" vertical="center" readingOrder="1"/>
    </xf>
  </cellXfs>
  <cellStyles count="7">
    <cellStyle name="Accent6 2" xfId="4"/>
    <cellStyle name="Currency" xfId="1" builtinId="4"/>
    <cellStyle name="Currency 2" xfId="5"/>
    <cellStyle name="Hyperlink" xfId="2" builtinId="8"/>
    <cellStyle name="Normal" xfId="0" builtinId="0"/>
    <cellStyle name="Normal 2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OOSHICAPITALHILL@YAHOO.COM" TargetMode="External"/><Relationship Id="rId299" Type="http://schemas.openxmlformats.org/officeDocument/2006/relationships/hyperlink" Target="mailto:ADMIN@HARMONYCPA.COM" TargetMode="External"/><Relationship Id="rId671" Type="http://schemas.openxmlformats.org/officeDocument/2006/relationships/hyperlink" Target="mailto:OGONZALES@ARMYNAVYCLUB.ORG" TargetMode="External"/><Relationship Id="rId21" Type="http://schemas.openxmlformats.org/officeDocument/2006/relationships/hyperlink" Target="mailto:RWWDC.FIN@ROSEWOODHOTELS.COM" TargetMode="External"/><Relationship Id="rId63" Type="http://schemas.openxmlformats.org/officeDocument/2006/relationships/hyperlink" Target="mailto:RWWDC.FIN@ROSEWOODHOTELS.COM" TargetMode="External"/><Relationship Id="rId159" Type="http://schemas.openxmlformats.org/officeDocument/2006/relationships/hyperlink" Target="mailto:KARINA@ESTRADA-ACCOUNTING.COM" TargetMode="External"/><Relationship Id="rId324" Type="http://schemas.openxmlformats.org/officeDocument/2006/relationships/hyperlink" Target="mailto:ADMIN@HARMONYCPA.COM" TargetMode="External"/><Relationship Id="rId366" Type="http://schemas.openxmlformats.org/officeDocument/2006/relationships/hyperlink" Target="mailto:ADMIN@HARMONYCPA.COM" TargetMode="External"/><Relationship Id="rId531" Type="http://schemas.openxmlformats.org/officeDocument/2006/relationships/hyperlink" Target="mailto:ADMIN@HARMONYCPA.COM" TargetMode="External"/><Relationship Id="rId573" Type="http://schemas.openxmlformats.org/officeDocument/2006/relationships/hyperlink" Target="mailto:ADMIN@HARMONYCPA.COM" TargetMode="External"/><Relationship Id="rId629" Type="http://schemas.openxmlformats.org/officeDocument/2006/relationships/hyperlink" Target="mailto:OGONZALES@ARMYNAVYCLUB.ORG" TargetMode="External"/><Relationship Id="rId170" Type="http://schemas.openxmlformats.org/officeDocument/2006/relationships/hyperlink" Target="mailto:KARINA@ESTRADA-ACCOUNTING.COM" TargetMode="External"/><Relationship Id="rId226" Type="http://schemas.openxmlformats.org/officeDocument/2006/relationships/hyperlink" Target="mailto:ADMIN@HARMONYCPA.COM" TargetMode="External"/><Relationship Id="rId433" Type="http://schemas.openxmlformats.org/officeDocument/2006/relationships/hyperlink" Target="mailto:ADMIN@HARMONYCPA.COM" TargetMode="External"/><Relationship Id="rId268" Type="http://schemas.openxmlformats.org/officeDocument/2006/relationships/hyperlink" Target="mailto:ADMIN@HARMONYCPA.COM" TargetMode="External"/><Relationship Id="rId475" Type="http://schemas.openxmlformats.org/officeDocument/2006/relationships/hyperlink" Target="mailto:ADMIN@HARMONYCPA.COM" TargetMode="External"/><Relationship Id="rId640" Type="http://schemas.openxmlformats.org/officeDocument/2006/relationships/hyperlink" Target="mailto:OGONZALES@ARMYNAVYCLUB.ORG" TargetMode="External"/><Relationship Id="rId682" Type="http://schemas.openxmlformats.org/officeDocument/2006/relationships/hyperlink" Target="mailto:OGONZALES@ARMYNAVYCLUB.ORG" TargetMode="External"/><Relationship Id="rId32" Type="http://schemas.openxmlformats.org/officeDocument/2006/relationships/hyperlink" Target="mailto:RWWDC.FIN@ROSEWOODHOTELS.COM" TargetMode="External"/><Relationship Id="rId74" Type="http://schemas.openxmlformats.org/officeDocument/2006/relationships/hyperlink" Target="mailto:RWWDC.FIN@ROSEWOODHOTELS.COM" TargetMode="External"/><Relationship Id="rId128" Type="http://schemas.openxmlformats.org/officeDocument/2006/relationships/hyperlink" Target="mailto:NOOSHIDC@YAHOO.COM" TargetMode="External"/><Relationship Id="rId335" Type="http://schemas.openxmlformats.org/officeDocument/2006/relationships/hyperlink" Target="mailto:ADMIN@HARMONYCPA.COM" TargetMode="External"/><Relationship Id="rId377" Type="http://schemas.openxmlformats.org/officeDocument/2006/relationships/hyperlink" Target="mailto:ADMIN@HARMONYCPA.COM" TargetMode="External"/><Relationship Id="rId500" Type="http://schemas.openxmlformats.org/officeDocument/2006/relationships/hyperlink" Target="mailto:ADMIN@HARMONYCPA.COM" TargetMode="External"/><Relationship Id="rId542" Type="http://schemas.openxmlformats.org/officeDocument/2006/relationships/hyperlink" Target="mailto:ADMIN@HARMONYCPA.COM" TargetMode="External"/><Relationship Id="rId584" Type="http://schemas.openxmlformats.org/officeDocument/2006/relationships/hyperlink" Target="mailto:ADMIN@HARMONYCPA.COM" TargetMode="External"/><Relationship Id="rId5" Type="http://schemas.openxmlformats.org/officeDocument/2006/relationships/hyperlink" Target="mailto:DZHANG@THEWATERGATEHOTEL.COM" TargetMode="External"/><Relationship Id="rId181" Type="http://schemas.openxmlformats.org/officeDocument/2006/relationships/hyperlink" Target="mailto:KARINA@ESTRADA-ACCOUNTING.COM" TargetMode="External"/><Relationship Id="rId237" Type="http://schemas.openxmlformats.org/officeDocument/2006/relationships/hyperlink" Target="mailto:KARINA@ESTRADA-ACCOUNTING.COM" TargetMode="External"/><Relationship Id="rId402" Type="http://schemas.openxmlformats.org/officeDocument/2006/relationships/hyperlink" Target="mailto:ADMIN@HARMONYCPA.COM" TargetMode="External"/><Relationship Id="rId279" Type="http://schemas.openxmlformats.org/officeDocument/2006/relationships/hyperlink" Target="mailto:ADMIN@HARMONYCPA.COM" TargetMode="External"/><Relationship Id="rId444" Type="http://schemas.openxmlformats.org/officeDocument/2006/relationships/hyperlink" Target="mailto:ADMIN@HARMONYCPA.COM" TargetMode="External"/><Relationship Id="rId486" Type="http://schemas.openxmlformats.org/officeDocument/2006/relationships/hyperlink" Target="mailto:ADMIN@HARMONYCPA.COM" TargetMode="External"/><Relationship Id="rId651" Type="http://schemas.openxmlformats.org/officeDocument/2006/relationships/hyperlink" Target="mailto:OGONZALES@ARMYNAVYCLUB.ORG" TargetMode="External"/><Relationship Id="rId693" Type="http://schemas.openxmlformats.org/officeDocument/2006/relationships/hyperlink" Target="mailto:OGONZALES@ARMYNAVYCLUB.ORG" TargetMode="External"/><Relationship Id="rId43" Type="http://schemas.openxmlformats.org/officeDocument/2006/relationships/hyperlink" Target="mailto:RWWDC.FIN@ROSEWOODHOTELS.COM" TargetMode="External"/><Relationship Id="rId139" Type="http://schemas.openxmlformats.org/officeDocument/2006/relationships/hyperlink" Target="mailto:KARINA@ESTRADA-ACCOUNTING.COM" TargetMode="External"/><Relationship Id="rId290" Type="http://schemas.openxmlformats.org/officeDocument/2006/relationships/hyperlink" Target="mailto:ADMIN@HARMONYCPA.COM" TargetMode="External"/><Relationship Id="rId304" Type="http://schemas.openxmlformats.org/officeDocument/2006/relationships/hyperlink" Target="mailto:ADMIN@HARMONYCPA.COM" TargetMode="External"/><Relationship Id="rId346" Type="http://schemas.openxmlformats.org/officeDocument/2006/relationships/hyperlink" Target="mailto:ADMIN@HARMONYCPA.COM" TargetMode="External"/><Relationship Id="rId388" Type="http://schemas.openxmlformats.org/officeDocument/2006/relationships/hyperlink" Target="mailto:ADMIN@HARMONYCPA.COM" TargetMode="External"/><Relationship Id="rId511" Type="http://schemas.openxmlformats.org/officeDocument/2006/relationships/hyperlink" Target="mailto:ADMIN@HARMONYCPA.COM" TargetMode="External"/><Relationship Id="rId553" Type="http://schemas.openxmlformats.org/officeDocument/2006/relationships/hyperlink" Target="mailto:ADMIN@HARMONYCPA.COM" TargetMode="External"/><Relationship Id="rId609" Type="http://schemas.openxmlformats.org/officeDocument/2006/relationships/hyperlink" Target="mailto:ADMIN@HARMONYCPA.COM" TargetMode="External"/><Relationship Id="rId85" Type="http://schemas.openxmlformats.org/officeDocument/2006/relationships/hyperlink" Target="mailto:SAM@THESUSHIAI.COM" TargetMode="External"/><Relationship Id="rId150" Type="http://schemas.openxmlformats.org/officeDocument/2006/relationships/hyperlink" Target="mailto:KARINA@ESTRADA-ACCOUNTING.COM" TargetMode="External"/><Relationship Id="rId192" Type="http://schemas.openxmlformats.org/officeDocument/2006/relationships/hyperlink" Target="mailto:RICKKHENNING@GMAIL.COM" TargetMode="External"/><Relationship Id="rId206" Type="http://schemas.openxmlformats.org/officeDocument/2006/relationships/hyperlink" Target="mailto:SHELLYSBACKROON@COMCAST.NET" TargetMode="External"/><Relationship Id="rId413" Type="http://schemas.openxmlformats.org/officeDocument/2006/relationships/hyperlink" Target="mailto:ADMIN@HARMONYCPA.COM" TargetMode="External"/><Relationship Id="rId595" Type="http://schemas.openxmlformats.org/officeDocument/2006/relationships/hyperlink" Target="mailto:ADMIN@HARMONYCPA.COM" TargetMode="External"/><Relationship Id="rId248" Type="http://schemas.openxmlformats.org/officeDocument/2006/relationships/hyperlink" Target="mailto:ADMIN@HARMONYCPA.COM" TargetMode="External"/><Relationship Id="rId455" Type="http://schemas.openxmlformats.org/officeDocument/2006/relationships/hyperlink" Target="mailto:ADMIN@HARMONYCPA.COM" TargetMode="External"/><Relationship Id="rId497" Type="http://schemas.openxmlformats.org/officeDocument/2006/relationships/hyperlink" Target="mailto:ADMIN@HARMONYCPA.COM" TargetMode="External"/><Relationship Id="rId620" Type="http://schemas.openxmlformats.org/officeDocument/2006/relationships/hyperlink" Target="mailto:ADMIN@HARMONYCPA.COM" TargetMode="External"/><Relationship Id="rId662" Type="http://schemas.openxmlformats.org/officeDocument/2006/relationships/hyperlink" Target="mailto:OGONZALES@ARMYNAVYCLUB.ORG" TargetMode="External"/><Relationship Id="rId12" Type="http://schemas.openxmlformats.org/officeDocument/2006/relationships/hyperlink" Target="mailto:RWWDC.FIN@ROSEWOODHOTELS.COM" TargetMode="External"/><Relationship Id="rId108" Type="http://schemas.openxmlformats.org/officeDocument/2006/relationships/hyperlink" Target="mailto:NOOSHICAPITALHILL@YAHOO.COM" TargetMode="External"/><Relationship Id="rId315" Type="http://schemas.openxmlformats.org/officeDocument/2006/relationships/hyperlink" Target="mailto:ADMIN@HARMONYCPA.COM" TargetMode="External"/><Relationship Id="rId357" Type="http://schemas.openxmlformats.org/officeDocument/2006/relationships/hyperlink" Target="mailto:ADMIN@HARMONYCPA.COM" TargetMode="External"/><Relationship Id="rId522" Type="http://schemas.openxmlformats.org/officeDocument/2006/relationships/hyperlink" Target="mailto:ADMIN@HARMONYCPA.COM" TargetMode="External"/><Relationship Id="rId54" Type="http://schemas.openxmlformats.org/officeDocument/2006/relationships/hyperlink" Target="mailto:RWWDC.FIN@ROSEWOODHOTELS.COM" TargetMode="External"/><Relationship Id="rId96" Type="http://schemas.openxmlformats.org/officeDocument/2006/relationships/hyperlink" Target="mailto:INFO@JOSELITODC.COM" TargetMode="External"/><Relationship Id="rId161" Type="http://schemas.openxmlformats.org/officeDocument/2006/relationships/hyperlink" Target="mailto:KARINA@ESTRADA-ACCOUNTING.COM" TargetMode="External"/><Relationship Id="rId217" Type="http://schemas.openxmlformats.org/officeDocument/2006/relationships/hyperlink" Target="mailto:SHELLYSBACKROON@COMCAST.NET" TargetMode="External"/><Relationship Id="rId399" Type="http://schemas.openxmlformats.org/officeDocument/2006/relationships/hyperlink" Target="mailto:ADMIN@HARMONYCPA.COM" TargetMode="External"/><Relationship Id="rId564" Type="http://schemas.openxmlformats.org/officeDocument/2006/relationships/hyperlink" Target="mailto:ADMIN@HARMONYCPA.COM" TargetMode="External"/><Relationship Id="rId259" Type="http://schemas.openxmlformats.org/officeDocument/2006/relationships/hyperlink" Target="mailto:ADMIN@HARMONYCPA.COM" TargetMode="External"/><Relationship Id="rId424" Type="http://schemas.openxmlformats.org/officeDocument/2006/relationships/hyperlink" Target="mailto:ADMIN@HARMONYCPA.COM" TargetMode="External"/><Relationship Id="rId466" Type="http://schemas.openxmlformats.org/officeDocument/2006/relationships/hyperlink" Target="mailto:ADMIN@HARMONYCPA.COM" TargetMode="External"/><Relationship Id="rId631" Type="http://schemas.openxmlformats.org/officeDocument/2006/relationships/hyperlink" Target="mailto:OGONZALES@ARMYNAVYCLUB.ORG" TargetMode="External"/><Relationship Id="rId673" Type="http://schemas.openxmlformats.org/officeDocument/2006/relationships/hyperlink" Target="mailto:OGONZALES@ARMYNAVYCLUB.ORG" TargetMode="External"/><Relationship Id="rId23" Type="http://schemas.openxmlformats.org/officeDocument/2006/relationships/hyperlink" Target="mailto:RWWDC.FIN@ROSEWOODHOTELS.COM" TargetMode="External"/><Relationship Id="rId119" Type="http://schemas.openxmlformats.org/officeDocument/2006/relationships/hyperlink" Target="mailto:NOOSHICAPITALHILL@YAHOO.COM" TargetMode="External"/><Relationship Id="rId270" Type="http://schemas.openxmlformats.org/officeDocument/2006/relationships/hyperlink" Target="mailto:ADMIN@HARMONYCPA.COM" TargetMode="External"/><Relationship Id="rId326" Type="http://schemas.openxmlformats.org/officeDocument/2006/relationships/hyperlink" Target="mailto:ADMIN@HARMONYCPA.COM" TargetMode="External"/><Relationship Id="rId533" Type="http://schemas.openxmlformats.org/officeDocument/2006/relationships/hyperlink" Target="mailto:ADMIN@HARMONYCPA.COM" TargetMode="External"/><Relationship Id="rId65" Type="http://schemas.openxmlformats.org/officeDocument/2006/relationships/hyperlink" Target="mailto:RWWDC.FIN@ROSEWOODHOTELS.COM" TargetMode="External"/><Relationship Id="rId130" Type="http://schemas.openxmlformats.org/officeDocument/2006/relationships/hyperlink" Target="mailto:SPICESDC@YAHOO.COM" TargetMode="External"/><Relationship Id="rId368" Type="http://schemas.openxmlformats.org/officeDocument/2006/relationships/hyperlink" Target="mailto:ADMIN@HARMONYCPA.COM" TargetMode="External"/><Relationship Id="rId575" Type="http://schemas.openxmlformats.org/officeDocument/2006/relationships/hyperlink" Target="mailto:ADMIN@HARMONYCPA.COM" TargetMode="External"/><Relationship Id="rId172" Type="http://schemas.openxmlformats.org/officeDocument/2006/relationships/hyperlink" Target="mailto:KARINA@ESTRADA-ACCOUNTING.COM" TargetMode="External"/><Relationship Id="rId228" Type="http://schemas.openxmlformats.org/officeDocument/2006/relationships/hyperlink" Target="mailto:ADMIN@HARMONYCPA.COM" TargetMode="External"/><Relationship Id="rId435" Type="http://schemas.openxmlformats.org/officeDocument/2006/relationships/hyperlink" Target="mailto:ADMIN@HARMONYCPA.COM" TargetMode="External"/><Relationship Id="rId477" Type="http://schemas.openxmlformats.org/officeDocument/2006/relationships/hyperlink" Target="mailto:ADMIN@HARMONYCPA.COM" TargetMode="External"/><Relationship Id="rId600" Type="http://schemas.openxmlformats.org/officeDocument/2006/relationships/hyperlink" Target="mailto:ADMIN@HARMONYCPA.COM" TargetMode="External"/><Relationship Id="rId642" Type="http://schemas.openxmlformats.org/officeDocument/2006/relationships/hyperlink" Target="mailto:OGONZALES@ARMYNAVYCLUB.ORG" TargetMode="External"/><Relationship Id="rId684" Type="http://schemas.openxmlformats.org/officeDocument/2006/relationships/hyperlink" Target="mailto:OGONZALES@ARMYNAVYCLUB.ORG" TargetMode="External"/><Relationship Id="rId281" Type="http://schemas.openxmlformats.org/officeDocument/2006/relationships/hyperlink" Target="mailto:ADMIN@HARMONYCPA.COM" TargetMode="External"/><Relationship Id="rId337" Type="http://schemas.openxmlformats.org/officeDocument/2006/relationships/hyperlink" Target="mailto:ADMIN@HARMONYCPA.COM" TargetMode="External"/><Relationship Id="rId502" Type="http://schemas.openxmlformats.org/officeDocument/2006/relationships/hyperlink" Target="mailto:ADMIN@HARMONYCPA.COM" TargetMode="External"/><Relationship Id="rId34" Type="http://schemas.openxmlformats.org/officeDocument/2006/relationships/hyperlink" Target="mailto:RWWDC.FIN@ROSEWOODHOTELS.COM" TargetMode="External"/><Relationship Id="rId76" Type="http://schemas.openxmlformats.org/officeDocument/2006/relationships/hyperlink" Target="mailto:RWWDC.FIN@ROSEWOODHOTELS.COM" TargetMode="External"/><Relationship Id="rId141" Type="http://schemas.openxmlformats.org/officeDocument/2006/relationships/hyperlink" Target="mailto:KARINA@ESTRADA-ACCOUNTING.COM" TargetMode="External"/><Relationship Id="rId379" Type="http://schemas.openxmlformats.org/officeDocument/2006/relationships/hyperlink" Target="mailto:ADMIN@HARMONYCPA.COM" TargetMode="External"/><Relationship Id="rId544" Type="http://schemas.openxmlformats.org/officeDocument/2006/relationships/hyperlink" Target="mailto:ADMIN@HARMONYCPA.COM" TargetMode="External"/><Relationship Id="rId586" Type="http://schemas.openxmlformats.org/officeDocument/2006/relationships/hyperlink" Target="mailto:ADMIN@HARMONYCPA.COM" TargetMode="External"/><Relationship Id="rId7" Type="http://schemas.openxmlformats.org/officeDocument/2006/relationships/hyperlink" Target="mailto:DZHANG@THEWATERGATEHOTEL.COM" TargetMode="External"/><Relationship Id="rId183" Type="http://schemas.openxmlformats.org/officeDocument/2006/relationships/hyperlink" Target="mailto:KARINA@ESTRADA-ACCOUNTING.COM" TargetMode="External"/><Relationship Id="rId239" Type="http://schemas.openxmlformats.org/officeDocument/2006/relationships/hyperlink" Target="mailto:KARINA@ESTRADA-ACCOUNTING.COM" TargetMode="External"/><Relationship Id="rId390" Type="http://schemas.openxmlformats.org/officeDocument/2006/relationships/hyperlink" Target="mailto:ADMIN@HARMONYCPA.COM" TargetMode="External"/><Relationship Id="rId404" Type="http://schemas.openxmlformats.org/officeDocument/2006/relationships/hyperlink" Target="mailto:ADMIN@HARMONYCPA.COM" TargetMode="External"/><Relationship Id="rId446" Type="http://schemas.openxmlformats.org/officeDocument/2006/relationships/hyperlink" Target="mailto:ADMIN@HARMONYCPA.COM" TargetMode="External"/><Relationship Id="rId611" Type="http://schemas.openxmlformats.org/officeDocument/2006/relationships/hyperlink" Target="mailto:ADMIN@HARMONYCPA.COM" TargetMode="External"/><Relationship Id="rId653" Type="http://schemas.openxmlformats.org/officeDocument/2006/relationships/hyperlink" Target="mailto:OGONZALES@ARMYNAVYCLUB.ORG" TargetMode="External"/><Relationship Id="rId250" Type="http://schemas.openxmlformats.org/officeDocument/2006/relationships/hyperlink" Target="mailto:ADMIN@HARMONYCPA.COM" TargetMode="External"/><Relationship Id="rId292" Type="http://schemas.openxmlformats.org/officeDocument/2006/relationships/hyperlink" Target="mailto:ADMIN@HARMONYCPA.COM" TargetMode="External"/><Relationship Id="rId306" Type="http://schemas.openxmlformats.org/officeDocument/2006/relationships/hyperlink" Target="mailto:ADMIN@HARMONYCPA.COM" TargetMode="External"/><Relationship Id="rId488" Type="http://schemas.openxmlformats.org/officeDocument/2006/relationships/hyperlink" Target="mailto:ADMIN@HARMONYCPA.COM" TargetMode="External"/><Relationship Id="rId695" Type="http://schemas.openxmlformats.org/officeDocument/2006/relationships/hyperlink" Target="mailto:OGONZALES@ARMYNAVYCLUB.ORG" TargetMode="External"/><Relationship Id="rId45" Type="http://schemas.openxmlformats.org/officeDocument/2006/relationships/hyperlink" Target="mailto:RWWDC.FIN@ROSEWOODHOTELS.COM" TargetMode="External"/><Relationship Id="rId87" Type="http://schemas.openxmlformats.org/officeDocument/2006/relationships/hyperlink" Target="mailto:CHARLES@HAADTHAIRESTAURANT.COM" TargetMode="External"/><Relationship Id="rId110" Type="http://schemas.openxmlformats.org/officeDocument/2006/relationships/hyperlink" Target="mailto:NOOSHICAPITALHILL@YAHOO.COM" TargetMode="External"/><Relationship Id="rId348" Type="http://schemas.openxmlformats.org/officeDocument/2006/relationships/hyperlink" Target="mailto:ADMIN@HARMONYCPA.COM" TargetMode="External"/><Relationship Id="rId513" Type="http://schemas.openxmlformats.org/officeDocument/2006/relationships/hyperlink" Target="mailto:ADMIN@HARMONYCPA.COM" TargetMode="External"/><Relationship Id="rId555" Type="http://schemas.openxmlformats.org/officeDocument/2006/relationships/hyperlink" Target="mailto:ADMIN@HARMONYCPA.COM" TargetMode="External"/><Relationship Id="rId597" Type="http://schemas.openxmlformats.org/officeDocument/2006/relationships/hyperlink" Target="mailto:ADMIN@HARMONYCPA.COM" TargetMode="External"/><Relationship Id="rId152" Type="http://schemas.openxmlformats.org/officeDocument/2006/relationships/hyperlink" Target="mailto:KARINA@ESTRADA-ACCOUNTING.COM" TargetMode="External"/><Relationship Id="rId194" Type="http://schemas.openxmlformats.org/officeDocument/2006/relationships/hyperlink" Target="mailto:M.D.MENARD@GMAIL.COM" TargetMode="External"/><Relationship Id="rId208" Type="http://schemas.openxmlformats.org/officeDocument/2006/relationships/hyperlink" Target="mailto:SHELLYSBACKROON@COMCAST.NET" TargetMode="External"/><Relationship Id="rId415" Type="http://schemas.openxmlformats.org/officeDocument/2006/relationships/hyperlink" Target="mailto:ADMIN@HARMONYCPA.COM" TargetMode="External"/><Relationship Id="rId457" Type="http://schemas.openxmlformats.org/officeDocument/2006/relationships/hyperlink" Target="mailto:ADMIN@HARMONYCPA.COM" TargetMode="External"/><Relationship Id="rId622" Type="http://schemas.openxmlformats.org/officeDocument/2006/relationships/hyperlink" Target="mailto:ADMIN@HARMONYCPA.COM" TargetMode="External"/><Relationship Id="rId261" Type="http://schemas.openxmlformats.org/officeDocument/2006/relationships/hyperlink" Target="mailto:ADMIN@HARMONYCPA.COM" TargetMode="External"/><Relationship Id="rId499" Type="http://schemas.openxmlformats.org/officeDocument/2006/relationships/hyperlink" Target="mailto:ADMIN@HARMONYCPA.COM" TargetMode="External"/><Relationship Id="rId664" Type="http://schemas.openxmlformats.org/officeDocument/2006/relationships/hyperlink" Target="mailto:OGONZALES@ARMYNAVYCLUB.ORG" TargetMode="External"/><Relationship Id="rId14" Type="http://schemas.openxmlformats.org/officeDocument/2006/relationships/hyperlink" Target="mailto:RWWDC.FIN@ROSEWOODHOTELS.COM" TargetMode="External"/><Relationship Id="rId56" Type="http://schemas.openxmlformats.org/officeDocument/2006/relationships/hyperlink" Target="mailto:RWWDC.FIN@ROSEWOODHOTELS.COM" TargetMode="External"/><Relationship Id="rId317" Type="http://schemas.openxmlformats.org/officeDocument/2006/relationships/hyperlink" Target="mailto:ADMIN@HARMONYCPA.COM" TargetMode="External"/><Relationship Id="rId359" Type="http://schemas.openxmlformats.org/officeDocument/2006/relationships/hyperlink" Target="mailto:ADMIN@HARMONYCPA.COM" TargetMode="External"/><Relationship Id="rId524" Type="http://schemas.openxmlformats.org/officeDocument/2006/relationships/hyperlink" Target="mailto:ADMIN@HARMONYCPA.COM" TargetMode="External"/><Relationship Id="rId566" Type="http://schemas.openxmlformats.org/officeDocument/2006/relationships/hyperlink" Target="mailto:ADMIN@HARMONYCPA.COM" TargetMode="External"/><Relationship Id="rId98" Type="http://schemas.openxmlformats.org/officeDocument/2006/relationships/hyperlink" Target="mailto:INFO@JOSELITODC.COM" TargetMode="External"/><Relationship Id="rId121" Type="http://schemas.openxmlformats.org/officeDocument/2006/relationships/hyperlink" Target="mailto:NOOSHICAPITALHILL@YAHOO.COM" TargetMode="External"/><Relationship Id="rId163" Type="http://schemas.openxmlformats.org/officeDocument/2006/relationships/hyperlink" Target="mailto:KARINA@ESTRADA-ACCOUNTING.COM" TargetMode="External"/><Relationship Id="rId219" Type="http://schemas.openxmlformats.org/officeDocument/2006/relationships/hyperlink" Target="mailto:SHELLYSBACKROON@COMCAST.NET" TargetMode="External"/><Relationship Id="rId370" Type="http://schemas.openxmlformats.org/officeDocument/2006/relationships/hyperlink" Target="mailto:ADMIN@HARMONYCPA.COM" TargetMode="External"/><Relationship Id="rId426" Type="http://schemas.openxmlformats.org/officeDocument/2006/relationships/hyperlink" Target="mailto:ADMIN@HARMONYCPA.COM" TargetMode="External"/><Relationship Id="rId633" Type="http://schemas.openxmlformats.org/officeDocument/2006/relationships/hyperlink" Target="mailto:OGONZALES@ARMYNAVYCLUB.ORG" TargetMode="External"/><Relationship Id="rId230" Type="http://schemas.openxmlformats.org/officeDocument/2006/relationships/hyperlink" Target="mailto:PAYROLL.CORPORATE@CRESTLINEHOTELS.COM" TargetMode="External"/><Relationship Id="rId468" Type="http://schemas.openxmlformats.org/officeDocument/2006/relationships/hyperlink" Target="mailto:ADMIN@HARMONYCPA.COM" TargetMode="External"/><Relationship Id="rId675" Type="http://schemas.openxmlformats.org/officeDocument/2006/relationships/hyperlink" Target="mailto:OGONZALES@ARMYNAVYCLUB.ORG" TargetMode="External"/><Relationship Id="rId25" Type="http://schemas.openxmlformats.org/officeDocument/2006/relationships/hyperlink" Target="mailto:RWWDC.FIN@ROSEWOODHOTELS.COM" TargetMode="External"/><Relationship Id="rId67" Type="http://schemas.openxmlformats.org/officeDocument/2006/relationships/hyperlink" Target="mailto:RWWDC.FIN@ROSEWOODHOTELS.COM" TargetMode="External"/><Relationship Id="rId272" Type="http://schemas.openxmlformats.org/officeDocument/2006/relationships/hyperlink" Target="mailto:ADMIN@HARMONYCPA.COM" TargetMode="External"/><Relationship Id="rId328" Type="http://schemas.openxmlformats.org/officeDocument/2006/relationships/hyperlink" Target="mailto:ADMIN@HARMONYCPA.COM" TargetMode="External"/><Relationship Id="rId535" Type="http://schemas.openxmlformats.org/officeDocument/2006/relationships/hyperlink" Target="mailto:ADMIN@HARMONYCPA.COM" TargetMode="External"/><Relationship Id="rId577" Type="http://schemas.openxmlformats.org/officeDocument/2006/relationships/hyperlink" Target="mailto:ADMIN@HARMONYCPA.COM" TargetMode="External"/><Relationship Id="rId132" Type="http://schemas.openxmlformats.org/officeDocument/2006/relationships/hyperlink" Target="mailto:SPICESDC@YAHOO.COM" TargetMode="External"/><Relationship Id="rId174" Type="http://schemas.openxmlformats.org/officeDocument/2006/relationships/hyperlink" Target="mailto:KARINA@ESTRADA-ACCOUNTING.COM" TargetMode="External"/><Relationship Id="rId381" Type="http://schemas.openxmlformats.org/officeDocument/2006/relationships/hyperlink" Target="mailto:ADMIN@HARMONYCPA.COM" TargetMode="External"/><Relationship Id="rId602" Type="http://schemas.openxmlformats.org/officeDocument/2006/relationships/hyperlink" Target="mailto:ADMIN@HARMONYCPA.COM" TargetMode="External"/><Relationship Id="rId241" Type="http://schemas.openxmlformats.org/officeDocument/2006/relationships/hyperlink" Target="mailto:KARINA@ESTRADA-ACCOUNTING.COM" TargetMode="External"/><Relationship Id="rId437" Type="http://schemas.openxmlformats.org/officeDocument/2006/relationships/hyperlink" Target="mailto:ADMIN@HARMONYCPA.COM" TargetMode="External"/><Relationship Id="rId479" Type="http://schemas.openxmlformats.org/officeDocument/2006/relationships/hyperlink" Target="mailto:ADMIN@HARMONYCPA.COM" TargetMode="External"/><Relationship Id="rId644" Type="http://schemas.openxmlformats.org/officeDocument/2006/relationships/hyperlink" Target="mailto:OGONZALES@ARMYNAVYCLUB.ORG" TargetMode="External"/><Relationship Id="rId686" Type="http://schemas.openxmlformats.org/officeDocument/2006/relationships/hyperlink" Target="mailto:OGONZALES@ARMYNAVYCLUB.ORG" TargetMode="External"/><Relationship Id="rId36" Type="http://schemas.openxmlformats.org/officeDocument/2006/relationships/hyperlink" Target="mailto:RWWDC.FIN@ROSEWOODHOTELS.COM" TargetMode="External"/><Relationship Id="rId283" Type="http://schemas.openxmlformats.org/officeDocument/2006/relationships/hyperlink" Target="mailto:ADMIN@HARMONYCPA.COM" TargetMode="External"/><Relationship Id="rId339" Type="http://schemas.openxmlformats.org/officeDocument/2006/relationships/hyperlink" Target="mailto:ADMIN@HARMONYCPA.COM" TargetMode="External"/><Relationship Id="rId490" Type="http://schemas.openxmlformats.org/officeDocument/2006/relationships/hyperlink" Target="mailto:ADMIN@HARMONYCPA.COM" TargetMode="External"/><Relationship Id="rId504" Type="http://schemas.openxmlformats.org/officeDocument/2006/relationships/hyperlink" Target="mailto:ADMIN@HARMONYCPA.COM" TargetMode="External"/><Relationship Id="rId546" Type="http://schemas.openxmlformats.org/officeDocument/2006/relationships/hyperlink" Target="mailto:ADMIN@HARMONYCPA.COM" TargetMode="External"/><Relationship Id="rId78" Type="http://schemas.openxmlformats.org/officeDocument/2006/relationships/hyperlink" Target="mailto:RWWDC.FIN@ROSEWOODHOTELS.COM" TargetMode="External"/><Relationship Id="rId101" Type="http://schemas.openxmlformats.org/officeDocument/2006/relationships/hyperlink" Target="mailto:INFO@JOSELITODC.COM" TargetMode="External"/><Relationship Id="rId143" Type="http://schemas.openxmlformats.org/officeDocument/2006/relationships/hyperlink" Target="mailto:KARINA@ESTRADA-ACCOUNTING.COM" TargetMode="External"/><Relationship Id="rId185" Type="http://schemas.openxmlformats.org/officeDocument/2006/relationships/hyperlink" Target="mailto:KARINA@ESTRADA-ACCOUNTING.COM" TargetMode="External"/><Relationship Id="rId350" Type="http://schemas.openxmlformats.org/officeDocument/2006/relationships/hyperlink" Target="mailto:ADMIN@HARMONYCPA.COM" TargetMode="External"/><Relationship Id="rId406" Type="http://schemas.openxmlformats.org/officeDocument/2006/relationships/hyperlink" Target="mailto:ADMIN@HARMONYCPA.COM" TargetMode="External"/><Relationship Id="rId588" Type="http://schemas.openxmlformats.org/officeDocument/2006/relationships/hyperlink" Target="mailto:ADMIN@HARMONYCPA.COM" TargetMode="External"/><Relationship Id="rId9" Type="http://schemas.openxmlformats.org/officeDocument/2006/relationships/hyperlink" Target="mailto:DZHANG@THEWATERGATEHOTEL.COM" TargetMode="External"/><Relationship Id="rId210" Type="http://schemas.openxmlformats.org/officeDocument/2006/relationships/hyperlink" Target="mailto:SHELLYSBACKROON@COMCAST.NET" TargetMode="External"/><Relationship Id="rId392" Type="http://schemas.openxmlformats.org/officeDocument/2006/relationships/hyperlink" Target="mailto:ADMIN@HARMONYCPA.COM" TargetMode="External"/><Relationship Id="rId448" Type="http://schemas.openxmlformats.org/officeDocument/2006/relationships/hyperlink" Target="mailto:ADMIN@HARMONYCPA.COM" TargetMode="External"/><Relationship Id="rId613" Type="http://schemas.openxmlformats.org/officeDocument/2006/relationships/hyperlink" Target="mailto:ADMIN@HARMONYCPA.COM" TargetMode="External"/><Relationship Id="rId655" Type="http://schemas.openxmlformats.org/officeDocument/2006/relationships/hyperlink" Target="mailto:OGONZALES@ARMYNAVYCLUB.ORG" TargetMode="External"/><Relationship Id="rId697" Type="http://schemas.openxmlformats.org/officeDocument/2006/relationships/printerSettings" Target="../printerSettings/printerSettings1.bin"/><Relationship Id="rId252" Type="http://schemas.openxmlformats.org/officeDocument/2006/relationships/hyperlink" Target="mailto:ADMIN@HARMONYCPA.COM" TargetMode="External"/><Relationship Id="rId294" Type="http://schemas.openxmlformats.org/officeDocument/2006/relationships/hyperlink" Target="mailto:ADMIN@HARMONYCPA.COM" TargetMode="External"/><Relationship Id="rId308" Type="http://schemas.openxmlformats.org/officeDocument/2006/relationships/hyperlink" Target="mailto:ADMIN@HARMONYCPA.COM" TargetMode="External"/><Relationship Id="rId515" Type="http://schemas.openxmlformats.org/officeDocument/2006/relationships/hyperlink" Target="mailto:ADMIN@HARMONYCPA.COM" TargetMode="External"/><Relationship Id="rId47" Type="http://schemas.openxmlformats.org/officeDocument/2006/relationships/hyperlink" Target="mailto:RWWDC.FIN@ROSEWOODHOTELS.COM" TargetMode="External"/><Relationship Id="rId89" Type="http://schemas.openxmlformats.org/officeDocument/2006/relationships/hyperlink" Target="mailto:PAYROLLTAX.NORAM@SODEXO.COM" TargetMode="External"/><Relationship Id="rId112" Type="http://schemas.openxmlformats.org/officeDocument/2006/relationships/hyperlink" Target="mailto:NOOSHICAPITALHILL@YAHOO.COM" TargetMode="External"/><Relationship Id="rId154" Type="http://schemas.openxmlformats.org/officeDocument/2006/relationships/hyperlink" Target="mailto:KARINA@ESTRADA-ACCOUNTING.COM" TargetMode="External"/><Relationship Id="rId361" Type="http://schemas.openxmlformats.org/officeDocument/2006/relationships/hyperlink" Target="mailto:ADMIN@HARMONYCPA.COM" TargetMode="External"/><Relationship Id="rId557" Type="http://schemas.openxmlformats.org/officeDocument/2006/relationships/hyperlink" Target="mailto:ADMIN@HARMONYCPA.COM" TargetMode="External"/><Relationship Id="rId599" Type="http://schemas.openxmlformats.org/officeDocument/2006/relationships/hyperlink" Target="mailto:ADMIN@HARMONYCPA.COM" TargetMode="External"/><Relationship Id="rId196" Type="http://schemas.openxmlformats.org/officeDocument/2006/relationships/hyperlink" Target="mailto:M.D.MENARD@GMAIL.COM" TargetMode="External"/><Relationship Id="rId417" Type="http://schemas.openxmlformats.org/officeDocument/2006/relationships/hyperlink" Target="mailto:ADMIN@HARMONYCPA.COM" TargetMode="External"/><Relationship Id="rId459" Type="http://schemas.openxmlformats.org/officeDocument/2006/relationships/hyperlink" Target="mailto:ADMIN@HARMONYCPA.COM" TargetMode="External"/><Relationship Id="rId624" Type="http://schemas.openxmlformats.org/officeDocument/2006/relationships/hyperlink" Target="mailto:OGONZALES@ARMYNAVYCLUB.ORG" TargetMode="External"/><Relationship Id="rId666" Type="http://schemas.openxmlformats.org/officeDocument/2006/relationships/hyperlink" Target="mailto:OGONZALES@ARMYNAVYCLUB.ORG" TargetMode="External"/><Relationship Id="rId16" Type="http://schemas.openxmlformats.org/officeDocument/2006/relationships/hyperlink" Target="mailto:RWWDC.FIN@ROSEWOODHOTELS.COM" TargetMode="External"/><Relationship Id="rId221" Type="http://schemas.openxmlformats.org/officeDocument/2006/relationships/hyperlink" Target="mailto:SHELLYSBACKROON@COMCAST.NET" TargetMode="External"/><Relationship Id="rId263" Type="http://schemas.openxmlformats.org/officeDocument/2006/relationships/hyperlink" Target="mailto:ADMIN@HARMONYCPA.COM" TargetMode="External"/><Relationship Id="rId319" Type="http://schemas.openxmlformats.org/officeDocument/2006/relationships/hyperlink" Target="mailto:ADMIN@HARMONYCPA.COM" TargetMode="External"/><Relationship Id="rId470" Type="http://schemas.openxmlformats.org/officeDocument/2006/relationships/hyperlink" Target="mailto:ADMIN@HARMONYCPA.COM" TargetMode="External"/><Relationship Id="rId526" Type="http://schemas.openxmlformats.org/officeDocument/2006/relationships/hyperlink" Target="mailto:ADMIN@HARMONYCPA.COM" TargetMode="External"/><Relationship Id="rId58" Type="http://schemas.openxmlformats.org/officeDocument/2006/relationships/hyperlink" Target="mailto:RWWDC.FIN@ROSEWOODHOTELS.COM" TargetMode="External"/><Relationship Id="rId123" Type="http://schemas.openxmlformats.org/officeDocument/2006/relationships/hyperlink" Target="mailto:NOOSHIDC@YAHOO.COM" TargetMode="External"/><Relationship Id="rId330" Type="http://schemas.openxmlformats.org/officeDocument/2006/relationships/hyperlink" Target="mailto:ADMIN@HARMONYCPA.COM" TargetMode="External"/><Relationship Id="rId568" Type="http://schemas.openxmlformats.org/officeDocument/2006/relationships/hyperlink" Target="mailto:ADMIN@HARMONYCPA.COM" TargetMode="External"/><Relationship Id="rId165" Type="http://schemas.openxmlformats.org/officeDocument/2006/relationships/hyperlink" Target="mailto:KARINA@ESTRADA-ACCOUNTING.COM" TargetMode="External"/><Relationship Id="rId372" Type="http://schemas.openxmlformats.org/officeDocument/2006/relationships/hyperlink" Target="mailto:ADMIN@HARMONYCPA.COM" TargetMode="External"/><Relationship Id="rId428" Type="http://schemas.openxmlformats.org/officeDocument/2006/relationships/hyperlink" Target="mailto:ADMIN@HARMONYCPA.COM" TargetMode="External"/><Relationship Id="rId635" Type="http://schemas.openxmlformats.org/officeDocument/2006/relationships/hyperlink" Target="mailto:OGONZALES@ARMYNAVYCLUB.ORG" TargetMode="External"/><Relationship Id="rId677" Type="http://schemas.openxmlformats.org/officeDocument/2006/relationships/hyperlink" Target="mailto:OGONZALES@ARMYNAVYCLUB.ORG" TargetMode="External"/><Relationship Id="rId232" Type="http://schemas.openxmlformats.org/officeDocument/2006/relationships/hyperlink" Target="mailto:PAYROLL.CORPORATE@CRESTLINEHOTELS.COM" TargetMode="External"/><Relationship Id="rId274" Type="http://schemas.openxmlformats.org/officeDocument/2006/relationships/hyperlink" Target="mailto:ADMIN@HARMONYCPA.COM" TargetMode="External"/><Relationship Id="rId481" Type="http://schemas.openxmlformats.org/officeDocument/2006/relationships/hyperlink" Target="mailto:ADMIN@HARMONYCPA.COM" TargetMode="External"/><Relationship Id="rId27" Type="http://schemas.openxmlformats.org/officeDocument/2006/relationships/hyperlink" Target="mailto:RWWDC.FIN@ROSEWOODHOTELS.COM" TargetMode="External"/><Relationship Id="rId69" Type="http://schemas.openxmlformats.org/officeDocument/2006/relationships/hyperlink" Target="mailto:RWWDC.FIN@ROSEWOODHOTELS.COM" TargetMode="External"/><Relationship Id="rId134" Type="http://schemas.openxmlformats.org/officeDocument/2006/relationships/hyperlink" Target="mailto:SPICESDC@YAHOO.COM" TargetMode="External"/><Relationship Id="rId537" Type="http://schemas.openxmlformats.org/officeDocument/2006/relationships/hyperlink" Target="mailto:ADMIN@HARMONYCPA.COM" TargetMode="External"/><Relationship Id="rId579" Type="http://schemas.openxmlformats.org/officeDocument/2006/relationships/hyperlink" Target="mailto:ADMIN@HARMONYCPA.COM" TargetMode="External"/><Relationship Id="rId80" Type="http://schemas.openxmlformats.org/officeDocument/2006/relationships/hyperlink" Target="mailto:RWWDC.FIN@ROSEWOODHOTELS.COM" TargetMode="External"/><Relationship Id="rId176" Type="http://schemas.openxmlformats.org/officeDocument/2006/relationships/hyperlink" Target="mailto:KARINA@ESTRADA-ACCOUNTING.COM" TargetMode="External"/><Relationship Id="rId341" Type="http://schemas.openxmlformats.org/officeDocument/2006/relationships/hyperlink" Target="mailto:ADMIN@HARMONYCPA.COM" TargetMode="External"/><Relationship Id="rId383" Type="http://schemas.openxmlformats.org/officeDocument/2006/relationships/hyperlink" Target="mailto:ADMIN@HARMONYCPA.COM" TargetMode="External"/><Relationship Id="rId439" Type="http://schemas.openxmlformats.org/officeDocument/2006/relationships/hyperlink" Target="mailto:ADMIN@HARMONYCPA.COM" TargetMode="External"/><Relationship Id="rId590" Type="http://schemas.openxmlformats.org/officeDocument/2006/relationships/hyperlink" Target="mailto:ADMIN@HARMONYCPA.COM" TargetMode="External"/><Relationship Id="rId604" Type="http://schemas.openxmlformats.org/officeDocument/2006/relationships/hyperlink" Target="mailto:ADMIN@HARMONYCPA.COM" TargetMode="External"/><Relationship Id="rId646" Type="http://schemas.openxmlformats.org/officeDocument/2006/relationships/hyperlink" Target="mailto:OGONZALES@ARMYNAVYCLUB.ORG" TargetMode="External"/><Relationship Id="rId201" Type="http://schemas.openxmlformats.org/officeDocument/2006/relationships/hyperlink" Target="mailto:SHELLYSBACKROON@COMCAST.NET" TargetMode="External"/><Relationship Id="rId243" Type="http://schemas.openxmlformats.org/officeDocument/2006/relationships/hyperlink" Target="mailto:ADMIN@HARMONYCPA.COM" TargetMode="External"/><Relationship Id="rId285" Type="http://schemas.openxmlformats.org/officeDocument/2006/relationships/hyperlink" Target="mailto:ADMIN@HARMONYCPA.COM" TargetMode="External"/><Relationship Id="rId450" Type="http://schemas.openxmlformats.org/officeDocument/2006/relationships/hyperlink" Target="mailto:ADMIN@HARMONYCPA.COM" TargetMode="External"/><Relationship Id="rId506" Type="http://schemas.openxmlformats.org/officeDocument/2006/relationships/hyperlink" Target="mailto:ADMIN@HARMONYCPA.COM" TargetMode="External"/><Relationship Id="rId688" Type="http://schemas.openxmlformats.org/officeDocument/2006/relationships/hyperlink" Target="mailto:OGONZALES@ARMYNAVYCLUB.ORG" TargetMode="External"/><Relationship Id="rId38" Type="http://schemas.openxmlformats.org/officeDocument/2006/relationships/hyperlink" Target="mailto:RWWDC.FIN@ROSEWOODHOTELS.COM" TargetMode="External"/><Relationship Id="rId103" Type="http://schemas.openxmlformats.org/officeDocument/2006/relationships/hyperlink" Target="mailto:INFO@JOSELITODC.COM" TargetMode="External"/><Relationship Id="rId310" Type="http://schemas.openxmlformats.org/officeDocument/2006/relationships/hyperlink" Target="mailto:ADMIN@HARMONYCPA.COM" TargetMode="External"/><Relationship Id="rId492" Type="http://schemas.openxmlformats.org/officeDocument/2006/relationships/hyperlink" Target="mailto:ADMIN@HARMONYCPA.COM" TargetMode="External"/><Relationship Id="rId548" Type="http://schemas.openxmlformats.org/officeDocument/2006/relationships/hyperlink" Target="mailto:ADMIN@HARMONYCPA.COM" TargetMode="External"/><Relationship Id="rId91" Type="http://schemas.openxmlformats.org/officeDocument/2006/relationships/hyperlink" Target="mailto:INFO@JOSELITODC.COM" TargetMode="External"/><Relationship Id="rId145" Type="http://schemas.openxmlformats.org/officeDocument/2006/relationships/hyperlink" Target="mailto:KARINA@ESTRADA-ACCOUNTING.COM" TargetMode="External"/><Relationship Id="rId187" Type="http://schemas.openxmlformats.org/officeDocument/2006/relationships/hyperlink" Target="mailto:KARINA@ESTRADA-ACCOUNTING.COM" TargetMode="External"/><Relationship Id="rId352" Type="http://schemas.openxmlformats.org/officeDocument/2006/relationships/hyperlink" Target="mailto:ADMIN@HARMONYCPA.COM" TargetMode="External"/><Relationship Id="rId394" Type="http://schemas.openxmlformats.org/officeDocument/2006/relationships/hyperlink" Target="mailto:ADMIN@HARMONYCPA.COM" TargetMode="External"/><Relationship Id="rId408" Type="http://schemas.openxmlformats.org/officeDocument/2006/relationships/hyperlink" Target="mailto:ADMIN@HARMONYCPA.COM" TargetMode="External"/><Relationship Id="rId615" Type="http://schemas.openxmlformats.org/officeDocument/2006/relationships/hyperlink" Target="mailto:ADMIN@HARMONYCPA.COM" TargetMode="External"/><Relationship Id="rId212" Type="http://schemas.openxmlformats.org/officeDocument/2006/relationships/hyperlink" Target="mailto:SHELLYSBACKROON@COMCAST.NET" TargetMode="External"/><Relationship Id="rId254" Type="http://schemas.openxmlformats.org/officeDocument/2006/relationships/hyperlink" Target="mailto:ADMIN@HARMONYCPA.COM" TargetMode="External"/><Relationship Id="rId657" Type="http://schemas.openxmlformats.org/officeDocument/2006/relationships/hyperlink" Target="mailto:OGONZALES@ARMYNAVYCLUB.ORG" TargetMode="External"/><Relationship Id="rId49" Type="http://schemas.openxmlformats.org/officeDocument/2006/relationships/hyperlink" Target="mailto:RWWDC.FIN@ROSEWOODHOTELS.COM" TargetMode="External"/><Relationship Id="rId114" Type="http://schemas.openxmlformats.org/officeDocument/2006/relationships/hyperlink" Target="mailto:NOOSHICAPITALHILL@YAHOO.COM" TargetMode="External"/><Relationship Id="rId296" Type="http://schemas.openxmlformats.org/officeDocument/2006/relationships/hyperlink" Target="mailto:ADMIN@HARMONYCPA.COM" TargetMode="External"/><Relationship Id="rId461" Type="http://schemas.openxmlformats.org/officeDocument/2006/relationships/hyperlink" Target="mailto:ADMIN@HARMONYCPA.COM" TargetMode="External"/><Relationship Id="rId517" Type="http://schemas.openxmlformats.org/officeDocument/2006/relationships/hyperlink" Target="mailto:ADMIN@HARMONYCPA.COM" TargetMode="External"/><Relationship Id="rId559" Type="http://schemas.openxmlformats.org/officeDocument/2006/relationships/hyperlink" Target="mailto:ADMIN@HARMONYCPA.COM" TargetMode="External"/><Relationship Id="rId60" Type="http://schemas.openxmlformats.org/officeDocument/2006/relationships/hyperlink" Target="mailto:RWWDC.FIN@ROSEWOODHOTELS.COM" TargetMode="External"/><Relationship Id="rId156" Type="http://schemas.openxmlformats.org/officeDocument/2006/relationships/hyperlink" Target="mailto:KARINA@ESTRADA-ACCOUNTING.COM" TargetMode="External"/><Relationship Id="rId198" Type="http://schemas.openxmlformats.org/officeDocument/2006/relationships/hyperlink" Target="mailto:M.D.MENARD@GMAIL.COM" TargetMode="External"/><Relationship Id="rId321" Type="http://schemas.openxmlformats.org/officeDocument/2006/relationships/hyperlink" Target="mailto:ADMIN@HARMONYCPA.COM" TargetMode="External"/><Relationship Id="rId363" Type="http://schemas.openxmlformats.org/officeDocument/2006/relationships/hyperlink" Target="mailto:ADMIN@HARMONYCPA.COM" TargetMode="External"/><Relationship Id="rId419" Type="http://schemas.openxmlformats.org/officeDocument/2006/relationships/hyperlink" Target="mailto:ADMIN@HARMONYCPA.COM" TargetMode="External"/><Relationship Id="rId570" Type="http://schemas.openxmlformats.org/officeDocument/2006/relationships/hyperlink" Target="mailto:ADMIN@HARMONYCPA.COM" TargetMode="External"/><Relationship Id="rId626" Type="http://schemas.openxmlformats.org/officeDocument/2006/relationships/hyperlink" Target="mailto:OGONZALES@ARMYNAVYCLUB.ORG" TargetMode="External"/><Relationship Id="rId223" Type="http://schemas.openxmlformats.org/officeDocument/2006/relationships/hyperlink" Target="mailto:ADMIN@HARMONYCPA.COM" TargetMode="External"/><Relationship Id="rId430" Type="http://schemas.openxmlformats.org/officeDocument/2006/relationships/hyperlink" Target="mailto:ADMIN@HARMONYCPA.COM" TargetMode="External"/><Relationship Id="rId668" Type="http://schemas.openxmlformats.org/officeDocument/2006/relationships/hyperlink" Target="mailto:OGONZALES@ARMYNAVYCLUB.ORG" TargetMode="External"/><Relationship Id="rId18" Type="http://schemas.openxmlformats.org/officeDocument/2006/relationships/hyperlink" Target="mailto:RWWDC.FIN@ROSEWOODHOTELS.COM" TargetMode="External"/><Relationship Id="rId265" Type="http://schemas.openxmlformats.org/officeDocument/2006/relationships/hyperlink" Target="mailto:ADMIN@HARMONYCPA.COM" TargetMode="External"/><Relationship Id="rId472" Type="http://schemas.openxmlformats.org/officeDocument/2006/relationships/hyperlink" Target="mailto:ADMIN@HARMONYCPA.COM" TargetMode="External"/><Relationship Id="rId528" Type="http://schemas.openxmlformats.org/officeDocument/2006/relationships/hyperlink" Target="mailto:ADMIN@HARMONYCPA.COM" TargetMode="External"/><Relationship Id="rId125" Type="http://schemas.openxmlformats.org/officeDocument/2006/relationships/hyperlink" Target="mailto:NOOSHIDC@YAHOO.COM" TargetMode="External"/><Relationship Id="rId167" Type="http://schemas.openxmlformats.org/officeDocument/2006/relationships/hyperlink" Target="mailto:KARINA@ESTRADA-ACCOUNTING.COM" TargetMode="External"/><Relationship Id="rId332" Type="http://schemas.openxmlformats.org/officeDocument/2006/relationships/hyperlink" Target="mailto:ADMIN@HARMONYCPA.COM" TargetMode="External"/><Relationship Id="rId374" Type="http://schemas.openxmlformats.org/officeDocument/2006/relationships/hyperlink" Target="mailto:ADMIN@HARMONYCPA.COM" TargetMode="External"/><Relationship Id="rId581" Type="http://schemas.openxmlformats.org/officeDocument/2006/relationships/hyperlink" Target="mailto:ADMIN@HARMONYCPA.COM" TargetMode="External"/><Relationship Id="rId71" Type="http://schemas.openxmlformats.org/officeDocument/2006/relationships/hyperlink" Target="mailto:RWWDC.FIN@ROSEWOODHOTELS.COM" TargetMode="External"/><Relationship Id="rId234" Type="http://schemas.openxmlformats.org/officeDocument/2006/relationships/hyperlink" Target="mailto:PAYROLL.CORPORATE@CRESTLINEHOTELS.COM" TargetMode="External"/><Relationship Id="rId637" Type="http://schemas.openxmlformats.org/officeDocument/2006/relationships/hyperlink" Target="mailto:OGONZALES@ARMYNAVYCLUB.ORG" TargetMode="External"/><Relationship Id="rId679" Type="http://schemas.openxmlformats.org/officeDocument/2006/relationships/hyperlink" Target="mailto:OGONZALES@ARMYNAVYCLUB.ORG" TargetMode="External"/><Relationship Id="rId2" Type="http://schemas.openxmlformats.org/officeDocument/2006/relationships/hyperlink" Target="mailto:DZHANG@THEWATERGATEHOTEL.COM" TargetMode="External"/><Relationship Id="rId29" Type="http://schemas.openxmlformats.org/officeDocument/2006/relationships/hyperlink" Target="mailto:RWWDC.FIN@ROSEWOODHOTELS.COM" TargetMode="External"/><Relationship Id="rId276" Type="http://schemas.openxmlformats.org/officeDocument/2006/relationships/hyperlink" Target="mailto:ADMIN@HARMONYCPA.COM" TargetMode="External"/><Relationship Id="rId441" Type="http://schemas.openxmlformats.org/officeDocument/2006/relationships/hyperlink" Target="mailto:ADMIN@HARMONYCPA.COM" TargetMode="External"/><Relationship Id="rId483" Type="http://schemas.openxmlformats.org/officeDocument/2006/relationships/hyperlink" Target="mailto:ADMIN@HARMONYCPA.COM" TargetMode="External"/><Relationship Id="rId539" Type="http://schemas.openxmlformats.org/officeDocument/2006/relationships/hyperlink" Target="mailto:ADMIN@HARMONYCPA.COM" TargetMode="External"/><Relationship Id="rId690" Type="http://schemas.openxmlformats.org/officeDocument/2006/relationships/hyperlink" Target="mailto:OGONZALES@ARMYNAVYCLUB.ORG" TargetMode="External"/><Relationship Id="rId40" Type="http://schemas.openxmlformats.org/officeDocument/2006/relationships/hyperlink" Target="mailto:RWWDC.FIN@ROSEWOODHOTELS.COM" TargetMode="External"/><Relationship Id="rId136" Type="http://schemas.openxmlformats.org/officeDocument/2006/relationships/hyperlink" Target="mailto:KARINA@ESTRADA-ACCOUNTING.COM" TargetMode="External"/><Relationship Id="rId178" Type="http://schemas.openxmlformats.org/officeDocument/2006/relationships/hyperlink" Target="mailto:KARINA@ESTRADA-ACCOUNTING.COM" TargetMode="External"/><Relationship Id="rId301" Type="http://schemas.openxmlformats.org/officeDocument/2006/relationships/hyperlink" Target="mailto:ADMIN@HARMONYCPA.COM" TargetMode="External"/><Relationship Id="rId343" Type="http://schemas.openxmlformats.org/officeDocument/2006/relationships/hyperlink" Target="mailto:ADMIN@HARMONYCPA.COM" TargetMode="External"/><Relationship Id="rId550" Type="http://schemas.openxmlformats.org/officeDocument/2006/relationships/hyperlink" Target="mailto:ADMIN@HARMONYCPA.COM" TargetMode="External"/><Relationship Id="rId61" Type="http://schemas.openxmlformats.org/officeDocument/2006/relationships/hyperlink" Target="mailto:RWWDC.FIN@ROSEWOODHOTELS.COM" TargetMode="External"/><Relationship Id="rId82" Type="http://schemas.openxmlformats.org/officeDocument/2006/relationships/hyperlink" Target="mailto:PAYROLLTAX.NORAM@SODEXO.COM" TargetMode="External"/><Relationship Id="rId199" Type="http://schemas.openxmlformats.org/officeDocument/2006/relationships/hyperlink" Target="mailto:M.D.MENARD@GMAIL.COM" TargetMode="External"/><Relationship Id="rId203" Type="http://schemas.openxmlformats.org/officeDocument/2006/relationships/hyperlink" Target="mailto:SHELLYSBACKROON@COMCAST.NET" TargetMode="External"/><Relationship Id="rId385" Type="http://schemas.openxmlformats.org/officeDocument/2006/relationships/hyperlink" Target="mailto:ADMIN@HARMONYCPA.COM" TargetMode="External"/><Relationship Id="rId571" Type="http://schemas.openxmlformats.org/officeDocument/2006/relationships/hyperlink" Target="mailto:ADMIN@HARMONYCPA.COM" TargetMode="External"/><Relationship Id="rId592" Type="http://schemas.openxmlformats.org/officeDocument/2006/relationships/hyperlink" Target="mailto:ADMIN@HARMONYCPA.COM" TargetMode="External"/><Relationship Id="rId606" Type="http://schemas.openxmlformats.org/officeDocument/2006/relationships/hyperlink" Target="mailto:ADMIN@HARMONYCPA.COM" TargetMode="External"/><Relationship Id="rId627" Type="http://schemas.openxmlformats.org/officeDocument/2006/relationships/hyperlink" Target="mailto:OGONZALES@ARMYNAVYCLUB.ORG" TargetMode="External"/><Relationship Id="rId648" Type="http://schemas.openxmlformats.org/officeDocument/2006/relationships/hyperlink" Target="mailto:OGONZALES@ARMYNAVYCLUB.ORG" TargetMode="External"/><Relationship Id="rId669" Type="http://schemas.openxmlformats.org/officeDocument/2006/relationships/hyperlink" Target="mailto:OGONZALES@ARMYNAVYCLUB.ORG" TargetMode="External"/><Relationship Id="rId19" Type="http://schemas.openxmlformats.org/officeDocument/2006/relationships/hyperlink" Target="mailto:RWWDC.FIN@ROSEWOODHOTELS.COM" TargetMode="External"/><Relationship Id="rId224" Type="http://schemas.openxmlformats.org/officeDocument/2006/relationships/hyperlink" Target="mailto:ADMIN@HARMONYCPA.COM" TargetMode="External"/><Relationship Id="rId245" Type="http://schemas.openxmlformats.org/officeDocument/2006/relationships/hyperlink" Target="mailto:ADMIN@HARMONYCPA.COM" TargetMode="External"/><Relationship Id="rId266" Type="http://schemas.openxmlformats.org/officeDocument/2006/relationships/hyperlink" Target="mailto:ADMIN@HARMONYCPA.COM" TargetMode="External"/><Relationship Id="rId287" Type="http://schemas.openxmlformats.org/officeDocument/2006/relationships/hyperlink" Target="mailto:ADMIN@HARMONYCPA.COM" TargetMode="External"/><Relationship Id="rId410" Type="http://schemas.openxmlformats.org/officeDocument/2006/relationships/hyperlink" Target="mailto:ADMIN@HARMONYCPA.COM" TargetMode="External"/><Relationship Id="rId431" Type="http://schemas.openxmlformats.org/officeDocument/2006/relationships/hyperlink" Target="mailto:ADMIN@HARMONYCPA.COM" TargetMode="External"/><Relationship Id="rId452" Type="http://schemas.openxmlformats.org/officeDocument/2006/relationships/hyperlink" Target="mailto:ADMIN@HARMONYCPA.COM" TargetMode="External"/><Relationship Id="rId473" Type="http://schemas.openxmlformats.org/officeDocument/2006/relationships/hyperlink" Target="mailto:ADMIN@HARMONYCPA.COM" TargetMode="External"/><Relationship Id="rId494" Type="http://schemas.openxmlformats.org/officeDocument/2006/relationships/hyperlink" Target="mailto:ADMIN@HARMONYCPA.COM" TargetMode="External"/><Relationship Id="rId508" Type="http://schemas.openxmlformats.org/officeDocument/2006/relationships/hyperlink" Target="mailto:ADMIN@HARMONYCPA.COM" TargetMode="External"/><Relationship Id="rId529" Type="http://schemas.openxmlformats.org/officeDocument/2006/relationships/hyperlink" Target="mailto:ADMIN@HARMONYCPA.COM" TargetMode="External"/><Relationship Id="rId680" Type="http://schemas.openxmlformats.org/officeDocument/2006/relationships/hyperlink" Target="mailto:OGONZALES@ARMYNAVYCLUB.ORG" TargetMode="External"/><Relationship Id="rId30" Type="http://schemas.openxmlformats.org/officeDocument/2006/relationships/hyperlink" Target="mailto:RWWDC.FIN@ROSEWOODHOTELS.COM" TargetMode="External"/><Relationship Id="rId105" Type="http://schemas.openxmlformats.org/officeDocument/2006/relationships/hyperlink" Target="mailto:INFO@JOSELITODC.COM" TargetMode="External"/><Relationship Id="rId126" Type="http://schemas.openxmlformats.org/officeDocument/2006/relationships/hyperlink" Target="mailto:NOOSHIDC@YAHOO.COM" TargetMode="External"/><Relationship Id="rId147" Type="http://schemas.openxmlformats.org/officeDocument/2006/relationships/hyperlink" Target="mailto:KARINA@ESTRADA-ACCOUNTING.COM" TargetMode="External"/><Relationship Id="rId168" Type="http://schemas.openxmlformats.org/officeDocument/2006/relationships/hyperlink" Target="mailto:KARINA@ESTRADA-ACCOUNTING.COM" TargetMode="External"/><Relationship Id="rId312" Type="http://schemas.openxmlformats.org/officeDocument/2006/relationships/hyperlink" Target="mailto:ADMIN@HARMONYCPA.COM" TargetMode="External"/><Relationship Id="rId333" Type="http://schemas.openxmlformats.org/officeDocument/2006/relationships/hyperlink" Target="mailto:ADMIN@HARMONYCPA.COM" TargetMode="External"/><Relationship Id="rId354" Type="http://schemas.openxmlformats.org/officeDocument/2006/relationships/hyperlink" Target="mailto:ADMIN@HARMONYCPA.COM" TargetMode="External"/><Relationship Id="rId540" Type="http://schemas.openxmlformats.org/officeDocument/2006/relationships/hyperlink" Target="mailto:ADMIN@HARMONYCPA.COM" TargetMode="External"/><Relationship Id="rId51" Type="http://schemas.openxmlformats.org/officeDocument/2006/relationships/hyperlink" Target="mailto:RWWDC.FIN@ROSEWOODHOTELS.COM" TargetMode="External"/><Relationship Id="rId72" Type="http://schemas.openxmlformats.org/officeDocument/2006/relationships/hyperlink" Target="mailto:RWWDC.FIN@ROSEWOODHOTELS.COM" TargetMode="External"/><Relationship Id="rId93" Type="http://schemas.openxmlformats.org/officeDocument/2006/relationships/hyperlink" Target="mailto:INFO@JOSELITODC.COM" TargetMode="External"/><Relationship Id="rId189" Type="http://schemas.openxmlformats.org/officeDocument/2006/relationships/hyperlink" Target="mailto:KARINA@ESTRADA-ACCOUNTING.COM" TargetMode="External"/><Relationship Id="rId375" Type="http://schemas.openxmlformats.org/officeDocument/2006/relationships/hyperlink" Target="mailto:ADMIN@HARMONYCPA.COM" TargetMode="External"/><Relationship Id="rId396" Type="http://schemas.openxmlformats.org/officeDocument/2006/relationships/hyperlink" Target="mailto:ADMIN@HARMONYCPA.COM" TargetMode="External"/><Relationship Id="rId561" Type="http://schemas.openxmlformats.org/officeDocument/2006/relationships/hyperlink" Target="mailto:ADMIN@HARMONYCPA.COM" TargetMode="External"/><Relationship Id="rId582" Type="http://schemas.openxmlformats.org/officeDocument/2006/relationships/hyperlink" Target="mailto:ADMIN@HARMONYCPA.COM" TargetMode="External"/><Relationship Id="rId617" Type="http://schemas.openxmlformats.org/officeDocument/2006/relationships/hyperlink" Target="mailto:ADMIN@HARMONYCPA.COM" TargetMode="External"/><Relationship Id="rId638" Type="http://schemas.openxmlformats.org/officeDocument/2006/relationships/hyperlink" Target="mailto:OGONZALES@ARMYNAVYCLUB.ORG" TargetMode="External"/><Relationship Id="rId659" Type="http://schemas.openxmlformats.org/officeDocument/2006/relationships/hyperlink" Target="mailto:OGONZALES@ARMYNAVYCLUB.ORG" TargetMode="External"/><Relationship Id="rId3" Type="http://schemas.openxmlformats.org/officeDocument/2006/relationships/hyperlink" Target="mailto:DZHANG@THEWATERGATEHOTEL.COM" TargetMode="External"/><Relationship Id="rId214" Type="http://schemas.openxmlformats.org/officeDocument/2006/relationships/hyperlink" Target="mailto:SHELLYSBACKROON@COMCAST.NET" TargetMode="External"/><Relationship Id="rId235" Type="http://schemas.openxmlformats.org/officeDocument/2006/relationships/hyperlink" Target="mailto:PAYROLL.CORPORATE@CRESTLINEHOTELS.COM" TargetMode="External"/><Relationship Id="rId256" Type="http://schemas.openxmlformats.org/officeDocument/2006/relationships/hyperlink" Target="mailto:ADMIN@HARMONYCPA.COM" TargetMode="External"/><Relationship Id="rId277" Type="http://schemas.openxmlformats.org/officeDocument/2006/relationships/hyperlink" Target="mailto:ADMIN@HARMONYCPA.COM" TargetMode="External"/><Relationship Id="rId298" Type="http://schemas.openxmlformats.org/officeDocument/2006/relationships/hyperlink" Target="mailto:ADMIN@HARMONYCPA.COM" TargetMode="External"/><Relationship Id="rId400" Type="http://schemas.openxmlformats.org/officeDocument/2006/relationships/hyperlink" Target="mailto:ADMIN@HARMONYCPA.COM" TargetMode="External"/><Relationship Id="rId421" Type="http://schemas.openxmlformats.org/officeDocument/2006/relationships/hyperlink" Target="mailto:ADMIN@HARMONYCPA.COM" TargetMode="External"/><Relationship Id="rId442" Type="http://schemas.openxmlformats.org/officeDocument/2006/relationships/hyperlink" Target="mailto:ADMIN@HARMONYCPA.COM" TargetMode="External"/><Relationship Id="rId463" Type="http://schemas.openxmlformats.org/officeDocument/2006/relationships/hyperlink" Target="mailto:ADMIN@HARMONYCPA.COM" TargetMode="External"/><Relationship Id="rId484" Type="http://schemas.openxmlformats.org/officeDocument/2006/relationships/hyperlink" Target="mailto:ADMIN@HARMONYCPA.COM" TargetMode="External"/><Relationship Id="rId519" Type="http://schemas.openxmlformats.org/officeDocument/2006/relationships/hyperlink" Target="mailto:ADMIN@HARMONYCPA.COM" TargetMode="External"/><Relationship Id="rId670" Type="http://schemas.openxmlformats.org/officeDocument/2006/relationships/hyperlink" Target="mailto:OGONZALES@ARMYNAVYCLUB.ORG" TargetMode="External"/><Relationship Id="rId116" Type="http://schemas.openxmlformats.org/officeDocument/2006/relationships/hyperlink" Target="mailto:NOOSHICAPITALHILL@YAHOO.COM" TargetMode="External"/><Relationship Id="rId137" Type="http://schemas.openxmlformats.org/officeDocument/2006/relationships/hyperlink" Target="mailto:KARINA@ESTRADA-ACCOUNTING.COM" TargetMode="External"/><Relationship Id="rId158" Type="http://schemas.openxmlformats.org/officeDocument/2006/relationships/hyperlink" Target="mailto:KARINA@ESTRADA-ACCOUNTING.COM" TargetMode="External"/><Relationship Id="rId302" Type="http://schemas.openxmlformats.org/officeDocument/2006/relationships/hyperlink" Target="mailto:ADMIN@HARMONYCPA.COM" TargetMode="External"/><Relationship Id="rId323" Type="http://schemas.openxmlformats.org/officeDocument/2006/relationships/hyperlink" Target="mailto:ADMIN@HARMONYCPA.COM" TargetMode="External"/><Relationship Id="rId344" Type="http://schemas.openxmlformats.org/officeDocument/2006/relationships/hyperlink" Target="mailto:ADMIN@HARMONYCPA.COM" TargetMode="External"/><Relationship Id="rId530" Type="http://schemas.openxmlformats.org/officeDocument/2006/relationships/hyperlink" Target="mailto:ADMIN@HARMONYCPA.COM" TargetMode="External"/><Relationship Id="rId691" Type="http://schemas.openxmlformats.org/officeDocument/2006/relationships/hyperlink" Target="mailto:OGONZALES@ARMYNAVYCLUB.ORG" TargetMode="External"/><Relationship Id="rId20" Type="http://schemas.openxmlformats.org/officeDocument/2006/relationships/hyperlink" Target="mailto:RWWDC.FIN@ROSEWOODHOTELS.COM" TargetMode="External"/><Relationship Id="rId41" Type="http://schemas.openxmlformats.org/officeDocument/2006/relationships/hyperlink" Target="mailto:RWWDC.FIN@ROSEWOODHOTELS.COM" TargetMode="External"/><Relationship Id="rId62" Type="http://schemas.openxmlformats.org/officeDocument/2006/relationships/hyperlink" Target="mailto:RWWDC.FIN@ROSEWOODHOTELS.COM" TargetMode="External"/><Relationship Id="rId83" Type="http://schemas.openxmlformats.org/officeDocument/2006/relationships/hyperlink" Target="mailto:PAYROLLTAX.NORAM@SODEXO.COM" TargetMode="External"/><Relationship Id="rId179" Type="http://schemas.openxmlformats.org/officeDocument/2006/relationships/hyperlink" Target="mailto:KARINA@ESTRADA-ACCOUNTING.COM" TargetMode="External"/><Relationship Id="rId365" Type="http://schemas.openxmlformats.org/officeDocument/2006/relationships/hyperlink" Target="mailto:ADMIN@HARMONYCPA.COM" TargetMode="External"/><Relationship Id="rId386" Type="http://schemas.openxmlformats.org/officeDocument/2006/relationships/hyperlink" Target="mailto:ADMIN@HARMONYCPA.COM" TargetMode="External"/><Relationship Id="rId551" Type="http://schemas.openxmlformats.org/officeDocument/2006/relationships/hyperlink" Target="mailto:ADMIN@HARMONYCPA.COM" TargetMode="External"/><Relationship Id="rId572" Type="http://schemas.openxmlformats.org/officeDocument/2006/relationships/hyperlink" Target="mailto:ADMIN@HARMONYCPA.COM" TargetMode="External"/><Relationship Id="rId593" Type="http://schemas.openxmlformats.org/officeDocument/2006/relationships/hyperlink" Target="mailto:ADMIN@HARMONYCPA.COM" TargetMode="External"/><Relationship Id="rId607" Type="http://schemas.openxmlformats.org/officeDocument/2006/relationships/hyperlink" Target="mailto:ADMIN@HARMONYCPA.COM" TargetMode="External"/><Relationship Id="rId628" Type="http://schemas.openxmlformats.org/officeDocument/2006/relationships/hyperlink" Target="mailto:OGONZALES@ARMYNAVYCLUB.ORG" TargetMode="External"/><Relationship Id="rId649" Type="http://schemas.openxmlformats.org/officeDocument/2006/relationships/hyperlink" Target="mailto:OGONZALES@ARMYNAVYCLUB.ORG" TargetMode="External"/><Relationship Id="rId190" Type="http://schemas.openxmlformats.org/officeDocument/2006/relationships/hyperlink" Target="mailto:KARINA@ESTRADA-ACCOUNTING.COM" TargetMode="External"/><Relationship Id="rId204" Type="http://schemas.openxmlformats.org/officeDocument/2006/relationships/hyperlink" Target="mailto:SHELLYSBACKROON@COMCAST.NET" TargetMode="External"/><Relationship Id="rId225" Type="http://schemas.openxmlformats.org/officeDocument/2006/relationships/hyperlink" Target="mailto:ADMIN@HARMONYCPA.COM" TargetMode="External"/><Relationship Id="rId246" Type="http://schemas.openxmlformats.org/officeDocument/2006/relationships/hyperlink" Target="mailto:ADMIN@HARMONYCPA.COM" TargetMode="External"/><Relationship Id="rId267" Type="http://schemas.openxmlformats.org/officeDocument/2006/relationships/hyperlink" Target="mailto:ADMIN@HARMONYCPA.COM" TargetMode="External"/><Relationship Id="rId288" Type="http://schemas.openxmlformats.org/officeDocument/2006/relationships/hyperlink" Target="mailto:ADMIN@HARMONYCPA.COM" TargetMode="External"/><Relationship Id="rId411" Type="http://schemas.openxmlformats.org/officeDocument/2006/relationships/hyperlink" Target="mailto:ADMIN@HARMONYCPA.COM" TargetMode="External"/><Relationship Id="rId432" Type="http://schemas.openxmlformats.org/officeDocument/2006/relationships/hyperlink" Target="mailto:ADMIN@HARMONYCPA.COM" TargetMode="External"/><Relationship Id="rId453" Type="http://schemas.openxmlformats.org/officeDocument/2006/relationships/hyperlink" Target="mailto:ADMIN@HARMONYCPA.COM" TargetMode="External"/><Relationship Id="rId474" Type="http://schemas.openxmlformats.org/officeDocument/2006/relationships/hyperlink" Target="mailto:ADMIN@HARMONYCPA.COM" TargetMode="External"/><Relationship Id="rId509" Type="http://schemas.openxmlformats.org/officeDocument/2006/relationships/hyperlink" Target="mailto:ADMIN@HARMONYCPA.COM" TargetMode="External"/><Relationship Id="rId660" Type="http://schemas.openxmlformats.org/officeDocument/2006/relationships/hyperlink" Target="mailto:OGONZALES@ARMYNAVYCLUB.ORG" TargetMode="External"/><Relationship Id="rId106" Type="http://schemas.openxmlformats.org/officeDocument/2006/relationships/hyperlink" Target="mailto:INFO@JOSELITODC.COM" TargetMode="External"/><Relationship Id="rId127" Type="http://schemas.openxmlformats.org/officeDocument/2006/relationships/hyperlink" Target="mailto:NOOSHIDC@YAHOO.COM" TargetMode="External"/><Relationship Id="rId313" Type="http://schemas.openxmlformats.org/officeDocument/2006/relationships/hyperlink" Target="mailto:ADMIN@HARMONYCPA.COM" TargetMode="External"/><Relationship Id="rId495" Type="http://schemas.openxmlformats.org/officeDocument/2006/relationships/hyperlink" Target="mailto:ADMIN@HARMONYCPA.COM" TargetMode="External"/><Relationship Id="rId681" Type="http://schemas.openxmlformats.org/officeDocument/2006/relationships/hyperlink" Target="mailto:OGONZALES@ARMYNAVYCLUB.ORG" TargetMode="External"/><Relationship Id="rId10" Type="http://schemas.openxmlformats.org/officeDocument/2006/relationships/hyperlink" Target="mailto:RWWDC.FIN@ROSEWOODHOTELS.COM" TargetMode="External"/><Relationship Id="rId31" Type="http://schemas.openxmlformats.org/officeDocument/2006/relationships/hyperlink" Target="mailto:RWWDC.FIN@ROSEWOODHOTELS.COM" TargetMode="External"/><Relationship Id="rId52" Type="http://schemas.openxmlformats.org/officeDocument/2006/relationships/hyperlink" Target="mailto:RWWDC.FIN@ROSEWOODHOTELS.COM" TargetMode="External"/><Relationship Id="rId73" Type="http://schemas.openxmlformats.org/officeDocument/2006/relationships/hyperlink" Target="mailto:RWWDC.FIN@ROSEWOODHOTELS.COM" TargetMode="External"/><Relationship Id="rId94" Type="http://schemas.openxmlformats.org/officeDocument/2006/relationships/hyperlink" Target="mailto:INFO@JOSELITODC.COM" TargetMode="External"/><Relationship Id="rId148" Type="http://schemas.openxmlformats.org/officeDocument/2006/relationships/hyperlink" Target="mailto:KARINA@ESTRADA-ACCOUNTING.COM" TargetMode="External"/><Relationship Id="rId169" Type="http://schemas.openxmlformats.org/officeDocument/2006/relationships/hyperlink" Target="mailto:KARINA@ESTRADA-ACCOUNTING.COM" TargetMode="External"/><Relationship Id="rId334" Type="http://schemas.openxmlformats.org/officeDocument/2006/relationships/hyperlink" Target="mailto:ADMIN@HARMONYCPA.COM" TargetMode="External"/><Relationship Id="rId355" Type="http://schemas.openxmlformats.org/officeDocument/2006/relationships/hyperlink" Target="mailto:ADMIN@HARMONYCPA.COM" TargetMode="External"/><Relationship Id="rId376" Type="http://schemas.openxmlformats.org/officeDocument/2006/relationships/hyperlink" Target="mailto:ADMIN@HARMONYCPA.COM" TargetMode="External"/><Relationship Id="rId397" Type="http://schemas.openxmlformats.org/officeDocument/2006/relationships/hyperlink" Target="mailto:ADMIN@HARMONYCPA.COM" TargetMode="External"/><Relationship Id="rId520" Type="http://schemas.openxmlformats.org/officeDocument/2006/relationships/hyperlink" Target="mailto:ADMIN@HARMONYCPA.COM" TargetMode="External"/><Relationship Id="rId541" Type="http://schemas.openxmlformats.org/officeDocument/2006/relationships/hyperlink" Target="mailto:ADMIN@HARMONYCPA.COM" TargetMode="External"/><Relationship Id="rId562" Type="http://schemas.openxmlformats.org/officeDocument/2006/relationships/hyperlink" Target="mailto:ADMIN@HARMONYCPA.COM" TargetMode="External"/><Relationship Id="rId583" Type="http://schemas.openxmlformats.org/officeDocument/2006/relationships/hyperlink" Target="mailto:ADMIN@HARMONYCPA.COM" TargetMode="External"/><Relationship Id="rId618" Type="http://schemas.openxmlformats.org/officeDocument/2006/relationships/hyperlink" Target="mailto:ADMIN@HARMONYCPA.COM" TargetMode="External"/><Relationship Id="rId639" Type="http://schemas.openxmlformats.org/officeDocument/2006/relationships/hyperlink" Target="mailto:OGONZALES@ARMYNAVYCLUB.ORG" TargetMode="External"/><Relationship Id="rId4" Type="http://schemas.openxmlformats.org/officeDocument/2006/relationships/hyperlink" Target="mailto:DZHANG@THEWATERGATEHOTEL.COM" TargetMode="External"/><Relationship Id="rId180" Type="http://schemas.openxmlformats.org/officeDocument/2006/relationships/hyperlink" Target="mailto:KARINA@ESTRADA-ACCOUNTING.COM" TargetMode="External"/><Relationship Id="rId215" Type="http://schemas.openxmlformats.org/officeDocument/2006/relationships/hyperlink" Target="mailto:SHELLYSBACKROON@COMCAST.NET" TargetMode="External"/><Relationship Id="rId236" Type="http://schemas.openxmlformats.org/officeDocument/2006/relationships/hyperlink" Target="mailto:KARINA@ESTRADA-ACCOUNTING.COM" TargetMode="External"/><Relationship Id="rId257" Type="http://schemas.openxmlformats.org/officeDocument/2006/relationships/hyperlink" Target="mailto:ADMIN@HARMONYCPA.COM" TargetMode="External"/><Relationship Id="rId278" Type="http://schemas.openxmlformats.org/officeDocument/2006/relationships/hyperlink" Target="mailto:ADMIN@HARMONYCPA.COM" TargetMode="External"/><Relationship Id="rId401" Type="http://schemas.openxmlformats.org/officeDocument/2006/relationships/hyperlink" Target="mailto:ADMIN@HARMONYCPA.COM" TargetMode="External"/><Relationship Id="rId422" Type="http://schemas.openxmlformats.org/officeDocument/2006/relationships/hyperlink" Target="mailto:ADMIN@HARMONYCPA.COM" TargetMode="External"/><Relationship Id="rId443" Type="http://schemas.openxmlformats.org/officeDocument/2006/relationships/hyperlink" Target="mailto:ADMIN@HARMONYCPA.COM" TargetMode="External"/><Relationship Id="rId464" Type="http://schemas.openxmlformats.org/officeDocument/2006/relationships/hyperlink" Target="mailto:ADMIN@HARMONYCPA.COM" TargetMode="External"/><Relationship Id="rId650" Type="http://schemas.openxmlformats.org/officeDocument/2006/relationships/hyperlink" Target="mailto:OGONZALES@ARMYNAVYCLUB.ORG" TargetMode="External"/><Relationship Id="rId303" Type="http://schemas.openxmlformats.org/officeDocument/2006/relationships/hyperlink" Target="mailto:ADMIN@HARMONYCPA.COM" TargetMode="External"/><Relationship Id="rId485" Type="http://schemas.openxmlformats.org/officeDocument/2006/relationships/hyperlink" Target="mailto:ADMIN@HARMONYCPA.COM" TargetMode="External"/><Relationship Id="rId692" Type="http://schemas.openxmlformats.org/officeDocument/2006/relationships/hyperlink" Target="mailto:OGONZALES@ARMYNAVYCLUB.ORG" TargetMode="External"/><Relationship Id="rId42" Type="http://schemas.openxmlformats.org/officeDocument/2006/relationships/hyperlink" Target="mailto:RWWDC.FIN@ROSEWOODHOTELS.COM" TargetMode="External"/><Relationship Id="rId84" Type="http://schemas.openxmlformats.org/officeDocument/2006/relationships/hyperlink" Target="mailto:PAYROLLTAX.NORAM@SODEXO.COM" TargetMode="External"/><Relationship Id="rId138" Type="http://schemas.openxmlformats.org/officeDocument/2006/relationships/hyperlink" Target="mailto:KARINA@ESTRADA-ACCOUNTING.COM" TargetMode="External"/><Relationship Id="rId345" Type="http://schemas.openxmlformats.org/officeDocument/2006/relationships/hyperlink" Target="mailto:ADMIN@HARMONYCPA.COM" TargetMode="External"/><Relationship Id="rId387" Type="http://schemas.openxmlformats.org/officeDocument/2006/relationships/hyperlink" Target="mailto:ADMIN@HARMONYCPA.COM" TargetMode="External"/><Relationship Id="rId510" Type="http://schemas.openxmlformats.org/officeDocument/2006/relationships/hyperlink" Target="mailto:ADMIN@HARMONYCPA.COM" TargetMode="External"/><Relationship Id="rId552" Type="http://schemas.openxmlformats.org/officeDocument/2006/relationships/hyperlink" Target="mailto:ADMIN@HARMONYCPA.COM" TargetMode="External"/><Relationship Id="rId594" Type="http://schemas.openxmlformats.org/officeDocument/2006/relationships/hyperlink" Target="mailto:ADMIN@HARMONYCPA.COM" TargetMode="External"/><Relationship Id="rId608" Type="http://schemas.openxmlformats.org/officeDocument/2006/relationships/hyperlink" Target="mailto:ADMIN@HARMONYCPA.COM" TargetMode="External"/><Relationship Id="rId191" Type="http://schemas.openxmlformats.org/officeDocument/2006/relationships/hyperlink" Target="mailto:RICKKHENNING@GMAIL.COM" TargetMode="External"/><Relationship Id="rId205" Type="http://schemas.openxmlformats.org/officeDocument/2006/relationships/hyperlink" Target="mailto:SHELLYSBACKROON@COMCAST.NET" TargetMode="External"/><Relationship Id="rId247" Type="http://schemas.openxmlformats.org/officeDocument/2006/relationships/hyperlink" Target="mailto:ADMIN@HARMONYCPA.COM" TargetMode="External"/><Relationship Id="rId412" Type="http://schemas.openxmlformats.org/officeDocument/2006/relationships/hyperlink" Target="mailto:ADMIN@HARMONYCPA.COM" TargetMode="External"/><Relationship Id="rId107" Type="http://schemas.openxmlformats.org/officeDocument/2006/relationships/hyperlink" Target="mailto:INFO@JOSELITODC.COM" TargetMode="External"/><Relationship Id="rId289" Type="http://schemas.openxmlformats.org/officeDocument/2006/relationships/hyperlink" Target="mailto:ADMIN@HARMONYCPA.COM" TargetMode="External"/><Relationship Id="rId454" Type="http://schemas.openxmlformats.org/officeDocument/2006/relationships/hyperlink" Target="mailto:ADMIN@HARMONYCPA.COM" TargetMode="External"/><Relationship Id="rId496" Type="http://schemas.openxmlformats.org/officeDocument/2006/relationships/hyperlink" Target="mailto:ADMIN@HARMONYCPA.COM" TargetMode="External"/><Relationship Id="rId661" Type="http://schemas.openxmlformats.org/officeDocument/2006/relationships/hyperlink" Target="mailto:OGONZALES@ARMYNAVYCLUB.ORG" TargetMode="External"/><Relationship Id="rId11" Type="http://schemas.openxmlformats.org/officeDocument/2006/relationships/hyperlink" Target="mailto:RWWDC.FIN@ROSEWOODHOTELS.COM" TargetMode="External"/><Relationship Id="rId53" Type="http://schemas.openxmlformats.org/officeDocument/2006/relationships/hyperlink" Target="mailto:RWWDC.FIN@ROSEWOODHOTELS.COM" TargetMode="External"/><Relationship Id="rId149" Type="http://schemas.openxmlformats.org/officeDocument/2006/relationships/hyperlink" Target="mailto:KARINA@ESTRADA-ACCOUNTING.COM" TargetMode="External"/><Relationship Id="rId314" Type="http://schemas.openxmlformats.org/officeDocument/2006/relationships/hyperlink" Target="mailto:ADMIN@HARMONYCPA.COM" TargetMode="External"/><Relationship Id="rId356" Type="http://schemas.openxmlformats.org/officeDocument/2006/relationships/hyperlink" Target="mailto:ADMIN@HARMONYCPA.COM" TargetMode="External"/><Relationship Id="rId398" Type="http://schemas.openxmlformats.org/officeDocument/2006/relationships/hyperlink" Target="mailto:ADMIN@HARMONYCPA.COM" TargetMode="External"/><Relationship Id="rId521" Type="http://schemas.openxmlformats.org/officeDocument/2006/relationships/hyperlink" Target="mailto:ADMIN@HARMONYCPA.COM" TargetMode="External"/><Relationship Id="rId563" Type="http://schemas.openxmlformats.org/officeDocument/2006/relationships/hyperlink" Target="mailto:ADMIN@HARMONYCPA.COM" TargetMode="External"/><Relationship Id="rId619" Type="http://schemas.openxmlformats.org/officeDocument/2006/relationships/hyperlink" Target="mailto:ADMIN@HARMONYCPA.COM" TargetMode="External"/><Relationship Id="rId95" Type="http://schemas.openxmlformats.org/officeDocument/2006/relationships/hyperlink" Target="mailto:INFO@JOSELITODC.COM" TargetMode="External"/><Relationship Id="rId160" Type="http://schemas.openxmlformats.org/officeDocument/2006/relationships/hyperlink" Target="mailto:KARINA@ESTRADA-ACCOUNTING.COM" TargetMode="External"/><Relationship Id="rId216" Type="http://schemas.openxmlformats.org/officeDocument/2006/relationships/hyperlink" Target="mailto:SHELLYSBACKROON@COMCAST.NET" TargetMode="External"/><Relationship Id="rId423" Type="http://schemas.openxmlformats.org/officeDocument/2006/relationships/hyperlink" Target="mailto:ADMIN@HARMONYCPA.COM" TargetMode="External"/><Relationship Id="rId258" Type="http://schemas.openxmlformats.org/officeDocument/2006/relationships/hyperlink" Target="mailto:ADMIN@HARMONYCPA.COM" TargetMode="External"/><Relationship Id="rId465" Type="http://schemas.openxmlformats.org/officeDocument/2006/relationships/hyperlink" Target="mailto:ADMIN@HARMONYCPA.COM" TargetMode="External"/><Relationship Id="rId630" Type="http://schemas.openxmlformats.org/officeDocument/2006/relationships/hyperlink" Target="mailto:OGONZALES@ARMYNAVYCLUB.ORG" TargetMode="External"/><Relationship Id="rId672" Type="http://schemas.openxmlformats.org/officeDocument/2006/relationships/hyperlink" Target="mailto:OGONZALES@ARMYNAVYCLUB.ORG" TargetMode="External"/><Relationship Id="rId22" Type="http://schemas.openxmlformats.org/officeDocument/2006/relationships/hyperlink" Target="mailto:RWWDC.FIN@ROSEWOODHOTELS.COM" TargetMode="External"/><Relationship Id="rId64" Type="http://schemas.openxmlformats.org/officeDocument/2006/relationships/hyperlink" Target="mailto:RWWDC.FIN@ROSEWOODHOTELS.COM" TargetMode="External"/><Relationship Id="rId118" Type="http://schemas.openxmlformats.org/officeDocument/2006/relationships/hyperlink" Target="mailto:NOOSHICAPITALHILL@YAHOO.COM" TargetMode="External"/><Relationship Id="rId325" Type="http://schemas.openxmlformats.org/officeDocument/2006/relationships/hyperlink" Target="mailto:ADMIN@HARMONYCPA.COM" TargetMode="External"/><Relationship Id="rId367" Type="http://schemas.openxmlformats.org/officeDocument/2006/relationships/hyperlink" Target="mailto:ADMIN@HARMONYCPA.COM" TargetMode="External"/><Relationship Id="rId532" Type="http://schemas.openxmlformats.org/officeDocument/2006/relationships/hyperlink" Target="mailto:ADMIN@HARMONYCPA.COM" TargetMode="External"/><Relationship Id="rId574" Type="http://schemas.openxmlformats.org/officeDocument/2006/relationships/hyperlink" Target="mailto:ADMIN@HARMONYCPA.COM" TargetMode="External"/><Relationship Id="rId171" Type="http://schemas.openxmlformats.org/officeDocument/2006/relationships/hyperlink" Target="mailto:KARINA@ESTRADA-ACCOUNTING.COM" TargetMode="External"/><Relationship Id="rId227" Type="http://schemas.openxmlformats.org/officeDocument/2006/relationships/hyperlink" Target="mailto:ADMIN@HARMONYCPA.COM" TargetMode="External"/><Relationship Id="rId269" Type="http://schemas.openxmlformats.org/officeDocument/2006/relationships/hyperlink" Target="mailto:ADMIN@HARMONYCPA.COM" TargetMode="External"/><Relationship Id="rId434" Type="http://schemas.openxmlformats.org/officeDocument/2006/relationships/hyperlink" Target="mailto:ADMIN@HARMONYCPA.COM" TargetMode="External"/><Relationship Id="rId476" Type="http://schemas.openxmlformats.org/officeDocument/2006/relationships/hyperlink" Target="mailto:ADMIN@HARMONYCPA.COM" TargetMode="External"/><Relationship Id="rId641" Type="http://schemas.openxmlformats.org/officeDocument/2006/relationships/hyperlink" Target="mailto:OGONZALES@ARMYNAVYCLUB.ORG" TargetMode="External"/><Relationship Id="rId683" Type="http://schemas.openxmlformats.org/officeDocument/2006/relationships/hyperlink" Target="mailto:OGONZALES@ARMYNAVYCLUB.ORG" TargetMode="External"/><Relationship Id="rId33" Type="http://schemas.openxmlformats.org/officeDocument/2006/relationships/hyperlink" Target="mailto:RWWDC.FIN@ROSEWOODHOTELS.COM" TargetMode="External"/><Relationship Id="rId129" Type="http://schemas.openxmlformats.org/officeDocument/2006/relationships/hyperlink" Target="mailto:SPICESDC@YAHOO.COM" TargetMode="External"/><Relationship Id="rId280" Type="http://schemas.openxmlformats.org/officeDocument/2006/relationships/hyperlink" Target="mailto:ADMIN@HARMONYCPA.COM" TargetMode="External"/><Relationship Id="rId336" Type="http://schemas.openxmlformats.org/officeDocument/2006/relationships/hyperlink" Target="mailto:ADMIN@HARMONYCPA.COM" TargetMode="External"/><Relationship Id="rId501" Type="http://schemas.openxmlformats.org/officeDocument/2006/relationships/hyperlink" Target="mailto:ADMIN@HARMONYCPA.COM" TargetMode="External"/><Relationship Id="rId543" Type="http://schemas.openxmlformats.org/officeDocument/2006/relationships/hyperlink" Target="mailto:ADMIN@HARMONYCPA.COM" TargetMode="External"/><Relationship Id="rId75" Type="http://schemas.openxmlformats.org/officeDocument/2006/relationships/hyperlink" Target="mailto:RWWDC.FIN@ROSEWOODHOTELS.COM" TargetMode="External"/><Relationship Id="rId140" Type="http://schemas.openxmlformats.org/officeDocument/2006/relationships/hyperlink" Target="mailto:KARINA@ESTRADA-ACCOUNTING.COM" TargetMode="External"/><Relationship Id="rId182" Type="http://schemas.openxmlformats.org/officeDocument/2006/relationships/hyperlink" Target="mailto:KARINA@ESTRADA-ACCOUNTING.COM" TargetMode="External"/><Relationship Id="rId378" Type="http://schemas.openxmlformats.org/officeDocument/2006/relationships/hyperlink" Target="mailto:ADMIN@HARMONYCPA.COM" TargetMode="External"/><Relationship Id="rId403" Type="http://schemas.openxmlformats.org/officeDocument/2006/relationships/hyperlink" Target="mailto:ADMIN@HARMONYCPA.COM" TargetMode="External"/><Relationship Id="rId585" Type="http://schemas.openxmlformats.org/officeDocument/2006/relationships/hyperlink" Target="mailto:ADMIN@HARMONYCPA.COM" TargetMode="External"/><Relationship Id="rId6" Type="http://schemas.openxmlformats.org/officeDocument/2006/relationships/hyperlink" Target="mailto:DZHANG@THEWATERGATEHOTEL.COM" TargetMode="External"/><Relationship Id="rId238" Type="http://schemas.openxmlformats.org/officeDocument/2006/relationships/hyperlink" Target="mailto:KARINA@ESTRADA-ACCOUNTING.COM" TargetMode="External"/><Relationship Id="rId445" Type="http://schemas.openxmlformats.org/officeDocument/2006/relationships/hyperlink" Target="mailto:ADMIN@HARMONYCPA.COM" TargetMode="External"/><Relationship Id="rId487" Type="http://schemas.openxmlformats.org/officeDocument/2006/relationships/hyperlink" Target="mailto:ADMIN@HARMONYCPA.COM" TargetMode="External"/><Relationship Id="rId610" Type="http://schemas.openxmlformats.org/officeDocument/2006/relationships/hyperlink" Target="mailto:ADMIN@HARMONYCPA.COM" TargetMode="External"/><Relationship Id="rId652" Type="http://schemas.openxmlformats.org/officeDocument/2006/relationships/hyperlink" Target="mailto:OGONZALES@ARMYNAVYCLUB.ORG" TargetMode="External"/><Relationship Id="rId694" Type="http://schemas.openxmlformats.org/officeDocument/2006/relationships/hyperlink" Target="mailto:OGONZALES@ARMYNAVYCLUB.ORG" TargetMode="External"/><Relationship Id="rId291" Type="http://schemas.openxmlformats.org/officeDocument/2006/relationships/hyperlink" Target="mailto:ADMIN@HARMONYCPA.COM" TargetMode="External"/><Relationship Id="rId305" Type="http://schemas.openxmlformats.org/officeDocument/2006/relationships/hyperlink" Target="mailto:ADMIN@HARMONYCPA.COM" TargetMode="External"/><Relationship Id="rId347" Type="http://schemas.openxmlformats.org/officeDocument/2006/relationships/hyperlink" Target="mailto:ADMIN@HARMONYCPA.COM" TargetMode="External"/><Relationship Id="rId512" Type="http://schemas.openxmlformats.org/officeDocument/2006/relationships/hyperlink" Target="mailto:ADMIN@HARMONYCPA.COM" TargetMode="External"/><Relationship Id="rId44" Type="http://schemas.openxmlformats.org/officeDocument/2006/relationships/hyperlink" Target="mailto:RWWDC.FIN@ROSEWOODHOTELS.COM" TargetMode="External"/><Relationship Id="rId86" Type="http://schemas.openxmlformats.org/officeDocument/2006/relationships/hyperlink" Target="mailto:CHARLES@HAADTHAIRESTAURANT.COM" TargetMode="External"/><Relationship Id="rId151" Type="http://schemas.openxmlformats.org/officeDocument/2006/relationships/hyperlink" Target="mailto:KARINA@ESTRADA-ACCOUNTING.COM" TargetMode="External"/><Relationship Id="rId389" Type="http://schemas.openxmlformats.org/officeDocument/2006/relationships/hyperlink" Target="mailto:ADMIN@HARMONYCPA.COM" TargetMode="External"/><Relationship Id="rId554" Type="http://schemas.openxmlformats.org/officeDocument/2006/relationships/hyperlink" Target="mailto:ADMIN@HARMONYCPA.COM" TargetMode="External"/><Relationship Id="rId596" Type="http://schemas.openxmlformats.org/officeDocument/2006/relationships/hyperlink" Target="mailto:ADMIN@HARMONYCPA.COM" TargetMode="External"/><Relationship Id="rId193" Type="http://schemas.openxmlformats.org/officeDocument/2006/relationships/hyperlink" Target="mailto:RICKKHENNING@GMAIL.COM" TargetMode="External"/><Relationship Id="rId207" Type="http://schemas.openxmlformats.org/officeDocument/2006/relationships/hyperlink" Target="mailto:SHELLYSBACKROON@COMCAST.NET" TargetMode="External"/><Relationship Id="rId249" Type="http://schemas.openxmlformats.org/officeDocument/2006/relationships/hyperlink" Target="mailto:ADMIN@HARMONYCPA.COM" TargetMode="External"/><Relationship Id="rId414" Type="http://schemas.openxmlformats.org/officeDocument/2006/relationships/hyperlink" Target="mailto:ADMIN@HARMONYCPA.COM" TargetMode="External"/><Relationship Id="rId456" Type="http://schemas.openxmlformats.org/officeDocument/2006/relationships/hyperlink" Target="mailto:ADMIN@HARMONYCPA.COM" TargetMode="External"/><Relationship Id="rId498" Type="http://schemas.openxmlformats.org/officeDocument/2006/relationships/hyperlink" Target="mailto:ADMIN@HARMONYCPA.COM" TargetMode="External"/><Relationship Id="rId621" Type="http://schemas.openxmlformats.org/officeDocument/2006/relationships/hyperlink" Target="mailto:ADMIN@HARMONYCPA.COM" TargetMode="External"/><Relationship Id="rId663" Type="http://schemas.openxmlformats.org/officeDocument/2006/relationships/hyperlink" Target="mailto:OGONZALES@ARMYNAVYCLUB.ORG" TargetMode="External"/><Relationship Id="rId13" Type="http://schemas.openxmlformats.org/officeDocument/2006/relationships/hyperlink" Target="mailto:RWWDC.FIN@ROSEWOODHOTELS.COM" TargetMode="External"/><Relationship Id="rId109" Type="http://schemas.openxmlformats.org/officeDocument/2006/relationships/hyperlink" Target="mailto:NOOSHIDC@YAHOO.COM" TargetMode="External"/><Relationship Id="rId260" Type="http://schemas.openxmlformats.org/officeDocument/2006/relationships/hyperlink" Target="mailto:ADMIN@HARMONYCPA.COM" TargetMode="External"/><Relationship Id="rId316" Type="http://schemas.openxmlformats.org/officeDocument/2006/relationships/hyperlink" Target="mailto:ADMIN@HARMONYCPA.COM" TargetMode="External"/><Relationship Id="rId523" Type="http://schemas.openxmlformats.org/officeDocument/2006/relationships/hyperlink" Target="mailto:ADMIN@HARMONYCPA.COM" TargetMode="External"/><Relationship Id="rId55" Type="http://schemas.openxmlformats.org/officeDocument/2006/relationships/hyperlink" Target="mailto:RWWDC.FIN@ROSEWOODHOTELS.COM" TargetMode="External"/><Relationship Id="rId97" Type="http://schemas.openxmlformats.org/officeDocument/2006/relationships/hyperlink" Target="mailto:INFO@JOSELITODC.COM" TargetMode="External"/><Relationship Id="rId120" Type="http://schemas.openxmlformats.org/officeDocument/2006/relationships/hyperlink" Target="mailto:NOOSHICAPITALHILL@YAHOO.COM" TargetMode="External"/><Relationship Id="rId358" Type="http://schemas.openxmlformats.org/officeDocument/2006/relationships/hyperlink" Target="mailto:ADMIN@HARMONYCPA.COM" TargetMode="External"/><Relationship Id="rId565" Type="http://schemas.openxmlformats.org/officeDocument/2006/relationships/hyperlink" Target="mailto:ADMIN@HARMONYCPA.COM" TargetMode="External"/><Relationship Id="rId162" Type="http://schemas.openxmlformats.org/officeDocument/2006/relationships/hyperlink" Target="mailto:KARINA@ESTRADA-ACCOUNTING.COM" TargetMode="External"/><Relationship Id="rId218" Type="http://schemas.openxmlformats.org/officeDocument/2006/relationships/hyperlink" Target="mailto:SHELLYSBACKROON@COMCAST.NET" TargetMode="External"/><Relationship Id="rId425" Type="http://schemas.openxmlformats.org/officeDocument/2006/relationships/hyperlink" Target="mailto:ADMIN@HARMONYCPA.COM" TargetMode="External"/><Relationship Id="rId467" Type="http://schemas.openxmlformats.org/officeDocument/2006/relationships/hyperlink" Target="mailto:ADMIN@HARMONYCPA.COM" TargetMode="External"/><Relationship Id="rId632" Type="http://schemas.openxmlformats.org/officeDocument/2006/relationships/hyperlink" Target="mailto:OGONZALES@ARMYNAVYCLUB.ORG" TargetMode="External"/><Relationship Id="rId271" Type="http://schemas.openxmlformats.org/officeDocument/2006/relationships/hyperlink" Target="mailto:ADMIN@HARMONYCPA.COM" TargetMode="External"/><Relationship Id="rId674" Type="http://schemas.openxmlformats.org/officeDocument/2006/relationships/hyperlink" Target="mailto:OGONZALES@ARMYNAVYCLUB.ORG" TargetMode="External"/><Relationship Id="rId24" Type="http://schemas.openxmlformats.org/officeDocument/2006/relationships/hyperlink" Target="mailto:RWWDC.FIN@ROSEWOODHOTELS.COM" TargetMode="External"/><Relationship Id="rId66" Type="http://schemas.openxmlformats.org/officeDocument/2006/relationships/hyperlink" Target="mailto:RWWDC.FIN@ROSEWOODHOTELS.COM" TargetMode="External"/><Relationship Id="rId131" Type="http://schemas.openxmlformats.org/officeDocument/2006/relationships/hyperlink" Target="mailto:SPICESDC@YAHOO.COM" TargetMode="External"/><Relationship Id="rId327" Type="http://schemas.openxmlformats.org/officeDocument/2006/relationships/hyperlink" Target="mailto:ADMIN@HARMONYCPA.COM" TargetMode="External"/><Relationship Id="rId369" Type="http://schemas.openxmlformats.org/officeDocument/2006/relationships/hyperlink" Target="mailto:ADMIN@HARMONYCPA.COM" TargetMode="External"/><Relationship Id="rId534" Type="http://schemas.openxmlformats.org/officeDocument/2006/relationships/hyperlink" Target="mailto:ADMIN@HARMONYCPA.COM" TargetMode="External"/><Relationship Id="rId576" Type="http://schemas.openxmlformats.org/officeDocument/2006/relationships/hyperlink" Target="mailto:ADMIN@HARMONYCPA.COM" TargetMode="External"/><Relationship Id="rId173" Type="http://schemas.openxmlformats.org/officeDocument/2006/relationships/hyperlink" Target="mailto:KARINA@ESTRADA-ACCOUNTING.COM" TargetMode="External"/><Relationship Id="rId229" Type="http://schemas.openxmlformats.org/officeDocument/2006/relationships/hyperlink" Target="mailto:ADMIN@HARMONYCPA.COM" TargetMode="External"/><Relationship Id="rId380" Type="http://schemas.openxmlformats.org/officeDocument/2006/relationships/hyperlink" Target="mailto:ADMIN@HARMONYCPA.COM" TargetMode="External"/><Relationship Id="rId436" Type="http://schemas.openxmlformats.org/officeDocument/2006/relationships/hyperlink" Target="mailto:ADMIN@HARMONYCPA.COM" TargetMode="External"/><Relationship Id="rId601" Type="http://schemas.openxmlformats.org/officeDocument/2006/relationships/hyperlink" Target="mailto:ADMIN@HARMONYCPA.COM" TargetMode="External"/><Relationship Id="rId643" Type="http://schemas.openxmlformats.org/officeDocument/2006/relationships/hyperlink" Target="mailto:OGONZALES@ARMYNAVYCLUB.ORG" TargetMode="External"/><Relationship Id="rId240" Type="http://schemas.openxmlformats.org/officeDocument/2006/relationships/hyperlink" Target="mailto:KARINA@ESTRADA-ACCOUNTING.COM" TargetMode="External"/><Relationship Id="rId478" Type="http://schemas.openxmlformats.org/officeDocument/2006/relationships/hyperlink" Target="mailto:ADMIN@HARMONYCPA.COM" TargetMode="External"/><Relationship Id="rId685" Type="http://schemas.openxmlformats.org/officeDocument/2006/relationships/hyperlink" Target="mailto:OGONZALES@ARMYNAVYCLUB.ORG" TargetMode="External"/><Relationship Id="rId35" Type="http://schemas.openxmlformats.org/officeDocument/2006/relationships/hyperlink" Target="mailto:RWWDC.FIN@ROSEWOODHOTELS.COM" TargetMode="External"/><Relationship Id="rId77" Type="http://schemas.openxmlformats.org/officeDocument/2006/relationships/hyperlink" Target="mailto:RWWDC.FIN@ROSEWOODHOTELS.COM" TargetMode="External"/><Relationship Id="rId100" Type="http://schemas.openxmlformats.org/officeDocument/2006/relationships/hyperlink" Target="mailto:INFO@JOSELITODC.COM" TargetMode="External"/><Relationship Id="rId282" Type="http://schemas.openxmlformats.org/officeDocument/2006/relationships/hyperlink" Target="mailto:ADMIN@HARMONYCPA.COM" TargetMode="External"/><Relationship Id="rId338" Type="http://schemas.openxmlformats.org/officeDocument/2006/relationships/hyperlink" Target="mailto:ADMIN@HARMONYCPA.COM" TargetMode="External"/><Relationship Id="rId503" Type="http://schemas.openxmlformats.org/officeDocument/2006/relationships/hyperlink" Target="mailto:ADMIN@HARMONYCPA.COM" TargetMode="External"/><Relationship Id="rId545" Type="http://schemas.openxmlformats.org/officeDocument/2006/relationships/hyperlink" Target="mailto:ADMIN@HARMONYCPA.COM" TargetMode="External"/><Relationship Id="rId587" Type="http://schemas.openxmlformats.org/officeDocument/2006/relationships/hyperlink" Target="mailto:ADMIN@HARMONYCPA.COM" TargetMode="External"/><Relationship Id="rId8" Type="http://schemas.openxmlformats.org/officeDocument/2006/relationships/hyperlink" Target="mailto:DZHANG@THEWATERGATEHOTEL.COM" TargetMode="External"/><Relationship Id="rId142" Type="http://schemas.openxmlformats.org/officeDocument/2006/relationships/hyperlink" Target="mailto:KARINA@ESTRADA-ACCOUNTING.COM" TargetMode="External"/><Relationship Id="rId184" Type="http://schemas.openxmlformats.org/officeDocument/2006/relationships/hyperlink" Target="mailto:KARINA@ESTRADA-ACCOUNTING.COM" TargetMode="External"/><Relationship Id="rId391" Type="http://schemas.openxmlformats.org/officeDocument/2006/relationships/hyperlink" Target="mailto:ADMIN@HARMONYCPA.COM" TargetMode="External"/><Relationship Id="rId405" Type="http://schemas.openxmlformats.org/officeDocument/2006/relationships/hyperlink" Target="mailto:ADMIN@HARMONYCPA.COM" TargetMode="External"/><Relationship Id="rId447" Type="http://schemas.openxmlformats.org/officeDocument/2006/relationships/hyperlink" Target="mailto:ADMIN@HARMONYCPA.COM" TargetMode="External"/><Relationship Id="rId612" Type="http://schemas.openxmlformats.org/officeDocument/2006/relationships/hyperlink" Target="mailto:ADMIN@HARMONYCPA.COM" TargetMode="External"/><Relationship Id="rId251" Type="http://schemas.openxmlformats.org/officeDocument/2006/relationships/hyperlink" Target="mailto:ADMIN@HARMONYCPA.COM" TargetMode="External"/><Relationship Id="rId489" Type="http://schemas.openxmlformats.org/officeDocument/2006/relationships/hyperlink" Target="mailto:ADMIN@HARMONYCPA.COM" TargetMode="External"/><Relationship Id="rId654" Type="http://schemas.openxmlformats.org/officeDocument/2006/relationships/hyperlink" Target="mailto:OGONZALES@ARMYNAVYCLUB.ORG" TargetMode="External"/><Relationship Id="rId696" Type="http://schemas.openxmlformats.org/officeDocument/2006/relationships/hyperlink" Target="mailto:OGONZALES@ARMYNAVYCLUB.ORG" TargetMode="External"/><Relationship Id="rId46" Type="http://schemas.openxmlformats.org/officeDocument/2006/relationships/hyperlink" Target="mailto:RWWDC.FIN@ROSEWOODHOTELS.COM" TargetMode="External"/><Relationship Id="rId293" Type="http://schemas.openxmlformats.org/officeDocument/2006/relationships/hyperlink" Target="mailto:ADMIN@HARMONYCPA.COM" TargetMode="External"/><Relationship Id="rId307" Type="http://schemas.openxmlformats.org/officeDocument/2006/relationships/hyperlink" Target="mailto:ADMIN@HARMONYCPA.COM" TargetMode="External"/><Relationship Id="rId349" Type="http://schemas.openxmlformats.org/officeDocument/2006/relationships/hyperlink" Target="mailto:ADMIN@HARMONYCPA.COM" TargetMode="External"/><Relationship Id="rId514" Type="http://schemas.openxmlformats.org/officeDocument/2006/relationships/hyperlink" Target="mailto:ADMIN@HARMONYCPA.COM" TargetMode="External"/><Relationship Id="rId556" Type="http://schemas.openxmlformats.org/officeDocument/2006/relationships/hyperlink" Target="mailto:ADMIN@HARMONYCPA.COM" TargetMode="External"/><Relationship Id="rId88" Type="http://schemas.openxmlformats.org/officeDocument/2006/relationships/hyperlink" Target="mailto:PAYROLLTAX.NORAM@SODEXO.COM" TargetMode="External"/><Relationship Id="rId111" Type="http://schemas.openxmlformats.org/officeDocument/2006/relationships/hyperlink" Target="mailto:NOOSHICAPITALHILL@YAHOO.COM" TargetMode="External"/><Relationship Id="rId153" Type="http://schemas.openxmlformats.org/officeDocument/2006/relationships/hyperlink" Target="mailto:KARINA@ESTRADA-ACCOUNTING.COM" TargetMode="External"/><Relationship Id="rId195" Type="http://schemas.openxmlformats.org/officeDocument/2006/relationships/hyperlink" Target="mailto:M.D.MENARD@GMAIL.COM" TargetMode="External"/><Relationship Id="rId209" Type="http://schemas.openxmlformats.org/officeDocument/2006/relationships/hyperlink" Target="mailto:SHELLYSBACKROON@COMCAST.NET" TargetMode="External"/><Relationship Id="rId360" Type="http://schemas.openxmlformats.org/officeDocument/2006/relationships/hyperlink" Target="mailto:ADMIN@HARMONYCPA.COM" TargetMode="External"/><Relationship Id="rId416" Type="http://schemas.openxmlformats.org/officeDocument/2006/relationships/hyperlink" Target="mailto:ADMIN@HARMONYCPA.COM" TargetMode="External"/><Relationship Id="rId598" Type="http://schemas.openxmlformats.org/officeDocument/2006/relationships/hyperlink" Target="mailto:ADMIN@HARMONYCPA.COM" TargetMode="External"/><Relationship Id="rId220" Type="http://schemas.openxmlformats.org/officeDocument/2006/relationships/hyperlink" Target="mailto:SHELLYSBACKROON@COMCAST.NET" TargetMode="External"/><Relationship Id="rId458" Type="http://schemas.openxmlformats.org/officeDocument/2006/relationships/hyperlink" Target="mailto:ADMIN@HARMONYCPA.COM" TargetMode="External"/><Relationship Id="rId623" Type="http://schemas.openxmlformats.org/officeDocument/2006/relationships/hyperlink" Target="mailto:SIRIRAYMOND@HOTMAIL.COM" TargetMode="External"/><Relationship Id="rId665" Type="http://schemas.openxmlformats.org/officeDocument/2006/relationships/hyperlink" Target="mailto:OGONZALES@ARMYNAVYCLUB.ORG" TargetMode="External"/><Relationship Id="rId15" Type="http://schemas.openxmlformats.org/officeDocument/2006/relationships/hyperlink" Target="mailto:RWWDC.FIN@ROSEWOODHOTELS.COM" TargetMode="External"/><Relationship Id="rId57" Type="http://schemas.openxmlformats.org/officeDocument/2006/relationships/hyperlink" Target="mailto:RWWDC.FIN@ROSEWOODHOTELS.COM" TargetMode="External"/><Relationship Id="rId262" Type="http://schemas.openxmlformats.org/officeDocument/2006/relationships/hyperlink" Target="mailto:ADMIN@HARMONYCPA.COM" TargetMode="External"/><Relationship Id="rId318" Type="http://schemas.openxmlformats.org/officeDocument/2006/relationships/hyperlink" Target="mailto:ADMIN@HARMONYCPA.COM" TargetMode="External"/><Relationship Id="rId525" Type="http://schemas.openxmlformats.org/officeDocument/2006/relationships/hyperlink" Target="mailto:ADMIN@HARMONYCPA.COM" TargetMode="External"/><Relationship Id="rId567" Type="http://schemas.openxmlformats.org/officeDocument/2006/relationships/hyperlink" Target="mailto:ADMIN@HARMONYCPA.COM" TargetMode="External"/><Relationship Id="rId99" Type="http://schemas.openxmlformats.org/officeDocument/2006/relationships/hyperlink" Target="mailto:INFO@JOSELITODC.COM" TargetMode="External"/><Relationship Id="rId122" Type="http://schemas.openxmlformats.org/officeDocument/2006/relationships/hyperlink" Target="mailto:NOOSHICAPITALHILL@YAHOO.COM" TargetMode="External"/><Relationship Id="rId164" Type="http://schemas.openxmlformats.org/officeDocument/2006/relationships/hyperlink" Target="mailto:KARINA@ESTRADA-ACCOUNTING.COM" TargetMode="External"/><Relationship Id="rId371" Type="http://schemas.openxmlformats.org/officeDocument/2006/relationships/hyperlink" Target="mailto:ADMIN@HARMONYCPA.COM" TargetMode="External"/><Relationship Id="rId427" Type="http://schemas.openxmlformats.org/officeDocument/2006/relationships/hyperlink" Target="mailto:ADMIN@HARMONYCPA.COM" TargetMode="External"/><Relationship Id="rId469" Type="http://schemas.openxmlformats.org/officeDocument/2006/relationships/hyperlink" Target="mailto:ADMIN@HARMONYCPA.COM" TargetMode="External"/><Relationship Id="rId634" Type="http://schemas.openxmlformats.org/officeDocument/2006/relationships/hyperlink" Target="mailto:OGONZALES@ARMYNAVYCLUB.ORG" TargetMode="External"/><Relationship Id="rId676" Type="http://schemas.openxmlformats.org/officeDocument/2006/relationships/hyperlink" Target="mailto:OGONZALES@ARMYNAVYCLUB.ORG" TargetMode="External"/><Relationship Id="rId26" Type="http://schemas.openxmlformats.org/officeDocument/2006/relationships/hyperlink" Target="mailto:RWWDC.FIN@ROSEWOODHOTELS.COM" TargetMode="External"/><Relationship Id="rId231" Type="http://schemas.openxmlformats.org/officeDocument/2006/relationships/hyperlink" Target="mailto:PAYROLL.CORPORATE@CRESTLINEHOTELS.COM" TargetMode="External"/><Relationship Id="rId273" Type="http://schemas.openxmlformats.org/officeDocument/2006/relationships/hyperlink" Target="mailto:ADMIN@HARMONYCPA.COM" TargetMode="External"/><Relationship Id="rId329" Type="http://schemas.openxmlformats.org/officeDocument/2006/relationships/hyperlink" Target="mailto:ADMIN@HARMONYCPA.COM" TargetMode="External"/><Relationship Id="rId480" Type="http://schemas.openxmlformats.org/officeDocument/2006/relationships/hyperlink" Target="mailto:ADMIN@HARMONYCPA.COM" TargetMode="External"/><Relationship Id="rId536" Type="http://schemas.openxmlformats.org/officeDocument/2006/relationships/hyperlink" Target="mailto:ADMIN@HARMONYCPA.COM" TargetMode="External"/><Relationship Id="rId68" Type="http://schemas.openxmlformats.org/officeDocument/2006/relationships/hyperlink" Target="mailto:RWWDC.FIN@ROSEWOODHOTELS.COM" TargetMode="External"/><Relationship Id="rId133" Type="http://schemas.openxmlformats.org/officeDocument/2006/relationships/hyperlink" Target="mailto:SPICESDC@YAHOO.COM" TargetMode="External"/><Relationship Id="rId175" Type="http://schemas.openxmlformats.org/officeDocument/2006/relationships/hyperlink" Target="mailto:KARINA@ESTRADA-ACCOUNTING.COM" TargetMode="External"/><Relationship Id="rId340" Type="http://schemas.openxmlformats.org/officeDocument/2006/relationships/hyperlink" Target="mailto:ADMIN@HARMONYCPA.COM" TargetMode="External"/><Relationship Id="rId578" Type="http://schemas.openxmlformats.org/officeDocument/2006/relationships/hyperlink" Target="mailto:ADMIN@HARMONYCPA.COM" TargetMode="External"/><Relationship Id="rId200" Type="http://schemas.openxmlformats.org/officeDocument/2006/relationships/hyperlink" Target="mailto:M.D.MENARD@GMAIL.COM" TargetMode="External"/><Relationship Id="rId382" Type="http://schemas.openxmlformats.org/officeDocument/2006/relationships/hyperlink" Target="mailto:ADMIN@HARMONYCPA.COM" TargetMode="External"/><Relationship Id="rId438" Type="http://schemas.openxmlformats.org/officeDocument/2006/relationships/hyperlink" Target="mailto:ADMIN@HARMONYCPA.COM" TargetMode="External"/><Relationship Id="rId603" Type="http://schemas.openxmlformats.org/officeDocument/2006/relationships/hyperlink" Target="mailto:ADMIN@HARMONYCPA.COM" TargetMode="External"/><Relationship Id="rId645" Type="http://schemas.openxmlformats.org/officeDocument/2006/relationships/hyperlink" Target="mailto:OGONZALES@ARMYNAVYCLUB.ORG" TargetMode="External"/><Relationship Id="rId687" Type="http://schemas.openxmlformats.org/officeDocument/2006/relationships/hyperlink" Target="mailto:OGONZALES@ARMYNAVYCLUB.ORG" TargetMode="External"/><Relationship Id="rId242" Type="http://schemas.openxmlformats.org/officeDocument/2006/relationships/hyperlink" Target="mailto:ADMIN@HARMONYCPA.COM" TargetMode="External"/><Relationship Id="rId284" Type="http://schemas.openxmlformats.org/officeDocument/2006/relationships/hyperlink" Target="mailto:ADMIN@HARMONYCPA.COM" TargetMode="External"/><Relationship Id="rId491" Type="http://schemas.openxmlformats.org/officeDocument/2006/relationships/hyperlink" Target="mailto:ADMIN@HARMONYCPA.COM" TargetMode="External"/><Relationship Id="rId505" Type="http://schemas.openxmlformats.org/officeDocument/2006/relationships/hyperlink" Target="mailto:ADMIN@HARMONYCPA.COM" TargetMode="External"/><Relationship Id="rId37" Type="http://schemas.openxmlformats.org/officeDocument/2006/relationships/hyperlink" Target="mailto:RWWDC.FIN@ROSEWOODHOTELS.COM" TargetMode="External"/><Relationship Id="rId79" Type="http://schemas.openxmlformats.org/officeDocument/2006/relationships/hyperlink" Target="mailto:RWWDC.FIN@ROSEWOODHOTELS.COM" TargetMode="External"/><Relationship Id="rId102" Type="http://schemas.openxmlformats.org/officeDocument/2006/relationships/hyperlink" Target="mailto:INFO@JOSELITODC.COM" TargetMode="External"/><Relationship Id="rId144" Type="http://schemas.openxmlformats.org/officeDocument/2006/relationships/hyperlink" Target="mailto:KARINA@ESTRADA-ACCOUNTING.COM" TargetMode="External"/><Relationship Id="rId547" Type="http://schemas.openxmlformats.org/officeDocument/2006/relationships/hyperlink" Target="mailto:ADMIN@HARMONYCPA.COM" TargetMode="External"/><Relationship Id="rId589" Type="http://schemas.openxmlformats.org/officeDocument/2006/relationships/hyperlink" Target="mailto:ADMIN@HARMONYCPA.COM" TargetMode="External"/><Relationship Id="rId90" Type="http://schemas.openxmlformats.org/officeDocument/2006/relationships/hyperlink" Target="mailto:PAYROLLTAX.NORAM@SODEXO.COM" TargetMode="External"/><Relationship Id="rId186" Type="http://schemas.openxmlformats.org/officeDocument/2006/relationships/hyperlink" Target="mailto:KARINA@ESTRADA-ACCOUNTING.COM" TargetMode="External"/><Relationship Id="rId351" Type="http://schemas.openxmlformats.org/officeDocument/2006/relationships/hyperlink" Target="mailto:ADMIN@HARMONYCPA.COM" TargetMode="External"/><Relationship Id="rId393" Type="http://schemas.openxmlformats.org/officeDocument/2006/relationships/hyperlink" Target="mailto:ADMIN@HARMONYCPA.COM" TargetMode="External"/><Relationship Id="rId407" Type="http://schemas.openxmlformats.org/officeDocument/2006/relationships/hyperlink" Target="mailto:ADMIN@HARMONYCPA.COM" TargetMode="External"/><Relationship Id="rId449" Type="http://schemas.openxmlformats.org/officeDocument/2006/relationships/hyperlink" Target="mailto:ADMIN@HARMONYCPA.COM" TargetMode="External"/><Relationship Id="rId614" Type="http://schemas.openxmlformats.org/officeDocument/2006/relationships/hyperlink" Target="mailto:ADMIN@HARMONYCPA.COM" TargetMode="External"/><Relationship Id="rId656" Type="http://schemas.openxmlformats.org/officeDocument/2006/relationships/hyperlink" Target="mailto:OGONZALES@ARMYNAVYCLUB.ORG" TargetMode="External"/><Relationship Id="rId211" Type="http://schemas.openxmlformats.org/officeDocument/2006/relationships/hyperlink" Target="mailto:SHELLYSBACKROON@COMCAST.NET" TargetMode="External"/><Relationship Id="rId253" Type="http://schemas.openxmlformats.org/officeDocument/2006/relationships/hyperlink" Target="mailto:ADMIN@HARMONYCPA.COM" TargetMode="External"/><Relationship Id="rId295" Type="http://schemas.openxmlformats.org/officeDocument/2006/relationships/hyperlink" Target="mailto:ADMIN@HARMONYCPA.COM" TargetMode="External"/><Relationship Id="rId309" Type="http://schemas.openxmlformats.org/officeDocument/2006/relationships/hyperlink" Target="mailto:ADMIN@HARMONYCPA.COM" TargetMode="External"/><Relationship Id="rId460" Type="http://schemas.openxmlformats.org/officeDocument/2006/relationships/hyperlink" Target="mailto:ADMIN@HARMONYCPA.COM" TargetMode="External"/><Relationship Id="rId516" Type="http://schemas.openxmlformats.org/officeDocument/2006/relationships/hyperlink" Target="mailto:ADMIN@HARMONYCPA.COM" TargetMode="External"/><Relationship Id="rId48" Type="http://schemas.openxmlformats.org/officeDocument/2006/relationships/hyperlink" Target="mailto:RWWDC.FIN@ROSEWOODHOTELS.COM" TargetMode="External"/><Relationship Id="rId113" Type="http://schemas.openxmlformats.org/officeDocument/2006/relationships/hyperlink" Target="mailto:NOOSHICAPITALHILL@YAHOO.COM" TargetMode="External"/><Relationship Id="rId320" Type="http://schemas.openxmlformats.org/officeDocument/2006/relationships/hyperlink" Target="mailto:ADMIN@HARMONYCPA.COM" TargetMode="External"/><Relationship Id="rId558" Type="http://schemas.openxmlformats.org/officeDocument/2006/relationships/hyperlink" Target="mailto:ADMIN@HARMONYCPA.COM" TargetMode="External"/><Relationship Id="rId155" Type="http://schemas.openxmlformats.org/officeDocument/2006/relationships/hyperlink" Target="mailto:KARINA@ESTRADA-ACCOUNTING.COM" TargetMode="External"/><Relationship Id="rId197" Type="http://schemas.openxmlformats.org/officeDocument/2006/relationships/hyperlink" Target="mailto:M.D.MENARD@GMAIL.COM" TargetMode="External"/><Relationship Id="rId362" Type="http://schemas.openxmlformats.org/officeDocument/2006/relationships/hyperlink" Target="mailto:ADMIN@HARMONYCPA.COM" TargetMode="External"/><Relationship Id="rId418" Type="http://schemas.openxmlformats.org/officeDocument/2006/relationships/hyperlink" Target="mailto:ADMIN@HARMONYCPA.COM" TargetMode="External"/><Relationship Id="rId625" Type="http://schemas.openxmlformats.org/officeDocument/2006/relationships/hyperlink" Target="mailto:SIRIRAYMOND@HOTMAIL.COM" TargetMode="External"/><Relationship Id="rId222" Type="http://schemas.openxmlformats.org/officeDocument/2006/relationships/hyperlink" Target="mailto:SHELLYSBACKROON@COMCAST.NET" TargetMode="External"/><Relationship Id="rId264" Type="http://schemas.openxmlformats.org/officeDocument/2006/relationships/hyperlink" Target="mailto:ADMIN@HARMONYCPA.COM" TargetMode="External"/><Relationship Id="rId471" Type="http://schemas.openxmlformats.org/officeDocument/2006/relationships/hyperlink" Target="mailto:ADMIN@HARMONYCPA.COM" TargetMode="External"/><Relationship Id="rId667" Type="http://schemas.openxmlformats.org/officeDocument/2006/relationships/hyperlink" Target="mailto:OGONZALES@ARMYNAVYCLUB.ORG" TargetMode="External"/><Relationship Id="rId17" Type="http://schemas.openxmlformats.org/officeDocument/2006/relationships/hyperlink" Target="mailto:RWWDC.FIN@ROSEWOODHOTELS.COM" TargetMode="External"/><Relationship Id="rId59" Type="http://schemas.openxmlformats.org/officeDocument/2006/relationships/hyperlink" Target="mailto:RWWDC.FIN@ROSEWOODHOTELS.COM" TargetMode="External"/><Relationship Id="rId124" Type="http://schemas.openxmlformats.org/officeDocument/2006/relationships/hyperlink" Target="mailto:NOOSHIDC@YAHOO.COM" TargetMode="External"/><Relationship Id="rId527" Type="http://schemas.openxmlformats.org/officeDocument/2006/relationships/hyperlink" Target="mailto:ADMIN@HARMONYCPA.COM" TargetMode="External"/><Relationship Id="rId569" Type="http://schemas.openxmlformats.org/officeDocument/2006/relationships/hyperlink" Target="mailto:ADMIN@HARMONYCPA.COM" TargetMode="External"/><Relationship Id="rId70" Type="http://schemas.openxmlformats.org/officeDocument/2006/relationships/hyperlink" Target="mailto:RWWDC.FIN@ROSEWOODHOTELS.COM" TargetMode="External"/><Relationship Id="rId166" Type="http://schemas.openxmlformats.org/officeDocument/2006/relationships/hyperlink" Target="mailto:KARINA@ESTRADA-ACCOUNTING.COM" TargetMode="External"/><Relationship Id="rId331" Type="http://schemas.openxmlformats.org/officeDocument/2006/relationships/hyperlink" Target="mailto:ADMIN@HARMONYCPA.COM" TargetMode="External"/><Relationship Id="rId373" Type="http://schemas.openxmlformats.org/officeDocument/2006/relationships/hyperlink" Target="mailto:ADMIN@HARMONYCPA.COM" TargetMode="External"/><Relationship Id="rId429" Type="http://schemas.openxmlformats.org/officeDocument/2006/relationships/hyperlink" Target="mailto:ADMIN@HARMONYCPA.COM" TargetMode="External"/><Relationship Id="rId580" Type="http://schemas.openxmlformats.org/officeDocument/2006/relationships/hyperlink" Target="mailto:ADMIN@HARMONYCPA.COM" TargetMode="External"/><Relationship Id="rId636" Type="http://schemas.openxmlformats.org/officeDocument/2006/relationships/hyperlink" Target="mailto:OGONZALES@ARMYNAVYCLUB.ORG" TargetMode="External"/><Relationship Id="rId1" Type="http://schemas.openxmlformats.org/officeDocument/2006/relationships/hyperlink" Target="mailto:DZHANG@THEWATERGATEHOTEL.COM" TargetMode="External"/><Relationship Id="rId233" Type="http://schemas.openxmlformats.org/officeDocument/2006/relationships/hyperlink" Target="mailto:PAYROLL.CORPORATE@CRESTLINEHOTELS.COM" TargetMode="External"/><Relationship Id="rId440" Type="http://schemas.openxmlformats.org/officeDocument/2006/relationships/hyperlink" Target="mailto:ADMIN@HARMONYCPA.COM" TargetMode="External"/><Relationship Id="rId678" Type="http://schemas.openxmlformats.org/officeDocument/2006/relationships/hyperlink" Target="mailto:OGONZALES@ARMYNAVYCLUB.ORG" TargetMode="External"/><Relationship Id="rId28" Type="http://schemas.openxmlformats.org/officeDocument/2006/relationships/hyperlink" Target="mailto:RWWDC.FIN@ROSEWOODHOTELS.COM" TargetMode="External"/><Relationship Id="rId275" Type="http://schemas.openxmlformats.org/officeDocument/2006/relationships/hyperlink" Target="mailto:ADMIN@HARMONYCPA.COM" TargetMode="External"/><Relationship Id="rId300" Type="http://schemas.openxmlformats.org/officeDocument/2006/relationships/hyperlink" Target="mailto:ADMIN@HARMONYCPA.COM" TargetMode="External"/><Relationship Id="rId482" Type="http://schemas.openxmlformats.org/officeDocument/2006/relationships/hyperlink" Target="mailto:ADMIN@HARMONYCPA.COM" TargetMode="External"/><Relationship Id="rId538" Type="http://schemas.openxmlformats.org/officeDocument/2006/relationships/hyperlink" Target="mailto:ADMIN@HARMONYCPA.COM" TargetMode="External"/><Relationship Id="rId81" Type="http://schemas.openxmlformats.org/officeDocument/2006/relationships/hyperlink" Target="mailto:PAYROLLTAX.NORAM@SODEXO.COM" TargetMode="External"/><Relationship Id="rId135" Type="http://schemas.openxmlformats.org/officeDocument/2006/relationships/hyperlink" Target="mailto:SPICESDC@YAHOO.COM" TargetMode="External"/><Relationship Id="rId177" Type="http://schemas.openxmlformats.org/officeDocument/2006/relationships/hyperlink" Target="mailto:KARINA@ESTRADA-ACCOUNTING.COM" TargetMode="External"/><Relationship Id="rId342" Type="http://schemas.openxmlformats.org/officeDocument/2006/relationships/hyperlink" Target="mailto:ADMIN@HARMONYCPA.COM" TargetMode="External"/><Relationship Id="rId384" Type="http://schemas.openxmlformats.org/officeDocument/2006/relationships/hyperlink" Target="mailto:ADMIN@HARMONYCPA.COM" TargetMode="External"/><Relationship Id="rId591" Type="http://schemas.openxmlformats.org/officeDocument/2006/relationships/hyperlink" Target="mailto:ADMIN@HARMONYCPA.COM" TargetMode="External"/><Relationship Id="rId605" Type="http://schemas.openxmlformats.org/officeDocument/2006/relationships/hyperlink" Target="mailto:ADMIN@HARMONYCPA.COM" TargetMode="External"/><Relationship Id="rId202" Type="http://schemas.openxmlformats.org/officeDocument/2006/relationships/hyperlink" Target="mailto:SHELLYSBACKROON@COMCAST.NET" TargetMode="External"/><Relationship Id="rId244" Type="http://schemas.openxmlformats.org/officeDocument/2006/relationships/hyperlink" Target="mailto:ADMIN@HARMONYCPA.COM" TargetMode="External"/><Relationship Id="rId647" Type="http://schemas.openxmlformats.org/officeDocument/2006/relationships/hyperlink" Target="mailto:OGONZALES@ARMYNAVYCLUB.ORG" TargetMode="External"/><Relationship Id="rId689" Type="http://schemas.openxmlformats.org/officeDocument/2006/relationships/hyperlink" Target="mailto:OGONZALES@ARMYNAVYCLUB.ORG" TargetMode="External"/><Relationship Id="rId39" Type="http://schemas.openxmlformats.org/officeDocument/2006/relationships/hyperlink" Target="mailto:RWWDC.FIN@ROSEWOODHOTELS.COM" TargetMode="External"/><Relationship Id="rId286" Type="http://schemas.openxmlformats.org/officeDocument/2006/relationships/hyperlink" Target="mailto:ADMIN@HARMONYCPA.COM" TargetMode="External"/><Relationship Id="rId451" Type="http://schemas.openxmlformats.org/officeDocument/2006/relationships/hyperlink" Target="mailto:ADMIN@HARMONYCPA.COM" TargetMode="External"/><Relationship Id="rId493" Type="http://schemas.openxmlformats.org/officeDocument/2006/relationships/hyperlink" Target="mailto:ADMIN@HARMONYCPA.COM" TargetMode="External"/><Relationship Id="rId507" Type="http://schemas.openxmlformats.org/officeDocument/2006/relationships/hyperlink" Target="mailto:ADMIN@HARMONYCPA.COM" TargetMode="External"/><Relationship Id="rId549" Type="http://schemas.openxmlformats.org/officeDocument/2006/relationships/hyperlink" Target="mailto:ADMIN@HARMONYCPA.COM" TargetMode="External"/><Relationship Id="rId50" Type="http://schemas.openxmlformats.org/officeDocument/2006/relationships/hyperlink" Target="mailto:RWWDC.FIN@ROSEWOODHOTELS.COM" TargetMode="External"/><Relationship Id="rId104" Type="http://schemas.openxmlformats.org/officeDocument/2006/relationships/hyperlink" Target="mailto:INFO@JOSELITODC.COM" TargetMode="External"/><Relationship Id="rId146" Type="http://schemas.openxmlformats.org/officeDocument/2006/relationships/hyperlink" Target="mailto:KARINA@ESTRADA-ACCOUNTING.COM" TargetMode="External"/><Relationship Id="rId188" Type="http://schemas.openxmlformats.org/officeDocument/2006/relationships/hyperlink" Target="mailto:KARINA@ESTRADA-ACCOUNTING.COM" TargetMode="External"/><Relationship Id="rId311" Type="http://schemas.openxmlformats.org/officeDocument/2006/relationships/hyperlink" Target="mailto:ADMIN@HARMONYCPA.COM" TargetMode="External"/><Relationship Id="rId353" Type="http://schemas.openxmlformats.org/officeDocument/2006/relationships/hyperlink" Target="mailto:ADMIN@HARMONYCPA.COM" TargetMode="External"/><Relationship Id="rId395" Type="http://schemas.openxmlformats.org/officeDocument/2006/relationships/hyperlink" Target="mailto:ADMIN@HARMONYCPA.COM" TargetMode="External"/><Relationship Id="rId409" Type="http://schemas.openxmlformats.org/officeDocument/2006/relationships/hyperlink" Target="mailto:ADMIN@HARMONYCPA.COM" TargetMode="External"/><Relationship Id="rId560" Type="http://schemas.openxmlformats.org/officeDocument/2006/relationships/hyperlink" Target="mailto:ADMIN@HARMONYCPA.COM" TargetMode="External"/><Relationship Id="rId92" Type="http://schemas.openxmlformats.org/officeDocument/2006/relationships/hyperlink" Target="mailto:INFO@JOSELITODC.COM" TargetMode="External"/><Relationship Id="rId213" Type="http://schemas.openxmlformats.org/officeDocument/2006/relationships/hyperlink" Target="mailto:SHELLYSBACKROON@COMCAST.NET" TargetMode="External"/><Relationship Id="rId420" Type="http://schemas.openxmlformats.org/officeDocument/2006/relationships/hyperlink" Target="mailto:ADMIN@HARMONYCPA.COM" TargetMode="External"/><Relationship Id="rId616" Type="http://schemas.openxmlformats.org/officeDocument/2006/relationships/hyperlink" Target="mailto:ADMIN@HARMONYCPA.COM" TargetMode="External"/><Relationship Id="rId658" Type="http://schemas.openxmlformats.org/officeDocument/2006/relationships/hyperlink" Target="mailto:OGONZALES@ARMYNAVYCLUB.ORG" TargetMode="External"/><Relationship Id="rId255" Type="http://schemas.openxmlformats.org/officeDocument/2006/relationships/hyperlink" Target="mailto:ADMIN@HARMONYCPA.COM" TargetMode="External"/><Relationship Id="rId297" Type="http://schemas.openxmlformats.org/officeDocument/2006/relationships/hyperlink" Target="mailto:ADMIN@HARMONYCPA.COM" TargetMode="External"/><Relationship Id="rId462" Type="http://schemas.openxmlformats.org/officeDocument/2006/relationships/hyperlink" Target="mailto:ADMIN@HARMONYCPA.COM" TargetMode="External"/><Relationship Id="rId518" Type="http://schemas.openxmlformats.org/officeDocument/2006/relationships/hyperlink" Target="mailto:ADMIN@HARMONYCPA.COM" TargetMode="External"/><Relationship Id="rId115" Type="http://schemas.openxmlformats.org/officeDocument/2006/relationships/hyperlink" Target="mailto:NOOSHICAPITALHILL@YAHOO.COM" TargetMode="External"/><Relationship Id="rId157" Type="http://schemas.openxmlformats.org/officeDocument/2006/relationships/hyperlink" Target="mailto:KARINA@ESTRADA-ACCOUNTING.COM" TargetMode="External"/><Relationship Id="rId322" Type="http://schemas.openxmlformats.org/officeDocument/2006/relationships/hyperlink" Target="mailto:ADMIN@HARMONYCPA.COM" TargetMode="External"/><Relationship Id="rId364" Type="http://schemas.openxmlformats.org/officeDocument/2006/relationships/hyperlink" Target="mailto:ADMIN@HARMONYCP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6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9.42578125" style="6" customWidth="1"/>
    <col min="2" max="2" width="10.5703125" style="6" customWidth="1"/>
    <col min="3" max="3" width="30.85546875" style="6" customWidth="1"/>
    <col min="4" max="4" width="42" style="6" customWidth="1"/>
    <col min="5" max="5" width="31.7109375" style="6" customWidth="1"/>
    <col min="6" max="6" width="15.7109375" style="6" customWidth="1"/>
    <col min="7" max="7" width="22.7109375" style="6" customWidth="1"/>
    <col min="8" max="8" width="30" style="6" customWidth="1"/>
    <col min="9" max="9" width="22.7109375" style="6" bestFit="1" customWidth="1"/>
    <col min="10" max="10" width="24.7109375" style="6" customWidth="1"/>
    <col min="11" max="11" width="19.28515625" style="12" customWidth="1"/>
    <col min="12" max="12" width="14.28515625" style="9" customWidth="1"/>
    <col min="13" max="13" width="15.5703125" style="12" customWidth="1"/>
    <col min="14" max="14" width="17.140625" style="12" customWidth="1"/>
    <col min="15" max="15" width="17.140625" style="11" customWidth="1"/>
    <col min="16" max="17" width="16.7109375" style="12" customWidth="1"/>
    <col min="18" max="18" width="17.7109375" style="6" customWidth="1"/>
    <col min="19" max="19" width="13.5703125" style="6" customWidth="1"/>
    <col min="20" max="20" width="12.5703125" style="12" customWidth="1"/>
    <col min="21" max="21" width="13.28515625" style="12" bestFit="1" customWidth="1"/>
    <col min="22" max="22" width="13.85546875" style="12" customWidth="1"/>
    <col min="23" max="16384" width="8.85546875" style="6"/>
  </cols>
  <sheetData>
    <row r="1" spans="1:22" s="5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6" t="s">
        <v>24</v>
      </c>
      <c r="B2" s="6" t="s">
        <v>23</v>
      </c>
      <c r="C2" s="27" t="s">
        <v>35</v>
      </c>
      <c r="D2" s="27" t="s">
        <v>35</v>
      </c>
      <c r="E2" s="28" t="s">
        <v>40</v>
      </c>
      <c r="F2" s="20" t="s">
        <v>38</v>
      </c>
      <c r="G2" s="27" t="s">
        <v>39</v>
      </c>
      <c r="H2" s="27" t="s">
        <v>36</v>
      </c>
      <c r="I2" s="27" t="s">
        <v>37</v>
      </c>
      <c r="J2" s="6" t="s">
        <v>25</v>
      </c>
      <c r="K2" s="8">
        <v>11</v>
      </c>
      <c r="L2" s="9">
        <v>509.9</v>
      </c>
      <c r="M2" s="8">
        <v>5608.9</v>
      </c>
      <c r="N2" s="10">
        <v>9048.8799999999992</v>
      </c>
      <c r="O2" s="11">
        <f t="shared" ref="O2:O65" si="0">M2/L2</f>
        <v>11</v>
      </c>
      <c r="P2" s="12">
        <f t="shared" ref="P2:P65" si="1">N2/L2</f>
        <v>17.7463816434595</v>
      </c>
      <c r="Q2" s="12">
        <f t="shared" ref="Q2:Q65" si="2">(M2+N2)/L2</f>
        <v>28.7463816434595</v>
      </c>
      <c r="R2" s="6" t="str">
        <f t="shared" ref="R2:R65" si="3">IF(Q2&gt;12.49,"YES","NO")</f>
        <v>YES</v>
      </c>
      <c r="S2" s="6" t="str">
        <f t="shared" ref="S2:S67" si="4">IF(O2&gt;3.32,"YES","NO")</f>
        <v>YES</v>
      </c>
      <c r="T2" s="12">
        <f t="shared" ref="T2:T67" si="5">L2*12.5</f>
        <v>6373.75</v>
      </c>
      <c r="U2" s="12">
        <f t="shared" ref="U2:U65" si="6">M2+N2</f>
        <v>14657.779999999999</v>
      </c>
      <c r="V2" s="12">
        <f t="shared" ref="V2:V65" si="7">T2-U2</f>
        <v>-8284.0299999999988</v>
      </c>
    </row>
    <row r="3" spans="1:22" x14ac:dyDescent="0.25">
      <c r="A3" s="6" t="s">
        <v>24</v>
      </c>
      <c r="B3" s="6" t="s">
        <v>23</v>
      </c>
      <c r="C3" s="27" t="s">
        <v>35</v>
      </c>
      <c r="D3" s="27" t="s">
        <v>35</v>
      </c>
      <c r="E3" s="28" t="s">
        <v>40</v>
      </c>
      <c r="F3" s="20" t="s">
        <v>38</v>
      </c>
      <c r="G3" s="27" t="s">
        <v>39</v>
      </c>
      <c r="H3" s="27" t="s">
        <v>36</v>
      </c>
      <c r="I3" s="27" t="s">
        <v>37</v>
      </c>
      <c r="J3" s="6" t="s">
        <v>25</v>
      </c>
      <c r="K3" s="8">
        <v>18.5</v>
      </c>
      <c r="L3" s="9">
        <v>15.39</v>
      </c>
      <c r="M3" s="8">
        <v>284.70999999999998</v>
      </c>
      <c r="N3" s="10">
        <v>0</v>
      </c>
      <c r="O3" s="11">
        <f t="shared" si="0"/>
        <v>18.4996751137102</v>
      </c>
      <c r="P3" s="12">
        <f t="shared" si="1"/>
        <v>0</v>
      </c>
      <c r="Q3" s="12">
        <f t="shared" si="2"/>
        <v>18.4996751137102</v>
      </c>
      <c r="R3" s="6" t="str">
        <f t="shared" si="3"/>
        <v>YES</v>
      </c>
      <c r="S3" s="6" t="str">
        <f t="shared" si="4"/>
        <v>YES</v>
      </c>
      <c r="T3" s="12">
        <f t="shared" si="5"/>
        <v>192.375</v>
      </c>
      <c r="U3" s="12">
        <f t="shared" si="6"/>
        <v>284.70999999999998</v>
      </c>
      <c r="V3" s="12">
        <f t="shared" si="7"/>
        <v>-92.33499999999998</v>
      </c>
    </row>
    <row r="4" spans="1:22" x14ac:dyDescent="0.25">
      <c r="A4" s="6" t="s">
        <v>24</v>
      </c>
      <c r="B4" s="6" t="s">
        <v>23</v>
      </c>
      <c r="C4" s="27" t="s">
        <v>35</v>
      </c>
      <c r="D4" s="27" t="s">
        <v>35</v>
      </c>
      <c r="E4" s="28" t="s">
        <v>40</v>
      </c>
      <c r="F4" s="20" t="s">
        <v>38</v>
      </c>
      <c r="G4" s="27" t="s">
        <v>39</v>
      </c>
      <c r="H4" s="27" t="s">
        <v>36</v>
      </c>
      <c r="I4" s="27" t="s">
        <v>37</v>
      </c>
      <c r="J4" s="6" t="s">
        <v>26</v>
      </c>
      <c r="K4" s="8">
        <v>7.5</v>
      </c>
      <c r="L4" s="9">
        <v>411.69</v>
      </c>
      <c r="M4" s="8">
        <v>3087.7</v>
      </c>
      <c r="N4" s="10">
        <v>5915.2</v>
      </c>
      <c r="O4" s="11">
        <f t="shared" si="0"/>
        <v>7.5000607253030189</v>
      </c>
      <c r="P4" s="12">
        <f t="shared" si="1"/>
        <v>14.368092496781559</v>
      </c>
      <c r="Q4" s="12">
        <f t="shared" si="2"/>
        <v>21.868153222084576</v>
      </c>
      <c r="R4" s="6" t="str">
        <f t="shared" si="3"/>
        <v>YES</v>
      </c>
      <c r="S4" s="6" t="str">
        <f t="shared" si="4"/>
        <v>YES</v>
      </c>
      <c r="T4" s="12">
        <f t="shared" si="5"/>
        <v>5146.125</v>
      </c>
      <c r="U4" s="12">
        <f t="shared" si="6"/>
        <v>9002.9</v>
      </c>
      <c r="V4" s="12">
        <f t="shared" si="7"/>
        <v>-3856.7749999999996</v>
      </c>
    </row>
    <row r="5" spans="1:22" x14ac:dyDescent="0.25">
      <c r="A5" s="6" t="s">
        <v>24</v>
      </c>
      <c r="B5" s="6" t="s">
        <v>23</v>
      </c>
      <c r="C5" s="27" t="s">
        <v>35</v>
      </c>
      <c r="D5" s="27" t="s">
        <v>35</v>
      </c>
      <c r="E5" s="28" t="s">
        <v>40</v>
      </c>
      <c r="F5" s="20" t="s">
        <v>38</v>
      </c>
      <c r="G5" s="27" t="s">
        <v>39</v>
      </c>
      <c r="H5" s="27" t="s">
        <v>36</v>
      </c>
      <c r="I5" s="27" t="s">
        <v>37</v>
      </c>
      <c r="J5" s="6" t="s">
        <v>26</v>
      </c>
      <c r="K5" s="8">
        <v>15</v>
      </c>
      <c r="L5" s="9">
        <v>2.0499999999999998</v>
      </c>
      <c r="M5" s="8">
        <v>30.75</v>
      </c>
      <c r="N5" s="10">
        <v>2030.17</v>
      </c>
      <c r="O5" s="11">
        <f t="shared" si="0"/>
        <v>15.000000000000002</v>
      </c>
      <c r="P5" s="12">
        <f t="shared" si="1"/>
        <v>990.32682926829284</v>
      </c>
      <c r="Q5" s="12">
        <f t="shared" si="2"/>
        <v>1005.3268292682928</v>
      </c>
      <c r="R5" s="6" t="str">
        <f t="shared" si="3"/>
        <v>YES</v>
      </c>
      <c r="S5" s="6" t="str">
        <f t="shared" si="4"/>
        <v>YES</v>
      </c>
      <c r="T5" s="12">
        <f t="shared" si="5"/>
        <v>25.624999999999996</v>
      </c>
      <c r="U5" s="12">
        <f t="shared" si="6"/>
        <v>2060.92</v>
      </c>
      <c r="V5" s="12">
        <f t="shared" si="7"/>
        <v>-2035.2950000000001</v>
      </c>
    </row>
    <row r="6" spans="1:22" x14ac:dyDescent="0.25">
      <c r="A6" s="6" t="s">
        <v>24</v>
      </c>
      <c r="B6" s="6" t="s">
        <v>23</v>
      </c>
      <c r="C6" s="27" t="s">
        <v>35</v>
      </c>
      <c r="D6" s="27" t="s">
        <v>35</v>
      </c>
      <c r="E6" s="28" t="s">
        <v>40</v>
      </c>
      <c r="F6" s="20" t="s">
        <v>38</v>
      </c>
      <c r="G6" s="27" t="s">
        <v>39</v>
      </c>
      <c r="H6" s="27" t="s">
        <v>36</v>
      </c>
      <c r="I6" s="27" t="s">
        <v>37</v>
      </c>
      <c r="J6" s="6" t="s">
        <v>27</v>
      </c>
      <c r="K6" s="8">
        <v>7.5</v>
      </c>
      <c r="L6" s="9">
        <v>277.23</v>
      </c>
      <c r="M6" s="12">
        <v>2079.2399999999998</v>
      </c>
      <c r="N6" s="12">
        <v>4982.62</v>
      </c>
      <c r="O6" s="11">
        <f t="shared" si="0"/>
        <v>7.5000541066984079</v>
      </c>
      <c r="P6" s="12">
        <f t="shared" si="1"/>
        <v>17.972874508530822</v>
      </c>
      <c r="Q6" s="12">
        <f t="shared" si="2"/>
        <v>25.472928615229229</v>
      </c>
      <c r="R6" s="6" t="str">
        <f t="shared" si="3"/>
        <v>YES</v>
      </c>
      <c r="S6" s="6" t="str">
        <f t="shared" si="4"/>
        <v>YES</v>
      </c>
      <c r="T6" s="12">
        <f t="shared" si="5"/>
        <v>3465.375</v>
      </c>
      <c r="U6" s="12">
        <f t="shared" si="6"/>
        <v>7061.86</v>
      </c>
      <c r="V6" s="12">
        <f t="shared" si="7"/>
        <v>-3596.4849999999997</v>
      </c>
    </row>
    <row r="7" spans="1:22" x14ac:dyDescent="0.25">
      <c r="A7" s="6" t="s">
        <v>24</v>
      </c>
      <c r="B7" s="6" t="s">
        <v>23</v>
      </c>
      <c r="C7" s="27" t="s">
        <v>35</v>
      </c>
      <c r="D7" s="27" t="s">
        <v>35</v>
      </c>
      <c r="E7" s="28" t="s">
        <v>40</v>
      </c>
      <c r="F7" s="20" t="s">
        <v>38</v>
      </c>
      <c r="G7" s="27" t="s">
        <v>39</v>
      </c>
      <c r="H7" s="27" t="s">
        <v>36</v>
      </c>
      <c r="I7" s="27" t="s">
        <v>37</v>
      </c>
      <c r="J7" s="6" t="s">
        <v>27</v>
      </c>
      <c r="K7" s="12">
        <v>15.06</v>
      </c>
      <c r="L7" s="9">
        <v>7.98</v>
      </c>
      <c r="M7" s="12">
        <v>120.15</v>
      </c>
      <c r="N7" s="12">
        <v>0</v>
      </c>
      <c r="O7" s="11">
        <f t="shared" si="0"/>
        <v>15.056390977443609</v>
      </c>
      <c r="P7" s="12">
        <f t="shared" si="1"/>
        <v>0</v>
      </c>
      <c r="Q7" s="12">
        <f t="shared" si="2"/>
        <v>15.056390977443609</v>
      </c>
      <c r="R7" s="6" t="str">
        <f t="shared" si="3"/>
        <v>YES</v>
      </c>
      <c r="S7" s="6" t="str">
        <f t="shared" si="4"/>
        <v>YES</v>
      </c>
      <c r="T7" s="12">
        <f t="shared" si="5"/>
        <v>99.75</v>
      </c>
      <c r="U7" s="12">
        <f t="shared" si="6"/>
        <v>120.15</v>
      </c>
      <c r="V7" s="12">
        <f t="shared" si="7"/>
        <v>-20.400000000000006</v>
      </c>
    </row>
    <row r="8" spans="1:22" x14ac:dyDescent="0.25">
      <c r="A8" s="6" t="s">
        <v>24</v>
      </c>
      <c r="B8" s="6" t="s">
        <v>23</v>
      </c>
      <c r="C8" s="27" t="s">
        <v>35</v>
      </c>
      <c r="D8" s="27" t="s">
        <v>35</v>
      </c>
      <c r="E8" s="28" t="s">
        <v>40</v>
      </c>
      <c r="F8" s="20" t="s">
        <v>38</v>
      </c>
      <c r="G8" s="27" t="s">
        <v>39</v>
      </c>
      <c r="H8" s="27" t="s">
        <v>36</v>
      </c>
      <c r="I8" s="27" t="s">
        <v>37</v>
      </c>
      <c r="J8" s="6" t="s">
        <v>28</v>
      </c>
      <c r="K8" s="12">
        <v>5</v>
      </c>
      <c r="L8" s="9">
        <v>419.85</v>
      </c>
      <c r="M8" s="12">
        <v>2099.25</v>
      </c>
      <c r="N8" s="12">
        <v>16474.66</v>
      </c>
      <c r="O8" s="11">
        <f t="shared" si="0"/>
        <v>5</v>
      </c>
      <c r="P8" s="12">
        <f t="shared" si="1"/>
        <v>39.239395022031673</v>
      </c>
      <c r="Q8" s="12">
        <f t="shared" si="2"/>
        <v>44.239395022031673</v>
      </c>
      <c r="R8" s="6" t="str">
        <f t="shared" si="3"/>
        <v>YES</v>
      </c>
      <c r="S8" s="6" t="str">
        <f t="shared" si="4"/>
        <v>YES</v>
      </c>
      <c r="T8" s="12">
        <f t="shared" si="5"/>
        <v>5248.125</v>
      </c>
      <c r="U8" s="12">
        <f t="shared" si="6"/>
        <v>18573.91</v>
      </c>
      <c r="V8" s="12">
        <f t="shared" si="7"/>
        <v>-13325.785</v>
      </c>
    </row>
    <row r="9" spans="1:22" x14ac:dyDescent="0.25">
      <c r="A9" s="6" t="s">
        <v>24</v>
      </c>
      <c r="B9" s="6" t="s">
        <v>23</v>
      </c>
      <c r="C9" s="27" t="s">
        <v>35</v>
      </c>
      <c r="D9" s="27" t="s">
        <v>35</v>
      </c>
      <c r="E9" s="28" t="s">
        <v>40</v>
      </c>
      <c r="F9" s="20" t="s">
        <v>38</v>
      </c>
      <c r="G9" s="27" t="s">
        <v>39</v>
      </c>
      <c r="H9" s="27" t="s">
        <v>36</v>
      </c>
      <c r="I9" s="27" t="s">
        <v>37</v>
      </c>
      <c r="J9" s="6" t="s">
        <v>28</v>
      </c>
      <c r="K9" s="12">
        <v>12.5</v>
      </c>
      <c r="L9" s="9">
        <v>7.4</v>
      </c>
      <c r="M9" s="12">
        <v>92.5</v>
      </c>
      <c r="N9" s="12">
        <v>0</v>
      </c>
      <c r="O9" s="11">
        <f t="shared" si="0"/>
        <v>12.5</v>
      </c>
      <c r="P9" s="12">
        <f t="shared" si="1"/>
        <v>0</v>
      </c>
      <c r="Q9" s="12">
        <f t="shared" si="2"/>
        <v>12.5</v>
      </c>
      <c r="R9" s="6" t="str">
        <f t="shared" si="3"/>
        <v>YES</v>
      </c>
      <c r="S9" s="6" t="str">
        <f t="shared" si="4"/>
        <v>YES</v>
      </c>
      <c r="T9" s="12">
        <f t="shared" si="5"/>
        <v>92.5</v>
      </c>
      <c r="U9" s="12">
        <f t="shared" si="6"/>
        <v>92.5</v>
      </c>
      <c r="V9" s="12">
        <f t="shared" si="7"/>
        <v>0</v>
      </c>
    </row>
    <row r="10" spans="1:22" x14ac:dyDescent="0.25">
      <c r="A10" s="6" t="s">
        <v>24</v>
      </c>
      <c r="B10" s="6" t="s">
        <v>23</v>
      </c>
      <c r="C10" s="27" t="s">
        <v>35</v>
      </c>
      <c r="D10" s="27" t="s">
        <v>35</v>
      </c>
      <c r="E10" s="28" t="s">
        <v>40</v>
      </c>
      <c r="F10" s="20" t="s">
        <v>38</v>
      </c>
      <c r="G10" s="27" t="s">
        <v>39</v>
      </c>
      <c r="H10" s="27" t="s">
        <v>36</v>
      </c>
      <c r="I10" s="27" t="s">
        <v>37</v>
      </c>
      <c r="J10" s="6" t="s">
        <v>28</v>
      </c>
      <c r="K10" s="12">
        <v>12.9</v>
      </c>
      <c r="L10" s="9">
        <v>3</v>
      </c>
      <c r="M10" s="12">
        <v>38.71</v>
      </c>
      <c r="N10" s="12">
        <v>0</v>
      </c>
      <c r="O10" s="11">
        <f t="shared" si="0"/>
        <v>12.903333333333334</v>
      </c>
      <c r="P10" s="12">
        <f t="shared" si="1"/>
        <v>0</v>
      </c>
      <c r="Q10" s="12">
        <f t="shared" si="2"/>
        <v>12.903333333333334</v>
      </c>
      <c r="R10" s="6" t="str">
        <f t="shared" si="3"/>
        <v>YES</v>
      </c>
      <c r="S10" s="6" t="str">
        <f t="shared" si="4"/>
        <v>YES</v>
      </c>
      <c r="T10" s="12">
        <f t="shared" si="5"/>
        <v>37.5</v>
      </c>
      <c r="U10" s="12">
        <f t="shared" si="6"/>
        <v>38.71</v>
      </c>
      <c r="V10" s="12">
        <f t="shared" si="7"/>
        <v>-1.2100000000000009</v>
      </c>
    </row>
    <row r="11" spans="1:22" x14ac:dyDescent="0.25">
      <c r="A11" s="6" t="s">
        <v>24</v>
      </c>
      <c r="B11" s="6" t="s">
        <v>23</v>
      </c>
      <c r="C11" s="27" t="s">
        <v>35</v>
      </c>
      <c r="D11" s="27" t="s">
        <v>35</v>
      </c>
      <c r="E11" s="28" t="s">
        <v>40</v>
      </c>
      <c r="F11" s="20" t="s">
        <v>38</v>
      </c>
      <c r="G11" s="27" t="s">
        <v>39</v>
      </c>
      <c r="H11" s="27" t="s">
        <v>36</v>
      </c>
      <c r="I11" s="27" t="s">
        <v>37</v>
      </c>
      <c r="J11" s="6" t="s">
        <v>29</v>
      </c>
      <c r="K11" s="12">
        <v>5</v>
      </c>
      <c r="L11" s="9">
        <v>128.30000000000001</v>
      </c>
      <c r="M11" s="12">
        <v>641.5</v>
      </c>
      <c r="N11" s="12">
        <v>4236.3500000000004</v>
      </c>
      <c r="O11" s="11">
        <f t="shared" si="0"/>
        <v>5</v>
      </c>
      <c r="P11" s="12">
        <f t="shared" si="1"/>
        <v>33.019095869056898</v>
      </c>
      <c r="Q11" s="12">
        <f t="shared" si="2"/>
        <v>38.019095869056898</v>
      </c>
      <c r="R11" s="6" t="str">
        <f t="shared" si="3"/>
        <v>YES</v>
      </c>
      <c r="S11" s="6" t="str">
        <f t="shared" si="4"/>
        <v>YES</v>
      </c>
      <c r="T11" s="12">
        <f t="shared" si="5"/>
        <v>1603.7500000000002</v>
      </c>
      <c r="U11" s="12">
        <f t="shared" si="6"/>
        <v>4877.8500000000004</v>
      </c>
      <c r="V11" s="12">
        <f t="shared" si="7"/>
        <v>-3274.1000000000004</v>
      </c>
    </row>
    <row r="12" spans="1:22" x14ac:dyDescent="0.25">
      <c r="A12" s="6" t="s">
        <v>24</v>
      </c>
      <c r="B12" s="6" t="s">
        <v>23</v>
      </c>
      <c r="C12" s="27" t="s">
        <v>35</v>
      </c>
      <c r="D12" s="27" t="s">
        <v>35</v>
      </c>
      <c r="E12" s="28" t="s">
        <v>40</v>
      </c>
      <c r="F12" s="20" t="s">
        <v>38</v>
      </c>
      <c r="G12" s="27" t="s">
        <v>39</v>
      </c>
      <c r="H12" s="27" t="s">
        <v>36</v>
      </c>
      <c r="I12" s="27" t="s">
        <v>37</v>
      </c>
      <c r="J12" s="6" t="s">
        <v>30</v>
      </c>
      <c r="K12" s="12">
        <v>5</v>
      </c>
      <c r="L12" s="9">
        <v>18.2</v>
      </c>
      <c r="M12" s="12">
        <v>91</v>
      </c>
      <c r="N12" s="12">
        <v>678.58</v>
      </c>
      <c r="O12" s="11">
        <f t="shared" si="0"/>
        <v>5</v>
      </c>
      <c r="P12" s="12">
        <f t="shared" si="1"/>
        <v>37.284615384615385</v>
      </c>
      <c r="Q12" s="12">
        <f t="shared" si="2"/>
        <v>42.284615384615385</v>
      </c>
      <c r="R12" s="6" t="str">
        <f t="shared" si="3"/>
        <v>YES</v>
      </c>
      <c r="S12" s="6" t="str">
        <f t="shared" si="4"/>
        <v>YES</v>
      </c>
      <c r="T12" s="12">
        <f t="shared" si="5"/>
        <v>227.5</v>
      </c>
      <c r="U12" s="12">
        <f t="shared" si="6"/>
        <v>769.58</v>
      </c>
      <c r="V12" s="12">
        <f t="shared" si="7"/>
        <v>-542.08000000000004</v>
      </c>
    </row>
    <row r="13" spans="1:22" x14ac:dyDescent="0.25">
      <c r="A13" s="6" t="s">
        <v>24</v>
      </c>
      <c r="B13" s="6" t="s">
        <v>23</v>
      </c>
      <c r="C13" s="27" t="s">
        <v>35</v>
      </c>
      <c r="D13" s="27" t="s">
        <v>35</v>
      </c>
      <c r="E13" s="28" t="s">
        <v>40</v>
      </c>
      <c r="F13" s="20" t="s">
        <v>38</v>
      </c>
      <c r="G13" s="27" t="s">
        <v>39</v>
      </c>
      <c r="H13" s="27" t="s">
        <v>36</v>
      </c>
      <c r="I13" s="27" t="s">
        <v>37</v>
      </c>
      <c r="J13" s="6" t="s">
        <v>31</v>
      </c>
      <c r="K13" s="12">
        <v>7.5</v>
      </c>
      <c r="L13" s="9">
        <v>286.57</v>
      </c>
      <c r="M13" s="12">
        <v>2149.29</v>
      </c>
      <c r="N13" s="12">
        <v>3781.18</v>
      </c>
      <c r="O13" s="11">
        <f t="shared" si="0"/>
        <v>7.5000523432320199</v>
      </c>
      <c r="P13" s="12">
        <f t="shared" si="1"/>
        <v>13.194612136650731</v>
      </c>
      <c r="Q13" s="12">
        <f t="shared" si="2"/>
        <v>20.69466447988275</v>
      </c>
      <c r="R13" s="6" t="str">
        <f t="shared" si="3"/>
        <v>YES</v>
      </c>
      <c r="S13" s="6" t="str">
        <f t="shared" si="4"/>
        <v>YES</v>
      </c>
      <c r="T13" s="12">
        <f t="shared" si="5"/>
        <v>3582.125</v>
      </c>
      <c r="U13" s="12">
        <f t="shared" si="6"/>
        <v>5930.4699999999993</v>
      </c>
      <c r="V13" s="12">
        <f t="shared" si="7"/>
        <v>-2348.3449999999993</v>
      </c>
    </row>
    <row r="14" spans="1:22" x14ac:dyDescent="0.25">
      <c r="A14" s="6" t="s">
        <v>24</v>
      </c>
      <c r="B14" s="6" t="s">
        <v>23</v>
      </c>
      <c r="C14" s="27" t="s">
        <v>35</v>
      </c>
      <c r="D14" s="27" t="s">
        <v>35</v>
      </c>
      <c r="E14" s="28" t="s">
        <v>40</v>
      </c>
      <c r="F14" s="20" t="s">
        <v>38</v>
      </c>
      <c r="G14" s="27" t="s">
        <v>39</v>
      </c>
      <c r="H14" s="27" t="s">
        <v>36</v>
      </c>
      <c r="I14" s="27" t="s">
        <v>37</v>
      </c>
      <c r="J14" s="6" t="s">
        <v>32</v>
      </c>
      <c r="K14" s="12">
        <v>7.5</v>
      </c>
      <c r="L14" s="9">
        <v>330.47</v>
      </c>
      <c r="M14" s="12">
        <v>2478.54</v>
      </c>
      <c r="N14" s="12">
        <v>3986.27</v>
      </c>
      <c r="O14" s="11">
        <f t="shared" si="0"/>
        <v>7.5000453898992339</v>
      </c>
      <c r="P14" s="12">
        <f t="shared" si="1"/>
        <v>12.062426241413743</v>
      </c>
      <c r="Q14" s="12">
        <f t="shared" si="2"/>
        <v>19.562471631312974</v>
      </c>
      <c r="R14" s="6" t="str">
        <f t="shared" si="3"/>
        <v>YES</v>
      </c>
      <c r="S14" s="6" t="str">
        <f t="shared" si="4"/>
        <v>YES</v>
      </c>
      <c r="T14" s="12">
        <f t="shared" si="5"/>
        <v>4130.875</v>
      </c>
      <c r="U14" s="12">
        <f t="shared" si="6"/>
        <v>6464.8099999999995</v>
      </c>
      <c r="V14" s="12">
        <f t="shared" si="7"/>
        <v>-2333.9349999999995</v>
      </c>
    </row>
    <row r="15" spans="1:22" x14ac:dyDescent="0.25">
      <c r="A15" s="6" t="s">
        <v>24</v>
      </c>
      <c r="B15" s="6" t="s">
        <v>23</v>
      </c>
      <c r="C15" s="27" t="s">
        <v>35</v>
      </c>
      <c r="D15" s="27" t="s">
        <v>35</v>
      </c>
      <c r="E15" s="28" t="s">
        <v>40</v>
      </c>
      <c r="F15" s="20" t="s">
        <v>38</v>
      </c>
      <c r="G15" s="27" t="s">
        <v>39</v>
      </c>
      <c r="H15" s="27" t="s">
        <v>36</v>
      </c>
      <c r="I15" s="27" t="s">
        <v>37</v>
      </c>
      <c r="J15" s="6" t="s">
        <v>32</v>
      </c>
      <c r="K15" s="12">
        <v>15</v>
      </c>
      <c r="L15" s="9">
        <v>2.87</v>
      </c>
      <c r="M15" s="12">
        <v>43.05</v>
      </c>
      <c r="N15" s="12">
        <v>0</v>
      </c>
      <c r="O15" s="11">
        <f t="shared" si="0"/>
        <v>14.999999999999998</v>
      </c>
      <c r="P15" s="12">
        <f t="shared" si="1"/>
        <v>0</v>
      </c>
      <c r="Q15" s="12">
        <f t="shared" si="2"/>
        <v>14.999999999999998</v>
      </c>
      <c r="R15" s="6" t="str">
        <f t="shared" si="3"/>
        <v>YES</v>
      </c>
      <c r="S15" s="6" t="str">
        <f t="shared" si="4"/>
        <v>YES</v>
      </c>
      <c r="T15" s="12">
        <f t="shared" si="5"/>
        <v>35.875</v>
      </c>
      <c r="U15" s="12">
        <f t="shared" si="6"/>
        <v>43.05</v>
      </c>
      <c r="V15" s="12">
        <f t="shared" si="7"/>
        <v>-7.1749999999999972</v>
      </c>
    </row>
    <row r="16" spans="1:22" x14ac:dyDescent="0.25">
      <c r="A16" s="6" t="s">
        <v>24</v>
      </c>
      <c r="B16" s="6" t="s">
        <v>23</v>
      </c>
      <c r="C16" s="27" t="s">
        <v>35</v>
      </c>
      <c r="D16" s="27" t="s">
        <v>35</v>
      </c>
      <c r="E16" s="28" t="s">
        <v>40</v>
      </c>
      <c r="F16" s="20" t="s">
        <v>38</v>
      </c>
      <c r="G16" s="27" t="s">
        <v>39</v>
      </c>
      <c r="H16" s="27" t="s">
        <v>36</v>
      </c>
      <c r="I16" s="27" t="s">
        <v>37</v>
      </c>
      <c r="J16" s="6" t="s">
        <v>32</v>
      </c>
      <c r="K16" s="12">
        <v>11</v>
      </c>
      <c r="L16" s="9">
        <v>55.86</v>
      </c>
      <c r="M16" s="12">
        <v>614.46</v>
      </c>
      <c r="N16" s="12">
        <v>0</v>
      </c>
      <c r="O16" s="11">
        <f t="shared" si="0"/>
        <v>11</v>
      </c>
      <c r="P16" s="12">
        <f t="shared" si="1"/>
        <v>0</v>
      </c>
      <c r="Q16" s="12">
        <f t="shared" si="2"/>
        <v>11</v>
      </c>
      <c r="R16" s="6" t="str">
        <f t="shared" si="3"/>
        <v>NO</v>
      </c>
      <c r="S16" s="6" t="str">
        <f t="shared" si="4"/>
        <v>YES</v>
      </c>
      <c r="T16" s="12">
        <f t="shared" si="5"/>
        <v>698.25</v>
      </c>
      <c r="U16" s="12">
        <f t="shared" si="6"/>
        <v>614.46</v>
      </c>
      <c r="V16" s="12">
        <f t="shared" si="7"/>
        <v>83.789999999999964</v>
      </c>
    </row>
    <row r="17" spans="1:22" x14ac:dyDescent="0.25">
      <c r="A17" s="6" t="s">
        <v>24</v>
      </c>
      <c r="B17" s="6" t="s">
        <v>23</v>
      </c>
      <c r="C17" s="27" t="s">
        <v>35</v>
      </c>
      <c r="D17" s="27" t="s">
        <v>35</v>
      </c>
      <c r="E17" s="28" t="s">
        <v>40</v>
      </c>
      <c r="F17" s="20" t="s">
        <v>38</v>
      </c>
      <c r="G17" s="27" t="s">
        <v>39</v>
      </c>
      <c r="H17" s="27" t="s">
        <v>36</v>
      </c>
      <c r="I17" s="27" t="s">
        <v>37</v>
      </c>
      <c r="J17" s="6" t="s">
        <v>33</v>
      </c>
      <c r="K17" s="12">
        <v>5</v>
      </c>
      <c r="L17" s="13">
        <v>287.97000000000003</v>
      </c>
      <c r="M17" s="14">
        <v>1439.85</v>
      </c>
      <c r="N17" s="14">
        <v>10770.97</v>
      </c>
      <c r="O17" s="11">
        <f t="shared" si="0"/>
        <v>4.9999999999999991</v>
      </c>
      <c r="P17" s="12">
        <f t="shared" si="1"/>
        <v>37.403097544883138</v>
      </c>
      <c r="Q17" s="12">
        <f t="shared" si="2"/>
        <v>42.403097544883146</v>
      </c>
      <c r="R17" s="6" t="str">
        <f t="shared" si="3"/>
        <v>YES</v>
      </c>
      <c r="S17" s="6" t="str">
        <f t="shared" si="4"/>
        <v>YES</v>
      </c>
      <c r="T17" s="12">
        <f t="shared" si="5"/>
        <v>3599.6250000000005</v>
      </c>
      <c r="U17" s="12">
        <f t="shared" si="6"/>
        <v>12210.82</v>
      </c>
      <c r="V17" s="12">
        <f t="shared" si="7"/>
        <v>-8611.1949999999997</v>
      </c>
    </row>
    <row r="18" spans="1:22" x14ac:dyDescent="0.25">
      <c r="A18" s="6" t="s">
        <v>24</v>
      </c>
      <c r="B18" s="6" t="s">
        <v>23</v>
      </c>
      <c r="C18" s="27" t="s">
        <v>35</v>
      </c>
      <c r="D18" s="27" t="s">
        <v>35</v>
      </c>
      <c r="E18" s="28" t="s">
        <v>40</v>
      </c>
      <c r="F18" s="20" t="s">
        <v>38</v>
      </c>
      <c r="G18" s="27" t="s">
        <v>39</v>
      </c>
      <c r="H18" s="27" t="s">
        <v>36</v>
      </c>
      <c r="I18" s="27" t="s">
        <v>37</v>
      </c>
      <c r="J18" s="6" t="s">
        <v>34</v>
      </c>
      <c r="K18" s="12">
        <v>11</v>
      </c>
      <c r="L18" s="9">
        <v>543.95000000000005</v>
      </c>
      <c r="M18" s="12">
        <v>5983.45</v>
      </c>
      <c r="N18" s="12">
        <v>4914.26</v>
      </c>
      <c r="O18" s="11">
        <f t="shared" si="0"/>
        <v>10.999999999999998</v>
      </c>
      <c r="P18" s="12">
        <f t="shared" si="1"/>
        <v>9.034396543799982</v>
      </c>
      <c r="Q18" s="12">
        <f t="shared" si="2"/>
        <v>20.034396543799978</v>
      </c>
      <c r="R18" s="6" t="str">
        <f t="shared" si="3"/>
        <v>YES</v>
      </c>
      <c r="S18" s="6" t="str">
        <f t="shared" si="4"/>
        <v>YES</v>
      </c>
      <c r="T18" s="12">
        <f t="shared" si="5"/>
        <v>6799.3750000000009</v>
      </c>
      <c r="U18" s="12">
        <f t="shared" si="6"/>
        <v>10897.71</v>
      </c>
      <c r="V18" s="12">
        <f t="shared" si="7"/>
        <v>-4098.3349999999982</v>
      </c>
    </row>
    <row r="19" spans="1:22" x14ac:dyDescent="0.25">
      <c r="A19" s="6" t="s">
        <v>24</v>
      </c>
      <c r="B19" s="6" t="s">
        <v>23</v>
      </c>
      <c r="C19" s="27" t="s">
        <v>35</v>
      </c>
      <c r="D19" s="27" t="s">
        <v>35</v>
      </c>
      <c r="E19" s="28" t="s">
        <v>40</v>
      </c>
      <c r="F19" s="20" t="s">
        <v>38</v>
      </c>
      <c r="G19" s="27" t="s">
        <v>39</v>
      </c>
      <c r="H19" s="27" t="s">
        <v>36</v>
      </c>
      <c r="I19" s="27" t="s">
        <v>37</v>
      </c>
      <c r="J19" s="6" t="s">
        <v>34</v>
      </c>
      <c r="K19" s="12">
        <v>18.5</v>
      </c>
      <c r="L19" s="9">
        <v>11.69</v>
      </c>
      <c r="M19" s="12">
        <v>216.26</v>
      </c>
      <c r="N19" s="12">
        <v>0</v>
      </c>
      <c r="O19" s="11">
        <f t="shared" si="0"/>
        <v>18.49957228400342</v>
      </c>
      <c r="P19" s="12">
        <f t="shared" si="1"/>
        <v>0</v>
      </c>
      <c r="Q19" s="12">
        <f t="shared" si="2"/>
        <v>18.49957228400342</v>
      </c>
      <c r="R19" s="6" t="str">
        <f t="shared" si="3"/>
        <v>YES</v>
      </c>
      <c r="S19" s="6" t="str">
        <f t="shared" si="4"/>
        <v>YES</v>
      </c>
      <c r="T19" s="12">
        <f t="shared" si="5"/>
        <v>146.125</v>
      </c>
      <c r="U19" s="12">
        <f t="shared" si="6"/>
        <v>216.26</v>
      </c>
      <c r="V19" s="12">
        <f t="shared" si="7"/>
        <v>-70.134999999999991</v>
      </c>
    </row>
    <row r="20" spans="1:22" x14ac:dyDescent="0.25">
      <c r="A20" s="6" t="s">
        <v>24</v>
      </c>
      <c r="B20" s="6" t="s">
        <v>23</v>
      </c>
      <c r="C20" s="27" t="s">
        <v>43</v>
      </c>
      <c r="D20" s="27" t="s">
        <v>43</v>
      </c>
      <c r="E20" s="28" t="s">
        <v>40</v>
      </c>
      <c r="F20" s="20" t="s">
        <v>38</v>
      </c>
      <c r="G20" s="27" t="s">
        <v>39</v>
      </c>
      <c r="H20" s="27" t="s">
        <v>42</v>
      </c>
      <c r="I20" s="27" t="s">
        <v>41</v>
      </c>
      <c r="J20" t="s">
        <v>44</v>
      </c>
      <c r="K20" s="12">
        <v>10</v>
      </c>
      <c r="L20" s="9">
        <v>21.57</v>
      </c>
      <c r="M20" s="12">
        <v>215.7</v>
      </c>
      <c r="N20" s="12">
        <v>2210.9699999999998</v>
      </c>
      <c r="O20" s="11">
        <f t="shared" si="0"/>
        <v>10</v>
      </c>
      <c r="P20" s="12">
        <f t="shared" si="1"/>
        <v>102.5020862308762</v>
      </c>
      <c r="Q20" s="12">
        <f t="shared" si="2"/>
        <v>112.5020862308762</v>
      </c>
      <c r="R20" s="6" t="str">
        <f t="shared" si="3"/>
        <v>YES</v>
      </c>
      <c r="S20" s="6" t="str">
        <f t="shared" si="4"/>
        <v>YES</v>
      </c>
      <c r="T20" s="12">
        <f t="shared" si="5"/>
        <v>269.625</v>
      </c>
      <c r="U20" s="12">
        <f t="shared" si="6"/>
        <v>2426.6699999999996</v>
      </c>
      <c r="V20" s="12">
        <f t="shared" si="7"/>
        <v>-2157.0449999999996</v>
      </c>
    </row>
    <row r="21" spans="1:22" x14ac:dyDescent="0.25">
      <c r="A21" s="6" t="s">
        <v>24</v>
      </c>
      <c r="B21" s="6" t="s">
        <v>23</v>
      </c>
      <c r="C21" s="27" t="s">
        <v>43</v>
      </c>
      <c r="D21" s="27" t="s">
        <v>43</v>
      </c>
      <c r="E21" s="28" t="s">
        <v>40</v>
      </c>
      <c r="F21" s="20" t="s">
        <v>38</v>
      </c>
      <c r="G21" s="27" t="s">
        <v>39</v>
      </c>
      <c r="H21" s="27" t="s">
        <v>42</v>
      </c>
      <c r="I21" s="27" t="s">
        <v>41</v>
      </c>
      <c r="J21" s="6" t="s">
        <v>44</v>
      </c>
      <c r="K21" s="12">
        <v>12</v>
      </c>
      <c r="L21" s="9">
        <v>125.79</v>
      </c>
      <c r="M21" s="12">
        <v>1509.48</v>
      </c>
      <c r="N21" s="12">
        <v>0</v>
      </c>
      <c r="O21" s="11">
        <f t="shared" si="0"/>
        <v>12</v>
      </c>
      <c r="P21" s="12">
        <f t="shared" si="1"/>
        <v>0</v>
      </c>
      <c r="Q21" s="12">
        <f t="shared" si="2"/>
        <v>12</v>
      </c>
      <c r="R21" s="6" t="str">
        <f t="shared" si="3"/>
        <v>NO</v>
      </c>
      <c r="S21" s="6" t="str">
        <f t="shared" si="4"/>
        <v>YES</v>
      </c>
      <c r="T21" s="12">
        <f t="shared" si="5"/>
        <v>1572.375</v>
      </c>
      <c r="U21" s="12">
        <f t="shared" si="6"/>
        <v>1509.48</v>
      </c>
      <c r="V21" s="12">
        <f t="shared" si="7"/>
        <v>62.894999999999982</v>
      </c>
    </row>
    <row r="22" spans="1:22" x14ac:dyDescent="0.25">
      <c r="A22" s="6" t="s">
        <v>24</v>
      </c>
      <c r="B22" s="6" t="s">
        <v>23</v>
      </c>
      <c r="C22" s="27" t="s">
        <v>43</v>
      </c>
      <c r="D22" s="27" t="s">
        <v>43</v>
      </c>
      <c r="E22" s="28" t="s">
        <v>40</v>
      </c>
      <c r="F22" s="20" t="s">
        <v>38</v>
      </c>
      <c r="G22" s="27" t="s">
        <v>39</v>
      </c>
      <c r="H22" s="27" t="s">
        <v>42</v>
      </c>
      <c r="I22" s="27" t="s">
        <v>41</v>
      </c>
      <c r="J22" s="6" t="s">
        <v>45</v>
      </c>
      <c r="K22" s="12">
        <v>9</v>
      </c>
      <c r="L22" s="9">
        <v>218.01</v>
      </c>
      <c r="M22" s="12">
        <v>1962.09</v>
      </c>
      <c r="N22" s="12">
        <v>3683.25</v>
      </c>
      <c r="O22" s="11">
        <f t="shared" si="0"/>
        <v>9</v>
      </c>
      <c r="P22" s="12">
        <f t="shared" si="1"/>
        <v>16.894867207926243</v>
      </c>
      <c r="Q22" s="12">
        <f t="shared" si="2"/>
        <v>25.894867207926243</v>
      </c>
      <c r="R22" s="6" t="str">
        <f t="shared" si="3"/>
        <v>YES</v>
      </c>
      <c r="S22" s="6" t="str">
        <f t="shared" si="4"/>
        <v>YES</v>
      </c>
      <c r="T22" s="12">
        <f t="shared" si="5"/>
        <v>2725.125</v>
      </c>
      <c r="U22" s="12">
        <f t="shared" si="6"/>
        <v>5645.34</v>
      </c>
      <c r="V22" s="12">
        <f t="shared" si="7"/>
        <v>-2920.2150000000001</v>
      </c>
    </row>
    <row r="23" spans="1:22" x14ac:dyDescent="0.25">
      <c r="A23" s="6" t="s">
        <v>24</v>
      </c>
      <c r="B23" s="6" t="s">
        <v>23</v>
      </c>
      <c r="C23" s="27" t="s">
        <v>43</v>
      </c>
      <c r="D23" s="27" t="s">
        <v>43</v>
      </c>
      <c r="E23" s="28" t="s">
        <v>40</v>
      </c>
      <c r="F23" s="20" t="s">
        <v>38</v>
      </c>
      <c r="G23" s="27" t="s">
        <v>39</v>
      </c>
      <c r="H23" s="27" t="s">
        <v>42</v>
      </c>
      <c r="I23" s="27" t="s">
        <v>41</v>
      </c>
      <c r="J23" s="6" t="s">
        <v>46</v>
      </c>
      <c r="K23" s="12">
        <v>5</v>
      </c>
      <c r="L23" s="9">
        <v>5.3</v>
      </c>
      <c r="M23" s="12">
        <v>26.5</v>
      </c>
      <c r="N23" s="12">
        <v>144.91999999999999</v>
      </c>
      <c r="O23" s="11">
        <f t="shared" si="0"/>
        <v>5</v>
      </c>
      <c r="P23" s="12">
        <f t="shared" si="1"/>
        <v>27.343396226415091</v>
      </c>
      <c r="Q23" s="12">
        <f t="shared" si="2"/>
        <v>32.343396226415095</v>
      </c>
      <c r="R23" s="6" t="str">
        <f t="shared" si="3"/>
        <v>YES</v>
      </c>
      <c r="S23" s="6" t="str">
        <f t="shared" si="4"/>
        <v>YES</v>
      </c>
      <c r="T23" s="12">
        <f t="shared" si="5"/>
        <v>66.25</v>
      </c>
      <c r="U23" s="12">
        <f t="shared" si="6"/>
        <v>171.42</v>
      </c>
      <c r="V23" s="12">
        <f t="shared" si="7"/>
        <v>-105.16999999999999</v>
      </c>
    </row>
    <row r="24" spans="1:22" x14ac:dyDescent="0.25">
      <c r="A24" s="6" t="s">
        <v>24</v>
      </c>
      <c r="B24" s="6" t="s">
        <v>23</v>
      </c>
      <c r="C24" s="27" t="s">
        <v>43</v>
      </c>
      <c r="D24" s="27" t="s">
        <v>43</v>
      </c>
      <c r="E24" s="28" t="s">
        <v>40</v>
      </c>
      <c r="F24" s="20" t="s">
        <v>38</v>
      </c>
      <c r="G24" s="27" t="s">
        <v>39</v>
      </c>
      <c r="H24" s="27" t="s">
        <v>42</v>
      </c>
      <c r="I24" s="27" t="s">
        <v>41</v>
      </c>
      <c r="J24" s="6" t="s">
        <v>47</v>
      </c>
      <c r="K24" s="12">
        <v>5</v>
      </c>
      <c r="L24" s="9">
        <v>459.19</v>
      </c>
      <c r="M24" s="12">
        <v>2295.9499999999998</v>
      </c>
      <c r="N24" s="12">
        <v>19460.02</v>
      </c>
      <c r="O24" s="11">
        <f t="shared" si="0"/>
        <v>5</v>
      </c>
      <c r="P24" s="12">
        <f t="shared" si="1"/>
        <v>42.379015222456935</v>
      </c>
      <c r="Q24" s="12">
        <f t="shared" si="2"/>
        <v>47.379015222456935</v>
      </c>
      <c r="R24" s="6" t="str">
        <f t="shared" si="3"/>
        <v>YES</v>
      </c>
      <c r="S24" s="6" t="str">
        <f t="shared" si="4"/>
        <v>YES</v>
      </c>
      <c r="T24" s="12">
        <f t="shared" si="5"/>
        <v>5739.875</v>
      </c>
      <c r="U24" s="12">
        <f t="shared" si="6"/>
        <v>21755.97</v>
      </c>
      <c r="V24" s="12">
        <f t="shared" si="7"/>
        <v>-16016.095000000001</v>
      </c>
    </row>
    <row r="25" spans="1:22" x14ac:dyDescent="0.25">
      <c r="A25" s="6" t="s">
        <v>24</v>
      </c>
      <c r="B25" s="6" t="s">
        <v>23</v>
      </c>
      <c r="C25" s="27" t="s">
        <v>43</v>
      </c>
      <c r="D25" s="27" t="s">
        <v>43</v>
      </c>
      <c r="E25" s="28" t="s">
        <v>40</v>
      </c>
      <c r="F25" s="20" t="s">
        <v>38</v>
      </c>
      <c r="G25" s="27" t="s">
        <v>39</v>
      </c>
      <c r="H25" s="27" t="s">
        <v>42</v>
      </c>
      <c r="I25" s="27" t="s">
        <v>41</v>
      </c>
      <c r="J25" s="6" t="s">
        <v>47</v>
      </c>
      <c r="K25" s="12">
        <v>12.65</v>
      </c>
      <c r="L25" s="9">
        <v>1</v>
      </c>
      <c r="M25" s="12">
        <v>12.65</v>
      </c>
      <c r="N25" s="12">
        <v>0</v>
      </c>
      <c r="O25" s="11">
        <f t="shared" si="0"/>
        <v>12.65</v>
      </c>
      <c r="P25" s="12">
        <f t="shared" si="1"/>
        <v>0</v>
      </c>
      <c r="Q25" s="12">
        <f t="shared" si="2"/>
        <v>12.65</v>
      </c>
      <c r="R25" s="6" t="str">
        <f t="shared" si="3"/>
        <v>YES</v>
      </c>
      <c r="S25" s="6" t="str">
        <f t="shared" si="4"/>
        <v>YES</v>
      </c>
      <c r="T25" s="12">
        <f t="shared" si="5"/>
        <v>12.5</v>
      </c>
      <c r="U25" s="12">
        <f t="shared" si="6"/>
        <v>12.65</v>
      </c>
      <c r="V25" s="12">
        <f t="shared" si="7"/>
        <v>-0.15000000000000036</v>
      </c>
    </row>
    <row r="26" spans="1:22" x14ac:dyDescent="0.25">
      <c r="A26" s="6" t="s">
        <v>24</v>
      </c>
      <c r="B26" s="6" t="s">
        <v>23</v>
      </c>
      <c r="C26" s="27" t="s">
        <v>43</v>
      </c>
      <c r="D26" s="27" t="s">
        <v>43</v>
      </c>
      <c r="E26" s="28" t="s">
        <v>40</v>
      </c>
      <c r="F26" s="20" t="s">
        <v>38</v>
      </c>
      <c r="G26" s="27" t="s">
        <v>39</v>
      </c>
      <c r="H26" s="27" t="s">
        <v>42</v>
      </c>
      <c r="I26" s="27" t="s">
        <v>41</v>
      </c>
      <c r="J26" s="6" t="s">
        <v>47</v>
      </c>
      <c r="K26" s="12">
        <v>12.5</v>
      </c>
      <c r="L26" s="9">
        <v>14.08</v>
      </c>
      <c r="M26" s="12">
        <v>176</v>
      </c>
      <c r="N26" s="12">
        <v>0</v>
      </c>
      <c r="O26" s="11">
        <f t="shared" si="0"/>
        <v>12.5</v>
      </c>
      <c r="P26" s="12">
        <f t="shared" si="1"/>
        <v>0</v>
      </c>
      <c r="Q26" s="12">
        <f t="shared" si="2"/>
        <v>12.5</v>
      </c>
      <c r="R26" s="6" t="str">
        <f t="shared" si="3"/>
        <v>YES</v>
      </c>
      <c r="S26" s="6" t="str">
        <f t="shared" si="4"/>
        <v>YES</v>
      </c>
      <c r="T26" s="12">
        <f t="shared" si="5"/>
        <v>176</v>
      </c>
      <c r="U26" s="12">
        <f t="shared" si="6"/>
        <v>176</v>
      </c>
      <c r="V26" s="12">
        <f t="shared" si="7"/>
        <v>0</v>
      </c>
    </row>
    <row r="27" spans="1:22" x14ac:dyDescent="0.25">
      <c r="A27" s="6" t="s">
        <v>24</v>
      </c>
      <c r="B27" s="6" t="s">
        <v>23</v>
      </c>
      <c r="C27" s="27" t="s">
        <v>43</v>
      </c>
      <c r="D27" s="27" t="s">
        <v>43</v>
      </c>
      <c r="E27" s="28" t="s">
        <v>40</v>
      </c>
      <c r="F27" s="20" t="s">
        <v>38</v>
      </c>
      <c r="G27" s="27" t="s">
        <v>39</v>
      </c>
      <c r="H27" s="27" t="s">
        <v>42</v>
      </c>
      <c r="I27" s="27" t="s">
        <v>41</v>
      </c>
      <c r="J27" s="6" t="s">
        <v>47</v>
      </c>
      <c r="K27" s="12">
        <v>12.54</v>
      </c>
      <c r="L27" s="9">
        <v>21.63</v>
      </c>
      <c r="M27" s="12">
        <v>271.3</v>
      </c>
      <c r="N27" s="12">
        <v>0</v>
      </c>
      <c r="O27" s="11">
        <f t="shared" si="0"/>
        <v>12.542764678687011</v>
      </c>
      <c r="P27" s="12">
        <f t="shared" si="1"/>
        <v>0</v>
      </c>
      <c r="Q27" s="12">
        <f t="shared" si="2"/>
        <v>12.542764678687011</v>
      </c>
      <c r="R27" s="6" t="str">
        <f t="shared" si="3"/>
        <v>YES</v>
      </c>
      <c r="S27" s="6" t="str">
        <f t="shared" si="4"/>
        <v>YES</v>
      </c>
      <c r="T27" s="12">
        <f t="shared" si="5"/>
        <v>270.375</v>
      </c>
      <c r="U27" s="12">
        <f t="shared" si="6"/>
        <v>271.3</v>
      </c>
      <c r="V27" s="12">
        <f t="shared" si="7"/>
        <v>-0.92500000000001137</v>
      </c>
    </row>
    <row r="28" spans="1:22" x14ac:dyDescent="0.25">
      <c r="A28" s="6" t="s">
        <v>24</v>
      </c>
      <c r="B28" s="6" t="s">
        <v>23</v>
      </c>
      <c r="C28" s="27" t="s">
        <v>43</v>
      </c>
      <c r="D28" s="27" t="s">
        <v>43</v>
      </c>
      <c r="E28" s="28" t="s">
        <v>40</v>
      </c>
      <c r="F28" s="20" t="s">
        <v>38</v>
      </c>
      <c r="G28" s="27" t="s">
        <v>39</v>
      </c>
      <c r="H28" s="27" t="s">
        <v>42</v>
      </c>
      <c r="I28" s="27" t="s">
        <v>41</v>
      </c>
      <c r="J28" s="6" t="s">
        <v>47</v>
      </c>
      <c r="K28" s="12">
        <v>12.55</v>
      </c>
      <c r="L28" s="9">
        <v>31.68</v>
      </c>
      <c r="M28" s="12">
        <v>397.47</v>
      </c>
      <c r="N28" s="12">
        <v>0</v>
      </c>
      <c r="O28" s="11">
        <f t="shared" si="0"/>
        <v>12.546401515151516</v>
      </c>
      <c r="P28" s="12">
        <f t="shared" si="1"/>
        <v>0</v>
      </c>
      <c r="Q28" s="12">
        <f t="shared" si="2"/>
        <v>12.546401515151516</v>
      </c>
      <c r="R28" s="6" t="str">
        <f t="shared" si="3"/>
        <v>YES</v>
      </c>
      <c r="S28" s="6" t="str">
        <f t="shared" si="4"/>
        <v>YES</v>
      </c>
      <c r="T28" s="12">
        <f t="shared" si="5"/>
        <v>396</v>
      </c>
      <c r="U28" s="12">
        <f t="shared" si="6"/>
        <v>397.47</v>
      </c>
      <c r="V28" s="12">
        <f t="shared" si="7"/>
        <v>-1.4700000000000273</v>
      </c>
    </row>
    <row r="29" spans="1:22" x14ac:dyDescent="0.25">
      <c r="A29" s="6" t="s">
        <v>24</v>
      </c>
      <c r="B29" s="6" t="s">
        <v>23</v>
      </c>
      <c r="C29" s="27" t="s">
        <v>43</v>
      </c>
      <c r="D29" s="27" t="s">
        <v>43</v>
      </c>
      <c r="E29" s="28" t="s">
        <v>40</v>
      </c>
      <c r="F29" s="20" t="s">
        <v>38</v>
      </c>
      <c r="G29" s="27" t="s">
        <v>39</v>
      </c>
      <c r="H29" s="27" t="s">
        <v>42</v>
      </c>
      <c r="I29" s="27" t="s">
        <v>41</v>
      </c>
      <c r="J29" s="6" t="s">
        <v>47</v>
      </c>
      <c r="K29" s="12">
        <v>12.69</v>
      </c>
      <c r="L29" s="9">
        <v>7.05</v>
      </c>
      <c r="M29" s="12">
        <v>89.46</v>
      </c>
      <c r="N29" s="12">
        <v>0</v>
      </c>
      <c r="O29" s="11">
        <f t="shared" ref="O29:O44" si="8">M29/L28</f>
        <v>2.8238636363636362</v>
      </c>
      <c r="P29" s="12">
        <f t="shared" si="1"/>
        <v>0</v>
      </c>
      <c r="Q29" s="12">
        <f t="shared" si="2"/>
        <v>12.689361702127659</v>
      </c>
      <c r="R29" s="6" t="str">
        <f t="shared" si="3"/>
        <v>YES</v>
      </c>
      <c r="S29" s="6" t="str">
        <f t="shared" si="4"/>
        <v>NO</v>
      </c>
      <c r="T29" s="12">
        <f t="shared" si="5"/>
        <v>88.125</v>
      </c>
      <c r="U29" s="12">
        <f t="shared" si="6"/>
        <v>89.46</v>
      </c>
      <c r="V29" s="12">
        <f t="shared" si="7"/>
        <v>-1.3349999999999937</v>
      </c>
    </row>
    <row r="30" spans="1:22" x14ac:dyDescent="0.25">
      <c r="A30" s="6" t="s">
        <v>24</v>
      </c>
      <c r="B30" s="6" t="s">
        <v>23</v>
      </c>
      <c r="C30" s="27" t="s">
        <v>43</v>
      </c>
      <c r="D30" s="27" t="s">
        <v>43</v>
      </c>
      <c r="E30" s="28" t="s">
        <v>40</v>
      </c>
      <c r="F30" s="20" t="s">
        <v>38</v>
      </c>
      <c r="G30" s="27" t="s">
        <v>39</v>
      </c>
      <c r="H30" s="27" t="s">
        <v>42</v>
      </c>
      <c r="I30" s="27" t="s">
        <v>41</v>
      </c>
      <c r="J30" s="6" t="s">
        <v>47</v>
      </c>
      <c r="K30" s="12">
        <v>12.62</v>
      </c>
      <c r="L30" s="13">
        <v>13.53</v>
      </c>
      <c r="M30" s="12">
        <v>170.71</v>
      </c>
      <c r="N30" s="12">
        <v>0</v>
      </c>
      <c r="O30" s="11">
        <f t="shared" si="8"/>
        <v>24.214184397163123</v>
      </c>
      <c r="P30" s="12">
        <f t="shared" si="1"/>
        <v>0</v>
      </c>
      <c r="Q30" s="12">
        <f t="shared" si="2"/>
        <v>12.617147080561717</v>
      </c>
      <c r="R30" s="6" t="str">
        <f t="shared" si="3"/>
        <v>YES</v>
      </c>
      <c r="S30" s="6" t="str">
        <f t="shared" si="4"/>
        <v>YES</v>
      </c>
      <c r="T30" s="12">
        <f t="shared" si="5"/>
        <v>169.125</v>
      </c>
      <c r="U30" s="12">
        <f t="shared" si="6"/>
        <v>170.71</v>
      </c>
      <c r="V30" s="12">
        <f t="shared" si="7"/>
        <v>-1.585000000000008</v>
      </c>
    </row>
    <row r="31" spans="1:22" x14ac:dyDescent="0.25">
      <c r="A31" s="6" t="s">
        <v>24</v>
      </c>
      <c r="B31" s="6" t="s">
        <v>23</v>
      </c>
      <c r="C31" s="27" t="s">
        <v>43</v>
      </c>
      <c r="D31" s="27" t="s">
        <v>43</v>
      </c>
      <c r="E31" s="28" t="s">
        <v>40</v>
      </c>
      <c r="F31" s="20" t="s">
        <v>38</v>
      </c>
      <c r="G31" s="27" t="s">
        <v>39</v>
      </c>
      <c r="H31" s="27" t="s">
        <v>42</v>
      </c>
      <c r="I31" s="27" t="s">
        <v>41</v>
      </c>
      <c r="J31" s="6" t="s">
        <v>48</v>
      </c>
      <c r="K31" s="14">
        <v>5</v>
      </c>
      <c r="L31" s="9">
        <v>21.32</v>
      </c>
      <c r="M31" s="14">
        <v>106.6</v>
      </c>
      <c r="N31" s="14">
        <v>5161.03</v>
      </c>
      <c r="O31" s="11">
        <f t="shared" si="8"/>
        <v>7.8787878787878789</v>
      </c>
      <c r="P31" s="12">
        <f t="shared" si="1"/>
        <v>242.07457786116322</v>
      </c>
      <c r="Q31" s="12">
        <f t="shared" si="2"/>
        <v>247.07457786116322</v>
      </c>
      <c r="R31" s="6" t="str">
        <f t="shared" si="3"/>
        <v>YES</v>
      </c>
      <c r="S31" s="6" t="str">
        <f t="shared" si="4"/>
        <v>YES</v>
      </c>
      <c r="T31" s="12">
        <f t="shared" ref="T31:T44" si="9">L30*12.5</f>
        <v>169.125</v>
      </c>
      <c r="U31" s="12">
        <f t="shared" si="6"/>
        <v>5267.63</v>
      </c>
      <c r="V31" s="12">
        <f t="shared" si="7"/>
        <v>-5098.5050000000001</v>
      </c>
    </row>
    <row r="32" spans="1:22" x14ac:dyDescent="0.25">
      <c r="A32" s="6" t="s">
        <v>24</v>
      </c>
      <c r="B32" s="6" t="s">
        <v>23</v>
      </c>
      <c r="C32" s="27" t="s">
        <v>43</v>
      </c>
      <c r="D32" s="27" t="s">
        <v>43</v>
      </c>
      <c r="E32" s="28" t="s">
        <v>40</v>
      </c>
      <c r="F32" s="20" t="s">
        <v>38</v>
      </c>
      <c r="G32" s="27" t="s">
        <v>39</v>
      </c>
      <c r="H32" s="27" t="s">
        <v>42</v>
      </c>
      <c r="I32" s="27" t="s">
        <v>41</v>
      </c>
      <c r="J32" s="6" t="s">
        <v>48</v>
      </c>
      <c r="K32" s="12">
        <v>9</v>
      </c>
      <c r="L32" s="15">
        <v>205.05</v>
      </c>
      <c r="M32" s="12">
        <v>1845.45</v>
      </c>
      <c r="N32" s="12">
        <v>0</v>
      </c>
      <c r="O32" s="11">
        <f t="shared" si="8"/>
        <v>86.559568480300186</v>
      </c>
      <c r="P32" s="12">
        <f t="shared" si="1"/>
        <v>0</v>
      </c>
      <c r="Q32" s="12">
        <f t="shared" si="2"/>
        <v>9</v>
      </c>
      <c r="R32" s="6" t="str">
        <f t="shared" si="3"/>
        <v>NO</v>
      </c>
      <c r="S32" s="6" t="str">
        <f t="shared" si="4"/>
        <v>YES</v>
      </c>
      <c r="T32" s="12">
        <f t="shared" si="9"/>
        <v>266.5</v>
      </c>
      <c r="U32" s="12">
        <f t="shared" si="6"/>
        <v>1845.45</v>
      </c>
      <c r="V32" s="12">
        <f t="shared" si="7"/>
        <v>-1578.95</v>
      </c>
    </row>
    <row r="33" spans="1:22" x14ac:dyDescent="0.25">
      <c r="A33" s="6" t="s">
        <v>24</v>
      </c>
      <c r="B33" s="6" t="s">
        <v>23</v>
      </c>
      <c r="C33" s="27" t="s">
        <v>43</v>
      </c>
      <c r="D33" s="27" t="s">
        <v>43</v>
      </c>
      <c r="E33" s="28" t="s">
        <v>40</v>
      </c>
      <c r="F33" s="20" t="s">
        <v>38</v>
      </c>
      <c r="G33" s="27" t="s">
        <v>39</v>
      </c>
      <c r="H33" s="27" t="s">
        <v>42</v>
      </c>
      <c r="I33" s="27" t="s">
        <v>41</v>
      </c>
      <c r="J33" s="6" t="s">
        <v>49</v>
      </c>
      <c r="K33" s="16">
        <v>5</v>
      </c>
      <c r="L33" s="15">
        <v>420.08</v>
      </c>
      <c r="M33" s="16">
        <v>2100.4</v>
      </c>
      <c r="N33" s="16">
        <v>17096.36</v>
      </c>
      <c r="O33" s="11">
        <f t="shared" si="8"/>
        <v>10.243355279200195</v>
      </c>
      <c r="P33" s="12">
        <f t="shared" si="1"/>
        <v>40.697867072938493</v>
      </c>
      <c r="Q33" s="12">
        <f t="shared" si="2"/>
        <v>45.697867072938493</v>
      </c>
      <c r="R33" s="6" t="str">
        <f t="shared" si="3"/>
        <v>YES</v>
      </c>
      <c r="S33" s="6" t="str">
        <f t="shared" si="4"/>
        <v>YES</v>
      </c>
      <c r="T33" s="12">
        <f t="shared" si="9"/>
        <v>2563.125</v>
      </c>
      <c r="U33" s="12">
        <f t="shared" si="6"/>
        <v>19196.760000000002</v>
      </c>
      <c r="V33" s="12">
        <f t="shared" si="7"/>
        <v>-16633.635000000002</v>
      </c>
    </row>
    <row r="34" spans="1:22" x14ac:dyDescent="0.25">
      <c r="A34" s="6" t="s">
        <v>24</v>
      </c>
      <c r="B34" s="6" t="s">
        <v>23</v>
      </c>
      <c r="C34" s="27" t="s">
        <v>43</v>
      </c>
      <c r="D34" s="27" t="s">
        <v>43</v>
      </c>
      <c r="E34" s="28" t="s">
        <v>40</v>
      </c>
      <c r="F34" s="20" t="s">
        <v>38</v>
      </c>
      <c r="G34" s="27" t="s">
        <v>39</v>
      </c>
      <c r="H34" s="27" t="s">
        <v>42</v>
      </c>
      <c r="I34" s="27" t="s">
        <v>41</v>
      </c>
      <c r="J34" s="6" t="s">
        <v>49</v>
      </c>
      <c r="K34" s="16">
        <v>12.5</v>
      </c>
      <c r="L34" s="15">
        <v>11.84</v>
      </c>
      <c r="M34" s="16">
        <v>148.01</v>
      </c>
      <c r="N34" s="16">
        <v>0</v>
      </c>
      <c r="O34" s="11">
        <f t="shared" si="8"/>
        <v>0.35233764997143402</v>
      </c>
      <c r="P34" s="12">
        <f t="shared" si="1"/>
        <v>0</v>
      </c>
      <c r="Q34" s="12">
        <f t="shared" si="2"/>
        <v>12.500844594594595</v>
      </c>
      <c r="R34" s="6" t="str">
        <f t="shared" si="3"/>
        <v>YES</v>
      </c>
      <c r="S34" s="6" t="str">
        <f t="shared" si="4"/>
        <v>NO</v>
      </c>
      <c r="T34" s="12">
        <f t="shared" si="9"/>
        <v>5251</v>
      </c>
      <c r="U34" s="12">
        <f t="shared" si="6"/>
        <v>148.01</v>
      </c>
      <c r="V34" s="12">
        <f t="shared" si="7"/>
        <v>5102.99</v>
      </c>
    </row>
    <row r="35" spans="1:22" x14ac:dyDescent="0.25">
      <c r="A35" s="6" t="s">
        <v>24</v>
      </c>
      <c r="B35" s="6" t="s">
        <v>23</v>
      </c>
      <c r="C35" s="27" t="s">
        <v>43</v>
      </c>
      <c r="D35" s="27" t="s">
        <v>43</v>
      </c>
      <c r="E35" s="28" t="s">
        <v>40</v>
      </c>
      <c r="F35" s="20" t="s">
        <v>38</v>
      </c>
      <c r="G35" s="27" t="s">
        <v>39</v>
      </c>
      <c r="H35" s="27" t="s">
        <v>42</v>
      </c>
      <c r="I35" s="27" t="s">
        <v>41</v>
      </c>
      <c r="J35" s="17" t="s">
        <v>50</v>
      </c>
      <c r="K35" s="16">
        <v>5</v>
      </c>
      <c r="L35" s="15">
        <v>37.11</v>
      </c>
      <c r="M35" s="16">
        <v>185.55</v>
      </c>
      <c r="N35" s="16">
        <v>1482.02</v>
      </c>
      <c r="O35" s="11">
        <f t="shared" si="8"/>
        <v>15.671452702702704</v>
      </c>
      <c r="P35" s="12">
        <f t="shared" si="1"/>
        <v>39.935866343303694</v>
      </c>
      <c r="Q35" s="12">
        <f t="shared" si="2"/>
        <v>44.935866343303694</v>
      </c>
      <c r="R35" s="6" t="str">
        <f t="shared" si="3"/>
        <v>YES</v>
      </c>
      <c r="S35" s="6" t="str">
        <f t="shared" si="4"/>
        <v>YES</v>
      </c>
      <c r="T35" s="12">
        <f t="shared" si="9"/>
        <v>148</v>
      </c>
      <c r="U35" s="12">
        <f t="shared" si="6"/>
        <v>1667.57</v>
      </c>
      <c r="V35" s="12">
        <f t="shared" si="7"/>
        <v>-1519.57</v>
      </c>
    </row>
    <row r="36" spans="1:22" x14ac:dyDescent="0.25">
      <c r="A36" s="6" t="s">
        <v>24</v>
      </c>
      <c r="B36" s="6" t="s">
        <v>23</v>
      </c>
      <c r="C36" s="27" t="s">
        <v>43</v>
      </c>
      <c r="D36" s="27" t="s">
        <v>43</v>
      </c>
      <c r="E36" s="28" t="s">
        <v>40</v>
      </c>
      <c r="F36" s="20" t="s">
        <v>38</v>
      </c>
      <c r="G36" s="27" t="s">
        <v>39</v>
      </c>
      <c r="H36" s="27" t="s">
        <v>42</v>
      </c>
      <c r="I36" s="27" t="s">
        <v>41</v>
      </c>
      <c r="J36" s="17" t="s">
        <v>51</v>
      </c>
      <c r="K36" s="16">
        <v>11</v>
      </c>
      <c r="L36" s="15">
        <v>77.849999999999994</v>
      </c>
      <c r="M36" s="16">
        <v>856.35</v>
      </c>
      <c r="N36" s="16">
        <v>2679.6</v>
      </c>
      <c r="O36" s="11">
        <f t="shared" si="8"/>
        <v>23.075990299110753</v>
      </c>
      <c r="P36" s="12">
        <f t="shared" si="1"/>
        <v>34.420038535645475</v>
      </c>
      <c r="Q36" s="12">
        <f t="shared" si="2"/>
        <v>45.420038535645475</v>
      </c>
      <c r="R36" s="6" t="str">
        <f t="shared" si="3"/>
        <v>YES</v>
      </c>
      <c r="S36" s="6" t="str">
        <f t="shared" si="4"/>
        <v>YES</v>
      </c>
      <c r="T36" s="12">
        <f t="shared" si="9"/>
        <v>463.875</v>
      </c>
      <c r="U36" s="12">
        <f t="shared" si="6"/>
        <v>3535.95</v>
      </c>
      <c r="V36" s="12">
        <f t="shared" si="7"/>
        <v>-3072.0749999999998</v>
      </c>
    </row>
    <row r="37" spans="1:22" x14ac:dyDescent="0.25">
      <c r="A37" s="6" t="s">
        <v>24</v>
      </c>
      <c r="B37" s="6" t="s">
        <v>23</v>
      </c>
      <c r="C37" s="27" t="s">
        <v>43</v>
      </c>
      <c r="D37" s="27" t="s">
        <v>43</v>
      </c>
      <c r="E37" s="28" t="s">
        <v>40</v>
      </c>
      <c r="F37" s="20" t="s">
        <v>38</v>
      </c>
      <c r="G37" s="27" t="s">
        <v>39</v>
      </c>
      <c r="H37" s="27" t="s">
        <v>42</v>
      </c>
      <c r="I37" s="27" t="s">
        <v>41</v>
      </c>
      <c r="J37" s="17" t="s">
        <v>52</v>
      </c>
      <c r="K37" s="16">
        <v>9</v>
      </c>
      <c r="L37" s="15">
        <v>45.75</v>
      </c>
      <c r="M37" s="16">
        <v>411.75</v>
      </c>
      <c r="N37" s="16">
        <v>895.39</v>
      </c>
      <c r="O37" s="11">
        <f t="shared" si="8"/>
        <v>5.2890173410404628</v>
      </c>
      <c r="P37" s="12">
        <f t="shared" si="1"/>
        <v>19.571366120218578</v>
      </c>
      <c r="Q37" s="12">
        <f t="shared" si="2"/>
        <v>28.571366120218578</v>
      </c>
      <c r="R37" s="6" t="str">
        <f t="shared" si="3"/>
        <v>YES</v>
      </c>
      <c r="S37" s="6" t="str">
        <f t="shared" si="4"/>
        <v>YES</v>
      </c>
      <c r="T37" s="12">
        <f t="shared" si="9"/>
        <v>973.12499999999989</v>
      </c>
      <c r="U37" s="12">
        <f t="shared" si="6"/>
        <v>1307.1399999999999</v>
      </c>
      <c r="V37" s="12">
        <f t="shared" si="7"/>
        <v>-334.01499999999999</v>
      </c>
    </row>
    <row r="38" spans="1:22" x14ac:dyDescent="0.25">
      <c r="A38" s="6" t="s">
        <v>24</v>
      </c>
      <c r="B38" s="6" t="s">
        <v>23</v>
      </c>
      <c r="C38" s="27" t="s">
        <v>53</v>
      </c>
      <c r="D38" s="27" t="s">
        <v>53</v>
      </c>
      <c r="E38" s="28" t="s">
        <v>54</v>
      </c>
      <c r="F38" s="20" t="s">
        <v>55</v>
      </c>
      <c r="G38" s="7" t="s">
        <v>56</v>
      </c>
      <c r="H38" s="30" t="s">
        <v>57</v>
      </c>
      <c r="I38" s="25" t="s">
        <v>58</v>
      </c>
      <c r="J38" s="17" t="s">
        <v>59</v>
      </c>
      <c r="K38" s="12">
        <v>10</v>
      </c>
      <c r="L38" s="15">
        <v>6</v>
      </c>
      <c r="M38" s="16">
        <v>60</v>
      </c>
      <c r="N38" s="16">
        <v>91.73</v>
      </c>
      <c r="O38" s="11">
        <f t="shared" si="8"/>
        <v>1.3114754098360655</v>
      </c>
      <c r="P38" s="12">
        <f t="shared" si="1"/>
        <v>15.288333333333334</v>
      </c>
      <c r="Q38" s="12">
        <f t="shared" si="2"/>
        <v>25.288333333333338</v>
      </c>
      <c r="R38" s="6" t="str">
        <f t="shared" si="3"/>
        <v>YES</v>
      </c>
      <c r="S38" s="6" t="str">
        <f t="shared" si="4"/>
        <v>NO</v>
      </c>
      <c r="T38" s="12">
        <f t="shared" si="9"/>
        <v>571.875</v>
      </c>
      <c r="U38" s="12">
        <f t="shared" si="6"/>
        <v>151.73000000000002</v>
      </c>
      <c r="V38" s="12">
        <f t="shared" si="7"/>
        <v>420.14499999999998</v>
      </c>
    </row>
    <row r="39" spans="1:22" x14ac:dyDescent="0.25">
      <c r="A39" s="6" t="s">
        <v>24</v>
      </c>
      <c r="B39" s="6" t="s">
        <v>23</v>
      </c>
      <c r="C39" s="27" t="s">
        <v>53</v>
      </c>
      <c r="D39" s="27" t="s">
        <v>53</v>
      </c>
      <c r="E39" s="28" t="s">
        <v>54</v>
      </c>
      <c r="F39" s="20" t="s">
        <v>55</v>
      </c>
      <c r="G39" s="7" t="s">
        <v>56</v>
      </c>
      <c r="H39" s="30" t="s">
        <v>57</v>
      </c>
      <c r="I39" s="25" t="s">
        <v>58</v>
      </c>
      <c r="J39" s="17" t="s">
        <v>60</v>
      </c>
      <c r="K39" s="12">
        <v>10</v>
      </c>
      <c r="L39" s="15">
        <v>460.5</v>
      </c>
      <c r="M39" s="16">
        <v>4752.5</v>
      </c>
      <c r="N39" s="16">
        <v>10173.1</v>
      </c>
      <c r="O39" s="11">
        <f t="shared" si="8"/>
        <v>792.08333333333337</v>
      </c>
      <c r="P39" s="12">
        <f t="shared" si="1"/>
        <v>22.091422366992401</v>
      </c>
      <c r="Q39" s="12">
        <f t="shared" si="2"/>
        <v>32.411726384364819</v>
      </c>
      <c r="R39" s="6" t="str">
        <f t="shared" si="3"/>
        <v>YES</v>
      </c>
      <c r="S39" s="6" t="str">
        <f t="shared" si="4"/>
        <v>YES</v>
      </c>
      <c r="T39" s="12">
        <f t="shared" si="9"/>
        <v>75</v>
      </c>
      <c r="U39" s="12">
        <f t="shared" si="6"/>
        <v>14925.6</v>
      </c>
      <c r="V39" s="12">
        <f t="shared" si="7"/>
        <v>-14850.6</v>
      </c>
    </row>
    <row r="40" spans="1:22" x14ac:dyDescent="0.25">
      <c r="A40" s="6" t="s">
        <v>24</v>
      </c>
      <c r="B40" s="6" t="s">
        <v>23</v>
      </c>
      <c r="C40" s="27" t="s">
        <v>53</v>
      </c>
      <c r="D40" s="27" t="s">
        <v>53</v>
      </c>
      <c r="E40" s="28" t="s">
        <v>54</v>
      </c>
      <c r="F40" s="20" t="s">
        <v>55</v>
      </c>
      <c r="G40" s="7" t="s">
        <v>56</v>
      </c>
      <c r="H40" s="30" t="s">
        <v>57</v>
      </c>
      <c r="I40" s="25" t="s">
        <v>58</v>
      </c>
      <c r="J40" s="17" t="s">
        <v>61</v>
      </c>
      <c r="K40" s="12">
        <v>15</v>
      </c>
      <c r="L40" s="15">
        <v>501.75</v>
      </c>
      <c r="M40" s="16">
        <v>8328.75</v>
      </c>
      <c r="N40" s="16">
        <v>12374.88</v>
      </c>
      <c r="O40" s="11">
        <f t="shared" si="8"/>
        <v>18.086319218241041</v>
      </c>
      <c r="P40" s="12">
        <f t="shared" si="1"/>
        <v>24.663437967115094</v>
      </c>
      <c r="Q40" s="12">
        <f t="shared" si="2"/>
        <v>41.262840059790726</v>
      </c>
      <c r="R40" s="6" t="str">
        <f t="shared" si="3"/>
        <v>YES</v>
      </c>
      <c r="S40" s="6" t="str">
        <f t="shared" si="4"/>
        <v>YES</v>
      </c>
      <c r="T40" s="12">
        <f t="shared" si="9"/>
        <v>5756.25</v>
      </c>
      <c r="U40" s="12">
        <f t="shared" si="6"/>
        <v>20703.629999999997</v>
      </c>
      <c r="V40" s="12">
        <f t="shared" si="7"/>
        <v>-14947.379999999997</v>
      </c>
    </row>
    <row r="41" spans="1:22" x14ac:dyDescent="0.25">
      <c r="A41" s="6" t="s">
        <v>24</v>
      </c>
      <c r="B41" s="6" t="s">
        <v>23</v>
      </c>
      <c r="C41" s="27" t="s">
        <v>53</v>
      </c>
      <c r="D41" s="27" t="s">
        <v>53</v>
      </c>
      <c r="E41" s="28" t="s">
        <v>54</v>
      </c>
      <c r="F41" s="20" t="s">
        <v>55</v>
      </c>
      <c r="G41" s="7" t="s">
        <v>56</v>
      </c>
      <c r="H41" s="30" t="s">
        <v>57</v>
      </c>
      <c r="I41" s="25" t="s">
        <v>58</v>
      </c>
      <c r="J41" s="18" t="s">
        <v>62</v>
      </c>
      <c r="K41" s="12">
        <v>10</v>
      </c>
      <c r="L41" s="15">
        <v>414</v>
      </c>
      <c r="M41" s="16">
        <v>4295</v>
      </c>
      <c r="N41" s="16">
        <v>11063.54</v>
      </c>
      <c r="O41" s="11">
        <f t="shared" si="8"/>
        <v>8.5600398604882901</v>
      </c>
      <c r="P41" s="12">
        <f t="shared" si="1"/>
        <v>26.72352657004831</v>
      </c>
      <c r="Q41" s="12">
        <f t="shared" si="2"/>
        <v>37.097922705314012</v>
      </c>
      <c r="R41" s="6" t="str">
        <f t="shared" si="3"/>
        <v>YES</v>
      </c>
      <c r="S41" s="6" t="str">
        <f t="shared" si="4"/>
        <v>YES</v>
      </c>
      <c r="T41" s="12">
        <f t="shared" si="9"/>
        <v>6271.875</v>
      </c>
      <c r="U41" s="12">
        <f t="shared" si="6"/>
        <v>15358.54</v>
      </c>
      <c r="V41" s="12">
        <f t="shared" si="7"/>
        <v>-9086.6650000000009</v>
      </c>
    </row>
    <row r="42" spans="1:22" x14ac:dyDescent="0.25">
      <c r="A42" s="6" t="s">
        <v>24</v>
      </c>
      <c r="B42" s="6" t="s">
        <v>23</v>
      </c>
      <c r="C42" s="27" t="s">
        <v>53</v>
      </c>
      <c r="D42" s="27" t="s">
        <v>53</v>
      </c>
      <c r="E42" s="28" t="s">
        <v>54</v>
      </c>
      <c r="F42" s="20" t="s">
        <v>55</v>
      </c>
      <c r="G42" s="7" t="s">
        <v>56</v>
      </c>
      <c r="H42" s="30" t="s">
        <v>57</v>
      </c>
      <c r="I42" s="25" t="s">
        <v>58</v>
      </c>
      <c r="J42" s="17" t="s">
        <v>63</v>
      </c>
      <c r="K42" s="12">
        <v>10</v>
      </c>
      <c r="L42" s="15">
        <v>209.5</v>
      </c>
      <c r="M42" s="16">
        <v>2305</v>
      </c>
      <c r="N42" s="16">
        <v>5891.65</v>
      </c>
      <c r="O42" s="11">
        <f t="shared" si="8"/>
        <v>5.5676328502415462</v>
      </c>
      <c r="P42" s="12">
        <f t="shared" si="1"/>
        <v>28.122434367541764</v>
      </c>
      <c r="Q42" s="12">
        <f t="shared" si="2"/>
        <v>39.124821002386632</v>
      </c>
      <c r="R42" s="6" t="str">
        <f t="shared" si="3"/>
        <v>YES</v>
      </c>
      <c r="S42" s="6" t="str">
        <f t="shared" si="4"/>
        <v>YES</v>
      </c>
      <c r="T42" s="12">
        <f t="shared" si="9"/>
        <v>5175</v>
      </c>
      <c r="U42" s="12">
        <f t="shared" si="6"/>
        <v>8196.65</v>
      </c>
      <c r="V42" s="12">
        <f t="shared" si="7"/>
        <v>-3021.6499999999996</v>
      </c>
    </row>
    <row r="43" spans="1:22" x14ac:dyDescent="0.25">
      <c r="A43" s="6" t="s">
        <v>24</v>
      </c>
      <c r="B43" s="6" t="s">
        <v>23</v>
      </c>
      <c r="C43" s="27" t="s">
        <v>53</v>
      </c>
      <c r="D43" s="27" t="s">
        <v>53</v>
      </c>
      <c r="E43" s="28" t="s">
        <v>54</v>
      </c>
      <c r="F43" s="20" t="s">
        <v>55</v>
      </c>
      <c r="G43" s="7" t="s">
        <v>56</v>
      </c>
      <c r="H43" s="30" t="s">
        <v>57</v>
      </c>
      <c r="I43" s="25" t="s">
        <v>58</v>
      </c>
      <c r="J43" s="17" t="s">
        <v>64</v>
      </c>
      <c r="K43" s="12">
        <v>10</v>
      </c>
      <c r="L43" s="19">
        <v>472.5</v>
      </c>
      <c r="M43" s="16">
        <v>5177</v>
      </c>
      <c r="N43" s="16">
        <v>10469.34</v>
      </c>
      <c r="O43" s="11">
        <f t="shared" si="8"/>
        <v>24.711217183770884</v>
      </c>
      <c r="P43" s="12">
        <f t="shared" si="1"/>
        <v>22.157333333333334</v>
      </c>
      <c r="Q43" s="12">
        <f t="shared" si="2"/>
        <v>33.113947089947089</v>
      </c>
      <c r="R43" s="6" t="str">
        <f t="shared" si="3"/>
        <v>YES</v>
      </c>
      <c r="S43" s="6" t="str">
        <f t="shared" si="4"/>
        <v>YES</v>
      </c>
      <c r="T43" s="12">
        <f t="shared" si="9"/>
        <v>2618.75</v>
      </c>
      <c r="U43" s="12">
        <f t="shared" si="6"/>
        <v>15646.34</v>
      </c>
      <c r="V43" s="12">
        <f t="shared" si="7"/>
        <v>-13027.59</v>
      </c>
    </row>
    <row r="44" spans="1:22" s="21" customFormat="1" x14ac:dyDescent="0.25">
      <c r="A44" s="6" t="s">
        <v>24</v>
      </c>
      <c r="B44" s="6" t="s">
        <v>23</v>
      </c>
      <c r="C44" s="27" t="s">
        <v>53</v>
      </c>
      <c r="D44" s="27" t="s">
        <v>53</v>
      </c>
      <c r="E44" s="28" t="s">
        <v>54</v>
      </c>
      <c r="F44" s="20" t="s">
        <v>55</v>
      </c>
      <c r="G44" s="7" t="s">
        <v>56</v>
      </c>
      <c r="H44" s="30" t="s">
        <v>57</v>
      </c>
      <c r="I44" s="25" t="s">
        <v>58</v>
      </c>
      <c r="J44" s="17" t="s">
        <v>65</v>
      </c>
      <c r="K44" s="12">
        <v>10</v>
      </c>
      <c r="L44" s="19">
        <v>422.5</v>
      </c>
      <c r="M44" s="20">
        <v>4402.5</v>
      </c>
      <c r="N44" s="20">
        <v>11558.19</v>
      </c>
      <c r="O44" s="11">
        <f t="shared" si="8"/>
        <v>9.3174603174603181</v>
      </c>
      <c r="P44" s="12">
        <f t="shared" si="1"/>
        <v>27.356662721893493</v>
      </c>
      <c r="Q44" s="12">
        <f t="shared" si="2"/>
        <v>37.776781065088755</v>
      </c>
      <c r="R44" s="6" t="str">
        <f t="shared" si="3"/>
        <v>YES</v>
      </c>
      <c r="S44" s="6" t="str">
        <f t="shared" si="4"/>
        <v>YES</v>
      </c>
      <c r="T44" s="12">
        <f t="shared" si="9"/>
        <v>5906.25</v>
      </c>
      <c r="U44" s="12">
        <f t="shared" si="6"/>
        <v>15960.69</v>
      </c>
      <c r="V44" s="12">
        <f t="shared" si="7"/>
        <v>-10054.44</v>
      </c>
    </row>
    <row r="45" spans="1:22" x14ac:dyDescent="0.25">
      <c r="A45" s="6" t="s">
        <v>24</v>
      </c>
      <c r="B45" s="6" t="s">
        <v>23</v>
      </c>
      <c r="C45" s="27" t="s">
        <v>53</v>
      </c>
      <c r="D45" s="27" t="s">
        <v>53</v>
      </c>
      <c r="E45" s="28" t="s">
        <v>54</v>
      </c>
      <c r="F45" s="20" t="s">
        <v>55</v>
      </c>
      <c r="G45" s="7" t="s">
        <v>56</v>
      </c>
      <c r="H45" s="30" t="s">
        <v>57</v>
      </c>
      <c r="I45" s="25" t="s">
        <v>58</v>
      </c>
      <c r="J45" s="17" t="s">
        <v>66</v>
      </c>
      <c r="K45" s="12">
        <v>10</v>
      </c>
      <c r="L45" s="19">
        <v>115</v>
      </c>
      <c r="M45" s="20">
        <v>1150</v>
      </c>
      <c r="N45" s="20">
        <v>2906.93</v>
      </c>
      <c r="O45" s="11">
        <f t="shared" si="0"/>
        <v>10</v>
      </c>
      <c r="P45" s="12">
        <f t="shared" si="1"/>
        <v>25.277652173913044</v>
      </c>
      <c r="Q45" s="12">
        <f t="shared" si="2"/>
        <v>35.27765217391304</v>
      </c>
      <c r="R45" s="6" t="str">
        <f t="shared" si="3"/>
        <v>YES</v>
      </c>
      <c r="S45" s="6" t="str">
        <f t="shared" si="4"/>
        <v>YES</v>
      </c>
      <c r="T45" s="12">
        <f t="shared" si="5"/>
        <v>1437.5</v>
      </c>
      <c r="U45" s="12">
        <f t="shared" si="6"/>
        <v>4056.93</v>
      </c>
      <c r="V45" s="12">
        <f t="shared" si="7"/>
        <v>-2619.4299999999998</v>
      </c>
    </row>
    <row r="46" spans="1:22" x14ac:dyDescent="0.25">
      <c r="A46" s="6" t="s">
        <v>24</v>
      </c>
      <c r="B46" s="6" t="s">
        <v>23</v>
      </c>
      <c r="C46" s="27" t="s">
        <v>53</v>
      </c>
      <c r="D46" s="27" t="s">
        <v>53</v>
      </c>
      <c r="E46" s="28" t="s">
        <v>54</v>
      </c>
      <c r="F46" s="20" t="s">
        <v>55</v>
      </c>
      <c r="G46" s="7" t="s">
        <v>56</v>
      </c>
      <c r="H46" s="30" t="s">
        <v>57</v>
      </c>
      <c r="I46" s="25" t="s">
        <v>58</v>
      </c>
      <c r="J46" s="17" t="s">
        <v>67</v>
      </c>
      <c r="K46" s="12">
        <v>10</v>
      </c>
      <c r="L46" s="9">
        <v>359.75</v>
      </c>
      <c r="M46" s="12">
        <v>3887.5</v>
      </c>
      <c r="N46" s="12">
        <v>10823.36</v>
      </c>
      <c r="O46" s="11">
        <f t="shared" si="0"/>
        <v>10.806115357887421</v>
      </c>
      <c r="P46" s="12">
        <f t="shared" si="1"/>
        <v>30.085781792911746</v>
      </c>
      <c r="Q46" s="12">
        <f t="shared" si="2"/>
        <v>40.891897150799167</v>
      </c>
      <c r="R46" s="6" t="str">
        <f t="shared" si="3"/>
        <v>YES</v>
      </c>
      <c r="S46" s="6" t="str">
        <f t="shared" si="4"/>
        <v>YES</v>
      </c>
      <c r="T46" s="12">
        <f t="shared" si="5"/>
        <v>4496.875</v>
      </c>
      <c r="U46" s="12">
        <f t="shared" si="6"/>
        <v>14710.86</v>
      </c>
      <c r="V46" s="12">
        <f t="shared" si="7"/>
        <v>-10213.985000000001</v>
      </c>
    </row>
    <row r="47" spans="1:22" x14ac:dyDescent="0.25">
      <c r="A47" s="6" t="s">
        <v>24</v>
      </c>
      <c r="B47" s="6" t="s">
        <v>23</v>
      </c>
      <c r="C47" s="27" t="s">
        <v>68</v>
      </c>
      <c r="D47" s="27" t="s">
        <v>68</v>
      </c>
      <c r="E47" s="28" t="s">
        <v>69</v>
      </c>
      <c r="F47" s="20" t="s">
        <v>70</v>
      </c>
      <c r="G47" s="7" t="s">
        <v>71</v>
      </c>
      <c r="H47" s="25" t="s">
        <v>72</v>
      </c>
      <c r="I47" s="25" t="s">
        <v>73</v>
      </c>
      <c r="J47" s="17" t="s">
        <v>74</v>
      </c>
      <c r="K47" s="12">
        <v>20</v>
      </c>
      <c r="L47" s="9">
        <v>482</v>
      </c>
      <c r="M47" s="12">
        <v>10650</v>
      </c>
      <c r="O47" s="11">
        <f t="shared" si="0"/>
        <v>22.095435684647303</v>
      </c>
      <c r="P47" s="12">
        <f t="shared" si="1"/>
        <v>0</v>
      </c>
      <c r="Q47" s="12">
        <f t="shared" si="2"/>
        <v>22.095435684647303</v>
      </c>
      <c r="R47" s="6" t="str">
        <f t="shared" si="3"/>
        <v>YES</v>
      </c>
      <c r="S47" s="6" t="str">
        <f t="shared" si="4"/>
        <v>YES</v>
      </c>
      <c r="T47" s="12">
        <f t="shared" si="5"/>
        <v>6025</v>
      </c>
      <c r="U47" s="12">
        <f t="shared" si="6"/>
        <v>10650</v>
      </c>
      <c r="V47" s="12">
        <f t="shared" si="7"/>
        <v>-4625</v>
      </c>
    </row>
    <row r="48" spans="1:22" x14ac:dyDescent="0.25">
      <c r="A48" s="6" t="s">
        <v>24</v>
      </c>
      <c r="B48" s="6" t="s">
        <v>23</v>
      </c>
      <c r="C48" s="27" t="s">
        <v>68</v>
      </c>
      <c r="D48" s="27" t="s">
        <v>68</v>
      </c>
      <c r="E48" s="28" t="s">
        <v>69</v>
      </c>
      <c r="F48" s="20" t="s">
        <v>70</v>
      </c>
      <c r="G48" s="7" t="s">
        <v>71</v>
      </c>
      <c r="H48" s="25" t="s">
        <v>72</v>
      </c>
      <c r="I48" s="25" t="s">
        <v>73</v>
      </c>
      <c r="J48" s="22" t="s">
        <v>75</v>
      </c>
      <c r="K48" s="12">
        <v>16</v>
      </c>
      <c r="L48" s="9">
        <v>241</v>
      </c>
      <c r="M48" s="12">
        <v>4280</v>
      </c>
      <c r="O48" s="11">
        <f t="shared" si="0"/>
        <v>17.759336099585063</v>
      </c>
      <c r="P48" s="12">
        <f t="shared" si="1"/>
        <v>0</v>
      </c>
      <c r="Q48" s="12">
        <f t="shared" si="2"/>
        <v>17.759336099585063</v>
      </c>
      <c r="R48" s="6" t="str">
        <f t="shared" si="3"/>
        <v>YES</v>
      </c>
      <c r="S48" s="6" t="str">
        <f t="shared" si="4"/>
        <v>YES</v>
      </c>
      <c r="T48" s="12">
        <f t="shared" si="5"/>
        <v>3012.5</v>
      </c>
      <c r="U48" s="12">
        <f t="shared" si="6"/>
        <v>4280</v>
      </c>
      <c r="V48" s="12">
        <f t="shared" si="7"/>
        <v>-1267.5</v>
      </c>
    </row>
    <row r="49" spans="1:22" x14ac:dyDescent="0.25">
      <c r="A49" s="6" t="s">
        <v>24</v>
      </c>
      <c r="B49" s="6" t="s">
        <v>23</v>
      </c>
      <c r="C49" s="27" t="s">
        <v>68</v>
      </c>
      <c r="D49" s="27" t="s">
        <v>68</v>
      </c>
      <c r="E49" s="28" t="s">
        <v>69</v>
      </c>
      <c r="F49" s="20" t="s">
        <v>70</v>
      </c>
      <c r="G49" s="7" t="s">
        <v>71</v>
      </c>
      <c r="H49" s="25" t="s">
        <v>72</v>
      </c>
      <c r="I49" s="25" t="s">
        <v>73</v>
      </c>
      <c r="J49" s="22" t="s">
        <v>76</v>
      </c>
      <c r="K49" s="12">
        <v>8</v>
      </c>
      <c r="L49" s="9">
        <v>27</v>
      </c>
      <c r="M49" s="12">
        <v>398</v>
      </c>
      <c r="O49" s="11">
        <f t="shared" si="0"/>
        <v>14.74074074074074</v>
      </c>
      <c r="P49" s="12">
        <f t="shared" si="1"/>
        <v>0</v>
      </c>
      <c r="Q49" s="12">
        <f t="shared" si="2"/>
        <v>14.74074074074074</v>
      </c>
      <c r="R49" s="6" t="str">
        <f t="shared" si="3"/>
        <v>YES</v>
      </c>
      <c r="S49" s="6" t="str">
        <f t="shared" si="4"/>
        <v>YES</v>
      </c>
      <c r="T49" s="12">
        <f t="shared" si="5"/>
        <v>337.5</v>
      </c>
      <c r="U49" s="12">
        <f t="shared" si="6"/>
        <v>398</v>
      </c>
      <c r="V49" s="12">
        <f t="shared" si="7"/>
        <v>-60.5</v>
      </c>
    </row>
    <row r="50" spans="1:22" x14ac:dyDescent="0.25">
      <c r="A50" s="6" t="s">
        <v>24</v>
      </c>
      <c r="B50" s="6" t="s">
        <v>23</v>
      </c>
      <c r="C50" s="27" t="s">
        <v>68</v>
      </c>
      <c r="D50" s="27" t="s">
        <v>68</v>
      </c>
      <c r="E50" s="28" t="s">
        <v>69</v>
      </c>
      <c r="F50" s="20" t="s">
        <v>70</v>
      </c>
      <c r="G50" s="7" t="s">
        <v>71</v>
      </c>
      <c r="H50" s="25" t="s">
        <v>72</v>
      </c>
      <c r="I50" s="25" t="s">
        <v>73</v>
      </c>
      <c r="J50" s="22" t="s">
        <v>77</v>
      </c>
      <c r="K50" s="12">
        <v>22</v>
      </c>
      <c r="L50" s="9">
        <v>463</v>
      </c>
      <c r="M50" s="12">
        <v>10384</v>
      </c>
      <c r="O50" s="11">
        <f t="shared" si="0"/>
        <v>22.427645788336932</v>
      </c>
      <c r="P50" s="12">
        <f t="shared" si="1"/>
        <v>0</v>
      </c>
      <c r="Q50" s="12">
        <f t="shared" si="2"/>
        <v>22.427645788336932</v>
      </c>
      <c r="R50" s="6" t="str">
        <f t="shared" si="3"/>
        <v>YES</v>
      </c>
      <c r="S50" s="6" t="str">
        <f t="shared" si="4"/>
        <v>YES</v>
      </c>
      <c r="T50" s="12">
        <f t="shared" si="5"/>
        <v>5787.5</v>
      </c>
      <c r="U50" s="12">
        <f t="shared" si="6"/>
        <v>10384</v>
      </c>
      <c r="V50" s="12">
        <f t="shared" si="7"/>
        <v>-4596.5</v>
      </c>
    </row>
    <row r="51" spans="1:22" x14ac:dyDescent="0.25">
      <c r="A51" s="6" t="s">
        <v>24</v>
      </c>
      <c r="B51" s="6" t="s">
        <v>23</v>
      </c>
      <c r="C51" s="27" t="s">
        <v>68</v>
      </c>
      <c r="D51" s="27" t="s">
        <v>68</v>
      </c>
      <c r="E51" s="28" t="s">
        <v>69</v>
      </c>
      <c r="F51" s="20" t="s">
        <v>70</v>
      </c>
      <c r="G51" s="7" t="s">
        <v>71</v>
      </c>
      <c r="H51" s="25" t="s">
        <v>72</v>
      </c>
      <c r="I51" s="25" t="s">
        <v>73</v>
      </c>
      <c r="J51" s="22" t="s">
        <v>78</v>
      </c>
      <c r="K51" s="12">
        <v>19</v>
      </c>
      <c r="L51" s="9">
        <v>486</v>
      </c>
      <c r="M51" s="12">
        <v>11903</v>
      </c>
      <c r="O51" s="11">
        <f t="shared" si="0"/>
        <v>24.491769547325102</v>
      </c>
      <c r="P51" s="12">
        <f t="shared" si="1"/>
        <v>0</v>
      </c>
      <c r="Q51" s="12">
        <f t="shared" si="2"/>
        <v>24.491769547325102</v>
      </c>
      <c r="R51" s="6" t="str">
        <f t="shared" si="3"/>
        <v>YES</v>
      </c>
      <c r="S51" s="6" t="str">
        <f t="shared" si="4"/>
        <v>YES</v>
      </c>
      <c r="T51" s="12">
        <f t="shared" si="5"/>
        <v>6075</v>
      </c>
      <c r="U51" s="12">
        <f t="shared" si="6"/>
        <v>11903</v>
      </c>
      <c r="V51" s="12">
        <f t="shared" si="7"/>
        <v>-5828</v>
      </c>
    </row>
    <row r="52" spans="1:22" x14ac:dyDescent="0.25">
      <c r="A52" s="6" t="s">
        <v>24</v>
      </c>
      <c r="B52" s="6" t="s">
        <v>23</v>
      </c>
      <c r="C52" s="27" t="s">
        <v>68</v>
      </c>
      <c r="D52" s="27" t="s">
        <v>68</v>
      </c>
      <c r="E52" s="28" t="s">
        <v>69</v>
      </c>
      <c r="F52" s="20" t="s">
        <v>70</v>
      </c>
      <c r="G52" s="7" t="s">
        <v>71</v>
      </c>
      <c r="H52" s="25" t="s">
        <v>72</v>
      </c>
      <c r="I52" s="25" t="s">
        <v>73</v>
      </c>
      <c r="J52" s="22" t="s">
        <v>79</v>
      </c>
      <c r="K52" s="12">
        <v>15</v>
      </c>
      <c r="L52" s="9">
        <v>210</v>
      </c>
      <c r="M52" s="12">
        <v>3154</v>
      </c>
      <c r="O52" s="11">
        <f t="shared" si="0"/>
        <v>15.019047619047619</v>
      </c>
      <c r="P52" s="12">
        <f t="shared" si="1"/>
        <v>0</v>
      </c>
      <c r="Q52" s="12">
        <f t="shared" si="2"/>
        <v>15.019047619047619</v>
      </c>
      <c r="R52" s="6" t="str">
        <f t="shared" si="3"/>
        <v>YES</v>
      </c>
      <c r="S52" s="6" t="str">
        <f t="shared" si="4"/>
        <v>YES</v>
      </c>
      <c r="T52" s="12">
        <f t="shared" si="5"/>
        <v>2625</v>
      </c>
      <c r="U52" s="12">
        <f t="shared" si="6"/>
        <v>3154</v>
      </c>
      <c r="V52" s="12">
        <f t="shared" si="7"/>
        <v>-529</v>
      </c>
    </row>
    <row r="53" spans="1:22" x14ac:dyDescent="0.25">
      <c r="A53" s="6" t="s">
        <v>24</v>
      </c>
      <c r="B53" s="6" t="s">
        <v>23</v>
      </c>
      <c r="C53" s="27" t="s">
        <v>68</v>
      </c>
      <c r="D53" s="27" t="s">
        <v>68</v>
      </c>
      <c r="E53" s="28" t="s">
        <v>69</v>
      </c>
      <c r="F53" s="20" t="s">
        <v>70</v>
      </c>
      <c r="G53" s="7" t="s">
        <v>71</v>
      </c>
      <c r="H53" s="25" t="s">
        <v>72</v>
      </c>
      <c r="I53" s="25" t="s">
        <v>73</v>
      </c>
      <c r="J53" s="22" t="s">
        <v>80</v>
      </c>
      <c r="K53" s="12">
        <v>37</v>
      </c>
      <c r="L53" s="9">
        <v>160</v>
      </c>
      <c r="M53" s="12">
        <v>6812</v>
      </c>
      <c r="O53" s="11">
        <f t="shared" si="0"/>
        <v>42.575000000000003</v>
      </c>
      <c r="P53" s="12">
        <f t="shared" si="1"/>
        <v>0</v>
      </c>
      <c r="Q53" s="12">
        <f t="shared" si="2"/>
        <v>42.575000000000003</v>
      </c>
      <c r="R53" s="6" t="str">
        <f t="shared" si="3"/>
        <v>YES</v>
      </c>
      <c r="S53" s="6" t="str">
        <f t="shared" si="4"/>
        <v>YES</v>
      </c>
      <c r="T53" s="12">
        <f t="shared" si="5"/>
        <v>2000</v>
      </c>
      <c r="U53" s="12">
        <f t="shared" si="6"/>
        <v>6812</v>
      </c>
      <c r="V53" s="12">
        <f t="shared" si="7"/>
        <v>-4812</v>
      </c>
    </row>
    <row r="54" spans="1:22" x14ac:dyDescent="0.25">
      <c r="A54" s="6" t="s">
        <v>24</v>
      </c>
      <c r="B54" s="6" t="s">
        <v>23</v>
      </c>
      <c r="C54" s="27" t="s">
        <v>68</v>
      </c>
      <c r="D54" s="27" t="s">
        <v>68</v>
      </c>
      <c r="E54" s="28" t="s">
        <v>69</v>
      </c>
      <c r="F54" s="20" t="s">
        <v>70</v>
      </c>
      <c r="G54" s="7" t="s">
        <v>71</v>
      </c>
      <c r="H54" s="25" t="s">
        <v>72</v>
      </c>
      <c r="I54" s="25" t="s">
        <v>73</v>
      </c>
      <c r="J54" s="22" t="s">
        <v>81</v>
      </c>
      <c r="K54" s="12">
        <v>8.24</v>
      </c>
      <c r="L54" s="9">
        <v>739</v>
      </c>
      <c r="M54" s="12">
        <v>10478</v>
      </c>
      <c r="N54" s="12">
        <v>25274</v>
      </c>
      <c r="O54" s="11">
        <f t="shared" si="0"/>
        <v>14.178619756427604</v>
      </c>
      <c r="P54" s="12">
        <f t="shared" si="1"/>
        <v>34.200270635994585</v>
      </c>
      <c r="Q54" s="12">
        <f t="shared" si="2"/>
        <v>48.378890392422193</v>
      </c>
      <c r="R54" s="6" t="str">
        <f t="shared" si="3"/>
        <v>YES</v>
      </c>
      <c r="S54" s="6" t="str">
        <f t="shared" si="4"/>
        <v>YES</v>
      </c>
      <c r="T54" s="12">
        <f t="shared" si="5"/>
        <v>9237.5</v>
      </c>
      <c r="U54" s="12">
        <f t="shared" si="6"/>
        <v>35752</v>
      </c>
      <c r="V54" s="12">
        <f t="shared" si="7"/>
        <v>-26514.5</v>
      </c>
    </row>
    <row r="55" spans="1:22" x14ac:dyDescent="0.25">
      <c r="A55" s="6" t="s">
        <v>24</v>
      </c>
      <c r="B55" s="6" t="s">
        <v>23</v>
      </c>
      <c r="C55" s="27" t="s">
        <v>68</v>
      </c>
      <c r="D55" s="27" t="s">
        <v>68</v>
      </c>
      <c r="E55" s="28" t="s">
        <v>69</v>
      </c>
      <c r="F55" s="20" t="s">
        <v>70</v>
      </c>
      <c r="G55" s="7" t="s">
        <v>71</v>
      </c>
      <c r="H55" s="25" t="s">
        <v>72</v>
      </c>
      <c r="I55" s="25" t="s">
        <v>73</v>
      </c>
      <c r="J55" s="22" t="s">
        <v>82</v>
      </c>
      <c r="K55" s="12">
        <v>69</v>
      </c>
      <c r="L55" s="9">
        <v>456</v>
      </c>
      <c r="M55" s="12">
        <v>33832</v>
      </c>
      <c r="N55" s="23"/>
      <c r="O55" s="11">
        <f t="shared" si="0"/>
        <v>74.192982456140356</v>
      </c>
      <c r="P55" s="12">
        <f t="shared" si="1"/>
        <v>0</v>
      </c>
      <c r="Q55" s="12">
        <f t="shared" si="2"/>
        <v>74.192982456140356</v>
      </c>
      <c r="R55" s="6" t="str">
        <f t="shared" si="3"/>
        <v>YES</v>
      </c>
      <c r="S55" s="6" t="str">
        <f t="shared" si="4"/>
        <v>YES</v>
      </c>
      <c r="T55" s="12">
        <f t="shared" si="5"/>
        <v>5700</v>
      </c>
      <c r="U55" s="12">
        <f t="shared" si="6"/>
        <v>33832</v>
      </c>
      <c r="V55" s="12">
        <f t="shared" si="7"/>
        <v>-28132</v>
      </c>
    </row>
    <row r="56" spans="1:22" x14ac:dyDescent="0.25">
      <c r="A56" s="6" t="s">
        <v>24</v>
      </c>
      <c r="B56" s="6" t="s">
        <v>23</v>
      </c>
      <c r="C56" s="27" t="s">
        <v>68</v>
      </c>
      <c r="D56" s="27" t="s">
        <v>68</v>
      </c>
      <c r="E56" s="28" t="s">
        <v>69</v>
      </c>
      <c r="F56" s="20" t="s">
        <v>70</v>
      </c>
      <c r="G56" s="7" t="s">
        <v>71</v>
      </c>
      <c r="H56" s="25" t="s">
        <v>72</v>
      </c>
      <c r="I56" s="25" t="s">
        <v>73</v>
      </c>
      <c r="J56" s="22" t="s">
        <v>83</v>
      </c>
      <c r="K56" s="12">
        <v>36</v>
      </c>
      <c r="L56" s="9">
        <v>472</v>
      </c>
      <c r="M56" s="12">
        <v>17308</v>
      </c>
      <c r="N56" s="23"/>
      <c r="O56" s="11">
        <f t="shared" si="0"/>
        <v>36.66949152542373</v>
      </c>
      <c r="P56" s="12">
        <f t="shared" si="1"/>
        <v>0</v>
      </c>
      <c r="Q56" s="12">
        <f t="shared" si="2"/>
        <v>36.66949152542373</v>
      </c>
      <c r="R56" s="6" t="str">
        <f t="shared" si="3"/>
        <v>YES</v>
      </c>
      <c r="S56" s="6" t="str">
        <f t="shared" si="4"/>
        <v>YES</v>
      </c>
      <c r="T56" s="12">
        <f t="shared" si="5"/>
        <v>5900</v>
      </c>
      <c r="U56" s="12">
        <f t="shared" si="6"/>
        <v>17308</v>
      </c>
      <c r="V56" s="12">
        <f t="shared" si="7"/>
        <v>-11408</v>
      </c>
    </row>
    <row r="57" spans="1:22" x14ac:dyDescent="0.25">
      <c r="A57" s="6" t="s">
        <v>24</v>
      </c>
      <c r="B57" s="6" t="s">
        <v>23</v>
      </c>
      <c r="C57" s="27" t="s">
        <v>68</v>
      </c>
      <c r="D57" s="27" t="s">
        <v>68</v>
      </c>
      <c r="E57" s="28" t="s">
        <v>69</v>
      </c>
      <c r="F57" s="20" t="s">
        <v>70</v>
      </c>
      <c r="G57" s="7" t="s">
        <v>71</v>
      </c>
      <c r="H57" s="25" t="s">
        <v>72</v>
      </c>
      <c r="I57" s="25" t="s">
        <v>73</v>
      </c>
      <c r="J57" s="22" t="s">
        <v>84</v>
      </c>
      <c r="K57" s="12">
        <v>15</v>
      </c>
      <c r="L57" s="9">
        <v>170</v>
      </c>
      <c r="M57" s="12">
        <v>2674</v>
      </c>
      <c r="O57" s="11">
        <f t="shared" si="0"/>
        <v>15.729411764705882</v>
      </c>
      <c r="P57" s="12">
        <f t="shared" si="1"/>
        <v>0</v>
      </c>
      <c r="Q57" s="12">
        <f t="shared" si="2"/>
        <v>15.729411764705882</v>
      </c>
      <c r="R57" s="6" t="str">
        <f t="shared" si="3"/>
        <v>YES</v>
      </c>
      <c r="S57" s="6" t="str">
        <f t="shared" si="4"/>
        <v>YES</v>
      </c>
      <c r="T57" s="12">
        <f t="shared" si="5"/>
        <v>2125</v>
      </c>
      <c r="U57" s="12">
        <f t="shared" si="6"/>
        <v>2674</v>
      </c>
      <c r="V57" s="12">
        <f t="shared" si="7"/>
        <v>-549</v>
      </c>
    </row>
    <row r="58" spans="1:22" x14ac:dyDescent="0.25">
      <c r="A58" s="6" t="s">
        <v>24</v>
      </c>
      <c r="B58" s="6" t="s">
        <v>23</v>
      </c>
      <c r="C58" s="27" t="s">
        <v>68</v>
      </c>
      <c r="D58" s="27" t="s">
        <v>68</v>
      </c>
      <c r="E58" s="28" t="s">
        <v>69</v>
      </c>
      <c r="F58" s="20" t="s">
        <v>70</v>
      </c>
      <c r="G58" s="7" t="s">
        <v>71</v>
      </c>
      <c r="H58" s="25" t="s">
        <v>72</v>
      </c>
      <c r="I58" s="25" t="s">
        <v>73</v>
      </c>
      <c r="J58" s="22" t="s">
        <v>85</v>
      </c>
      <c r="K58" s="12">
        <v>20</v>
      </c>
      <c r="L58" s="9">
        <v>554</v>
      </c>
      <c r="M58" s="12">
        <v>15914</v>
      </c>
      <c r="O58" s="11">
        <f t="shared" si="0"/>
        <v>28.725631768953068</v>
      </c>
      <c r="P58" s="12">
        <f t="shared" si="1"/>
        <v>0</v>
      </c>
      <c r="Q58" s="12">
        <f t="shared" si="2"/>
        <v>28.725631768953068</v>
      </c>
      <c r="R58" s="6" t="str">
        <f t="shared" si="3"/>
        <v>YES</v>
      </c>
      <c r="S58" s="6" t="str">
        <f t="shared" si="4"/>
        <v>YES</v>
      </c>
      <c r="T58" s="12">
        <f t="shared" si="5"/>
        <v>6925</v>
      </c>
      <c r="U58" s="12">
        <f t="shared" si="6"/>
        <v>15914</v>
      </c>
      <c r="V58" s="12">
        <f t="shared" si="7"/>
        <v>-8989</v>
      </c>
    </row>
    <row r="59" spans="1:22" x14ac:dyDescent="0.25">
      <c r="A59" s="6" t="s">
        <v>24</v>
      </c>
      <c r="B59" s="6" t="s">
        <v>23</v>
      </c>
      <c r="C59" s="27" t="s">
        <v>68</v>
      </c>
      <c r="D59" s="27" t="s">
        <v>68</v>
      </c>
      <c r="E59" s="28" t="s">
        <v>69</v>
      </c>
      <c r="F59" s="20" t="s">
        <v>70</v>
      </c>
      <c r="G59" s="7" t="s">
        <v>71</v>
      </c>
      <c r="H59" s="25" t="s">
        <v>72</v>
      </c>
      <c r="I59" s="25" t="s">
        <v>73</v>
      </c>
      <c r="J59" s="22" t="s">
        <v>86</v>
      </c>
      <c r="K59" s="12">
        <v>27</v>
      </c>
      <c r="L59" s="9">
        <v>472</v>
      </c>
      <c r="M59" s="12">
        <v>12923</v>
      </c>
      <c r="O59" s="11">
        <f t="shared" si="0"/>
        <v>27.379237288135592</v>
      </c>
      <c r="P59" s="12">
        <f t="shared" si="1"/>
        <v>0</v>
      </c>
      <c r="Q59" s="12">
        <f t="shared" si="2"/>
        <v>27.379237288135592</v>
      </c>
      <c r="R59" s="6" t="str">
        <f t="shared" si="3"/>
        <v>YES</v>
      </c>
      <c r="S59" s="6" t="str">
        <f t="shared" si="4"/>
        <v>YES</v>
      </c>
      <c r="T59" s="12">
        <f t="shared" si="5"/>
        <v>5900</v>
      </c>
      <c r="U59" s="12">
        <f t="shared" si="6"/>
        <v>12923</v>
      </c>
      <c r="V59" s="12">
        <f t="shared" si="7"/>
        <v>-7023</v>
      </c>
    </row>
    <row r="60" spans="1:22" x14ac:dyDescent="0.25">
      <c r="A60" s="6" t="s">
        <v>24</v>
      </c>
      <c r="B60" s="6" t="s">
        <v>23</v>
      </c>
      <c r="C60" s="27" t="s">
        <v>68</v>
      </c>
      <c r="D60" s="27" t="s">
        <v>68</v>
      </c>
      <c r="E60" s="28" t="s">
        <v>69</v>
      </c>
      <c r="F60" s="20" t="s">
        <v>70</v>
      </c>
      <c r="G60" s="7" t="s">
        <v>71</v>
      </c>
      <c r="H60" s="25" t="s">
        <v>72</v>
      </c>
      <c r="I60" s="25" t="s">
        <v>73</v>
      </c>
      <c r="J60" s="22" t="s">
        <v>87</v>
      </c>
      <c r="K60" s="12">
        <v>54</v>
      </c>
      <c r="L60" s="9">
        <v>464</v>
      </c>
      <c r="M60" s="12">
        <v>25706</v>
      </c>
      <c r="O60" s="11">
        <f t="shared" si="0"/>
        <v>55.400862068965516</v>
      </c>
      <c r="P60" s="12">
        <f t="shared" si="1"/>
        <v>0</v>
      </c>
      <c r="Q60" s="12">
        <f t="shared" si="2"/>
        <v>55.400862068965516</v>
      </c>
      <c r="R60" s="6" t="str">
        <f t="shared" si="3"/>
        <v>YES</v>
      </c>
      <c r="S60" s="6" t="str">
        <f t="shared" si="4"/>
        <v>YES</v>
      </c>
      <c r="T60" s="12">
        <f t="shared" si="5"/>
        <v>5800</v>
      </c>
      <c r="U60" s="12">
        <f t="shared" si="6"/>
        <v>25706</v>
      </c>
      <c r="V60" s="12">
        <f t="shared" si="7"/>
        <v>-19906</v>
      </c>
    </row>
    <row r="61" spans="1:22" x14ac:dyDescent="0.25">
      <c r="A61" s="6" t="s">
        <v>24</v>
      </c>
      <c r="B61" s="6" t="s">
        <v>23</v>
      </c>
      <c r="C61" s="27" t="s">
        <v>68</v>
      </c>
      <c r="D61" s="27" t="s">
        <v>68</v>
      </c>
      <c r="E61" s="28" t="s">
        <v>69</v>
      </c>
      <c r="F61" s="20" t="s">
        <v>70</v>
      </c>
      <c r="G61" s="7" t="s">
        <v>71</v>
      </c>
      <c r="H61" s="25" t="s">
        <v>72</v>
      </c>
      <c r="I61" s="25" t="s">
        <v>73</v>
      </c>
      <c r="J61" s="22" t="s">
        <v>88</v>
      </c>
      <c r="K61" s="12">
        <v>23</v>
      </c>
      <c r="L61" s="9">
        <v>193</v>
      </c>
      <c r="M61" s="12">
        <v>5227</v>
      </c>
      <c r="O61" s="11">
        <f t="shared" si="0"/>
        <v>27.082901554404145</v>
      </c>
      <c r="P61" s="12">
        <f t="shared" si="1"/>
        <v>0</v>
      </c>
      <c r="Q61" s="12">
        <f t="shared" si="2"/>
        <v>27.082901554404145</v>
      </c>
      <c r="R61" s="6" t="str">
        <f t="shared" si="3"/>
        <v>YES</v>
      </c>
      <c r="S61" s="6" t="str">
        <f t="shared" si="4"/>
        <v>YES</v>
      </c>
      <c r="T61" s="12">
        <f t="shared" si="5"/>
        <v>2412.5</v>
      </c>
      <c r="U61" s="12">
        <f t="shared" si="6"/>
        <v>5227</v>
      </c>
      <c r="V61" s="12">
        <f t="shared" si="7"/>
        <v>-2814.5</v>
      </c>
    </row>
    <row r="62" spans="1:22" x14ac:dyDescent="0.25">
      <c r="A62" s="6" t="s">
        <v>24</v>
      </c>
      <c r="B62" s="6" t="s">
        <v>23</v>
      </c>
      <c r="C62" s="27" t="s">
        <v>68</v>
      </c>
      <c r="D62" s="27" t="s">
        <v>68</v>
      </c>
      <c r="E62" s="28" t="s">
        <v>69</v>
      </c>
      <c r="F62" s="20" t="s">
        <v>70</v>
      </c>
      <c r="G62" s="7" t="s">
        <v>71</v>
      </c>
      <c r="H62" s="25" t="s">
        <v>72</v>
      </c>
      <c r="I62" s="25" t="s">
        <v>73</v>
      </c>
      <c r="J62" s="22" t="s">
        <v>89</v>
      </c>
      <c r="K62" s="12">
        <v>5</v>
      </c>
      <c r="L62" s="9">
        <v>45</v>
      </c>
      <c r="M62" s="12">
        <v>226</v>
      </c>
      <c r="N62" s="12">
        <v>997</v>
      </c>
      <c r="O62" s="11">
        <f t="shared" si="0"/>
        <v>5.0222222222222221</v>
      </c>
      <c r="P62" s="12">
        <f t="shared" si="1"/>
        <v>22.155555555555555</v>
      </c>
      <c r="Q62" s="12">
        <f t="shared" si="2"/>
        <v>27.177777777777777</v>
      </c>
      <c r="R62" s="6" t="str">
        <f t="shared" si="3"/>
        <v>YES</v>
      </c>
      <c r="S62" s="6" t="str">
        <f t="shared" si="4"/>
        <v>YES</v>
      </c>
      <c r="T62" s="12">
        <f t="shared" si="5"/>
        <v>562.5</v>
      </c>
      <c r="U62" s="12">
        <f t="shared" si="6"/>
        <v>1223</v>
      </c>
      <c r="V62" s="12">
        <f t="shared" si="7"/>
        <v>-660.5</v>
      </c>
    </row>
    <row r="63" spans="1:22" x14ac:dyDescent="0.25">
      <c r="A63" s="6" t="s">
        <v>24</v>
      </c>
      <c r="B63" s="6" t="s">
        <v>23</v>
      </c>
      <c r="C63" s="27" t="s">
        <v>68</v>
      </c>
      <c r="D63" s="27" t="s">
        <v>68</v>
      </c>
      <c r="E63" s="28" t="s">
        <v>69</v>
      </c>
      <c r="F63" s="20" t="s">
        <v>70</v>
      </c>
      <c r="G63" s="7" t="s">
        <v>71</v>
      </c>
      <c r="H63" s="25" t="s">
        <v>72</v>
      </c>
      <c r="I63" s="25" t="s">
        <v>73</v>
      </c>
      <c r="J63" s="22" t="s">
        <v>90</v>
      </c>
      <c r="K63" s="12">
        <v>18</v>
      </c>
      <c r="L63" s="9">
        <v>427</v>
      </c>
      <c r="M63" s="12">
        <v>8353</v>
      </c>
      <c r="O63" s="11">
        <f t="shared" si="0"/>
        <v>19.562060889929743</v>
      </c>
      <c r="P63" s="12">
        <f t="shared" si="1"/>
        <v>0</v>
      </c>
      <c r="Q63" s="12">
        <f t="shared" si="2"/>
        <v>19.562060889929743</v>
      </c>
      <c r="R63" s="6" t="str">
        <f t="shared" si="3"/>
        <v>YES</v>
      </c>
      <c r="S63" s="6" t="str">
        <f t="shared" si="4"/>
        <v>YES</v>
      </c>
      <c r="T63" s="12">
        <f t="shared" si="5"/>
        <v>5337.5</v>
      </c>
      <c r="U63" s="12">
        <f t="shared" si="6"/>
        <v>8353</v>
      </c>
      <c r="V63" s="12">
        <f t="shared" si="7"/>
        <v>-3015.5</v>
      </c>
    </row>
    <row r="64" spans="1:22" x14ac:dyDescent="0.25">
      <c r="A64" s="6" t="s">
        <v>24</v>
      </c>
      <c r="B64" s="6" t="s">
        <v>23</v>
      </c>
      <c r="C64" s="27" t="s">
        <v>68</v>
      </c>
      <c r="D64" s="27" t="s">
        <v>68</v>
      </c>
      <c r="E64" s="28" t="s">
        <v>69</v>
      </c>
      <c r="F64" s="20" t="s">
        <v>70</v>
      </c>
      <c r="G64" s="7" t="s">
        <v>71</v>
      </c>
      <c r="H64" s="25" t="s">
        <v>72</v>
      </c>
      <c r="I64" s="25" t="s">
        <v>73</v>
      </c>
      <c r="J64" s="22" t="s">
        <v>91</v>
      </c>
      <c r="K64" s="12">
        <v>19</v>
      </c>
      <c r="L64" s="9">
        <v>416</v>
      </c>
      <c r="M64" s="12">
        <v>8243</v>
      </c>
      <c r="O64" s="11">
        <f t="shared" si="0"/>
        <v>19.814903846153847</v>
      </c>
      <c r="P64" s="12">
        <f t="shared" si="1"/>
        <v>0</v>
      </c>
      <c r="Q64" s="12">
        <f t="shared" si="2"/>
        <v>19.814903846153847</v>
      </c>
      <c r="R64" s="6" t="str">
        <f t="shared" si="3"/>
        <v>YES</v>
      </c>
      <c r="S64" s="6" t="str">
        <f t="shared" si="4"/>
        <v>YES</v>
      </c>
      <c r="T64" s="12">
        <f t="shared" si="5"/>
        <v>5200</v>
      </c>
      <c r="U64" s="12">
        <f t="shared" si="6"/>
        <v>8243</v>
      </c>
      <c r="V64" s="12">
        <f t="shared" si="7"/>
        <v>-3043</v>
      </c>
    </row>
    <row r="65" spans="1:22" x14ac:dyDescent="0.25">
      <c r="A65" s="6" t="s">
        <v>24</v>
      </c>
      <c r="B65" s="6" t="s">
        <v>23</v>
      </c>
      <c r="C65" s="27" t="s">
        <v>68</v>
      </c>
      <c r="D65" s="27" t="s">
        <v>68</v>
      </c>
      <c r="E65" s="28" t="s">
        <v>69</v>
      </c>
      <c r="F65" s="20" t="s">
        <v>70</v>
      </c>
      <c r="G65" s="7" t="s">
        <v>71</v>
      </c>
      <c r="H65" s="25" t="s">
        <v>72</v>
      </c>
      <c r="I65" s="25" t="s">
        <v>73</v>
      </c>
      <c r="J65" s="22" t="s">
        <v>92</v>
      </c>
      <c r="K65" s="12">
        <v>23</v>
      </c>
      <c r="L65" s="9">
        <v>25</v>
      </c>
      <c r="M65" s="12">
        <v>575</v>
      </c>
      <c r="O65" s="11">
        <f t="shared" si="0"/>
        <v>23</v>
      </c>
      <c r="P65" s="12">
        <f t="shared" si="1"/>
        <v>0</v>
      </c>
      <c r="Q65" s="12">
        <f t="shared" si="2"/>
        <v>23</v>
      </c>
      <c r="R65" s="6" t="str">
        <f t="shared" si="3"/>
        <v>YES</v>
      </c>
      <c r="S65" s="6" t="str">
        <f t="shared" si="4"/>
        <v>YES</v>
      </c>
      <c r="T65" s="12">
        <f t="shared" si="5"/>
        <v>312.5</v>
      </c>
      <c r="U65" s="12">
        <f t="shared" si="6"/>
        <v>575</v>
      </c>
      <c r="V65" s="12">
        <f t="shared" si="7"/>
        <v>-262.5</v>
      </c>
    </row>
    <row r="66" spans="1:22" x14ac:dyDescent="0.25">
      <c r="A66" s="6" t="s">
        <v>24</v>
      </c>
      <c r="B66" s="6" t="s">
        <v>23</v>
      </c>
      <c r="C66" s="27" t="s">
        <v>68</v>
      </c>
      <c r="D66" s="27" t="s">
        <v>68</v>
      </c>
      <c r="E66" s="28" t="s">
        <v>69</v>
      </c>
      <c r="F66" s="20" t="s">
        <v>70</v>
      </c>
      <c r="G66" s="7" t="s">
        <v>71</v>
      </c>
      <c r="H66" s="25" t="s">
        <v>72</v>
      </c>
      <c r="I66" s="25" t="s">
        <v>73</v>
      </c>
      <c r="J66" s="22" t="s">
        <v>93</v>
      </c>
      <c r="K66" s="12">
        <v>22</v>
      </c>
      <c r="L66" s="9">
        <v>473</v>
      </c>
      <c r="M66" s="12">
        <v>10692</v>
      </c>
      <c r="O66" s="11">
        <f t="shared" ref="O66:O129" si="10">M66/L66</f>
        <v>22.604651162790699</v>
      </c>
      <c r="P66" s="12">
        <f t="shared" ref="P66:P129" si="11">N66/L66</f>
        <v>0</v>
      </c>
      <c r="Q66" s="12">
        <f t="shared" ref="Q66:Q129" si="12">(M66+N66)/L66</f>
        <v>22.604651162790699</v>
      </c>
      <c r="R66" s="6" t="str">
        <f t="shared" ref="R66:R129" si="13">IF(Q66&gt;12.49,"YES","NO")</f>
        <v>YES</v>
      </c>
      <c r="S66" s="6" t="str">
        <f t="shared" si="4"/>
        <v>YES</v>
      </c>
      <c r="T66" s="12">
        <f t="shared" si="5"/>
        <v>5912.5</v>
      </c>
      <c r="U66" s="12">
        <f t="shared" ref="U66:U129" si="14">M66+N66</f>
        <v>10692</v>
      </c>
      <c r="V66" s="12">
        <f t="shared" ref="V66:V129" si="15">T66-U66</f>
        <v>-4779.5</v>
      </c>
    </row>
    <row r="67" spans="1:22" x14ac:dyDescent="0.25">
      <c r="A67" s="6" t="s">
        <v>24</v>
      </c>
      <c r="B67" s="6" t="s">
        <v>23</v>
      </c>
      <c r="C67" s="27" t="s">
        <v>68</v>
      </c>
      <c r="D67" s="27" t="s">
        <v>68</v>
      </c>
      <c r="E67" s="28" t="s">
        <v>69</v>
      </c>
      <c r="F67" s="20" t="s">
        <v>70</v>
      </c>
      <c r="G67" s="7" t="s">
        <v>71</v>
      </c>
      <c r="H67" s="25" t="s">
        <v>72</v>
      </c>
      <c r="I67" s="25" t="s">
        <v>73</v>
      </c>
      <c r="J67" s="22" t="s">
        <v>94</v>
      </c>
      <c r="K67" s="12">
        <v>16</v>
      </c>
      <c r="L67" s="9">
        <v>118</v>
      </c>
      <c r="M67" s="12">
        <v>2032</v>
      </c>
      <c r="O67" s="11">
        <f t="shared" si="10"/>
        <v>17.220338983050848</v>
      </c>
      <c r="P67" s="12">
        <f t="shared" si="11"/>
        <v>0</v>
      </c>
      <c r="Q67" s="12">
        <f t="shared" si="12"/>
        <v>17.220338983050848</v>
      </c>
      <c r="R67" s="6" t="str">
        <f t="shared" si="13"/>
        <v>YES</v>
      </c>
      <c r="S67" s="6" t="str">
        <f t="shared" si="4"/>
        <v>YES</v>
      </c>
      <c r="T67" s="12">
        <f t="shared" si="5"/>
        <v>1475</v>
      </c>
      <c r="U67" s="12">
        <f t="shared" si="14"/>
        <v>2032</v>
      </c>
      <c r="V67" s="12">
        <f t="shared" si="15"/>
        <v>-557</v>
      </c>
    </row>
    <row r="68" spans="1:22" x14ac:dyDescent="0.25">
      <c r="A68" s="6" t="s">
        <v>24</v>
      </c>
      <c r="B68" s="6" t="s">
        <v>23</v>
      </c>
      <c r="C68" s="27" t="s">
        <v>68</v>
      </c>
      <c r="D68" s="27" t="s">
        <v>68</v>
      </c>
      <c r="E68" s="28" t="s">
        <v>69</v>
      </c>
      <c r="F68" s="20" t="s">
        <v>70</v>
      </c>
      <c r="G68" s="7" t="s">
        <v>71</v>
      </c>
      <c r="H68" s="25" t="s">
        <v>72</v>
      </c>
      <c r="I68" s="25" t="s">
        <v>73</v>
      </c>
      <c r="J68" s="22" t="s">
        <v>95</v>
      </c>
      <c r="K68" s="12">
        <v>31</v>
      </c>
      <c r="L68" s="9">
        <v>472</v>
      </c>
      <c r="M68" s="12">
        <v>1500</v>
      </c>
      <c r="O68" s="11">
        <f t="shared" si="10"/>
        <v>3.1779661016949152</v>
      </c>
      <c r="P68" s="12">
        <f t="shared" si="11"/>
        <v>0</v>
      </c>
      <c r="Q68" s="12">
        <f t="shared" si="12"/>
        <v>3.1779661016949152</v>
      </c>
      <c r="R68" s="6" t="str">
        <f t="shared" si="13"/>
        <v>NO</v>
      </c>
      <c r="S68" s="6" t="str">
        <f t="shared" ref="S68:S131" si="16">IF(O68&gt;3.32,"YES","NO")</f>
        <v>NO</v>
      </c>
      <c r="T68" s="12">
        <f t="shared" ref="T68:T131" si="17">L68*12.5</f>
        <v>5900</v>
      </c>
      <c r="U68" s="12">
        <f t="shared" si="14"/>
        <v>1500</v>
      </c>
      <c r="V68" s="12">
        <f t="shared" si="15"/>
        <v>4400</v>
      </c>
    </row>
    <row r="69" spans="1:22" x14ac:dyDescent="0.25">
      <c r="A69" s="6" t="s">
        <v>24</v>
      </c>
      <c r="B69" s="6" t="s">
        <v>23</v>
      </c>
      <c r="C69" s="27" t="s">
        <v>68</v>
      </c>
      <c r="D69" s="27" t="s">
        <v>68</v>
      </c>
      <c r="E69" s="28" t="s">
        <v>69</v>
      </c>
      <c r="F69" s="20" t="s">
        <v>70</v>
      </c>
      <c r="G69" s="7" t="s">
        <v>71</v>
      </c>
      <c r="H69" s="25" t="s">
        <v>72</v>
      </c>
      <c r="I69" s="25" t="s">
        <v>73</v>
      </c>
      <c r="J69" s="22" t="s">
        <v>96</v>
      </c>
      <c r="K69" s="12">
        <v>23</v>
      </c>
      <c r="L69" s="9">
        <v>307</v>
      </c>
      <c r="M69" s="12">
        <v>9428</v>
      </c>
      <c r="O69" s="11">
        <f t="shared" si="10"/>
        <v>30.710097719869708</v>
      </c>
      <c r="P69" s="12">
        <f t="shared" si="11"/>
        <v>0</v>
      </c>
      <c r="Q69" s="12">
        <f t="shared" si="12"/>
        <v>30.710097719869708</v>
      </c>
      <c r="R69" s="6" t="str">
        <f t="shared" si="13"/>
        <v>YES</v>
      </c>
      <c r="S69" s="6" t="str">
        <f t="shared" si="16"/>
        <v>YES</v>
      </c>
      <c r="T69" s="12">
        <f t="shared" si="17"/>
        <v>3837.5</v>
      </c>
      <c r="U69" s="12">
        <f t="shared" si="14"/>
        <v>9428</v>
      </c>
      <c r="V69" s="12">
        <f t="shared" si="15"/>
        <v>-5590.5</v>
      </c>
    </row>
    <row r="70" spans="1:22" x14ac:dyDescent="0.25">
      <c r="A70" s="6" t="s">
        <v>24</v>
      </c>
      <c r="B70" s="6" t="s">
        <v>23</v>
      </c>
      <c r="C70" s="27" t="s">
        <v>68</v>
      </c>
      <c r="D70" s="27" t="s">
        <v>68</v>
      </c>
      <c r="E70" s="28" t="s">
        <v>69</v>
      </c>
      <c r="F70" s="20" t="s">
        <v>70</v>
      </c>
      <c r="G70" s="7" t="s">
        <v>71</v>
      </c>
      <c r="H70" s="25" t="s">
        <v>72</v>
      </c>
      <c r="I70" s="25" t="s">
        <v>73</v>
      </c>
      <c r="J70" s="22" t="s">
        <v>97</v>
      </c>
      <c r="K70" s="12">
        <v>32</v>
      </c>
      <c r="L70" s="9">
        <v>464</v>
      </c>
      <c r="M70" s="12">
        <v>15450</v>
      </c>
      <c r="O70" s="11">
        <f t="shared" si="10"/>
        <v>33.297413793103445</v>
      </c>
      <c r="P70" s="12">
        <f t="shared" si="11"/>
        <v>0</v>
      </c>
      <c r="Q70" s="12">
        <f t="shared" si="12"/>
        <v>33.297413793103445</v>
      </c>
      <c r="R70" s="6" t="str">
        <f t="shared" si="13"/>
        <v>YES</v>
      </c>
      <c r="S70" s="6" t="str">
        <f t="shared" si="16"/>
        <v>YES</v>
      </c>
      <c r="T70" s="12">
        <f t="shared" si="17"/>
        <v>5800</v>
      </c>
      <c r="U70" s="12">
        <f t="shared" si="14"/>
        <v>15450</v>
      </c>
      <c r="V70" s="12">
        <f t="shared" si="15"/>
        <v>-9650</v>
      </c>
    </row>
    <row r="71" spans="1:22" x14ac:dyDescent="0.25">
      <c r="A71" s="6" t="s">
        <v>24</v>
      </c>
      <c r="B71" s="6" t="s">
        <v>23</v>
      </c>
      <c r="C71" s="27" t="s">
        <v>68</v>
      </c>
      <c r="D71" s="27" t="s">
        <v>68</v>
      </c>
      <c r="E71" s="28" t="s">
        <v>69</v>
      </c>
      <c r="F71" s="20" t="s">
        <v>70</v>
      </c>
      <c r="G71" s="7" t="s">
        <v>71</v>
      </c>
      <c r="H71" s="25" t="s">
        <v>72</v>
      </c>
      <c r="I71" s="25" t="s">
        <v>73</v>
      </c>
      <c r="J71" s="22" t="s">
        <v>98</v>
      </c>
      <c r="K71" s="12">
        <v>15</v>
      </c>
      <c r="L71" s="9">
        <v>299</v>
      </c>
      <c r="M71" s="12">
        <v>5321</v>
      </c>
      <c r="O71" s="11">
        <f t="shared" si="10"/>
        <v>17.795986622073578</v>
      </c>
      <c r="P71" s="12">
        <f t="shared" si="11"/>
        <v>0</v>
      </c>
      <c r="Q71" s="12">
        <f t="shared" si="12"/>
        <v>17.795986622073578</v>
      </c>
      <c r="R71" s="6" t="str">
        <f t="shared" si="13"/>
        <v>YES</v>
      </c>
      <c r="S71" s="6" t="str">
        <f t="shared" si="16"/>
        <v>YES</v>
      </c>
      <c r="T71" s="12" t="e">
        <f>#REF!*12.5</f>
        <v>#REF!</v>
      </c>
      <c r="U71" s="12">
        <f t="shared" si="14"/>
        <v>5321</v>
      </c>
      <c r="V71" s="12" t="e">
        <f t="shared" si="15"/>
        <v>#REF!</v>
      </c>
    </row>
    <row r="72" spans="1:22" x14ac:dyDescent="0.25">
      <c r="A72" s="6" t="s">
        <v>24</v>
      </c>
      <c r="B72" s="6" t="s">
        <v>23</v>
      </c>
      <c r="C72" s="27" t="s">
        <v>68</v>
      </c>
      <c r="D72" s="27" t="s">
        <v>68</v>
      </c>
      <c r="E72" s="28" t="s">
        <v>69</v>
      </c>
      <c r="F72" s="20" t="s">
        <v>70</v>
      </c>
      <c r="G72" s="7" t="s">
        <v>71</v>
      </c>
      <c r="H72" s="25" t="s">
        <v>72</v>
      </c>
      <c r="I72" s="25" t="s">
        <v>73</v>
      </c>
      <c r="J72" s="22" t="s">
        <v>99</v>
      </c>
      <c r="K72" s="12">
        <v>30</v>
      </c>
      <c r="L72" s="9">
        <v>472</v>
      </c>
      <c r="M72" s="12">
        <v>14308</v>
      </c>
      <c r="O72" s="11">
        <f t="shared" si="10"/>
        <v>30.3135593220339</v>
      </c>
      <c r="P72" s="12">
        <f t="shared" si="11"/>
        <v>0</v>
      </c>
      <c r="Q72" s="12">
        <f t="shared" si="12"/>
        <v>30.3135593220339</v>
      </c>
      <c r="R72" s="6" t="str">
        <f t="shared" si="13"/>
        <v>YES</v>
      </c>
      <c r="S72" s="6" t="str">
        <f t="shared" si="16"/>
        <v>YES</v>
      </c>
      <c r="T72" s="12">
        <f t="shared" ref="T72:T99" si="18">L71*12.5</f>
        <v>3737.5</v>
      </c>
      <c r="U72" s="12">
        <f t="shared" si="14"/>
        <v>14308</v>
      </c>
      <c r="V72" s="12">
        <f t="shared" si="15"/>
        <v>-10570.5</v>
      </c>
    </row>
    <row r="73" spans="1:22" x14ac:dyDescent="0.25">
      <c r="A73" s="6" t="s">
        <v>24</v>
      </c>
      <c r="B73" s="6" t="s">
        <v>23</v>
      </c>
      <c r="C73" s="27" t="s">
        <v>68</v>
      </c>
      <c r="D73" s="27" t="s">
        <v>68</v>
      </c>
      <c r="E73" s="28" t="s">
        <v>69</v>
      </c>
      <c r="F73" s="20" t="s">
        <v>70</v>
      </c>
      <c r="G73" s="7" t="s">
        <v>71</v>
      </c>
      <c r="H73" s="25" t="s">
        <v>72</v>
      </c>
      <c r="I73" s="25" t="s">
        <v>73</v>
      </c>
      <c r="J73" s="22" t="s">
        <v>100</v>
      </c>
      <c r="K73" s="12">
        <v>19</v>
      </c>
      <c r="L73" s="9">
        <v>56</v>
      </c>
      <c r="M73" s="12">
        <v>1069</v>
      </c>
      <c r="O73" s="11">
        <f t="shared" si="10"/>
        <v>19.089285714285715</v>
      </c>
      <c r="P73" s="12">
        <f t="shared" si="11"/>
        <v>0</v>
      </c>
      <c r="Q73" s="12">
        <f t="shared" si="12"/>
        <v>19.089285714285715</v>
      </c>
      <c r="R73" s="6" t="str">
        <f t="shared" si="13"/>
        <v>YES</v>
      </c>
      <c r="S73" s="6" t="str">
        <f t="shared" si="16"/>
        <v>YES</v>
      </c>
      <c r="T73" s="12">
        <f t="shared" si="18"/>
        <v>5900</v>
      </c>
      <c r="U73" s="12">
        <f t="shared" si="14"/>
        <v>1069</v>
      </c>
      <c r="V73" s="12">
        <f t="shared" si="15"/>
        <v>4831</v>
      </c>
    </row>
    <row r="74" spans="1:22" x14ac:dyDescent="0.25">
      <c r="A74" s="6" t="s">
        <v>24</v>
      </c>
      <c r="B74" s="6" t="s">
        <v>23</v>
      </c>
      <c r="C74" s="27" t="s">
        <v>68</v>
      </c>
      <c r="D74" s="27" t="s">
        <v>68</v>
      </c>
      <c r="E74" s="28" t="s">
        <v>69</v>
      </c>
      <c r="F74" s="20" t="s">
        <v>70</v>
      </c>
      <c r="G74" s="7" t="s">
        <v>71</v>
      </c>
      <c r="H74" s="25" t="s">
        <v>72</v>
      </c>
      <c r="I74" s="25" t="s">
        <v>73</v>
      </c>
      <c r="J74" s="22" t="s">
        <v>101</v>
      </c>
      <c r="K74" s="12">
        <v>21</v>
      </c>
      <c r="L74" s="9">
        <v>34</v>
      </c>
      <c r="M74" s="12">
        <v>719</v>
      </c>
      <c r="O74" s="11">
        <f t="shared" si="10"/>
        <v>21.147058823529413</v>
      </c>
      <c r="P74" s="12">
        <f t="shared" si="11"/>
        <v>0</v>
      </c>
      <c r="Q74" s="12">
        <f t="shared" si="12"/>
        <v>21.147058823529413</v>
      </c>
      <c r="R74" s="6" t="str">
        <f t="shared" si="13"/>
        <v>YES</v>
      </c>
      <c r="S74" s="6" t="str">
        <f t="shared" si="16"/>
        <v>YES</v>
      </c>
      <c r="T74" s="12">
        <f t="shared" si="18"/>
        <v>700</v>
      </c>
      <c r="U74" s="12">
        <f t="shared" si="14"/>
        <v>719</v>
      </c>
      <c r="V74" s="12">
        <f t="shared" si="15"/>
        <v>-19</v>
      </c>
    </row>
    <row r="75" spans="1:22" x14ac:dyDescent="0.25">
      <c r="A75" s="6" t="s">
        <v>24</v>
      </c>
      <c r="B75" s="6" t="s">
        <v>23</v>
      </c>
      <c r="C75" s="27" t="s">
        <v>68</v>
      </c>
      <c r="D75" s="27" t="s">
        <v>68</v>
      </c>
      <c r="E75" s="28" t="s">
        <v>69</v>
      </c>
      <c r="F75" s="20" t="s">
        <v>70</v>
      </c>
      <c r="G75" s="7" t="s">
        <v>71</v>
      </c>
      <c r="H75" s="25" t="s">
        <v>72</v>
      </c>
      <c r="I75" s="25" t="s">
        <v>73</v>
      </c>
      <c r="J75" s="22" t="s">
        <v>102</v>
      </c>
      <c r="K75" s="12">
        <v>8</v>
      </c>
      <c r="L75" s="9">
        <v>140</v>
      </c>
      <c r="M75" s="12">
        <v>1891</v>
      </c>
      <c r="N75" s="12">
        <v>1772</v>
      </c>
      <c r="O75" s="11">
        <f t="shared" si="10"/>
        <v>13.507142857142858</v>
      </c>
      <c r="P75" s="12">
        <f t="shared" si="11"/>
        <v>12.657142857142857</v>
      </c>
      <c r="Q75" s="12">
        <f t="shared" si="12"/>
        <v>26.164285714285715</v>
      </c>
      <c r="R75" s="6" t="str">
        <f t="shared" si="13"/>
        <v>YES</v>
      </c>
      <c r="S75" s="6" t="str">
        <f t="shared" si="16"/>
        <v>YES</v>
      </c>
      <c r="T75" s="12">
        <f t="shared" si="18"/>
        <v>425</v>
      </c>
      <c r="U75" s="12">
        <f t="shared" si="14"/>
        <v>3663</v>
      </c>
      <c r="V75" s="12">
        <f t="shared" si="15"/>
        <v>-3238</v>
      </c>
    </row>
    <row r="76" spans="1:22" x14ac:dyDescent="0.25">
      <c r="A76" s="6" t="s">
        <v>24</v>
      </c>
      <c r="B76" s="6" t="s">
        <v>23</v>
      </c>
      <c r="C76" s="27" t="s">
        <v>68</v>
      </c>
      <c r="D76" s="27" t="s">
        <v>68</v>
      </c>
      <c r="E76" s="28" t="s">
        <v>69</v>
      </c>
      <c r="F76" s="20" t="s">
        <v>70</v>
      </c>
      <c r="G76" s="7" t="s">
        <v>71</v>
      </c>
      <c r="H76" s="25" t="s">
        <v>72</v>
      </c>
      <c r="I76" s="25" t="s">
        <v>73</v>
      </c>
      <c r="J76" s="22" t="s">
        <v>103</v>
      </c>
      <c r="K76" s="12">
        <v>19</v>
      </c>
      <c r="L76" s="9">
        <v>456</v>
      </c>
      <c r="M76" s="12">
        <v>9609</v>
      </c>
      <c r="O76" s="11">
        <f t="shared" si="10"/>
        <v>21.07236842105263</v>
      </c>
      <c r="P76" s="12">
        <f t="shared" si="11"/>
        <v>0</v>
      </c>
      <c r="Q76" s="12">
        <f t="shared" si="12"/>
        <v>21.07236842105263</v>
      </c>
      <c r="R76" s="6" t="str">
        <f t="shared" si="13"/>
        <v>YES</v>
      </c>
      <c r="S76" s="6" t="str">
        <f t="shared" si="16"/>
        <v>YES</v>
      </c>
      <c r="T76" s="12">
        <f t="shared" si="18"/>
        <v>1750</v>
      </c>
      <c r="U76" s="12">
        <f t="shared" si="14"/>
        <v>9609</v>
      </c>
      <c r="V76" s="12">
        <f t="shared" si="15"/>
        <v>-7859</v>
      </c>
    </row>
    <row r="77" spans="1:22" x14ac:dyDescent="0.25">
      <c r="A77" s="6" t="s">
        <v>24</v>
      </c>
      <c r="B77" s="6" t="s">
        <v>23</v>
      </c>
      <c r="C77" s="27" t="s">
        <v>68</v>
      </c>
      <c r="D77" s="27" t="s">
        <v>68</v>
      </c>
      <c r="E77" s="28" t="s">
        <v>69</v>
      </c>
      <c r="F77" s="20" t="s">
        <v>70</v>
      </c>
      <c r="G77" s="7" t="s">
        <v>71</v>
      </c>
      <c r="H77" s="25" t="s">
        <v>72</v>
      </c>
      <c r="I77" s="25" t="s">
        <v>73</v>
      </c>
      <c r="J77" s="22" t="s">
        <v>104</v>
      </c>
      <c r="K77" s="12">
        <v>23</v>
      </c>
      <c r="L77" s="9">
        <v>198</v>
      </c>
      <c r="M77" s="12">
        <v>4554</v>
      </c>
      <c r="O77" s="11">
        <f t="shared" si="10"/>
        <v>23</v>
      </c>
      <c r="P77" s="12">
        <f t="shared" si="11"/>
        <v>0</v>
      </c>
      <c r="Q77" s="12">
        <f t="shared" si="12"/>
        <v>23</v>
      </c>
      <c r="R77" s="6" t="str">
        <f t="shared" si="13"/>
        <v>YES</v>
      </c>
      <c r="S77" s="6" t="str">
        <f t="shared" si="16"/>
        <v>YES</v>
      </c>
      <c r="T77" s="12">
        <f t="shared" si="18"/>
        <v>5700</v>
      </c>
      <c r="U77" s="12">
        <f t="shared" si="14"/>
        <v>4554</v>
      </c>
      <c r="V77" s="12">
        <f t="shared" si="15"/>
        <v>1146</v>
      </c>
    </row>
    <row r="78" spans="1:22" x14ac:dyDescent="0.25">
      <c r="A78" s="6" t="s">
        <v>24</v>
      </c>
      <c r="B78" s="6" t="s">
        <v>23</v>
      </c>
      <c r="C78" s="27" t="s">
        <v>68</v>
      </c>
      <c r="D78" s="27" t="s">
        <v>68</v>
      </c>
      <c r="E78" s="28" t="s">
        <v>69</v>
      </c>
      <c r="F78" s="20" t="s">
        <v>70</v>
      </c>
      <c r="G78" s="7" t="s">
        <v>71</v>
      </c>
      <c r="H78" s="25" t="s">
        <v>72</v>
      </c>
      <c r="I78" s="25" t="s">
        <v>73</v>
      </c>
      <c r="J78" s="22" t="s">
        <v>105</v>
      </c>
      <c r="K78" s="12">
        <v>5</v>
      </c>
      <c r="L78" s="9">
        <v>666</v>
      </c>
      <c r="M78" s="12">
        <v>10648</v>
      </c>
      <c r="N78" s="12">
        <v>22488</v>
      </c>
      <c r="O78" s="11">
        <f t="shared" si="10"/>
        <v>15.987987987987989</v>
      </c>
      <c r="P78" s="12">
        <f t="shared" si="11"/>
        <v>33.765765765765764</v>
      </c>
      <c r="Q78" s="12">
        <f t="shared" si="12"/>
        <v>49.753753753753756</v>
      </c>
      <c r="R78" s="6" t="str">
        <f t="shared" si="13"/>
        <v>YES</v>
      </c>
      <c r="S78" s="6" t="str">
        <f t="shared" si="16"/>
        <v>YES</v>
      </c>
      <c r="T78" s="12">
        <f t="shared" si="18"/>
        <v>2475</v>
      </c>
      <c r="U78" s="12">
        <f t="shared" si="14"/>
        <v>33136</v>
      </c>
      <c r="V78" s="12">
        <f t="shared" si="15"/>
        <v>-30661</v>
      </c>
    </row>
    <row r="79" spans="1:22" x14ac:dyDescent="0.25">
      <c r="A79" s="6" t="s">
        <v>24</v>
      </c>
      <c r="B79" s="6" t="s">
        <v>23</v>
      </c>
      <c r="C79" s="27" t="s">
        <v>68</v>
      </c>
      <c r="D79" s="27" t="s">
        <v>68</v>
      </c>
      <c r="E79" s="28" t="s">
        <v>69</v>
      </c>
      <c r="F79" s="20" t="s">
        <v>70</v>
      </c>
      <c r="G79" s="7" t="s">
        <v>71</v>
      </c>
      <c r="H79" s="25" t="s">
        <v>72</v>
      </c>
      <c r="I79" s="25" t="s">
        <v>73</v>
      </c>
      <c r="J79" s="22" t="s">
        <v>106</v>
      </c>
      <c r="K79" s="12">
        <v>24</v>
      </c>
      <c r="L79" s="9">
        <v>543</v>
      </c>
      <c r="M79" s="12">
        <v>17823</v>
      </c>
      <c r="O79" s="11">
        <f t="shared" si="10"/>
        <v>32.8232044198895</v>
      </c>
      <c r="P79" s="12">
        <f t="shared" si="11"/>
        <v>0</v>
      </c>
      <c r="Q79" s="12">
        <f t="shared" si="12"/>
        <v>32.8232044198895</v>
      </c>
      <c r="R79" s="6" t="str">
        <f t="shared" si="13"/>
        <v>YES</v>
      </c>
      <c r="S79" s="6" t="str">
        <f t="shared" si="16"/>
        <v>YES</v>
      </c>
      <c r="T79" s="12">
        <f t="shared" si="18"/>
        <v>8325</v>
      </c>
      <c r="U79" s="12">
        <f t="shared" si="14"/>
        <v>17823</v>
      </c>
      <c r="V79" s="12">
        <f t="shared" si="15"/>
        <v>-9498</v>
      </c>
    </row>
    <row r="80" spans="1:22" x14ac:dyDescent="0.25">
      <c r="A80" s="6" t="s">
        <v>24</v>
      </c>
      <c r="B80" s="6" t="s">
        <v>23</v>
      </c>
      <c r="C80" s="27" t="s">
        <v>68</v>
      </c>
      <c r="D80" s="27" t="s">
        <v>68</v>
      </c>
      <c r="E80" s="28" t="s">
        <v>69</v>
      </c>
      <c r="F80" s="20" t="s">
        <v>70</v>
      </c>
      <c r="G80" s="7" t="s">
        <v>71</v>
      </c>
      <c r="H80" s="25" t="s">
        <v>72</v>
      </c>
      <c r="I80" s="25" t="s">
        <v>73</v>
      </c>
      <c r="J80" s="22" t="s">
        <v>107</v>
      </c>
      <c r="K80" s="12">
        <v>11</v>
      </c>
      <c r="L80" s="9">
        <v>20.25</v>
      </c>
      <c r="M80" s="12">
        <v>304</v>
      </c>
      <c r="O80" s="11">
        <f t="shared" si="10"/>
        <v>15.012345679012345</v>
      </c>
      <c r="P80" s="12">
        <f t="shared" si="11"/>
        <v>0</v>
      </c>
      <c r="Q80" s="12">
        <f t="shared" si="12"/>
        <v>15.012345679012345</v>
      </c>
      <c r="R80" s="6" t="str">
        <f t="shared" si="13"/>
        <v>YES</v>
      </c>
      <c r="S80" s="6" t="str">
        <f t="shared" si="16"/>
        <v>YES</v>
      </c>
      <c r="T80" s="12">
        <f t="shared" si="18"/>
        <v>6787.5</v>
      </c>
      <c r="U80" s="12">
        <f t="shared" si="14"/>
        <v>304</v>
      </c>
      <c r="V80" s="12">
        <f t="shared" si="15"/>
        <v>6483.5</v>
      </c>
    </row>
    <row r="81" spans="1:22" x14ac:dyDescent="0.25">
      <c r="A81" s="6" t="s">
        <v>24</v>
      </c>
      <c r="B81" s="6" t="s">
        <v>23</v>
      </c>
      <c r="C81" s="27" t="s">
        <v>68</v>
      </c>
      <c r="D81" s="27" t="s">
        <v>68</v>
      </c>
      <c r="E81" s="28" t="s">
        <v>69</v>
      </c>
      <c r="F81" s="20" t="s">
        <v>70</v>
      </c>
      <c r="G81" s="7" t="s">
        <v>71</v>
      </c>
      <c r="H81" s="25" t="s">
        <v>72</v>
      </c>
      <c r="I81" s="25" t="s">
        <v>73</v>
      </c>
      <c r="J81" s="22" t="s">
        <v>108</v>
      </c>
      <c r="K81" s="12">
        <v>30</v>
      </c>
      <c r="L81" s="9">
        <v>456</v>
      </c>
      <c r="M81" s="12">
        <v>14308</v>
      </c>
      <c r="O81" s="11">
        <f t="shared" si="10"/>
        <v>31.37719298245614</v>
      </c>
      <c r="P81" s="12">
        <f t="shared" si="11"/>
        <v>0</v>
      </c>
      <c r="Q81" s="12">
        <f t="shared" si="12"/>
        <v>31.37719298245614</v>
      </c>
      <c r="R81" s="6" t="str">
        <f t="shared" si="13"/>
        <v>YES</v>
      </c>
      <c r="S81" s="6" t="str">
        <f t="shared" si="16"/>
        <v>YES</v>
      </c>
      <c r="T81" s="12">
        <f t="shared" si="18"/>
        <v>253.125</v>
      </c>
      <c r="U81" s="12">
        <f t="shared" si="14"/>
        <v>14308</v>
      </c>
      <c r="V81" s="12">
        <f t="shared" si="15"/>
        <v>-14054.875</v>
      </c>
    </row>
    <row r="82" spans="1:22" x14ac:dyDescent="0.25">
      <c r="A82" s="6" t="s">
        <v>24</v>
      </c>
      <c r="B82" s="6" t="s">
        <v>23</v>
      </c>
      <c r="C82" s="27" t="s">
        <v>68</v>
      </c>
      <c r="D82" s="27" t="s">
        <v>68</v>
      </c>
      <c r="E82" s="28" t="s">
        <v>69</v>
      </c>
      <c r="F82" s="20" t="s">
        <v>70</v>
      </c>
      <c r="G82" s="7" t="s">
        <v>71</v>
      </c>
      <c r="H82" s="25" t="s">
        <v>72</v>
      </c>
      <c r="I82" s="25" t="s">
        <v>73</v>
      </c>
      <c r="J82" s="22" t="s">
        <v>109</v>
      </c>
      <c r="K82" s="12">
        <v>17</v>
      </c>
      <c r="L82" s="9">
        <v>497</v>
      </c>
      <c r="M82" s="12">
        <v>9495</v>
      </c>
      <c r="O82" s="11">
        <f t="shared" si="10"/>
        <v>19.104627766599599</v>
      </c>
      <c r="P82" s="12">
        <f t="shared" si="11"/>
        <v>0</v>
      </c>
      <c r="Q82" s="12">
        <f t="shared" si="12"/>
        <v>19.104627766599599</v>
      </c>
      <c r="R82" s="6" t="str">
        <f t="shared" si="13"/>
        <v>YES</v>
      </c>
      <c r="S82" s="6" t="str">
        <f t="shared" si="16"/>
        <v>YES</v>
      </c>
      <c r="T82" s="12">
        <f t="shared" si="18"/>
        <v>5700</v>
      </c>
      <c r="U82" s="12">
        <f t="shared" si="14"/>
        <v>9495</v>
      </c>
      <c r="V82" s="12">
        <f t="shared" si="15"/>
        <v>-3795</v>
      </c>
    </row>
    <row r="83" spans="1:22" x14ac:dyDescent="0.25">
      <c r="A83" s="6" t="s">
        <v>24</v>
      </c>
      <c r="B83" s="6" t="s">
        <v>23</v>
      </c>
      <c r="C83" s="27" t="s">
        <v>68</v>
      </c>
      <c r="D83" s="27" t="s">
        <v>68</v>
      </c>
      <c r="E83" s="28" t="s">
        <v>69</v>
      </c>
      <c r="F83" s="20" t="s">
        <v>70</v>
      </c>
      <c r="G83" s="7" t="s">
        <v>71</v>
      </c>
      <c r="H83" s="25" t="s">
        <v>72</v>
      </c>
      <c r="I83" s="25" t="s">
        <v>73</v>
      </c>
      <c r="J83" s="22" t="s">
        <v>110</v>
      </c>
      <c r="K83" s="12">
        <v>22</v>
      </c>
      <c r="L83" s="9">
        <v>133</v>
      </c>
      <c r="M83" s="12">
        <v>3661</v>
      </c>
      <c r="O83" s="11">
        <f t="shared" si="10"/>
        <v>27.526315789473685</v>
      </c>
      <c r="P83" s="12">
        <f t="shared" si="11"/>
        <v>0</v>
      </c>
      <c r="Q83" s="12">
        <f t="shared" si="12"/>
        <v>27.526315789473685</v>
      </c>
      <c r="R83" s="6" t="str">
        <f t="shared" si="13"/>
        <v>YES</v>
      </c>
      <c r="S83" s="6" t="str">
        <f t="shared" si="16"/>
        <v>YES</v>
      </c>
      <c r="T83" s="12">
        <f t="shared" si="18"/>
        <v>6212.5</v>
      </c>
      <c r="U83" s="12">
        <f t="shared" si="14"/>
        <v>3661</v>
      </c>
      <c r="V83" s="12">
        <f t="shared" si="15"/>
        <v>2551.5</v>
      </c>
    </row>
    <row r="84" spans="1:22" x14ac:dyDescent="0.25">
      <c r="A84" s="6" t="s">
        <v>24</v>
      </c>
      <c r="B84" s="6" t="s">
        <v>23</v>
      </c>
      <c r="C84" s="27" t="s">
        <v>68</v>
      </c>
      <c r="D84" s="27" t="s">
        <v>68</v>
      </c>
      <c r="E84" s="28" t="s">
        <v>69</v>
      </c>
      <c r="F84" s="20" t="s">
        <v>70</v>
      </c>
      <c r="G84" s="7" t="s">
        <v>71</v>
      </c>
      <c r="H84" s="25" t="s">
        <v>72</v>
      </c>
      <c r="I84" s="25" t="s">
        <v>73</v>
      </c>
      <c r="J84" s="22" t="s">
        <v>111</v>
      </c>
      <c r="K84" s="12">
        <v>36</v>
      </c>
      <c r="L84" s="9">
        <v>440</v>
      </c>
      <c r="M84" s="12">
        <v>17138</v>
      </c>
      <c r="O84" s="11">
        <f t="shared" si="10"/>
        <v>38.950000000000003</v>
      </c>
      <c r="P84" s="12">
        <f t="shared" si="11"/>
        <v>0</v>
      </c>
      <c r="Q84" s="12">
        <f t="shared" si="12"/>
        <v>38.950000000000003</v>
      </c>
      <c r="R84" s="6" t="str">
        <f t="shared" si="13"/>
        <v>YES</v>
      </c>
      <c r="S84" s="6" t="str">
        <f t="shared" si="16"/>
        <v>YES</v>
      </c>
      <c r="T84" s="12">
        <f t="shared" si="18"/>
        <v>1662.5</v>
      </c>
      <c r="U84" s="12">
        <f t="shared" si="14"/>
        <v>17138</v>
      </c>
      <c r="V84" s="12">
        <f t="shared" si="15"/>
        <v>-15475.5</v>
      </c>
    </row>
    <row r="85" spans="1:22" x14ac:dyDescent="0.25">
      <c r="A85" s="6" t="s">
        <v>24</v>
      </c>
      <c r="B85" s="6" t="s">
        <v>23</v>
      </c>
      <c r="C85" s="27" t="s">
        <v>68</v>
      </c>
      <c r="D85" s="27" t="s">
        <v>68</v>
      </c>
      <c r="E85" s="28" t="s">
        <v>69</v>
      </c>
      <c r="F85" s="20" t="s">
        <v>70</v>
      </c>
      <c r="G85" s="7" t="s">
        <v>71</v>
      </c>
      <c r="H85" s="25" t="s">
        <v>72</v>
      </c>
      <c r="I85" s="25" t="s">
        <v>73</v>
      </c>
      <c r="J85" s="22" t="s">
        <v>112</v>
      </c>
      <c r="K85" s="12">
        <v>15</v>
      </c>
      <c r="L85" s="9">
        <v>401</v>
      </c>
      <c r="M85" s="12">
        <v>6439</v>
      </c>
      <c r="O85" s="11">
        <f t="shared" si="10"/>
        <v>16.057356608478802</v>
      </c>
      <c r="P85" s="12">
        <f t="shared" si="11"/>
        <v>0</v>
      </c>
      <c r="Q85" s="12">
        <f t="shared" si="12"/>
        <v>16.057356608478802</v>
      </c>
      <c r="R85" s="6" t="str">
        <f t="shared" si="13"/>
        <v>YES</v>
      </c>
      <c r="S85" s="6" t="str">
        <f t="shared" si="16"/>
        <v>YES</v>
      </c>
      <c r="T85" s="12">
        <f t="shared" si="18"/>
        <v>5500</v>
      </c>
      <c r="U85" s="12">
        <f t="shared" si="14"/>
        <v>6439</v>
      </c>
      <c r="V85" s="12">
        <f t="shared" si="15"/>
        <v>-939</v>
      </c>
    </row>
    <row r="86" spans="1:22" x14ac:dyDescent="0.25">
      <c r="A86" s="6" t="s">
        <v>24</v>
      </c>
      <c r="B86" s="6" t="s">
        <v>23</v>
      </c>
      <c r="C86" s="27" t="s">
        <v>68</v>
      </c>
      <c r="D86" s="27" t="s">
        <v>68</v>
      </c>
      <c r="E86" s="28" t="s">
        <v>69</v>
      </c>
      <c r="F86" s="20" t="s">
        <v>70</v>
      </c>
      <c r="G86" s="7" t="s">
        <v>71</v>
      </c>
      <c r="H86" s="25" t="s">
        <v>72</v>
      </c>
      <c r="I86" s="25" t="s">
        <v>73</v>
      </c>
      <c r="J86" s="22" t="s">
        <v>113</v>
      </c>
      <c r="K86" s="12">
        <v>50</v>
      </c>
      <c r="L86" s="9">
        <v>472</v>
      </c>
      <c r="M86" s="12">
        <v>23769</v>
      </c>
      <c r="O86" s="11">
        <f t="shared" si="10"/>
        <v>50.358050847457626</v>
      </c>
      <c r="P86" s="12">
        <f t="shared" si="11"/>
        <v>0</v>
      </c>
      <c r="Q86" s="12">
        <f t="shared" si="12"/>
        <v>50.358050847457626</v>
      </c>
      <c r="R86" s="6" t="str">
        <f t="shared" si="13"/>
        <v>YES</v>
      </c>
      <c r="S86" s="6" t="str">
        <f t="shared" si="16"/>
        <v>YES</v>
      </c>
      <c r="T86" s="12">
        <f t="shared" si="18"/>
        <v>5012.5</v>
      </c>
      <c r="U86" s="12">
        <f t="shared" si="14"/>
        <v>23769</v>
      </c>
      <c r="V86" s="12">
        <f t="shared" si="15"/>
        <v>-18756.5</v>
      </c>
    </row>
    <row r="87" spans="1:22" x14ac:dyDescent="0.25">
      <c r="A87" s="6" t="s">
        <v>24</v>
      </c>
      <c r="B87" s="6" t="s">
        <v>23</v>
      </c>
      <c r="C87" s="27" t="s">
        <v>68</v>
      </c>
      <c r="D87" s="27" t="s">
        <v>68</v>
      </c>
      <c r="E87" s="28" t="s">
        <v>69</v>
      </c>
      <c r="F87" s="20" t="s">
        <v>70</v>
      </c>
      <c r="G87" s="7" t="s">
        <v>71</v>
      </c>
      <c r="H87" s="25" t="s">
        <v>72</v>
      </c>
      <c r="I87" s="25" t="s">
        <v>73</v>
      </c>
      <c r="J87" s="22" t="s">
        <v>114</v>
      </c>
      <c r="K87" s="12">
        <v>19</v>
      </c>
      <c r="L87" s="9">
        <v>282</v>
      </c>
      <c r="M87" s="12">
        <v>5689</v>
      </c>
      <c r="O87" s="11">
        <f t="shared" si="10"/>
        <v>20.173758865248228</v>
      </c>
      <c r="P87" s="12">
        <f t="shared" si="11"/>
        <v>0</v>
      </c>
      <c r="Q87" s="12">
        <f t="shared" si="12"/>
        <v>20.173758865248228</v>
      </c>
      <c r="R87" s="6" t="str">
        <f t="shared" si="13"/>
        <v>YES</v>
      </c>
      <c r="S87" s="6" t="str">
        <f t="shared" si="16"/>
        <v>YES</v>
      </c>
      <c r="T87" s="12">
        <f t="shared" si="18"/>
        <v>5900</v>
      </c>
      <c r="U87" s="12">
        <f t="shared" si="14"/>
        <v>5689</v>
      </c>
      <c r="V87" s="12">
        <f t="shared" si="15"/>
        <v>211</v>
      </c>
    </row>
    <row r="88" spans="1:22" x14ac:dyDescent="0.25">
      <c r="A88" s="6" t="s">
        <v>24</v>
      </c>
      <c r="B88" s="6" t="s">
        <v>23</v>
      </c>
      <c r="C88" s="27" t="s">
        <v>68</v>
      </c>
      <c r="D88" s="27" t="s">
        <v>68</v>
      </c>
      <c r="E88" s="28" t="s">
        <v>69</v>
      </c>
      <c r="F88" s="20" t="s">
        <v>70</v>
      </c>
      <c r="G88" s="7" t="s">
        <v>71</v>
      </c>
      <c r="H88" s="25" t="s">
        <v>72</v>
      </c>
      <c r="I88" s="25" t="s">
        <v>73</v>
      </c>
      <c r="J88" s="22" t="s">
        <v>115</v>
      </c>
      <c r="K88" s="12">
        <v>8</v>
      </c>
      <c r="L88" s="9">
        <v>21</v>
      </c>
      <c r="M88" s="12">
        <v>315</v>
      </c>
      <c r="O88" s="11">
        <f t="shared" si="10"/>
        <v>15</v>
      </c>
      <c r="P88" s="12">
        <f t="shared" si="11"/>
        <v>0</v>
      </c>
      <c r="Q88" s="12">
        <f t="shared" si="12"/>
        <v>15</v>
      </c>
      <c r="R88" s="6" t="str">
        <f t="shared" si="13"/>
        <v>YES</v>
      </c>
      <c r="S88" s="6" t="str">
        <f t="shared" si="16"/>
        <v>YES</v>
      </c>
      <c r="T88" s="12">
        <f t="shared" si="18"/>
        <v>3525</v>
      </c>
      <c r="U88" s="12">
        <f t="shared" si="14"/>
        <v>315</v>
      </c>
      <c r="V88" s="12">
        <f t="shared" si="15"/>
        <v>3210</v>
      </c>
    </row>
    <row r="89" spans="1:22" x14ac:dyDescent="0.25">
      <c r="A89" s="6" t="s">
        <v>24</v>
      </c>
      <c r="B89" s="6" t="s">
        <v>23</v>
      </c>
      <c r="C89" s="27" t="s">
        <v>68</v>
      </c>
      <c r="D89" s="27" t="s">
        <v>68</v>
      </c>
      <c r="E89" s="28" t="s">
        <v>69</v>
      </c>
      <c r="F89" s="20" t="s">
        <v>70</v>
      </c>
      <c r="G89" s="7" t="s">
        <v>71</v>
      </c>
      <c r="H89" s="25" t="s">
        <v>72</v>
      </c>
      <c r="I89" s="25" t="s">
        <v>73</v>
      </c>
      <c r="J89" s="22" t="s">
        <v>116</v>
      </c>
      <c r="K89" s="12">
        <v>57</v>
      </c>
      <c r="L89" s="9">
        <v>472</v>
      </c>
      <c r="M89" s="12">
        <v>27335</v>
      </c>
      <c r="O89" s="11">
        <f t="shared" si="10"/>
        <v>57.913135593220339</v>
      </c>
      <c r="P89" s="12">
        <f t="shared" si="11"/>
        <v>0</v>
      </c>
      <c r="Q89" s="12">
        <f t="shared" si="12"/>
        <v>57.913135593220339</v>
      </c>
      <c r="R89" s="6" t="str">
        <f t="shared" si="13"/>
        <v>YES</v>
      </c>
      <c r="S89" s="6" t="str">
        <f t="shared" si="16"/>
        <v>YES</v>
      </c>
      <c r="T89" s="12">
        <f t="shared" si="18"/>
        <v>262.5</v>
      </c>
      <c r="U89" s="12">
        <f t="shared" si="14"/>
        <v>27335</v>
      </c>
      <c r="V89" s="12">
        <f t="shared" si="15"/>
        <v>-27072.5</v>
      </c>
    </row>
    <row r="90" spans="1:22" x14ac:dyDescent="0.25">
      <c r="A90" s="6" t="s">
        <v>24</v>
      </c>
      <c r="B90" s="6" t="s">
        <v>23</v>
      </c>
      <c r="C90" s="27" t="s">
        <v>68</v>
      </c>
      <c r="D90" s="27" t="s">
        <v>68</v>
      </c>
      <c r="E90" s="28" t="s">
        <v>69</v>
      </c>
      <c r="F90" s="20" t="s">
        <v>70</v>
      </c>
      <c r="G90" s="7" t="s">
        <v>71</v>
      </c>
      <c r="H90" s="25" t="s">
        <v>72</v>
      </c>
      <c r="I90" s="25" t="s">
        <v>73</v>
      </c>
      <c r="J90" s="22" t="s">
        <v>117</v>
      </c>
      <c r="K90" s="12">
        <v>20</v>
      </c>
      <c r="L90" s="9">
        <v>85</v>
      </c>
      <c r="M90" s="12">
        <v>1710</v>
      </c>
      <c r="O90" s="11">
        <f t="shared" si="10"/>
        <v>20.117647058823529</v>
      </c>
      <c r="P90" s="12">
        <f t="shared" si="11"/>
        <v>0</v>
      </c>
      <c r="Q90" s="12">
        <f t="shared" si="12"/>
        <v>20.117647058823529</v>
      </c>
      <c r="R90" s="6" t="str">
        <f t="shared" si="13"/>
        <v>YES</v>
      </c>
      <c r="S90" s="6" t="str">
        <f t="shared" si="16"/>
        <v>YES</v>
      </c>
      <c r="T90" s="12">
        <f t="shared" si="18"/>
        <v>5900</v>
      </c>
      <c r="U90" s="12">
        <f t="shared" si="14"/>
        <v>1710</v>
      </c>
      <c r="V90" s="12">
        <f t="shared" si="15"/>
        <v>4190</v>
      </c>
    </row>
    <row r="91" spans="1:22" x14ac:dyDescent="0.25">
      <c r="A91" s="6" t="s">
        <v>24</v>
      </c>
      <c r="B91" s="6" t="s">
        <v>23</v>
      </c>
      <c r="C91" s="27" t="s">
        <v>68</v>
      </c>
      <c r="D91" s="27" t="s">
        <v>68</v>
      </c>
      <c r="E91" s="28" t="s">
        <v>69</v>
      </c>
      <c r="F91" s="20" t="s">
        <v>70</v>
      </c>
      <c r="G91" s="7" t="s">
        <v>71</v>
      </c>
      <c r="H91" s="25" t="s">
        <v>72</v>
      </c>
      <c r="I91" s="25" t="s">
        <v>73</v>
      </c>
      <c r="J91" s="22" t="s">
        <v>118</v>
      </c>
      <c r="K91" s="12">
        <v>18</v>
      </c>
      <c r="L91" s="9">
        <v>500</v>
      </c>
      <c r="M91" s="12">
        <v>1080</v>
      </c>
      <c r="O91" s="11">
        <f t="shared" si="10"/>
        <v>2.16</v>
      </c>
      <c r="P91" s="12">
        <f t="shared" si="11"/>
        <v>0</v>
      </c>
      <c r="Q91" s="12">
        <f t="shared" si="12"/>
        <v>2.16</v>
      </c>
      <c r="R91" s="6" t="str">
        <f t="shared" si="13"/>
        <v>NO</v>
      </c>
      <c r="S91" s="6" t="str">
        <f t="shared" si="16"/>
        <v>NO</v>
      </c>
      <c r="T91" s="12">
        <f t="shared" si="18"/>
        <v>1062.5</v>
      </c>
      <c r="U91" s="12">
        <f t="shared" si="14"/>
        <v>1080</v>
      </c>
      <c r="V91" s="12">
        <f t="shared" si="15"/>
        <v>-17.5</v>
      </c>
    </row>
    <row r="92" spans="1:22" x14ac:dyDescent="0.25">
      <c r="A92" s="6" t="s">
        <v>24</v>
      </c>
      <c r="B92" s="6" t="s">
        <v>23</v>
      </c>
      <c r="C92" s="27" t="s">
        <v>68</v>
      </c>
      <c r="D92" s="27" t="s">
        <v>68</v>
      </c>
      <c r="E92" s="28" t="s">
        <v>69</v>
      </c>
      <c r="F92" s="20" t="s">
        <v>70</v>
      </c>
      <c r="G92" s="7" t="s">
        <v>71</v>
      </c>
      <c r="H92" s="25" t="s">
        <v>72</v>
      </c>
      <c r="I92" s="25" t="s">
        <v>73</v>
      </c>
      <c r="J92" s="22" t="s">
        <v>119</v>
      </c>
      <c r="K92" s="12">
        <v>8</v>
      </c>
      <c r="L92" s="9">
        <v>753</v>
      </c>
      <c r="M92" s="12">
        <v>10911</v>
      </c>
      <c r="N92" s="12">
        <v>23336</v>
      </c>
      <c r="O92" s="11">
        <f t="shared" si="10"/>
        <v>14.490039840637451</v>
      </c>
      <c r="P92" s="12">
        <f t="shared" si="11"/>
        <v>30.990703851261621</v>
      </c>
      <c r="Q92" s="12">
        <f t="shared" si="12"/>
        <v>45.480743691899072</v>
      </c>
      <c r="R92" s="6" t="str">
        <f t="shared" si="13"/>
        <v>YES</v>
      </c>
      <c r="S92" s="6" t="str">
        <f t="shared" si="16"/>
        <v>YES</v>
      </c>
      <c r="T92" s="12">
        <f t="shared" si="18"/>
        <v>6250</v>
      </c>
      <c r="U92" s="12">
        <f t="shared" si="14"/>
        <v>34247</v>
      </c>
      <c r="V92" s="12">
        <f t="shared" si="15"/>
        <v>-27997</v>
      </c>
    </row>
    <row r="93" spans="1:22" x14ac:dyDescent="0.25">
      <c r="A93" s="6" t="s">
        <v>24</v>
      </c>
      <c r="B93" s="6" t="s">
        <v>23</v>
      </c>
      <c r="C93" s="27" t="s">
        <v>68</v>
      </c>
      <c r="D93" s="27" t="s">
        <v>68</v>
      </c>
      <c r="E93" s="28" t="s">
        <v>69</v>
      </c>
      <c r="F93" s="20" t="s">
        <v>70</v>
      </c>
      <c r="G93" s="7" t="s">
        <v>71</v>
      </c>
      <c r="H93" s="25" t="s">
        <v>72</v>
      </c>
      <c r="I93" s="25" t="s">
        <v>73</v>
      </c>
      <c r="J93" s="22" t="s">
        <v>120</v>
      </c>
      <c r="K93" s="12">
        <v>40</v>
      </c>
      <c r="L93" s="9">
        <v>320</v>
      </c>
      <c r="M93" s="12">
        <v>16654</v>
      </c>
      <c r="O93" s="11">
        <f t="shared" si="10"/>
        <v>52.043750000000003</v>
      </c>
      <c r="P93" s="12">
        <f t="shared" si="11"/>
        <v>0</v>
      </c>
      <c r="Q93" s="12">
        <f t="shared" si="12"/>
        <v>52.043750000000003</v>
      </c>
      <c r="R93" s="6" t="str">
        <f t="shared" si="13"/>
        <v>YES</v>
      </c>
      <c r="S93" s="6" t="str">
        <f t="shared" si="16"/>
        <v>YES</v>
      </c>
      <c r="T93" s="12">
        <f t="shared" si="18"/>
        <v>9412.5</v>
      </c>
      <c r="U93" s="12">
        <f t="shared" si="14"/>
        <v>16654</v>
      </c>
      <c r="V93" s="12">
        <f t="shared" si="15"/>
        <v>-7241.5</v>
      </c>
    </row>
    <row r="94" spans="1:22" x14ac:dyDescent="0.25">
      <c r="A94" s="6" t="s">
        <v>24</v>
      </c>
      <c r="B94" s="6" t="s">
        <v>23</v>
      </c>
      <c r="C94" s="27" t="s">
        <v>68</v>
      </c>
      <c r="D94" s="27" t="s">
        <v>68</v>
      </c>
      <c r="E94" s="28" t="s">
        <v>69</v>
      </c>
      <c r="F94" s="20" t="s">
        <v>70</v>
      </c>
      <c r="G94" s="7" t="s">
        <v>71</v>
      </c>
      <c r="H94" s="25" t="s">
        <v>72</v>
      </c>
      <c r="I94" s="25" t="s">
        <v>73</v>
      </c>
      <c r="J94" s="22" t="s">
        <v>121</v>
      </c>
      <c r="K94" s="12">
        <v>23</v>
      </c>
      <c r="L94" s="9">
        <v>392</v>
      </c>
      <c r="M94" s="12">
        <v>10422</v>
      </c>
      <c r="O94" s="11">
        <f t="shared" si="10"/>
        <v>26.586734693877553</v>
      </c>
      <c r="P94" s="12">
        <f t="shared" si="11"/>
        <v>0</v>
      </c>
      <c r="Q94" s="12">
        <f t="shared" si="12"/>
        <v>26.586734693877553</v>
      </c>
      <c r="R94" s="6" t="str">
        <f t="shared" si="13"/>
        <v>YES</v>
      </c>
      <c r="S94" s="6" t="str">
        <f t="shared" si="16"/>
        <v>YES</v>
      </c>
      <c r="T94" s="12">
        <f t="shared" si="18"/>
        <v>4000</v>
      </c>
      <c r="U94" s="12">
        <f t="shared" si="14"/>
        <v>10422</v>
      </c>
      <c r="V94" s="12">
        <f t="shared" si="15"/>
        <v>-6422</v>
      </c>
    </row>
    <row r="95" spans="1:22" x14ac:dyDescent="0.25">
      <c r="A95" s="6" t="s">
        <v>24</v>
      </c>
      <c r="B95" s="6" t="s">
        <v>23</v>
      </c>
      <c r="C95" s="27" t="s">
        <v>68</v>
      </c>
      <c r="D95" s="27" t="s">
        <v>68</v>
      </c>
      <c r="E95" s="28" t="s">
        <v>69</v>
      </c>
      <c r="F95" s="20" t="s">
        <v>70</v>
      </c>
      <c r="G95" s="7" t="s">
        <v>71</v>
      </c>
      <c r="H95" s="25" t="s">
        <v>72</v>
      </c>
      <c r="I95" s="25" t="s">
        <v>73</v>
      </c>
      <c r="J95" s="22" t="s">
        <v>122</v>
      </c>
      <c r="K95" s="12">
        <v>15</v>
      </c>
      <c r="L95" s="9">
        <v>433</v>
      </c>
      <c r="M95" s="12">
        <v>6615</v>
      </c>
      <c r="O95" s="11">
        <f t="shared" si="10"/>
        <v>15.277136258660509</v>
      </c>
      <c r="P95" s="12">
        <f t="shared" si="11"/>
        <v>0</v>
      </c>
      <c r="Q95" s="12">
        <f t="shared" si="12"/>
        <v>15.277136258660509</v>
      </c>
      <c r="R95" s="6" t="str">
        <f t="shared" si="13"/>
        <v>YES</v>
      </c>
      <c r="S95" s="6" t="str">
        <f t="shared" si="16"/>
        <v>YES</v>
      </c>
      <c r="T95" s="12">
        <f t="shared" si="18"/>
        <v>4900</v>
      </c>
      <c r="U95" s="12">
        <f t="shared" si="14"/>
        <v>6615</v>
      </c>
      <c r="V95" s="12">
        <f t="shared" si="15"/>
        <v>-1715</v>
      </c>
    </row>
    <row r="96" spans="1:22" x14ac:dyDescent="0.25">
      <c r="A96" s="6" t="s">
        <v>24</v>
      </c>
      <c r="B96" s="6" t="s">
        <v>23</v>
      </c>
      <c r="C96" s="27" t="s">
        <v>68</v>
      </c>
      <c r="D96" s="27" t="s">
        <v>68</v>
      </c>
      <c r="E96" s="28" t="s">
        <v>69</v>
      </c>
      <c r="F96" s="20" t="s">
        <v>70</v>
      </c>
      <c r="G96" s="7" t="s">
        <v>71</v>
      </c>
      <c r="H96" s="25" t="s">
        <v>72</v>
      </c>
      <c r="I96" s="25" t="s">
        <v>73</v>
      </c>
      <c r="J96" s="22" t="s">
        <v>123</v>
      </c>
      <c r="K96" s="12">
        <v>19</v>
      </c>
      <c r="L96" s="9">
        <v>484</v>
      </c>
      <c r="M96" s="12">
        <v>11624</v>
      </c>
      <c r="O96" s="11">
        <f t="shared" si="10"/>
        <v>24.016528925619834</v>
      </c>
      <c r="P96" s="12">
        <f t="shared" si="11"/>
        <v>0</v>
      </c>
      <c r="Q96" s="12">
        <f t="shared" si="12"/>
        <v>24.016528925619834</v>
      </c>
      <c r="R96" s="6" t="str">
        <f t="shared" si="13"/>
        <v>YES</v>
      </c>
      <c r="S96" s="6" t="str">
        <f t="shared" si="16"/>
        <v>YES</v>
      </c>
      <c r="T96" s="12">
        <f t="shared" si="18"/>
        <v>5412.5</v>
      </c>
      <c r="U96" s="12">
        <f t="shared" si="14"/>
        <v>11624</v>
      </c>
      <c r="V96" s="12">
        <f t="shared" si="15"/>
        <v>-6211.5</v>
      </c>
    </row>
    <row r="97" spans="1:22" x14ac:dyDescent="0.25">
      <c r="A97" s="6" t="s">
        <v>24</v>
      </c>
      <c r="B97" s="6" t="s">
        <v>23</v>
      </c>
      <c r="C97" s="27" t="s">
        <v>68</v>
      </c>
      <c r="D97" s="27" t="s">
        <v>68</v>
      </c>
      <c r="E97" s="28" t="s">
        <v>69</v>
      </c>
      <c r="F97" s="20" t="s">
        <v>70</v>
      </c>
      <c r="G97" s="7" t="s">
        <v>71</v>
      </c>
      <c r="H97" s="25" t="s">
        <v>72</v>
      </c>
      <c r="I97" s="25" t="s">
        <v>73</v>
      </c>
      <c r="J97" s="22" t="s">
        <v>124</v>
      </c>
      <c r="K97" s="12">
        <v>11</v>
      </c>
      <c r="L97" s="9">
        <v>638</v>
      </c>
      <c r="M97" s="12">
        <v>10614</v>
      </c>
      <c r="N97" s="12">
        <v>14891</v>
      </c>
      <c r="O97" s="11">
        <f t="shared" si="10"/>
        <v>16.636363636363637</v>
      </c>
      <c r="P97" s="12">
        <f t="shared" si="11"/>
        <v>23.340125391849529</v>
      </c>
      <c r="Q97" s="12">
        <f t="shared" si="12"/>
        <v>39.976489028213166</v>
      </c>
      <c r="R97" s="6" t="str">
        <f t="shared" si="13"/>
        <v>YES</v>
      </c>
      <c r="S97" s="6" t="str">
        <f t="shared" si="16"/>
        <v>YES</v>
      </c>
      <c r="T97" s="12">
        <f t="shared" si="18"/>
        <v>6050</v>
      </c>
      <c r="U97" s="12">
        <f t="shared" si="14"/>
        <v>25505</v>
      </c>
      <c r="V97" s="12">
        <f t="shared" si="15"/>
        <v>-19455</v>
      </c>
    </row>
    <row r="98" spans="1:22" x14ac:dyDescent="0.25">
      <c r="A98" s="6" t="s">
        <v>24</v>
      </c>
      <c r="B98" s="6" t="s">
        <v>23</v>
      </c>
      <c r="C98" s="27" t="s">
        <v>68</v>
      </c>
      <c r="D98" s="27" t="s">
        <v>68</v>
      </c>
      <c r="E98" s="28" t="s">
        <v>69</v>
      </c>
      <c r="F98" s="20" t="s">
        <v>70</v>
      </c>
      <c r="G98" s="7" t="s">
        <v>71</v>
      </c>
      <c r="H98" s="25" t="s">
        <v>72</v>
      </c>
      <c r="I98" s="25" t="s">
        <v>73</v>
      </c>
      <c r="J98" s="22" t="s">
        <v>125</v>
      </c>
      <c r="K98" s="12">
        <v>8</v>
      </c>
      <c r="L98" s="9">
        <v>157</v>
      </c>
      <c r="M98" s="12">
        <v>1726</v>
      </c>
      <c r="N98" s="12">
        <v>2628</v>
      </c>
      <c r="O98" s="11">
        <f t="shared" si="10"/>
        <v>10.993630573248408</v>
      </c>
      <c r="P98" s="12">
        <f t="shared" si="11"/>
        <v>16.738853503184714</v>
      </c>
      <c r="Q98" s="12">
        <f t="shared" si="12"/>
        <v>27.732484076433121</v>
      </c>
      <c r="R98" s="6" t="str">
        <f t="shared" si="13"/>
        <v>YES</v>
      </c>
      <c r="S98" s="6" t="str">
        <f t="shared" si="16"/>
        <v>YES</v>
      </c>
      <c r="T98" s="12">
        <f t="shared" si="18"/>
        <v>7975</v>
      </c>
      <c r="U98" s="12">
        <f t="shared" si="14"/>
        <v>4354</v>
      </c>
      <c r="V98" s="12">
        <f t="shared" si="15"/>
        <v>3621</v>
      </c>
    </row>
    <row r="99" spans="1:22" x14ac:dyDescent="0.25">
      <c r="A99" s="6" t="s">
        <v>24</v>
      </c>
      <c r="B99" s="6" t="s">
        <v>23</v>
      </c>
      <c r="C99" s="27" t="s">
        <v>68</v>
      </c>
      <c r="D99" s="27" t="s">
        <v>68</v>
      </c>
      <c r="E99" s="28" t="s">
        <v>69</v>
      </c>
      <c r="F99" s="20" t="s">
        <v>70</v>
      </c>
      <c r="G99" s="7" t="s">
        <v>71</v>
      </c>
      <c r="H99" s="25" t="s">
        <v>72</v>
      </c>
      <c r="I99" s="25" t="s">
        <v>73</v>
      </c>
      <c r="J99" s="22" t="s">
        <v>126</v>
      </c>
      <c r="K99" s="12">
        <v>19</v>
      </c>
      <c r="L99" s="9">
        <v>483</v>
      </c>
      <c r="M99" s="12">
        <v>9463</v>
      </c>
      <c r="O99" s="11">
        <f t="shared" si="10"/>
        <v>19.592132505175982</v>
      </c>
      <c r="P99" s="12">
        <f t="shared" si="11"/>
        <v>0</v>
      </c>
      <c r="Q99" s="12">
        <f t="shared" si="12"/>
        <v>19.592132505175982</v>
      </c>
      <c r="R99" s="6" t="str">
        <f t="shared" si="13"/>
        <v>YES</v>
      </c>
      <c r="S99" s="6" t="str">
        <f t="shared" si="16"/>
        <v>YES</v>
      </c>
      <c r="T99" s="12">
        <f t="shared" si="18"/>
        <v>1962.5</v>
      </c>
      <c r="U99" s="12">
        <f t="shared" si="14"/>
        <v>9463</v>
      </c>
      <c r="V99" s="12">
        <f t="shared" si="15"/>
        <v>-7500.5</v>
      </c>
    </row>
    <row r="100" spans="1:22" x14ac:dyDescent="0.25">
      <c r="A100" s="6" t="s">
        <v>24</v>
      </c>
      <c r="B100" s="6" t="s">
        <v>23</v>
      </c>
      <c r="C100" s="27" t="s">
        <v>68</v>
      </c>
      <c r="D100" s="27" t="s">
        <v>68</v>
      </c>
      <c r="E100" s="28" t="s">
        <v>69</v>
      </c>
      <c r="F100" s="20" t="s">
        <v>70</v>
      </c>
      <c r="G100" s="7" t="s">
        <v>71</v>
      </c>
      <c r="H100" s="25" t="s">
        <v>72</v>
      </c>
      <c r="I100" s="25" t="s">
        <v>73</v>
      </c>
      <c r="J100" s="22" t="s">
        <v>127</v>
      </c>
      <c r="K100" s="12">
        <v>5</v>
      </c>
      <c r="L100" s="9">
        <v>357</v>
      </c>
      <c r="M100" s="12">
        <v>3194</v>
      </c>
      <c r="N100" s="12">
        <v>12796</v>
      </c>
      <c r="O100" s="11">
        <f t="shared" si="10"/>
        <v>8.946778711484594</v>
      </c>
      <c r="P100" s="12">
        <f t="shared" si="11"/>
        <v>35.843137254901961</v>
      </c>
      <c r="Q100" s="12">
        <f t="shared" si="12"/>
        <v>44.789915966386552</v>
      </c>
      <c r="R100" s="6" t="str">
        <f t="shared" si="13"/>
        <v>YES</v>
      </c>
      <c r="S100" s="6" t="str">
        <f t="shared" si="16"/>
        <v>YES</v>
      </c>
      <c r="T100" s="12">
        <f t="shared" si="17"/>
        <v>4462.5</v>
      </c>
      <c r="U100" s="12">
        <f t="shared" si="14"/>
        <v>15990</v>
      </c>
      <c r="V100" s="12">
        <f t="shared" si="15"/>
        <v>-11527.5</v>
      </c>
    </row>
    <row r="101" spans="1:22" x14ac:dyDescent="0.25">
      <c r="A101" s="6" t="s">
        <v>24</v>
      </c>
      <c r="B101" s="6" t="s">
        <v>23</v>
      </c>
      <c r="C101" s="27" t="s">
        <v>68</v>
      </c>
      <c r="D101" s="27" t="s">
        <v>68</v>
      </c>
      <c r="E101" s="28" t="s">
        <v>69</v>
      </c>
      <c r="F101" s="20" t="s">
        <v>70</v>
      </c>
      <c r="G101" s="7" t="s">
        <v>71</v>
      </c>
      <c r="H101" s="25" t="s">
        <v>72</v>
      </c>
      <c r="I101" s="25" t="s">
        <v>73</v>
      </c>
      <c r="J101" s="22" t="s">
        <v>128</v>
      </c>
      <c r="K101" s="12">
        <v>15</v>
      </c>
      <c r="L101" s="9">
        <v>202</v>
      </c>
      <c r="M101" s="12">
        <v>3026</v>
      </c>
      <c r="O101" s="11">
        <f t="shared" si="10"/>
        <v>14.98019801980198</v>
      </c>
      <c r="P101" s="12">
        <f t="shared" si="11"/>
        <v>0</v>
      </c>
      <c r="Q101" s="12">
        <f t="shared" si="12"/>
        <v>14.98019801980198</v>
      </c>
      <c r="R101" s="6" t="str">
        <f t="shared" si="13"/>
        <v>YES</v>
      </c>
      <c r="S101" s="6" t="str">
        <f t="shared" si="16"/>
        <v>YES</v>
      </c>
      <c r="T101" s="12">
        <f t="shared" si="17"/>
        <v>2525</v>
      </c>
      <c r="U101" s="12">
        <f t="shared" si="14"/>
        <v>3026</v>
      </c>
      <c r="V101" s="12">
        <f t="shared" si="15"/>
        <v>-501</v>
      </c>
    </row>
    <row r="102" spans="1:22" x14ac:dyDescent="0.25">
      <c r="A102" s="6" t="s">
        <v>24</v>
      </c>
      <c r="B102" s="6" t="s">
        <v>23</v>
      </c>
      <c r="C102" s="27" t="s">
        <v>68</v>
      </c>
      <c r="D102" s="27" t="s">
        <v>68</v>
      </c>
      <c r="E102" s="28" t="s">
        <v>69</v>
      </c>
      <c r="F102" s="20" t="s">
        <v>70</v>
      </c>
      <c r="G102" s="7" t="s">
        <v>71</v>
      </c>
      <c r="H102" s="25" t="s">
        <v>72</v>
      </c>
      <c r="I102" s="25" t="s">
        <v>73</v>
      </c>
      <c r="J102" s="22" t="s">
        <v>129</v>
      </c>
      <c r="K102" s="12">
        <v>5</v>
      </c>
      <c r="L102" s="9">
        <v>632</v>
      </c>
      <c r="M102" s="12">
        <v>5517</v>
      </c>
      <c r="N102" s="12">
        <v>25956</v>
      </c>
      <c r="O102" s="11">
        <f t="shared" si="10"/>
        <v>8.7294303797468356</v>
      </c>
      <c r="P102" s="12">
        <f t="shared" si="11"/>
        <v>41.069620253164558</v>
      </c>
      <c r="Q102" s="12">
        <f t="shared" si="12"/>
        <v>49.799050632911396</v>
      </c>
      <c r="R102" s="6" t="str">
        <f t="shared" si="13"/>
        <v>YES</v>
      </c>
      <c r="S102" s="6" t="str">
        <f t="shared" si="16"/>
        <v>YES</v>
      </c>
      <c r="T102" s="12">
        <f t="shared" si="17"/>
        <v>7900</v>
      </c>
      <c r="U102" s="12">
        <f t="shared" si="14"/>
        <v>31473</v>
      </c>
      <c r="V102" s="12">
        <f t="shared" si="15"/>
        <v>-23573</v>
      </c>
    </row>
    <row r="103" spans="1:22" x14ac:dyDescent="0.25">
      <c r="A103" s="6" t="s">
        <v>24</v>
      </c>
      <c r="B103" s="6" t="s">
        <v>23</v>
      </c>
      <c r="C103" s="27" t="s">
        <v>68</v>
      </c>
      <c r="D103" s="27" t="s">
        <v>68</v>
      </c>
      <c r="E103" s="28" t="s">
        <v>69</v>
      </c>
      <c r="F103" s="20" t="s">
        <v>70</v>
      </c>
      <c r="G103" s="7" t="s">
        <v>71</v>
      </c>
      <c r="H103" s="25" t="s">
        <v>72</v>
      </c>
      <c r="I103" s="25" t="s">
        <v>73</v>
      </c>
      <c r="J103" s="22" t="s">
        <v>130</v>
      </c>
      <c r="K103" s="12">
        <v>18</v>
      </c>
      <c r="L103" s="9">
        <v>511</v>
      </c>
      <c r="M103" s="12">
        <v>10535</v>
      </c>
      <c r="O103" s="11">
        <f t="shared" si="10"/>
        <v>20.616438356164384</v>
      </c>
      <c r="P103" s="12">
        <f t="shared" si="11"/>
        <v>0</v>
      </c>
      <c r="Q103" s="12">
        <f t="shared" si="12"/>
        <v>20.616438356164384</v>
      </c>
      <c r="R103" s="6" t="str">
        <f t="shared" si="13"/>
        <v>YES</v>
      </c>
      <c r="S103" s="6" t="str">
        <f t="shared" si="16"/>
        <v>YES</v>
      </c>
      <c r="T103" s="12">
        <f t="shared" si="17"/>
        <v>6387.5</v>
      </c>
      <c r="U103" s="12">
        <f t="shared" si="14"/>
        <v>10535</v>
      </c>
      <c r="V103" s="12">
        <f t="shared" si="15"/>
        <v>-4147.5</v>
      </c>
    </row>
    <row r="104" spans="1:22" x14ac:dyDescent="0.25">
      <c r="A104" s="6" t="s">
        <v>24</v>
      </c>
      <c r="B104" s="6" t="s">
        <v>23</v>
      </c>
      <c r="C104" s="27" t="s">
        <v>68</v>
      </c>
      <c r="D104" s="27" t="s">
        <v>68</v>
      </c>
      <c r="E104" s="28" t="s">
        <v>69</v>
      </c>
      <c r="F104" s="20" t="s">
        <v>70</v>
      </c>
      <c r="G104" s="7" t="s">
        <v>71</v>
      </c>
      <c r="H104" s="25" t="s">
        <v>72</v>
      </c>
      <c r="I104" s="25" t="s">
        <v>73</v>
      </c>
      <c r="J104" s="22" t="s">
        <v>131</v>
      </c>
      <c r="K104" s="12">
        <v>20</v>
      </c>
      <c r="L104" s="9">
        <v>431</v>
      </c>
      <c r="M104" s="12">
        <v>11678</v>
      </c>
      <c r="O104" s="11">
        <f t="shared" si="10"/>
        <v>27.095127610208817</v>
      </c>
      <c r="P104" s="12">
        <f t="shared" si="11"/>
        <v>0</v>
      </c>
      <c r="Q104" s="12">
        <f t="shared" si="12"/>
        <v>27.095127610208817</v>
      </c>
      <c r="R104" s="6" t="str">
        <f t="shared" si="13"/>
        <v>YES</v>
      </c>
      <c r="S104" s="6" t="str">
        <f t="shared" si="16"/>
        <v>YES</v>
      </c>
      <c r="T104" s="12">
        <f t="shared" si="17"/>
        <v>5387.5</v>
      </c>
      <c r="U104" s="12">
        <f t="shared" si="14"/>
        <v>11678</v>
      </c>
      <c r="V104" s="12">
        <f t="shared" si="15"/>
        <v>-6290.5</v>
      </c>
    </row>
    <row r="105" spans="1:22" x14ac:dyDescent="0.25">
      <c r="A105" s="6" t="s">
        <v>24</v>
      </c>
      <c r="B105" s="6" t="s">
        <v>23</v>
      </c>
      <c r="C105" s="27" t="s">
        <v>68</v>
      </c>
      <c r="D105" s="27" t="s">
        <v>68</v>
      </c>
      <c r="E105" s="28" t="s">
        <v>69</v>
      </c>
      <c r="F105" s="20" t="s">
        <v>70</v>
      </c>
      <c r="G105" s="7" t="s">
        <v>71</v>
      </c>
      <c r="H105" s="25" t="s">
        <v>72</v>
      </c>
      <c r="I105" s="25" t="s">
        <v>73</v>
      </c>
      <c r="J105" s="22" t="s">
        <v>132</v>
      </c>
      <c r="K105" s="12">
        <v>5</v>
      </c>
      <c r="L105" s="9">
        <v>735</v>
      </c>
      <c r="M105" s="12">
        <v>7513</v>
      </c>
      <c r="N105" s="12">
        <v>32659</v>
      </c>
      <c r="O105" s="11">
        <f t="shared" si="10"/>
        <v>10.221768707482994</v>
      </c>
      <c r="P105" s="12">
        <f t="shared" si="11"/>
        <v>44.434013605442175</v>
      </c>
      <c r="Q105" s="12">
        <f t="shared" si="12"/>
        <v>54.655782312925169</v>
      </c>
      <c r="R105" s="6" t="str">
        <f t="shared" si="13"/>
        <v>YES</v>
      </c>
      <c r="S105" s="6" t="str">
        <f t="shared" si="16"/>
        <v>YES</v>
      </c>
      <c r="T105" s="12">
        <f t="shared" si="17"/>
        <v>9187.5</v>
      </c>
      <c r="U105" s="12">
        <f t="shared" si="14"/>
        <v>40172</v>
      </c>
      <c r="V105" s="12">
        <f t="shared" si="15"/>
        <v>-30984.5</v>
      </c>
    </row>
    <row r="106" spans="1:22" x14ac:dyDescent="0.25">
      <c r="A106" s="6" t="s">
        <v>24</v>
      </c>
      <c r="B106" s="6" t="s">
        <v>23</v>
      </c>
      <c r="C106" s="27" t="s">
        <v>68</v>
      </c>
      <c r="D106" s="27" t="s">
        <v>68</v>
      </c>
      <c r="E106" s="28" t="s">
        <v>69</v>
      </c>
      <c r="F106" s="20" t="s">
        <v>70</v>
      </c>
      <c r="G106" s="7" t="s">
        <v>71</v>
      </c>
      <c r="H106" s="25" t="s">
        <v>72</v>
      </c>
      <c r="I106" s="25" t="s">
        <v>73</v>
      </c>
      <c r="J106" s="22" t="s">
        <v>133</v>
      </c>
      <c r="K106" s="12">
        <v>59</v>
      </c>
      <c r="L106" s="9">
        <v>472</v>
      </c>
      <c r="M106" s="12">
        <v>28523</v>
      </c>
      <c r="O106" s="11">
        <f t="shared" si="10"/>
        <v>60.430084745762713</v>
      </c>
      <c r="P106" s="12">
        <f t="shared" si="11"/>
        <v>0</v>
      </c>
      <c r="Q106" s="12">
        <f t="shared" si="12"/>
        <v>60.430084745762713</v>
      </c>
      <c r="R106" s="6" t="str">
        <f t="shared" si="13"/>
        <v>YES</v>
      </c>
      <c r="S106" s="6" t="str">
        <f t="shared" si="16"/>
        <v>YES</v>
      </c>
      <c r="T106" s="12">
        <f t="shared" si="17"/>
        <v>5900</v>
      </c>
      <c r="U106" s="12">
        <f t="shared" si="14"/>
        <v>28523</v>
      </c>
      <c r="V106" s="12">
        <f t="shared" si="15"/>
        <v>-22623</v>
      </c>
    </row>
    <row r="107" spans="1:22" x14ac:dyDescent="0.25">
      <c r="A107" s="6" t="s">
        <v>24</v>
      </c>
      <c r="B107" s="6" t="s">
        <v>23</v>
      </c>
      <c r="C107" s="27" t="s">
        <v>68</v>
      </c>
      <c r="D107" s="27" t="s">
        <v>68</v>
      </c>
      <c r="E107" s="28" t="s">
        <v>69</v>
      </c>
      <c r="F107" s="20" t="s">
        <v>70</v>
      </c>
      <c r="G107" s="7" t="s">
        <v>71</v>
      </c>
      <c r="H107" s="25" t="s">
        <v>72</v>
      </c>
      <c r="I107" s="25" t="s">
        <v>73</v>
      </c>
      <c r="J107" s="22" t="s">
        <v>134</v>
      </c>
      <c r="K107" s="12">
        <v>16</v>
      </c>
      <c r="L107" s="9">
        <v>487</v>
      </c>
      <c r="M107" s="12">
        <v>8752</v>
      </c>
      <c r="O107" s="11">
        <f t="shared" si="10"/>
        <v>17.971252566735114</v>
      </c>
      <c r="P107" s="12">
        <f t="shared" si="11"/>
        <v>0</v>
      </c>
      <c r="Q107" s="12">
        <f t="shared" si="12"/>
        <v>17.971252566735114</v>
      </c>
      <c r="R107" s="6" t="str">
        <f t="shared" si="13"/>
        <v>YES</v>
      </c>
      <c r="S107" s="6" t="str">
        <f t="shared" si="16"/>
        <v>YES</v>
      </c>
      <c r="T107" s="12">
        <f t="shared" si="17"/>
        <v>6087.5</v>
      </c>
      <c r="U107" s="12">
        <f t="shared" si="14"/>
        <v>8752</v>
      </c>
      <c r="V107" s="12">
        <f t="shared" si="15"/>
        <v>-2664.5</v>
      </c>
    </row>
    <row r="108" spans="1:22" x14ac:dyDescent="0.25">
      <c r="A108" s="6" t="s">
        <v>24</v>
      </c>
      <c r="B108" s="6" t="s">
        <v>23</v>
      </c>
      <c r="C108" s="27" t="s">
        <v>68</v>
      </c>
      <c r="D108" s="27" t="s">
        <v>68</v>
      </c>
      <c r="E108" s="28" t="s">
        <v>69</v>
      </c>
      <c r="F108" s="20" t="s">
        <v>70</v>
      </c>
      <c r="G108" s="7" t="s">
        <v>71</v>
      </c>
      <c r="H108" s="25" t="s">
        <v>72</v>
      </c>
      <c r="I108" s="25" t="s">
        <v>73</v>
      </c>
      <c r="J108" s="22" t="s">
        <v>135</v>
      </c>
      <c r="K108" s="12">
        <v>15</v>
      </c>
      <c r="L108" s="9">
        <v>449</v>
      </c>
      <c r="M108" s="12">
        <v>7215</v>
      </c>
      <c r="O108" s="11">
        <f t="shared" si="10"/>
        <v>16.069042316258351</v>
      </c>
      <c r="P108" s="12">
        <f t="shared" si="11"/>
        <v>0</v>
      </c>
      <c r="Q108" s="12">
        <f t="shared" si="12"/>
        <v>16.069042316258351</v>
      </c>
      <c r="R108" s="6" t="str">
        <f t="shared" si="13"/>
        <v>YES</v>
      </c>
      <c r="S108" s="6" t="str">
        <f t="shared" si="16"/>
        <v>YES</v>
      </c>
      <c r="T108" s="12">
        <f t="shared" si="17"/>
        <v>5612.5</v>
      </c>
      <c r="U108" s="12">
        <f t="shared" si="14"/>
        <v>7215</v>
      </c>
      <c r="V108" s="12">
        <f t="shared" si="15"/>
        <v>-1602.5</v>
      </c>
    </row>
    <row r="109" spans="1:22" x14ac:dyDescent="0.25">
      <c r="A109" s="6" t="s">
        <v>24</v>
      </c>
      <c r="B109" s="6" t="s">
        <v>23</v>
      </c>
      <c r="C109" s="27" t="s">
        <v>68</v>
      </c>
      <c r="D109" s="27" t="s">
        <v>68</v>
      </c>
      <c r="E109" s="28" t="s">
        <v>69</v>
      </c>
      <c r="F109" s="20" t="s">
        <v>70</v>
      </c>
      <c r="G109" s="7" t="s">
        <v>71</v>
      </c>
      <c r="H109" s="25" t="s">
        <v>72</v>
      </c>
      <c r="I109" s="25" t="s">
        <v>73</v>
      </c>
      <c r="J109" s="22" t="s">
        <v>136</v>
      </c>
      <c r="K109" s="12">
        <v>15</v>
      </c>
      <c r="L109" s="9">
        <v>389</v>
      </c>
      <c r="M109" s="12">
        <v>5843</v>
      </c>
      <c r="O109" s="11">
        <f t="shared" si="10"/>
        <v>15.020565552699228</v>
      </c>
      <c r="P109" s="12">
        <f t="shared" si="11"/>
        <v>0</v>
      </c>
      <c r="Q109" s="12">
        <f t="shared" si="12"/>
        <v>15.020565552699228</v>
      </c>
      <c r="R109" s="6" t="str">
        <f t="shared" si="13"/>
        <v>YES</v>
      </c>
      <c r="S109" s="6" t="str">
        <f t="shared" si="16"/>
        <v>YES</v>
      </c>
      <c r="T109" s="12">
        <f t="shared" si="17"/>
        <v>4862.5</v>
      </c>
      <c r="U109" s="12">
        <f t="shared" si="14"/>
        <v>5843</v>
      </c>
      <c r="V109" s="12">
        <f t="shared" si="15"/>
        <v>-980.5</v>
      </c>
    </row>
    <row r="110" spans="1:22" x14ac:dyDescent="0.25">
      <c r="A110" s="6" t="s">
        <v>24</v>
      </c>
      <c r="B110" s="6" t="s">
        <v>23</v>
      </c>
      <c r="C110" s="27" t="s">
        <v>68</v>
      </c>
      <c r="D110" s="27" t="s">
        <v>68</v>
      </c>
      <c r="E110" s="28" t="s">
        <v>69</v>
      </c>
      <c r="F110" s="20" t="s">
        <v>70</v>
      </c>
      <c r="G110" s="7" t="s">
        <v>71</v>
      </c>
      <c r="H110" s="25" t="s">
        <v>72</v>
      </c>
      <c r="I110" s="25" t="s">
        <v>73</v>
      </c>
      <c r="J110" s="22" t="s">
        <v>137</v>
      </c>
      <c r="K110" s="12">
        <v>19</v>
      </c>
      <c r="L110" s="9">
        <v>287</v>
      </c>
      <c r="M110" s="12">
        <v>5923</v>
      </c>
      <c r="O110" s="11">
        <f t="shared" si="10"/>
        <v>20.637630662020907</v>
      </c>
      <c r="P110" s="12">
        <f t="shared" si="11"/>
        <v>0</v>
      </c>
      <c r="Q110" s="12">
        <f t="shared" si="12"/>
        <v>20.637630662020907</v>
      </c>
      <c r="R110" s="6" t="str">
        <f t="shared" si="13"/>
        <v>YES</v>
      </c>
      <c r="S110" s="6" t="str">
        <f t="shared" si="16"/>
        <v>YES</v>
      </c>
      <c r="T110" s="12">
        <f t="shared" si="17"/>
        <v>3587.5</v>
      </c>
      <c r="U110" s="12">
        <f t="shared" si="14"/>
        <v>5923</v>
      </c>
      <c r="V110" s="12">
        <f t="shared" si="15"/>
        <v>-2335.5</v>
      </c>
    </row>
    <row r="111" spans="1:22" x14ac:dyDescent="0.25">
      <c r="A111" s="6" t="s">
        <v>24</v>
      </c>
      <c r="B111" s="6" t="s">
        <v>23</v>
      </c>
      <c r="C111" s="27" t="s">
        <v>68</v>
      </c>
      <c r="D111" s="27" t="s">
        <v>68</v>
      </c>
      <c r="E111" s="28" t="s">
        <v>69</v>
      </c>
      <c r="F111" s="20" t="s">
        <v>70</v>
      </c>
      <c r="G111" s="7" t="s">
        <v>71</v>
      </c>
      <c r="H111" s="25" t="s">
        <v>72</v>
      </c>
      <c r="I111" s="25" t="s">
        <v>73</v>
      </c>
      <c r="J111" s="22" t="s">
        <v>138</v>
      </c>
      <c r="K111" s="12">
        <v>8</v>
      </c>
      <c r="L111" s="9">
        <v>610</v>
      </c>
      <c r="M111" s="12">
        <v>7123</v>
      </c>
      <c r="N111" s="12">
        <v>15998</v>
      </c>
      <c r="O111" s="11">
        <f t="shared" si="10"/>
        <v>11.677049180327868</v>
      </c>
      <c r="P111" s="12">
        <f t="shared" si="11"/>
        <v>26.22622950819672</v>
      </c>
      <c r="Q111" s="12">
        <f t="shared" si="12"/>
        <v>37.903278688524587</v>
      </c>
      <c r="R111" s="6" t="str">
        <f t="shared" si="13"/>
        <v>YES</v>
      </c>
      <c r="S111" s="6" t="str">
        <f t="shared" si="16"/>
        <v>YES</v>
      </c>
      <c r="T111" s="12">
        <f t="shared" si="17"/>
        <v>7625</v>
      </c>
      <c r="U111" s="12">
        <f t="shared" si="14"/>
        <v>23121</v>
      </c>
      <c r="V111" s="12">
        <f t="shared" si="15"/>
        <v>-15496</v>
      </c>
    </row>
    <row r="112" spans="1:22" x14ac:dyDescent="0.25">
      <c r="A112" s="6" t="s">
        <v>24</v>
      </c>
      <c r="B112" s="6" t="s">
        <v>23</v>
      </c>
      <c r="C112" s="27" t="s">
        <v>68</v>
      </c>
      <c r="D112" s="27" t="s">
        <v>68</v>
      </c>
      <c r="E112" s="28" t="s">
        <v>69</v>
      </c>
      <c r="F112" s="20" t="s">
        <v>70</v>
      </c>
      <c r="G112" s="7" t="s">
        <v>71</v>
      </c>
      <c r="H112" s="25" t="s">
        <v>72</v>
      </c>
      <c r="I112" s="25" t="s">
        <v>73</v>
      </c>
      <c r="J112" s="22" t="s">
        <v>139</v>
      </c>
      <c r="K112" s="12">
        <v>5</v>
      </c>
      <c r="L112" s="9">
        <v>263</v>
      </c>
      <c r="M112" s="12">
        <v>2019</v>
      </c>
      <c r="N112" s="12">
        <v>9647</v>
      </c>
      <c r="O112" s="11">
        <f t="shared" si="10"/>
        <v>7.6768060836501899</v>
      </c>
      <c r="P112" s="12">
        <f t="shared" si="11"/>
        <v>36.680608365019012</v>
      </c>
      <c r="Q112" s="12">
        <f t="shared" si="12"/>
        <v>44.357414448669203</v>
      </c>
      <c r="R112" s="6" t="str">
        <f t="shared" si="13"/>
        <v>YES</v>
      </c>
      <c r="S112" s="6" t="str">
        <f t="shared" si="16"/>
        <v>YES</v>
      </c>
      <c r="T112" s="12">
        <f t="shared" si="17"/>
        <v>3287.5</v>
      </c>
      <c r="U112" s="12">
        <f t="shared" si="14"/>
        <v>11666</v>
      </c>
      <c r="V112" s="12">
        <f t="shared" si="15"/>
        <v>-8378.5</v>
      </c>
    </row>
    <row r="113" spans="1:22" x14ac:dyDescent="0.25">
      <c r="A113" s="6" t="s">
        <v>24</v>
      </c>
      <c r="B113" s="6" t="s">
        <v>23</v>
      </c>
      <c r="C113" s="27" t="s">
        <v>68</v>
      </c>
      <c r="D113" s="27" t="s">
        <v>68</v>
      </c>
      <c r="E113" s="28" t="s">
        <v>69</v>
      </c>
      <c r="F113" s="20" t="s">
        <v>70</v>
      </c>
      <c r="G113" s="7" t="s">
        <v>71</v>
      </c>
      <c r="H113" s="25" t="s">
        <v>72</v>
      </c>
      <c r="I113" s="25" t="s">
        <v>73</v>
      </c>
      <c r="J113" s="22" t="s">
        <v>140</v>
      </c>
      <c r="K113" s="12">
        <v>116</v>
      </c>
      <c r="L113" s="9">
        <v>456</v>
      </c>
      <c r="M113" s="12">
        <v>55620</v>
      </c>
      <c r="O113" s="11">
        <f t="shared" si="10"/>
        <v>121.97368421052632</v>
      </c>
      <c r="P113" s="12">
        <f t="shared" si="11"/>
        <v>0</v>
      </c>
      <c r="Q113" s="12">
        <f t="shared" si="12"/>
        <v>121.97368421052632</v>
      </c>
      <c r="R113" s="6" t="str">
        <f t="shared" si="13"/>
        <v>YES</v>
      </c>
      <c r="S113" s="6" t="str">
        <f t="shared" si="16"/>
        <v>YES</v>
      </c>
      <c r="T113" s="12">
        <f t="shared" si="17"/>
        <v>5700</v>
      </c>
      <c r="U113" s="12">
        <f t="shared" si="14"/>
        <v>55620</v>
      </c>
      <c r="V113" s="12">
        <f t="shared" si="15"/>
        <v>-49920</v>
      </c>
    </row>
    <row r="114" spans="1:22" x14ac:dyDescent="0.25">
      <c r="A114" s="6" t="s">
        <v>24</v>
      </c>
      <c r="B114" s="6" t="s">
        <v>23</v>
      </c>
      <c r="C114" s="27" t="s">
        <v>68</v>
      </c>
      <c r="D114" s="27" t="s">
        <v>68</v>
      </c>
      <c r="E114" s="28" t="s">
        <v>69</v>
      </c>
      <c r="F114" s="20" t="s">
        <v>70</v>
      </c>
      <c r="G114" s="7" t="s">
        <v>71</v>
      </c>
      <c r="H114" s="25" t="s">
        <v>72</v>
      </c>
      <c r="I114" s="25" t="s">
        <v>73</v>
      </c>
      <c r="J114" s="22" t="s">
        <v>141</v>
      </c>
      <c r="K114" s="12">
        <v>19</v>
      </c>
      <c r="L114" s="9">
        <v>464</v>
      </c>
      <c r="M114" s="12">
        <v>9301</v>
      </c>
      <c r="O114" s="11">
        <f t="shared" si="10"/>
        <v>20.045258620689655</v>
      </c>
      <c r="P114" s="12">
        <f t="shared" si="11"/>
        <v>0</v>
      </c>
      <c r="Q114" s="12">
        <f t="shared" si="12"/>
        <v>20.045258620689655</v>
      </c>
      <c r="R114" s="6" t="str">
        <f t="shared" si="13"/>
        <v>YES</v>
      </c>
      <c r="S114" s="6" t="str">
        <f t="shared" si="16"/>
        <v>YES</v>
      </c>
      <c r="T114" s="12">
        <f t="shared" si="17"/>
        <v>5800</v>
      </c>
      <c r="U114" s="12">
        <f t="shared" si="14"/>
        <v>9301</v>
      </c>
      <c r="V114" s="12">
        <f t="shared" si="15"/>
        <v>-3501</v>
      </c>
    </row>
    <row r="115" spans="1:22" x14ac:dyDescent="0.25">
      <c r="A115" s="6" t="s">
        <v>24</v>
      </c>
      <c r="B115" s="6" t="s">
        <v>23</v>
      </c>
      <c r="C115" s="27" t="s">
        <v>68</v>
      </c>
      <c r="D115" s="27" t="s">
        <v>68</v>
      </c>
      <c r="E115" s="28" t="s">
        <v>69</v>
      </c>
      <c r="F115" s="20" t="s">
        <v>70</v>
      </c>
      <c r="G115" s="7" t="s">
        <v>71</v>
      </c>
      <c r="H115" s="25" t="s">
        <v>72</v>
      </c>
      <c r="I115" s="25" t="s">
        <v>73</v>
      </c>
      <c r="J115" s="22" t="s">
        <v>142</v>
      </c>
      <c r="K115" s="12">
        <v>19</v>
      </c>
      <c r="L115" s="9">
        <v>32</v>
      </c>
      <c r="M115" s="12">
        <v>603</v>
      </c>
      <c r="O115" s="11">
        <f t="shared" si="10"/>
        <v>18.84375</v>
      </c>
      <c r="P115" s="12">
        <f t="shared" si="11"/>
        <v>0</v>
      </c>
      <c r="Q115" s="12">
        <f t="shared" si="12"/>
        <v>18.84375</v>
      </c>
      <c r="R115" s="6" t="str">
        <f t="shared" si="13"/>
        <v>YES</v>
      </c>
      <c r="S115" s="6" t="str">
        <f t="shared" si="16"/>
        <v>YES</v>
      </c>
      <c r="T115" s="12">
        <f t="shared" si="17"/>
        <v>400</v>
      </c>
      <c r="U115" s="12">
        <f t="shared" si="14"/>
        <v>603</v>
      </c>
      <c r="V115" s="12">
        <f t="shared" si="15"/>
        <v>-203</v>
      </c>
    </row>
    <row r="116" spans="1:22" x14ac:dyDescent="0.25">
      <c r="A116" s="6" t="s">
        <v>24</v>
      </c>
      <c r="B116" s="6" t="s">
        <v>23</v>
      </c>
      <c r="C116" s="27" t="s">
        <v>68</v>
      </c>
      <c r="D116" s="27" t="s">
        <v>68</v>
      </c>
      <c r="E116" s="28" t="s">
        <v>69</v>
      </c>
      <c r="F116" s="20" t="s">
        <v>70</v>
      </c>
      <c r="G116" s="7" t="s">
        <v>71</v>
      </c>
      <c r="H116" s="25" t="s">
        <v>72</v>
      </c>
      <c r="I116" s="25" t="s">
        <v>73</v>
      </c>
      <c r="J116" s="22" t="s">
        <v>143</v>
      </c>
      <c r="K116" s="12">
        <v>5</v>
      </c>
      <c r="L116" s="9">
        <v>792</v>
      </c>
      <c r="M116" s="12">
        <v>11021</v>
      </c>
      <c r="N116" s="12">
        <v>29084</v>
      </c>
      <c r="O116" s="11">
        <f t="shared" si="10"/>
        <v>13.91540404040404</v>
      </c>
      <c r="P116" s="12">
        <f t="shared" si="11"/>
        <v>36.722222222222221</v>
      </c>
      <c r="Q116" s="12">
        <f t="shared" si="12"/>
        <v>50.637626262626263</v>
      </c>
      <c r="R116" s="6" t="str">
        <f t="shared" si="13"/>
        <v>YES</v>
      </c>
      <c r="S116" s="6" t="str">
        <f t="shared" si="16"/>
        <v>YES</v>
      </c>
      <c r="T116" s="12">
        <f t="shared" si="17"/>
        <v>9900</v>
      </c>
      <c r="U116" s="12">
        <f t="shared" si="14"/>
        <v>40105</v>
      </c>
      <c r="V116" s="12">
        <f t="shared" si="15"/>
        <v>-30205</v>
      </c>
    </row>
    <row r="117" spans="1:22" x14ac:dyDescent="0.25">
      <c r="A117" s="6" t="s">
        <v>24</v>
      </c>
      <c r="B117" s="6" t="s">
        <v>23</v>
      </c>
      <c r="C117" s="27" t="s">
        <v>68</v>
      </c>
      <c r="D117" s="27" t="s">
        <v>68</v>
      </c>
      <c r="E117" s="28" t="s">
        <v>69</v>
      </c>
      <c r="F117" s="20" t="s">
        <v>70</v>
      </c>
      <c r="G117" s="7" t="s">
        <v>71</v>
      </c>
      <c r="H117" s="25" t="s">
        <v>72</v>
      </c>
      <c r="I117" s="25" t="s">
        <v>73</v>
      </c>
      <c r="J117" s="22" t="s">
        <v>144</v>
      </c>
      <c r="K117" s="12">
        <v>19</v>
      </c>
      <c r="L117" s="9">
        <v>126</v>
      </c>
      <c r="M117" s="12">
        <v>3223</v>
      </c>
      <c r="O117" s="11">
        <f t="shared" si="10"/>
        <v>25.579365079365079</v>
      </c>
      <c r="P117" s="12">
        <f t="shared" si="11"/>
        <v>0</v>
      </c>
      <c r="Q117" s="12">
        <f t="shared" si="12"/>
        <v>25.579365079365079</v>
      </c>
      <c r="R117" s="6" t="str">
        <f t="shared" si="13"/>
        <v>YES</v>
      </c>
      <c r="S117" s="6" t="str">
        <f t="shared" si="16"/>
        <v>YES</v>
      </c>
      <c r="T117" s="12">
        <f t="shared" si="17"/>
        <v>1575</v>
      </c>
      <c r="U117" s="12">
        <f t="shared" si="14"/>
        <v>3223</v>
      </c>
      <c r="V117" s="12">
        <f t="shared" si="15"/>
        <v>-1648</v>
      </c>
    </row>
    <row r="118" spans="1:22" x14ac:dyDescent="0.25">
      <c r="A118" s="6" t="s">
        <v>24</v>
      </c>
      <c r="B118" s="6" t="s">
        <v>23</v>
      </c>
      <c r="C118" s="32" t="s">
        <v>145</v>
      </c>
      <c r="D118" s="32" t="s">
        <v>145</v>
      </c>
      <c r="E118" s="28" t="s">
        <v>146</v>
      </c>
      <c r="F118" s="28" t="s">
        <v>147</v>
      </c>
      <c r="G118" s="7" t="s">
        <v>148</v>
      </c>
      <c r="H118" s="25" t="s">
        <v>149</v>
      </c>
      <c r="I118" s="29" t="s">
        <v>150</v>
      </c>
      <c r="J118" s="22" t="s">
        <v>151</v>
      </c>
      <c r="K118" s="12">
        <v>13.05</v>
      </c>
      <c r="L118" s="9">
        <v>350</v>
      </c>
      <c r="M118" s="12">
        <v>4534</v>
      </c>
      <c r="N118" s="12">
        <v>101</v>
      </c>
      <c r="O118" s="11">
        <f t="shared" si="10"/>
        <v>12.954285714285714</v>
      </c>
      <c r="P118" s="12">
        <f t="shared" si="11"/>
        <v>0.28857142857142859</v>
      </c>
      <c r="Q118" s="12">
        <f t="shared" si="12"/>
        <v>13.242857142857142</v>
      </c>
      <c r="R118" s="6" t="str">
        <f t="shared" si="13"/>
        <v>YES</v>
      </c>
      <c r="S118" s="6" t="str">
        <f t="shared" si="16"/>
        <v>YES</v>
      </c>
      <c r="T118" s="12">
        <f t="shared" si="17"/>
        <v>4375</v>
      </c>
      <c r="U118" s="12">
        <f t="shared" si="14"/>
        <v>4635</v>
      </c>
      <c r="V118" s="12">
        <f t="shared" si="15"/>
        <v>-260</v>
      </c>
    </row>
    <row r="119" spans="1:22" x14ac:dyDescent="0.25">
      <c r="A119" s="6" t="s">
        <v>24</v>
      </c>
      <c r="B119" s="6" t="s">
        <v>23</v>
      </c>
      <c r="C119" s="32" t="s">
        <v>145</v>
      </c>
      <c r="D119" s="32" t="s">
        <v>145</v>
      </c>
      <c r="E119" s="28" t="s">
        <v>146</v>
      </c>
      <c r="F119" s="28" t="s">
        <v>147</v>
      </c>
      <c r="G119" s="7" t="s">
        <v>148</v>
      </c>
      <c r="H119" s="25" t="s">
        <v>149</v>
      </c>
      <c r="I119" s="29" t="s">
        <v>150</v>
      </c>
      <c r="J119" s="22" t="s">
        <v>152</v>
      </c>
      <c r="K119" s="12">
        <v>13.05</v>
      </c>
      <c r="L119" s="9">
        <v>119</v>
      </c>
      <c r="M119" s="12">
        <v>1615.45</v>
      </c>
      <c r="N119" s="12">
        <v>107.5</v>
      </c>
      <c r="O119" s="11">
        <f t="shared" si="10"/>
        <v>13.575210084033614</v>
      </c>
      <c r="P119" s="12">
        <f t="shared" si="11"/>
        <v>0.90336134453781514</v>
      </c>
      <c r="Q119" s="12">
        <f t="shared" si="12"/>
        <v>14.47857142857143</v>
      </c>
      <c r="R119" s="6" t="str">
        <f t="shared" si="13"/>
        <v>YES</v>
      </c>
      <c r="S119" s="6" t="str">
        <f t="shared" si="16"/>
        <v>YES</v>
      </c>
      <c r="T119" s="12">
        <f t="shared" si="17"/>
        <v>1487.5</v>
      </c>
      <c r="U119" s="12">
        <f t="shared" si="14"/>
        <v>1722.95</v>
      </c>
      <c r="V119" s="12">
        <f t="shared" si="15"/>
        <v>-235.45000000000005</v>
      </c>
    </row>
    <row r="120" spans="1:22" x14ac:dyDescent="0.25">
      <c r="A120" s="6" t="s">
        <v>24</v>
      </c>
      <c r="B120" s="6" t="s">
        <v>23</v>
      </c>
      <c r="C120" s="32" t="s">
        <v>145</v>
      </c>
      <c r="D120" s="32" t="s">
        <v>145</v>
      </c>
      <c r="E120" s="28" t="s">
        <v>146</v>
      </c>
      <c r="F120" s="28" t="s">
        <v>147</v>
      </c>
      <c r="G120" s="7" t="s">
        <v>148</v>
      </c>
      <c r="H120" s="25" t="s">
        <v>149</v>
      </c>
      <c r="I120" s="29" t="s">
        <v>150</v>
      </c>
      <c r="J120" s="22" t="s">
        <v>153</v>
      </c>
      <c r="K120" s="12">
        <v>18.05</v>
      </c>
      <c r="L120" s="9">
        <v>432</v>
      </c>
      <c r="M120" s="12">
        <v>8009.51</v>
      </c>
      <c r="N120" s="12">
        <v>382.91</v>
      </c>
      <c r="O120" s="11">
        <f t="shared" si="10"/>
        <v>18.540532407407408</v>
      </c>
      <c r="P120" s="12">
        <f t="shared" si="11"/>
        <v>0.88636574074074082</v>
      </c>
      <c r="Q120" s="12">
        <f t="shared" si="12"/>
        <v>19.426898148148148</v>
      </c>
      <c r="R120" s="6" t="str">
        <f t="shared" si="13"/>
        <v>YES</v>
      </c>
      <c r="S120" s="6" t="str">
        <f t="shared" si="16"/>
        <v>YES</v>
      </c>
      <c r="T120" s="12">
        <f t="shared" si="17"/>
        <v>5400</v>
      </c>
      <c r="U120" s="12">
        <f t="shared" si="14"/>
        <v>8392.42</v>
      </c>
      <c r="V120" s="12">
        <f t="shared" si="15"/>
        <v>-2992.42</v>
      </c>
    </row>
    <row r="121" spans="1:22" x14ac:dyDescent="0.25">
      <c r="A121" s="6" t="s">
        <v>24</v>
      </c>
      <c r="B121" s="6" t="s">
        <v>23</v>
      </c>
      <c r="C121" s="32" t="s">
        <v>145</v>
      </c>
      <c r="D121" s="32" t="s">
        <v>145</v>
      </c>
      <c r="E121" s="28" t="s">
        <v>146</v>
      </c>
      <c r="F121" s="28" t="s">
        <v>147</v>
      </c>
      <c r="G121" s="7" t="s">
        <v>148</v>
      </c>
      <c r="H121" s="25" t="s">
        <v>149</v>
      </c>
      <c r="I121" s="29" t="s">
        <v>150</v>
      </c>
      <c r="J121" s="22" t="s">
        <v>154</v>
      </c>
      <c r="K121" s="12">
        <v>13.55</v>
      </c>
      <c r="L121" s="9">
        <v>353</v>
      </c>
      <c r="M121" s="12">
        <v>4746.7</v>
      </c>
      <c r="N121" s="12">
        <v>91.05</v>
      </c>
      <c r="O121" s="11">
        <f t="shared" si="10"/>
        <v>13.446742209631728</v>
      </c>
      <c r="P121" s="12">
        <f t="shared" si="11"/>
        <v>0.25793201133144478</v>
      </c>
      <c r="Q121" s="12">
        <f t="shared" si="12"/>
        <v>13.704674220963172</v>
      </c>
      <c r="R121" s="6" t="str">
        <f t="shared" si="13"/>
        <v>YES</v>
      </c>
      <c r="S121" s="6" t="str">
        <f t="shared" si="16"/>
        <v>YES</v>
      </c>
      <c r="T121" s="12">
        <f t="shared" si="17"/>
        <v>4412.5</v>
      </c>
      <c r="U121" s="12">
        <f t="shared" si="14"/>
        <v>4837.75</v>
      </c>
      <c r="V121" s="12">
        <f t="shared" si="15"/>
        <v>-425.25</v>
      </c>
    </row>
    <row r="122" spans="1:22" x14ac:dyDescent="0.25">
      <c r="A122" s="6" t="s">
        <v>24</v>
      </c>
      <c r="B122" s="6" t="s">
        <v>23</v>
      </c>
      <c r="C122" s="32" t="s">
        <v>145</v>
      </c>
      <c r="D122" s="32" t="s">
        <v>145</v>
      </c>
      <c r="E122" s="28" t="s">
        <v>146</v>
      </c>
      <c r="F122" s="28" t="s">
        <v>147</v>
      </c>
      <c r="G122" s="7" t="s">
        <v>148</v>
      </c>
      <c r="H122" s="25" t="s">
        <v>149</v>
      </c>
      <c r="I122" s="29" t="s">
        <v>150</v>
      </c>
      <c r="J122" s="22" t="s">
        <v>155</v>
      </c>
      <c r="K122" s="12">
        <v>5</v>
      </c>
      <c r="L122" s="9">
        <v>280</v>
      </c>
      <c r="M122" s="12">
        <v>2400</v>
      </c>
      <c r="N122" s="12">
        <v>6300</v>
      </c>
      <c r="O122" s="11">
        <f t="shared" si="10"/>
        <v>8.5714285714285712</v>
      </c>
      <c r="P122" s="12">
        <f t="shared" si="11"/>
        <v>22.5</v>
      </c>
      <c r="Q122" s="12">
        <f t="shared" si="12"/>
        <v>31.071428571428573</v>
      </c>
      <c r="R122" s="6" t="str">
        <f t="shared" si="13"/>
        <v>YES</v>
      </c>
      <c r="S122" s="6" t="str">
        <f t="shared" si="16"/>
        <v>YES</v>
      </c>
      <c r="T122" s="12">
        <f t="shared" si="17"/>
        <v>3500</v>
      </c>
      <c r="U122" s="12">
        <f t="shared" si="14"/>
        <v>8700</v>
      </c>
      <c r="V122" s="12">
        <f t="shared" si="15"/>
        <v>-5200</v>
      </c>
    </row>
    <row r="123" spans="1:22" x14ac:dyDescent="0.25">
      <c r="A123" s="6" t="s">
        <v>24</v>
      </c>
      <c r="B123" s="6" t="s">
        <v>23</v>
      </c>
      <c r="C123" s="32" t="s">
        <v>145</v>
      </c>
      <c r="D123" s="32" t="s">
        <v>145</v>
      </c>
      <c r="E123" s="28" t="s">
        <v>146</v>
      </c>
      <c r="F123" s="28" t="s">
        <v>147</v>
      </c>
      <c r="G123" s="7" t="s">
        <v>148</v>
      </c>
      <c r="H123" s="25" t="s">
        <v>149</v>
      </c>
      <c r="I123" s="29" t="s">
        <v>150</v>
      </c>
      <c r="J123" s="22" t="s">
        <v>156</v>
      </c>
      <c r="K123" s="12">
        <v>4.45</v>
      </c>
      <c r="L123" s="9">
        <v>90</v>
      </c>
      <c r="M123" s="12">
        <v>400.5</v>
      </c>
      <c r="N123" s="12">
        <v>3600</v>
      </c>
      <c r="O123" s="11">
        <f t="shared" si="10"/>
        <v>4.45</v>
      </c>
      <c r="P123" s="12">
        <f t="shared" si="11"/>
        <v>40</v>
      </c>
      <c r="Q123" s="12">
        <f t="shared" si="12"/>
        <v>44.45</v>
      </c>
      <c r="R123" s="6" t="str">
        <f t="shared" si="13"/>
        <v>YES</v>
      </c>
      <c r="S123" s="6" t="str">
        <f t="shared" si="16"/>
        <v>YES</v>
      </c>
      <c r="T123" s="12">
        <f t="shared" si="17"/>
        <v>1125</v>
      </c>
      <c r="U123" s="12">
        <f t="shared" si="14"/>
        <v>4000.5</v>
      </c>
      <c r="V123" s="12">
        <f t="shared" si="15"/>
        <v>-2875.5</v>
      </c>
    </row>
    <row r="124" spans="1:22" x14ac:dyDescent="0.25">
      <c r="A124" s="6" t="s">
        <v>24</v>
      </c>
      <c r="B124" s="6" t="s">
        <v>23</v>
      </c>
      <c r="C124" s="32" t="s">
        <v>145</v>
      </c>
      <c r="D124" s="32" t="s">
        <v>145</v>
      </c>
      <c r="E124" s="28" t="s">
        <v>146</v>
      </c>
      <c r="F124" s="28" t="s">
        <v>147</v>
      </c>
      <c r="G124" s="7" t="s">
        <v>148</v>
      </c>
      <c r="H124" s="25" t="s">
        <v>149</v>
      </c>
      <c r="I124" s="29" t="s">
        <v>150</v>
      </c>
      <c r="J124" s="22" t="s">
        <v>157</v>
      </c>
      <c r="K124" s="12">
        <v>4.45</v>
      </c>
      <c r="L124" s="9">
        <v>435</v>
      </c>
      <c r="M124" s="12">
        <v>1935.75</v>
      </c>
      <c r="N124" s="12">
        <v>12500</v>
      </c>
      <c r="O124" s="11">
        <f t="shared" si="10"/>
        <v>4.45</v>
      </c>
      <c r="P124" s="12">
        <f t="shared" si="11"/>
        <v>28.735632183908045</v>
      </c>
      <c r="Q124" s="12">
        <f t="shared" si="12"/>
        <v>33.185632183908048</v>
      </c>
      <c r="R124" s="6" t="str">
        <f t="shared" si="13"/>
        <v>YES</v>
      </c>
      <c r="S124" s="6" t="str">
        <f t="shared" si="16"/>
        <v>YES</v>
      </c>
      <c r="T124" s="12">
        <f t="shared" si="17"/>
        <v>5437.5</v>
      </c>
      <c r="U124" s="12">
        <f t="shared" si="14"/>
        <v>14435.75</v>
      </c>
      <c r="V124" s="12">
        <f t="shared" si="15"/>
        <v>-8998.25</v>
      </c>
    </row>
    <row r="125" spans="1:22" x14ac:dyDescent="0.25">
      <c r="A125" s="6" t="s">
        <v>24</v>
      </c>
      <c r="B125" s="6" t="s">
        <v>23</v>
      </c>
      <c r="C125" s="24" t="s">
        <v>164</v>
      </c>
      <c r="D125" s="24" t="s">
        <v>164</v>
      </c>
      <c r="E125" s="24" t="s">
        <v>163</v>
      </c>
      <c r="F125" s="24" t="s">
        <v>162</v>
      </c>
      <c r="G125" s="7" t="s">
        <v>161</v>
      </c>
      <c r="H125" s="25" t="s">
        <v>160</v>
      </c>
      <c r="I125" s="29" t="s">
        <v>159</v>
      </c>
      <c r="J125" s="22" t="s">
        <v>158</v>
      </c>
      <c r="K125" s="12">
        <v>4.45</v>
      </c>
      <c r="L125" s="9">
        <v>480</v>
      </c>
      <c r="M125" s="12">
        <v>2136</v>
      </c>
      <c r="N125" s="12">
        <v>9300</v>
      </c>
      <c r="O125" s="11">
        <f t="shared" si="10"/>
        <v>4.45</v>
      </c>
      <c r="P125" s="12">
        <f t="shared" si="11"/>
        <v>19.375</v>
      </c>
      <c r="Q125" s="12">
        <f t="shared" si="12"/>
        <v>23.824999999999999</v>
      </c>
      <c r="R125" s="6" t="str">
        <f t="shared" si="13"/>
        <v>YES</v>
      </c>
      <c r="S125" s="6" t="str">
        <f t="shared" si="16"/>
        <v>YES</v>
      </c>
      <c r="T125" s="12">
        <f t="shared" si="17"/>
        <v>6000</v>
      </c>
      <c r="U125" s="12">
        <f t="shared" si="14"/>
        <v>11436</v>
      </c>
      <c r="V125" s="12">
        <f t="shared" si="15"/>
        <v>-5436</v>
      </c>
    </row>
    <row r="126" spans="1:22" x14ac:dyDescent="0.25">
      <c r="A126" s="6" t="s">
        <v>24</v>
      </c>
      <c r="B126" s="6" t="s">
        <v>23</v>
      </c>
      <c r="C126" s="24" t="s">
        <v>165</v>
      </c>
      <c r="D126" s="24" t="s">
        <v>165</v>
      </c>
      <c r="E126" s="24" t="s">
        <v>166</v>
      </c>
      <c r="F126" s="24" t="s">
        <v>167</v>
      </c>
      <c r="G126" s="7" t="s">
        <v>168</v>
      </c>
      <c r="H126" s="25" t="s">
        <v>160</v>
      </c>
      <c r="I126" s="29" t="s">
        <v>159</v>
      </c>
      <c r="J126" s="22" t="s">
        <v>170</v>
      </c>
      <c r="K126" s="12">
        <v>5</v>
      </c>
      <c r="L126" s="9">
        <v>280</v>
      </c>
      <c r="M126" s="12">
        <v>1400</v>
      </c>
      <c r="N126" s="12">
        <v>4300</v>
      </c>
      <c r="O126" s="11">
        <f t="shared" si="10"/>
        <v>5</v>
      </c>
      <c r="P126" s="12">
        <f t="shared" si="11"/>
        <v>15.357142857142858</v>
      </c>
      <c r="Q126" s="12">
        <f t="shared" si="12"/>
        <v>20.357142857142858</v>
      </c>
      <c r="R126" s="6" t="str">
        <f t="shared" si="13"/>
        <v>YES</v>
      </c>
      <c r="S126" s="6" t="str">
        <f t="shared" si="16"/>
        <v>YES</v>
      </c>
      <c r="T126" s="12">
        <f t="shared" si="17"/>
        <v>3500</v>
      </c>
      <c r="U126" s="12">
        <f t="shared" si="14"/>
        <v>5700</v>
      </c>
      <c r="V126" s="12">
        <f t="shared" si="15"/>
        <v>-2200</v>
      </c>
    </row>
    <row r="127" spans="1:22" x14ac:dyDescent="0.25">
      <c r="A127" s="6" t="s">
        <v>24</v>
      </c>
      <c r="B127" s="6" t="s">
        <v>23</v>
      </c>
      <c r="C127" s="24" t="s">
        <v>165</v>
      </c>
      <c r="D127" s="24" t="s">
        <v>165</v>
      </c>
      <c r="E127" s="24" t="s">
        <v>166</v>
      </c>
      <c r="F127" s="24" t="s">
        <v>167</v>
      </c>
      <c r="G127" s="7" t="s">
        <v>168</v>
      </c>
      <c r="H127" s="25" t="s">
        <v>160</v>
      </c>
      <c r="I127" s="29" t="s">
        <v>159</v>
      </c>
      <c r="J127" s="22" t="s">
        <v>169</v>
      </c>
      <c r="K127" s="12">
        <v>12.5</v>
      </c>
      <c r="L127" s="9">
        <v>320</v>
      </c>
      <c r="M127" s="12">
        <v>4000</v>
      </c>
      <c r="N127" s="12">
        <v>3400</v>
      </c>
      <c r="O127" s="11">
        <f t="shared" si="10"/>
        <v>12.5</v>
      </c>
      <c r="P127" s="12">
        <f t="shared" si="11"/>
        <v>10.625</v>
      </c>
      <c r="Q127" s="12">
        <f t="shared" si="12"/>
        <v>23.125</v>
      </c>
      <c r="R127" s="6" t="str">
        <f t="shared" si="13"/>
        <v>YES</v>
      </c>
      <c r="S127" s="6" t="str">
        <f t="shared" si="16"/>
        <v>YES</v>
      </c>
      <c r="T127" s="12">
        <f t="shared" si="17"/>
        <v>4000</v>
      </c>
      <c r="U127" s="12">
        <f t="shared" si="14"/>
        <v>7400</v>
      </c>
      <c r="V127" s="12">
        <f t="shared" si="15"/>
        <v>-3400</v>
      </c>
    </row>
    <row r="128" spans="1:22" x14ac:dyDescent="0.25">
      <c r="A128" s="6" t="s">
        <v>24</v>
      </c>
      <c r="B128" s="6" t="s">
        <v>23</v>
      </c>
      <c r="C128" s="24" t="s">
        <v>186</v>
      </c>
      <c r="D128" s="24" t="s">
        <v>186</v>
      </c>
      <c r="E128" s="24" t="s">
        <v>187</v>
      </c>
      <c r="F128" s="24" t="s">
        <v>188</v>
      </c>
      <c r="G128" s="7" t="s">
        <v>189</v>
      </c>
      <c r="H128" s="30" t="s">
        <v>190</v>
      </c>
      <c r="I128" s="30" t="s">
        <v>191</v>
      </c>
      <c r="J128" s="22" t="s">
        <v>171</v>
      </c>
      <c r="K128" s="12">
        <v>24.48</v>
      </c>
      <c r="L128" s="9">
        <v>15</v>
      </c>
      <c r="M128" s="12">
        <v>367.2</v>
      </c>
      <c r="N128" s="12">
        <v>0</v>
      </c>
      <c r="O128" s="11">
        <f t="shared" si="10"/>
        <v>24.48</v>
      </c>
      <c r="P128" s="12">
        <f t="shared" si="11"/>
        <v>0</v>
      </c>
      <c r="Q128" s="12">
        <f t="shared" si="12"/>
        <v>24.48</v>
      </c>
      <c r="R128" s="6" t="str">
        <f t="shared" si="13"/>
        <v>YES</v>
      </c>
      <c r="S128" s="6" t="str">
        <f t="shared" si="16"/>
        <v>YES</v>
      </c>
      <c r="T128" s="12">
        <f t="shared" si="17"/>
        <v>187.5</v>
      </c>
      <c r="U128" s="12">
        <f t="shared" si="14"/>
        <v>367.2</v>
      </c>
      <c r="V128" s="12">
        <f t="shared" si="15"/>
        <v>-179.7</v>
      </c>
    </row>
    <row r="129" spans="1:22" x14ac:dyDescent="0.25">
      <c r="A129" s="6" t="s">
        <v>24</v>
      </c>
      <c r="B129" s="6" t="s">
        <v>23</v>
      </c>
      <c r="C129" s="24" t="s">
        <v>186</v>
      </c>
      <c r="D129" s="24" t="s">
        <v>186</v>
      </c>
      <c r="E129" s="24" t="s">
        <v>187</v>
      </c>
      <c r="F129" s="24" t="s">
        <v>188</v>
      </c>
      <c r="G129" s="7" t="s">
        <v>189</v>
      </c>
      <c r="H129" s="30" t="s">
        <v>190</v>
      </c>
      <c r="I129" s="30" t="s">
        <v>191</v>
      </c>
      <c r="J129" s="22" t="s">
        <v>172</v>
      </c>
      <c r="K129" s="12">
        <v>42.98</v>
      </c>
      <c r="L129" s="9">
        <v>5</v>
      </c>
      <c r="M129" s="12">
        <v>214.9</v>
      </c>
      <c r="N129" s="12">
        <v>900</v>
      </c>
      <c r="O129" s="11">
        <f t="shared" si="10"/>
        <v>42.980000000000004</v>
      </c>
      <c r="P129" s="12">
        <f t="shared" si="11"/>
        <v>180</v>
      </c>
      <c r="Q129" s="12">
        <f t="shared" si="12"/>
        <v>222.98000000000002</v>
      </c>
      <c r="R129" s="6" t="str">
        <f t="shared" si="13"/>
        <v>YES</v>
      </c>
      <c r="S129" s="6" t="str">
        <f t="shared" si="16"/>
        <v>YES</v>
      </c>
      <c r="T129" s="12">
        <f t="shared" si="17"/>
        <v>62.5</v>
      </c>
      <c r="U129" s="12">
        <f t="shared" si="14"/>
        <v>1114.9000000000001</v>
      </c>
      <c r="V129" s="12">
        <f t="shared" si="15"/>
        <v>-1052.4000000000001</v>
      </c>
    </row>
    <row r="130" spans="1:22" x14ac:dyDescent="0.25">
      <c r="A130" s="6" t="s">
        <v>24</v>
      </c>
      <c r="B130" s="6" t="s">
        <v>23</v>
      </c>
      <c r="C130" s="24" t="s">
        <v>186</v>
      </c>
      <c r="D130" s="24" t="s">
        <v>186</v>
      </c>
      <c r="E130" s="24" t="s">
        <v>187</v>
      </c>
      <c r="F130" s="24" t="s">
        <v>188</v>
      </c>
      <c r="G130" s="7" t="s">
        <v>189</v>
      </c>
      <c r="H130" s="30" t="s">
        <v>190</v>
      </c>
      <c r="I130" s="30" t="s">
        <v>191</v>
      </c>
      <c r="J130" s="22" t="s">
        <v>173</v>
      </c>
      <c r="K130" s="12">
        <v>390.87</v>
      </c>
      <c r="L130" s="9">
        <v>5</v>
      </c>
      <c r="M130" s="12">
        <v>1954.35</v>
      </c>
      <c r="N130" s="12">
        <v>4320</v>
      </c>
      <c r="O130" s="11">
        <f t="shared" ref="O130:O193" si="19">M130/L130</f>
        <v>390.87</v>
      </c>
      <c r="P130" s="12">
        <f t="shared" ref="P130:P193" si="20">N130/L130</f>
        <v>864</v>
      </c>
      <c r="Q130" s="12">
        <f t="shared" ref="Q130:Q193" si="21">(M130+N130)/L130</f>
        <v>1254.8700000000001</v>
      </c>
      <c r="R130" s="6" t="str">
        <f t="shared" ref="R130:R193" si="22">IF(Q130&gt;12.49,"YES","NO")</f>
        <v>YES</v>
      </c>
      <c r="S130" s="6" t="str">
        <f t="shared" si="16"/>
        <v>YES</v>
      </c>
      <c r="T130" s="12">
        <f t="shared" si="17"/>
        <v>62.5</v>
      </c>
      <c r="U130" s="12">
        <f t="shared" ref="U130:U193" si="23">M130+N130</f>
        <v>6274.35</v>
      </c>
      <c r="V130" s="12">
        <f t="shared" ref="V130:V193" si="24">T130-U130</f>
        <v>-6211.85</v>
      </c>
    </row>
    <row r="131" spans="1:22" x14ac:dyDescent="0.25">
      <c r="A131" s="6" t="s">
        <v>24</v>
      </c>
      <c r="B131" s="6" t="s">
        <v>23</v>
      </c>
      <c r="C131" s="24" t="s">
        <v>186</v>
      </c>
      <c r="D131" s="24" t="s">
        <v>186</v>
      </c>
      <c r="E131" s="24" t="s">
        <v>187</v>
      </c>
      <c r="F131" s="24" t="s">
        <v>188</v>
      </c>
      <c r="G131" s="7" t="s">
        <v>189</v>
      </c>
      <c r="H131" s="30" t="s">
        <v>190</v>
      </c>
      <c r="I131" s="30" t="s">
        <v>191</v>
      </c>
      <c r="J131" s="22" t="s">
        <v>174</v>
      </c>
      <c r="O131" s="11" t="e">
        <f t="shared" si="19"/>
        <v>#DIV/0!</v>
      </c>
      <c r="P131" s="12" t="e">
        <f t="shared" si="20"/>
        <v>#DIV/0!</v>
      </c>
      <c r="Q131" s="12" t="e">
        <f t="shared" si="21"/>
        <v>#DIV/0!</v>
      </c>
      <c r="R131" s="6" t="e">
        <f t="shared" si="22"/>
        <v>#DIV/0!</v>
      </c>
      <c r="S131" s="6" t="e">
        <f t="shared" si="16"/>
        <v>#DIV/0!</v>
      </c>
      <c r="T131" s="12">
        <f t="shared" si="17"/>
        <v>0</v>
      </c>
      <c r="U131" s="12">
        <f t="shared" si="23"/>
        <v>0</v>
      </c>
      <c r="V131" s="12">
        <f t="shared" si="24"/>
        <v>0</v>
      </c>
    </row>
    <row r="132" spans="1:22" x14ac:dyDescent="0.25">
      <c r="A132" s="6" t="s">
        <v>24</v>
      </c>
      <c r="B132" s="6" t="s">
        <v>23</v>
      </c>
      <c r="C132" s="24" t="s">
        <v>186</v>
      </c>
      <c r="D132" s="24" t="s">
        <v>186</v>
      </c>
      <c r="E132" s="24" t="s">
        <v>187</v>
      </c>
      <c r="F132" s="24" t="s">
        <v>188</v>
      </c>
      <c r="G132" s="7" t="s">
        <v>189</v>
      </c>
      <c r="H132" s="30" t="s">
        <v>190</v>
      </c>
      <c r="I132" s="30" t="s">
        <v>191</v>
      </c>
      <c r="J132" s="22" t="s">
        <v>175</v>
      </c>
      <c r="K132" s="12">
        <v>141.83000000000001</v>
      </c>
      <c r="L132" s="9">
        <v>5</v>
      </c>
      <c r="M132" s="12">
        <v>709.15</v>
      </c>
      <c r="N132" s="12">
        <v>2800</v>
      </c>
      <c r="O132" s="11">
        <f t="shared" si="19"/>
        <v>141.82999999999998</v>
      </c>
      <c r="P132" s="12">
        <f t="shared" si="20"/>
        <v>560</v>
      </c>
      <c r="Q132" s="12">
        <f t="shared" si="21"/>
        <v>701.83</v>
      </c>
      <c r="R132" s="6" t="str">
        <f t="shared" si="22"/>
        <v>YES</v>
      </c>
      <c r="S132" s="6" t="str">
        <f t="shared" ref="S132:S195" si="25">IF(O132&gt;3.32,"YES","NO")</f>
        <v>YES</v>
      </c>
      <c r="T132" s="12">
        <f t="shared" ref="T132:T195" si="26">L132*12.5</f>
        <v>62.5</v>
      </c>
      <c r="U132" s="12">
        <f t="shared" si="23"/>
        <v>3509.15</v>
      </c>
      <c r="V132" s="12">
        <f t="shared" si="24"/>
        <v>-3446.65</v>
      </c>
    </row>
    <row r="133" spans="1:22" x14ac:dyDescent="0.25">
      <c r="A133" s="6" t="s">
        <v>24</v>
      </c>
      <c r="B133" s="6" t="s">
        <v>23</v>
      </c>
      <c r="C133" s="24" t="s">
        <v>186</v>
      </c>
      <c r="D133" s="24" t="s">
        <v>186</v>
      </c>
      <c r="E133" s="24" t="s">
        <v>187</v>
      </c>
      <c r="F133" s="24" t="s">
        <v>188</v>
      </c>
      <c r="G133" s="7" t="s">
        <v>189</v>
      </c>
      <c r="H133" s="30" t="s">
        <v>190</v>
      </c>
      <c r="I133" s="30" t="s">
        <v>191</v>
      </c>
      <c r="J133" s="22" t="s">
        <v>176</v>
      </c>
      <c r="O133" s="11" t="e">
        <f t="shared" si="19"/>
        <v>#DIV/0!</v>
      </c>
      <c r="P133" s="12" t="e">
        <f t="shared" si="20"/>
        <v>#DIV/0!</v>
      </c>
      <c r="Q133" s="12" t="e">
        <f t="shared" si="21"/>
        <v>#DIV/0!</v>
      </c>
      <c r="R133" s="6" t="e">
        <f t="shared" si="22"/>
        <v>#DIV/0!</v>
      </c>
      <c r="S133" s="6" t="e">
        <f t="shared" si="25"/>
        <v>#DIV/0!</v>
      </c>
      <c r="T133" s="12">
        <f t="shared" si="26"/>
        <v>0</v>
      </c>
      <c r="U133" s="12">
        <f t="shared" si="23"/>
        <v>0</v>
      </c>
      <c r="V133" s="12">
        <f t="shared" si="24"/>
        <v>0</v>
      </c>
    </row>
    <row r="134" spans="1:22" x14ac:dyDescent="0.25">
      <c r="A134" s="6" t="s">
        <v>24</v>
      </c>
      <c r="B134" s="6" t="s">
        <v>23</v>
      </c>
      <c r="C134" s="24" t="s">
        <v>186</v>
      </c>
      <c r="D134" s="24" t="s">
        <v>186</v>
      </c>
      <c r="E134" s="24" t="s">
        <v>187</v>
      </c>
      <c r="F134" s="24" t="s">
        <v>188</v>
      </c>
      <c r="G134" s="7" t="s">
        <v>189</v>
      </c>
      <c r="H134" s="30" t="s">
        <v>190</v>
      </c>
      <c r="I134" s="30" t="s">
        <v>191</v>
      </c>
      <c r="J134" s="22" t="s">
        <v>177</v>
      </c>
      <c r="K134" s="12">
        <v>345.38</v>
      </c>
      <c r="L134" s="9">
        <v>5</v>
      </c>
      <c r="M134" s="12">
        <v>1726.9</v>
      </c>
      <c r="N134" s="12">
        <v>7300</v>
      </c>
      <c r="O134" s="11">
        <f t="shared" si="19"/>
        <v>345.38</v>
      </c>
      <c r="P134" s="12">
        <f t="shared" si="20"/>
        <v>1460</v>
      </c>
      <c r="Q134" s="12">
        <f t="shared" si="21"/>
        <v>1805.3799999999999</v>
      </c>
      <c r="R134" s="6" t="str">
        <f t="shared" si="22"/>
        <v>YES</v>
      </c>
      <c r="S134" s="6" t="str">
        <f t="shared" si="25"/>
        <v>YES</v>
      </c>
      <c r="T134" s="12">
        <f t="shared" si="26"/>
        <v>62.5</v>
      </c>
      <c r="U134" s="12">
        <f t="shared" si="23"/>
        <v>9026.9</v>
      </c>
      <c r="V134" s="12">
        <f t="shared" si="24"/>
        <v>-8964.4</v>
      </c>
    </row>
    <row r="135" spans="1:22" x14ac:dyDescent="0.25">
      <c r="A135" s="6" t="s">
        <v>24</v>
      </c>
      <c r="B135" s="6" t="s">
        <v>23</v>
      </c>
      <c r="C135" s="24" t="s">
        <v>186</v>
      </c>
      <c r="D135" s="24" t="s">
        <v>186</v>
      </c>
      <c r="E135" s="24" t="s">
        <v>187</v>
      </c>
      <c r="F135" s="24" t="s">
        <v>188</v>
      </c>
      <c r="G135" s="7" t="s">
        <v>189</v>
      </c>
      <c r="H135" s="30" t="s">
        <v>190</v>
      </c>
      <c r="I135" s="30" t="s">
        <v>191</v>
      </c>
      <c r="J135" s="22" t="s">
        <v>178</v>
      </c>
      <c r="O135" s="11" t="e">
        <f t="shared" si="19"/>
        <v>#DIV/0!</v>
      </c>
      <c r="P135" s="12" t="e">
        <f t="shared" si="20"/>
        <v>#DIV/0!</v>
      </c>
      <c r="Q135" s="12" t="e">
        <f t="shared" si="21"/>
        <v>#DIV/0!</v>
      </c>
      <c r="R135" s="6" t="e">
        <f t="shared" si="22"/>
        <v>#DIV/0!</v>
      </c>
      <c r="S135" s="6" t="e">
        <f t="shared" si="25"/>
        <v>#DIV/0!</v>
      </c>
      <c r="T135" s="12">
        <f t="shared" si="26"/>
        <v>0</v>
      </c>
      <c r="U135" s="12">
        <f t="shared" si="23"/>
        <v>0</v>
      </c>
      <c r="V135" s="12">
        <f t="shared" si="24"/>
        <v>0</v>
      </c>
    </row>
    <row r="136" spans="1:22" x14ac:dyDescent="0.25">
      <c r="A136" s="6" t="s">
        <v>24</v>
      </c>
      <c r="B136" s="6" t="s">
        <v>23</v>
      </c>
      <c r="C136" s="24" t="s">
        <v>186</v>
      </c>
      <c r="D136" s="24" t="s">
        <v>186</v>
      </c>
      <c r="E136" s="24" t="s">
        <v>187</v>
      </c>
      <c r="F136" s="24" t="s">
        <v>188</v>
      </c>
      <c r="G136" s="7" t="s">
        <v>189</v>
      </c>
      <c r="H136" s="30" t="s">
        <v>190</v>
      </c>
      <c r="I136" s="30" t="s">
        <v>191</v>
      </c>
      <c r="J136" s="22" t="s">
        <v>179</v>
      </c>
      <c r="K136" s="12">
        <v>396.02</v>
      </c>
      <c r="L136" s="9">
        <v>5</v>
      </c>
      <c r="M136" s="12">
        <v>1980.1</v>
      </c>
      <c r="N136" s="12">
        <v>4320</v>
      </c>
      <c r="O136" s="11">
        <f t="shared" si="19"/>
        <v>396.02</v>
      </c>
      <c r="P136" s="12">
        <f t="shared" si="20"/>
        <v>864</v>
      </c>
      <c r="Q136" s="12">
        <f t="shared" si="21"/>
        <v>1260.02</v>
      </c>
      <c r="R136" s="6" t="str">
        <f t="shared" si="22"/>
        <v>YES</v>
      </c>
      <c r="S136" s="6" t="str">
        <f t="shared" si="25"/>
        <v>YES</v>
      </c>
      <c r="T136" s="12">
        <f t="shared" si="26"/>
        <v>62.5</v>
      </c>
      <c r="U136" s="12">
        <f t="shared" si="23"/>
        <v>6300.1</v>
      </c>
      <c r="V136" s="12">
        <f t="shared" si="24"/>
        <v>-6237.6</v>
      </c>
    </row>
    <row r="137" spans="1:22" x14ac:dyDescent="0.25">
      <c r="A137" s="6" t="s">
        <v>24</v>
      </c>
      <c r="B137" s="6" t="s">
        <v>23</v>
      </c>
      <c r="C137" s="24" t="s">
        <v>186</v>
      </c>
      <c r="D137" s="24" t="s">
        <v>186</v>
      </c>
      <c r="E137" s="24" t="s">
        <v>187</v>
      </c>
      <c r="F137" s="24" t="s">
        <v>188</v>
      </c>
      <c r="G137" s="7" t="s">
        <v>189</v>
      </c>
      <c r="H137" s="30" t="s">
        <v>190</v>
      </c>
      <c r="I137" s="30" t="s">
        <v>191</v>
      </c>
      <c r="J137" s="22" t="s">
        <v>180</v>
      </c>
      <c r="O137" s="11" t="e">
        <f t="shared" si="19"/>
        <v>#DIV/0!</v>
      </c>
      <c r="P137" s="12" t="e">
        <f t="shared" si="20"/>
        <v>#DIV/0!</v>
      </c>
      <c r="Q137" s="12" t="e">
        <f t="shared" si="21"/>
        <v>#DIV/0!</v>
      </c>
      <c r="R137" s="6" t="e">
        <f t="shared" si="22"/>
        <v>#DIV/0!</v>
      </c>
      <c r="S137" s="6" t="e">
        <f t="shared" si="25"/>
        <v>#DIV/0!</v>
      </c>
      <c r="T137" s="12">
        <f t="shared" si="26"/>
        <v>0</v>
      </c>
      <c r="U137" s="12">
        <f t="shared" si="23"/>
        <v>0</v>
      </c>
      <c r="V137" s="12">
        <f t="shared" si="24"/>
        <v>0</v>
      </c>
    </row>
    <row r="138" spans="1:22" x14ac:dyDescent="0.25">
      <c r="A138" s="6" t="s">
        <v>24</v>
      </c>
      <c r="B138" s="6" t="s">
        <v>23</v>
      </c>
      <c r="C138" s="24" t="s">
        <v>186</v>
      </c>
      <c r="D138" s="24" t="s">
        <v>186</v>
      </c>
      <c r="E138" s="24" t="s">
        <v>187</v>
      </c>
      <c r="F138" s="24" t="s">
        <v>188</v>
      </c>
      <c r="G138" s="7" t="s">
        <v>189</v>
      </c>
      <c r="H138" s="30" t="s">
        <v>190</v>
      </c>
      <c r="I138" s="30" t="s">
        <v>191</v>
      </c>
      <c r="J138" s="22" t="s">
        <v>181</v>
      </c>
      <c r="K138" s="12">
        <v>11.22</v>
      </c>
      <c r="L138" s="9">
        <v>15</v>
      </c>
      <c r="M138" s="12">
        <v>168.3</v>
      </c>
      <c r="N138" s="12">
        <v>0</v>
      </c>
      <c r="O138" s="11">
        <f t="shared" si="19"/>
        <v>11.22</v>
      </c>
      <c r="P138" s="12">
        <f t="shared" si="20"/>
        <v>0</v>
      </c>
      <c r="Q138" s="12">
        <f t="shared" si="21"/>
        <v>11.22</v>
      </c>
      <c r="R138" s="6" t="str">
        <f t="shared" si="22"/>
        <v>NO</v>
      </c>
      <c r="S138" s="6" t="str">
        <f t="shared" si="25"/>
        <v>YES</v>
      </c>
      <c r="T138" s="12">
        <f t="shared" si="26"/>
        <v>187.5</v>
      </c>
      <c r="U138" s="12">
        <f t="shared" si="23"/>
        <v>168.3</v>
      </c>
      <c r="V138" s="12">
        <f t="shared" si="24"/>
        <v>19.199999999999989</v>
      </c>
    </row>
    <row r="139" spans="1:22" x14ac:dyDescent="0.25">
      <c r="A139" s="6" t="s">
        <v>24</v>
      </c>
      <c r="B139" s="6" t="s">
        <v>23</v>
      </c>
      <c r="C139" s="24" t="s">
        <v>186</v>
      </c>
      <c r="D139" s="24" t="s">
        <v>186</v>
      </c>
      <c r="E139" s="24" t="s">
        <v>187</v>
      </c>
      <c r="F139" s="24" t="s">
        <v>188</v>
      </c>
      <c r="G139" s="7" t="s">
        <v>189</v>
      </c>
      <c r="H139" s="30" t="s">
        <v>190</v>
      </c>
      <c r="I139" s="30" t="s">
        <v>191</v>
      </c>
      <c r="J139" s="22" t="s">
        <v>182</v>
      </c>
      <c r="K139" s="12">
        <v>19.75</v>
      </c>
      <c r="L139" s="9">
        <v>5</v>
      </c>
      <c r="M139" s="12">
        <v>98.75</v>
      </c>
      <c r="N139" s="12">
        <v>341</v>
      </c>
      <c r="O139" s="11">
        <f t="shared" si="19"/>
        <v>19.75</v>
      </c>
      <c r="P139" s="12">
        <f t="shared" si="20"/>
        <v>68.2</v>
      </c>
      <c r="Q139" s="12">
        <f t="shared" si="21"/>
        <v>87.95</v>
      </c>
      <c r="R139" s="6" t="str">
        <f t="shared" si="22"/>
        <v>YES</v>
      </c>
      <c r="S139" s="6" t="str">
        <f t="shared" si="25"/>
        <v>YES</v>
      </c>
      <c r="T139" s="12">
        <f t="shared" si="26"/>
        <v>62.5</v>
      </c>
      <c r="U139" s="12">
        <f t="shared" si="23"/>
        <v>439.75</v>
      </c>
      <c r="V139" s="12">
        <f t="shared" si="24"/>
        <v>-377.25</v>
      </c>
    </row>
    <row r="140" spans="1:22" x14ac:dyDescent="0.25">
      <c r="A140" s="6" t="s">
        <v>24</v>
      </c>
      <c r="B140" s="6" t="s">
        <v>23</v>
      </c>
      <c r="C140" s="24" t="s">
        <v>186</v>
      </c>
      <c r="D140" s="24" t="s">
        <v>186</v>
      </c>
      <c r="E140" s="24" t="s">
        <v>187</v>
      </c>
      <c r="F140" s="24" t="s">
        <v>188</v>
      </c>
      <c r="G140" s="7" t="s">
        <v>189</v>
      </c>
      <c r="H140" s="30" t="s">
        <v>190</v>
      </c>
      <c r="I140" s="30" t="s">
        <v>191</v>
      </c>
      <c r="J140" s="22" t="s">
        <v>182</v>
      </c>
      <c r="O140" s="11" t="e">
        <f t="shared" si="19"/>
        <v>#DIV/0!</v>
      </c>
      <c r="P140" s="12" t="e">
        <f t="shared" si="20"/>
        <v>#DIV/0!</v>
      </c>
      <c r="Q140" s="12" t="e">
        <f t="shared" si="21"/>
        <v>#DIV/0!</v>
      </c>
      <c r="R140" s="6" t="e">
        <f t="shared" si="22"/>
        <v>#DIV/0!</v>
      </c>
      <c r="S140" s="6" t="e">
        <f t="shared" si="25"/>
        <v>#DIV/0!</v>
      </c>
      <c r="T140" s="12">
        <f t="shared" si="26"/>
        <v>0</v>
      </c>
      <c r="U140" s="12">
        <f t="shared" si="23"/>
        <v>0</v>
      </c>
      <c r="V140" s="12">
        <f t="shared" si="24"/>
        <v>0</v>
      </c>
    </row>
    <row r="141" spans="1:22" x14ac:dyDescent="0.25">
      <c r="A141" s="6" t="s">
        <v>24</v>
      </c>
      <c r="B141" s="6" t="s">
        <v>23</v>
      </c>
      <c r="C141" s="24" t="s">
        <v>186</v>
      </c>
      <c r="D141" s="24" t="s">
        <v>186</v>
      </c>
      <c r="E141" s="24" t="s">
        <v>187</v>
      </c>
      <c r="F141" s="24" t="s">
        <v>188</v>
      </c>
      <c r="G141" s="7" t="s">
        <v>189</v>
      </c>
      <c r="H141" s="30" t="s">
        <v>190</v>
      </c>
      <c r="I141" s="30" t="s">
        <v>191</v>
      </c>
      <c r="J141" s="22" t="s">
        <v>183</v>
      </c>
      <c r="K141" s="12">
        <v>245.02</v>
      </c>
      <c r="L141" s="9">
        <v>5</v>
      </c>
      <c r="M141" s="12">
        <v>1225</v>
      </c>
      <c r="N141" s="12">
        <v>4650</v>
      </c>
      <c r="O141" s="11">
        <f t="shared" si="19"/>
        <v>245</v>
      </c>
      <c r="P141" s="12">
        <f t="shared" si="20"/>
        <v>930</v>
      </c>
      <c r="Q141" s="12">
        <f t="shared" si="21"/>
        <v>1175</v>
      </c>
      <c r="R141" s="6" t="str">
        <f t="shared" si="22"/>
        <v>YES</v>
      </c>
      <c r="S141" s="6" t="str">
        <f t="shared" si="25"/>
        <v>YES</v>
      </c>
      <c r="T141" s="12">
        <f t="shared" si="26"/>
        <v>62.5</v>
      </c>
      <c r="U141" s="12">
        <f t="shared" si="23"/>
        <v>5875</v>
      </c>
      <c r="V141" s="12">
        <f t="shared" si="24"/>
        <v>-5812.5</v>
      </c>
    </row>
    <row r="142" spans="1:22" x14ac:dyDescent="0.25">
      <c r="A142" s="6" t="s">
        <v>24</v>
      </c>
      <c r="B142" s="6" t="s">
        <v>23</v>
      </c>
      <c r="C142" s="24" t="s">
        <v>186</v>
      </c>
      <c r="D142" s="24" t="s">
        <v>186</v>
      </c>
      <c r="E142" s="24" t="s">
        <v>187</v>
      </c>
      <c r="F142" s="24" t="s">
        <v>188</v>
      </c>
      <c r="G142" s="7" t="s">
        <v>189</v>
      </c>
      <c r="H142" s="30" t="s">
        <v>190</v>
      </c>
      <c r="I142" s="30" t="s">
        <v>191</v>
      </c>
      <c r="J142" s="22" t="s">
        <v>184</v>
      </c>
      <c r="O142" s="11" t="e">
        <f t="shared" si="19"/>
        <v>#DIV/0!</v>
      </c>
      <c r="P142" s="12" t="e">
        <f t="shared" si="20"/>
        <v>#DIV/0!</v>
      </c>
      <c r="Q142" s="12" t="e">
        <f t="shared" si="21"/>
        <v>#DIV/0!</v>
      </c>
      <c r="R142" s="6" t="e">
        <f t="shared" si="22"/>
        <v>#DIV/0!</v>
      </c>
      <c r="S142" s="6" t="e">
        <f t="shared" si="25"/>
        <v>#DIV/0!</v>
      </c>
      <c r="T142" s="12">
        <f t="shared" si="26"/>
        <v>0</v>
      </c>
      <c r="U142" s="12">
        <f t="shared" si="23"/>
        <v>0</v>
      </c>
      <c r="V142" s="12">
        <f t="shared" si="24"/>
        <v>0</v>
      </c>
    </row>
    <row r="143" spans="1:22" x14ac:dyDescent="0.25">
      <c r="A143" s="6" t="s">
        <v>24</v>
      </c>
      <c r="B143" s="6" t="s">
        <v>23</v>
      </c>
      <c r="C143" s="24" t="s">
        <v>186</v>
      </c>
      <c r="D143" s="24" t="s">
        <v>186</v>
      </c>
      <c r="E143" s="24" t="s">
        <v>187</v>
      </c>
      <c r="F143" s="24" t="s">
        <v>188</v>
      </c>
      <c r="G143" s="7" t="s">
        <v>189</v>
      </c>
      <c r="H143" s="30" t="s">
        <v>190</v>
      </c>
      <c r="I143" s="30" t="s">
        <v>191</v>
      </c>
      <c r="J143" s="22" t="s">
        <v>185</v>
      </c>
      <c r="K143" s="12">
        <v>105</v>
      </c>
      <c r="L143" s="9">
        <v>35</v>
      </c>
      <c r="M143" s="12">
        <v>3675</v>
      </c>
      <c r="N143" s="12">
        <v>0</v>
      </c>
      <c r="O143" s="11">
        <f t="shared" si="19"/>
        <v>105</v>
      </c>
      <c r="P143" s="12">
        <f t="shared" si="20"/>
        <v>0</v>
      </c>
      <c r="Q143" s="12">
        <f t="shared" si="21"/>
        <v>105</v>
      </c>
      <c r="R143" s="6" t="str">
        <f t="shared" si="22"/>
        <v>YES</v>
      </c>
      <c r="S143" s="6" t="str">
        <f t="shared" si="25"/>
        <v>YES</v>
      </c>
      <c r="T143" s="12">
        <f t="shared" si="26"/>
        <v>437.5</v>
      </c>
      <c r="U143" s="12">
        <f t="shared" si="23"/>
        <v>3675</v>
      </c>
      <c r="V143" s="12">
        <f t="shared" si="24"/>
        <v>-3237.5</v>
      </c>
    </row>
    <row r="144" spans="1:22" x14ac:dyDescent="0.25">
      <c r="A144" s="6" t="s">
        <v>24</v>
      </c>
      <c r="B144" s="6" t="s">
        <v>23</v>
      </c>
      <c r="C144" s="24" t="s">
        <v>186</v>
      </c>
      <c r="D144" s="24" t="s">
        <v>186</v>
      </c>
      <c r="E144" s="24" t="s">
        <v>187</v>
      </c>
      <c r="F144" s="24" t="s">
        <v>188</v>
      </c>
      <c r="G144" s="7" t="s">
        <v>189</v>
      </c>
      <c r="H144" s="30" t="s">
        <v>190</v>
      </c>
      <c r="I144" s="30" t="s">
        <v>191</v>
      </c>
      <c r="J144" s="22" t="s">
        <v>185</v>
      </c>
      <c r="K144" s="12">
        <v>193.42</v>
      </c>
      <c r="L144" s="9">
        <v>5</v>
      </c>
      <c r="M144" s="12">
        <v>967.1</v>
      </c>
      <c r="N144" s="12">
        <v>3579</v>
      </c>
      <c r="O144" s="11">
        <f t="shared" si="19"/>
        <v>193.42000000000002</v>
      </c>
      <c r="P144" s="12">
        <f t="shared" si="20"/>
        <v>715.8</v>
      </c>
      <c r="Q144" s="12">
        <f t="shared" si="21"/>
        <v>909.22</v>
      </c>
      <c r="R144" s="6" t="str">
        <f t="shared" si="22"/>
        <v>YES</v>
      </c>
      <c r="S144" s="6" t="str">
        <f t="shared" si="25"/>
        <v>YES</v>
      </c>
      <c r="T144" s="12">
        <f t="shared" si="26"/>
        <v>62.5</v>
      </c>
      <c r="U144" s="12">
        <f t="shared" si="23"/>
        <v>4546.1000000000004</v>
      </c>
      <c r="V144" s="12">
        <f t="shared" si="24"/>
        <v>-4483.6000000000004</v>
      </c>
    </row>
    <row r="145" spans="1:22" x14ac:dyDescent="0.25">
      <c r="A145" s="6" t="s">
        <v>24</v>
      </c>
      <c r="B145" s="6" t="s">
        <v>23</v>
      </c>
      <c r="C145" s="27" t="s">
        <v>209</v>
      </c>
      <c r="D145" s="27" t="s">
        <v>209</v>
      </c>
      <c r="E145" s="24" t="s">
        <v>215</v>
      </c>
      <c r="F145" s="24" t="s">
        <v>211</v>
      </c>
      <c r="G145" s="27" t="s">
        <v>210</v>
      </c>
      <c r="H145" s="25" t="s">
        <v>212</v>
      </c>
      <c r="I145" s="29" t="s">
        <v>213</v>
      </c>
      <c r="J145" s="22" t="s">
        <v>192</v>
      </c>
      <c r="K145" s="12">
        <v>480</v>
      </c>
      <c r="L145" s="9">
        <v>12</v>
      </c>
      <c r="M145" s="12">
        <v>5760</v>
      </c>
      <c r="N145" s="12">
        <v>6735</v>
      </c>
      <c r="O145" s="11">
        <f t="shared" si="19"/>
        <v>480</v>
      </c>
      <c r="P145" s="12">
        <f t="shared" si="20"/>
        <v>561.25</v>
      </c>
      <c r="Q145" s="12">
        <f t="shared" si="21"/>
        <v>1041.25</v>
      </c>
      <c r="R145" s="6" t="str">
        <f t="shared" si="22"/>
        <v>YES</v>
      </c>
      <c r="S145" s="6" t="str">
        <f t="shared" si="25"/>
        <v>YES</v>
      </c>
      <c r="T145" s="12">
        <f t="shared" si="26"/>
        <v>150</v>
      </c>
      <c r="U145" s="12">
        <f t="shared" si="23"/>
        <v>12495</v>
      </c>
      <c r="V145" s="12">
        <f t="shared" si="24"/>
        <v>-12345</v>
      </c>
    </row>
    <row r="146" spans="1:22" x14ac:dyDescent="0.25">
      <c r="A146" s="6" t="s">
        <v>24</v>
      </c>
      <c r="B146" s="6" t="s">
        <v>23</v>
      </c>
      <c r="C146" s="27" t="s">
        <v>209</v>
      </c>
      <c r="D146" s="27" t="s">
        <v>209</v>
      </c>
      <c r="E146" s="24" t="s">
        <v>215</v>
      </c>
      <c r="F146" s="24" t="s">
        <v>211</v>
      </c>
      <c r="G146" s="27" t="s">
        <v>210</v>
      </c>
      <c r="H146" s="25" t="s">
        <v>212</v>
      </c>
      <c r="I146" s="29" t="s">
        <v>213</v>
      </c>
      <c r="J146" s="22" t="s">
        <v>193</v>
      </c>
      <c r="K146" s="12">
        <v>480</v>
      </c>
      <c r="L146" s="9">
        <v>12</v>
      </c>
      <c r="M146" s="12">
        <v>5760</v>
      </c>
      <c r="N146" s="12">
        <v>7204</v>
      </c>
      <c r="O146" s="11">
        <f t="shared" si="19"/>
        <v>480</v>
      </c>
      <c r="P146" s="12">
        <f t="shared" si="20"/>
        <v>600.33333333333337</v>
      </c>
      <c r="Q146" s="12">
        <f t="shared" si="21"/>
        <v>1080.3333333333333</v>
      </c>
      <c r="R146" s="6" t="str">
        <f t="shared" si="22"/>
        <v>YES</v>
      </c>
      <c r="S146" s="6" t="str">
        <f t="shared" si="25"/>
        <v>YES</v>
      </c>
      <c r="T146" s="12">
        <f t="shared" si="26"/>
        <v>150</v>
      </c>
      <c r="U146" s="12">
        <f t="shared" si="23"/>
        <v>12964</v>
      </c>
      <c r="V146" s="12">
        <f t="shared" si="24"/>
        <v>-12814</v>
      </c>
    </row>
    <row r="147" spans="1:22" x14ac:dyDescent="0.25">
      <c r="A147" s="6" t="s">
        <v>24</v>
      </c>
      <c r="B147" s="6" t="s">
        <v>23</v>
      </c>
      <c r="C147" s="27" t="s">
        <v>209</v>
      </c>
      <c r="D147" s="27" t="s">
        <v>209</v>
      </c>
      <c r="E147" s="24" t="s">
        <v>215</v>
      </c>
      <c r="F147" s="24" t="s">
        <v>211</v>
      </c>
      <c r="G147" s="27" t="s">
        <v>210</v>
      </c>
      <c r="H147" s="25" t="s">
        <v>212</v>
      </c>
      <c r="I147" s="29" t="s">
        <v>213</v>
      </c>
      <c r="J147" s="22" t="s">
        <v>194</v>
      </c>
      <c r="K147" s="12">
        <v>152.97999999999999</v>
      </c>
      <c r="L147" s="9">
        <v>9</v>
      </c>
      <c r="M147" s="12">
        <v>1376.82</v>
      </c>
      <c r="N147" s="12">
        <v>1752</v>
      </c>
      <c r="O147" s="11">
        <f t="shared" si="19"/>
        <v>152.97999999999999</v>
      </c>
      <c r="P147" s="12">
        <f t="shared" si="20"/>
        <v>194.66666666666666</v>
      </c>
      <c r="Q147" s="12">
        <f t="shared" si="21"/>
        <v>347.64666666666665</v>
      </c>
      <c r="R147" s="6" t="str">
        <f t="shared" si="22"/>
        <v>YES</v>
      </c>
      <c r="S147" s="6" t="str">
        <f t="shared" si="25"/>
        <v>YES</v>
      </c>
      <c r="T147" s="12">
        <f t="shared" si="26"/>
        <v>112.5</v>
      </c>
      <c r="U147" s="12">
        <f t="shared" si="23"/>
        <v>3128.8199999999997</v>
      </c>
      <c r="V147" s="12">
        <f t="shared" si="24"/>
        <v>-3016.3199999999997</v>
      </c>
    </row>
    <row r="148" spans="1:22" x14ac:dyDescent="0.25">
      <c r="A148" s="6" t="s">
        <v>24</v>
      </c>
      <c r="B148" s="6" t="s">
        <v>23</v>
      </c>
      <c r="C148" s="27" t="s">
        <v>209</v>
      </c>
      <c r="D148" s="27" t="s">
        <v>209</v>
      </c>
      <c r="E148" s="24" t="s">
        <v>215</v>
      </c>
      <c r="F148" s="24" t="s">
        <v>211</v>
      </c>
      <c r="G148" s="27" t="s">
        <v>210</v>
      </c>
      <c r="H148" s="25" t="s">
        <v>212</v>
      </c>
      <c r="I148" s="29" t="s">
        <v>213</v>
      </c>
      <c r="J148" s="22" t="s">
        <v>195</v>
      </c>
      <c r="K148" s="12">
        <v>52.23</v>
      </c>
      <c r="L148" s="9">
        <v>15</v>
      </c>
      <c r="M148" s="12">
        <v>783.45</v>
      </c>
      <c r="N148" s="12">
        <v>135</v>
      </c>
      <c r="O148" s="11">
        <f t="shared" si="19"/>
        <v>52.230000000000004</v>
      </c>
      <c r="P148" s="12">
        <f t="shared" si="20"/>
        <v>9</v>
      </c>
      <c r="Q148" s="12">
        <f t="shared" si="21"/>
        <v>61.230000000000004</v>
      </c>
      <c r="R148" s="6" t="str">
        <f t="shared" si="22"/>
        <v>YES</v>
      </c>
      <c r="S148" s="6" t="str">
        <f t="shared" si="25"/>
        <v>YES</v>
      </c>
      <c r="T148" s="12">
        <f t="shared" si="26"/>
        <v>187.5</v>
      </c>
      <c r="U148" s="12">
        <f t="shared" si="23"/>
        <v>918.45</v>
      </c>
      <c r="V148" s="12">
        <f t="shared" si="24"/>
        <v>-730.95</v>
      </c>
    </row>
    <row r="149" spans="1:22" x14ac:dyDescent="0.25">
      <c r="A149" s="6" t="s">
        <v>24</v>
      </c>
      <c r="B149" s="6" t="s">
        <v>23</v>
      </c>
      <c r="C149" s="27" t="s">
        <v>209</v>
      </c>
      <c r="D149" s="27" t="s">
        <v>209</v>
      </c>
      <c r="E149" s="24" t="s">
        <v>215</v>
      </c>
      <c r="F149" s="24" t="s">
        <v>211</v>
      </c>
      <c r="G149" s="27" t="s">
        <v>210</v>
      </c>
      <c r="H149" s="25" t="s">
        <v>212</v>
      </c>
      <c r="I149" s="29" t="s">
        <v>213</v>
      </c>
      <c r="J149" s="22" t="s">
        <v>196</v>
      </c>
      <c r="K149" s="12">
        <v>300</v>
      </c>
      <c r="L149" s="9">
        <v>15</v>
      </c>
      <c r="M149" s="12">
        <v>4500</v>
      </c>
      <c r="N149" s="12">
        <v>0</v>
      </c>
      <c r="O149" s="11">
        <f t="shared" si="19"/>
        <v>300</v>
      </c>
      <c r="P149" s="12">
        <f t="shared" si="20"/>
        <v>0</v>
      </c>
      <c r="Q149" s="12">
        <f t="shared" si="21"/>
        <v>300</v>
      </c>
      <c r="R149" s="6" t="str">
        <f t="shared" si="22"/>
        <v>YES</v>
      </c>
      <c r="S149" s="6" t="str">
        <f t="shared" si="25"/>
        <v>YES</v>
      </c>
      <c r="T149" s="12">
        <f t="shared" si="26"/>
        <v>187.5</v>
      </c>
      <c r="U149" s="12">
        <f t="shared" si="23"/>
        <v>4500</v>
      </c>
      <c r="V149" s="12">
        <f t="shared" si="24"/>
        <v>-4312.5</v>
      </c>
    </row>
    <row r="150" spans="1:22" x14ac:dyDescent="0.25">
      <c r="A150" s="6" t="s">
        <v>24</v>
      </c>
      <c r="B150" s="6" t="s">
        <v>23</v>
      </c>
      <c r="C150" s="27" t="s">
        <v>209</v>
      </c>
      <c r="D150" s="27" t="s">
        <v>209</v>
      </c>
      <c r="E150" s="24" t="s">
        <v>215</v>
      </c>
      <c r="F150" s="24" t="s">
        <v>211</v>
      </c>
      <c r="G150" s="27" t="s">
        <v>210</v>
      </c>
      <c r="H150" s="25" t="s">
        <v>212</v>
      </c>
      <c r="I150" s="29" t="s">
        <v>213</v>
      </c>
      <c r="J150" s="22" t="s">
        <v>197</v>
      </c>
      <c r="K150" s="12">
        <v>268.83999999999997</v>
      </c>
      <c r="L150" s="9">
        <v>15</v>
      </c>
      <c r="M150" s="12">
        <v>4032.6</v>
      </c>
      <c r="N150" s="12">
        <v>0</v>
      </c>
      <c r="O150" s="11">
        <f t="shared" si="19"/>
        <v>268.83999999999997</v>
      </c>
      <c r="P150" s="12">
        <f t="shared" si="20"/>
        <v>0</v>
      </c>
      <c r="Q150" s="12">
        <f t="shared" si="21"/>
        <v>268.83999999999997</v>
      </c>
      <c r="R150" s="6" t="str">
        <f t="shared" si="22"/>
        <v>YES</v>
      </c>
      <c r="S150" s="6" t="str">
        <f t="shared" si="25"/>
        <v>YES</v>
      </c>
      <c r="T150" s="12">
        <f t="shared" si="26"/>
        <v>187.5</v>
      </c>
      <c r="U150" s="12">
        <f t="shared" si="23"/>
        <v>4032.6</v>
      </c>
      <c r="V150" s="12">
        <f t="shared" si="24"/>
        <v>-3845.1</v>
      </c>
    </row>
    <row r="151" spans="1:22" x14ac:dyDescent="0.25">
      <c r="A151" s="6" t="s">
        <v>24</v>
      </c>
      <c r="B151" s="6" t="s">
        <v>23</v>
      </c>
      <c r="C151" s="27" t="s">
        <v>209</v>
      </c>
      <c r="D151" s="27" t="s">
        <v>209</v>
      </c>
      <c r="E151" s="24" t="s">
        <v>215</v>
      </c>
      <c r="F151" s="24" t="s">
        <v>211</v>
      </c>
      <c r="G151" s="27" t="s">
        <v>210</v>
      </c>
      <c r="H151" s="25" t="s">
        <v>212</v>
      </c>
      <c r="I151" s="29" t="s">
        <v>213</v>
      </c>
      <c r="J151" s="22" t="s">
        <v>198</v>
      </c>
      <c r="K151" s="12">
        <v>325.82</v>
      </c>
      <c r="L151" s="9">
        <v>15</v>
      </c>
      <c r="M151" s="12">
        <v>4887.3</v>
      </c>
      <c r="N151" s="12">
        <v>0</v>
      </c>
      <c r="O151" s="11">
        <f t="shared" si="19"/>
        <v>325.82</v>
      </c>
      <c r="P151" s="12">
        <f t="shared" si="20"/>
        <v>0</v>
      </c>
      <c r="Q151" s="12">
        <f t="shared" si="21"/>
        <v>325.82</v>
      </c>
      <c r="R151" s="6" t="str">
        <f t="shared" si="22"/>
        <v>YES</v>
      </c>
      <c r="S151" s="6" t="str">
        <f t="shared" si="25"/>
        <v>YES</v>
      </c>
      <c r="T151" s="12">
        <f t="shared" si="26"/>
        <v>187.5</v>
      </c>
      <c r="U151" s="12">
        <f t="shared" si="23"/>
        <v>4887.3</v>
      </c>
      <c r="V151" s="12">
        <f t="shared" si="24"/>
        <v>-4699.8</v>
      </c>
    </row>
    <row r="152" spans="1:22" x14ac:dyDescent="0.25">
      <c r="A152" s="6" t="s">
        <v>24</v>
      </c>
      <c r="B152" s="6" t="s">
        <v>23</v>
      </c>
      <c r="C152" s="27" t="s">
        <v>209</v>
      </c>
      <c r="D152" s="27" t="s">
        <v>209</v>
      </c>
      <c r="E152" s="24" t="s">
        <v>215</v>
      </c>
      <c r="F152" s="24" t="s">
        <v>211</v>
      </c>
      <c r="G152" s="27" t="s">
        <v>210</v>
      </c>
      <c r="H152" s="25" t="s">
        <v>212</v>
      </c>
      <c r="I152" s="29" t="s">
        <v>213</v>
      </c>
      <c r="J152" s="22" t="s">
        <v>199</v>
      </c>
      <c r="K152" s="12">
        <v>80.72</v>
      </c>
      <c r="L152" s="9">
        <v>15</v>
      </c>
      <c r="M152" s="12">
        <v>1210.8</v>
      </c>
      <c r="N152" s="12">
        <v>0</v>
      </c>
      <c r="O152" s="11">
        <f t="shared" si="19"/>
        <v>80.72</v>
      </c>
      <c r="P152" s="12">
        <f t="shared" si="20"/>
        <v>0</v>
      </c>
      <c r="Q152" s="12">
        <f t="shared" si="21"/>
        <v>80.72</v>
      </c>
      <c r="R152" s="6" t="str">
        <f t="shared" si="22"/>
        <v>YES</v>
      </c>
      <c r="S152" s="6" t="str">
        <f t="shared" si="25"/>
        <v>YES</v>
      </c>
      <c r="T152" s="12">
        <f t="shared" si="26"/>
        <v>187.5</v>
      </c>
      <c r="U152" s="12">
        <f t="shared" si="23"/>
        <v>1210.8</v>
      </c>
      <c r="V152" s="12">
        <f t="shared" si="24"/>
        <v>-1023.3</v>
      </c>
    </row>
    <row r="153" spans="1:22" x14ac:dyDescent="0.25">
      <c r="A153" s="6" t="s">
        <v>24</v>
      </c>
      <c r="B153" s="6" t="s">
        <v>23</v>
      </c>
      <c r="C153" s="27" t="s">
        <v>209</v>
      </c>
      <c r="D153" s="27" t="s">
        <v>209</v>
      </c>
      <c r="E153" s="24" t="s">
        <v>215</v>
      </c>
      <c r="F153" s="24" t="s">
        <v>211</v>
      </c>
      <c r="G153" s="27" t="s">
        <v>210</v>
      </c>
      <c r="H153" s="25" t="s">
        <v>212</v>
      </c>
      <c r="I153" s="29" t="s">
        <v>213</v>
      </c>
      <c r="J153" s="22" t="s">
        <v>200</v>
      </c>
      <c r="K153" s="12">
        <v>328.43</v>
      </c>
      <c r="L153" s="9">
        <v>15</v>
      </c>
      <c r="M153" s="12">
        <v>4926.45</v>
      </c>
      <c r="N153" s="12">
        <v>0</v>
      </c>
      <c r="O153" s="11">
        <f t="shared" si="19"/>
        <v>328.43</v>
      </c>
      <c r="P153" s="12">
        <f t="shared" si="20"/>
        <v>0</v>
      </c>
      <c r="Q153" s="12">
        <f t="shared" si="21"/>
        <v>328.43</v>
      </c>
      <c r="R153" s="6" t="str">
        <f t="shared" si="22"/>
        <v>YES</v>
      </c>
      <c r="S153" s="6" t="str">
        <f t="shared" si="25"/>
        <v>YES</v>
      </c>
      <c r="T153" s="12">
        <f t="shared" si="26"/>
        <v>187.5</v>
      </c>
      <c r="U153" s="12">
        <f t="shared" si="23"/>
        <v>4926.45</v>
      </c>
      <c r="V153" s="12">
        <f t="shared" si="24"/>
        <v>-4738.95</v>
      </c>
    </row>
    <row r="154" spans="1:22" x14ac:dyDescent="0.25">
      <c r="A154" s="6" t="s">
        <v>24</v>
      </c>
      <c r="B154" s="6" t="s">
        <v>23</v>
      </c>
      <c r="C154" s="27" t="s">
        <v>209</v>
      </c>
      <c r="D154" s="27" t="s">
        <v>209</v>
      </c>
      <c r="E154" s="24" t="s">
        <v>215</v>
      </c>
      <c r="F154" s="24" t="s">
        <v>211</v>
      </c>
      <c r="G154" s="27" t="s">
        <v>210</v>
      </c>
      <c r="H154" s="25" t="s">
        <v>212</v>
      </c>
      <c r="I154" s="29" t="s">
        <v>213</v>
      </c>
      <c r="J154" s="22" t="s">
        <v>201</v>
      </c>
      <c r="K154" s="12">
        <v>325</v>
      </c>
      <c r="L154" s="9">
        <v>24</v>
      </c>
      <c r="M154" s="12">
        <v>7800</v>
      </c>
      <c r="N154" s="12">
        <v>0</v>
      </c>
      <c r="O154" s="11">
        <f t="shared" si="19"/>
        <v>325</v>
      </c>
      <c r="P154" s="12">
        <f t="shared" si="20"/>
        <v>0</v>
      </c>
      <c r="Q154" s="12">
        <f t="shared" si="21"/>
        <v>325</v>
      </c>
      <c r="R154" s="6" t="str">
        <f t="shared" si="22"/>
        <v>YES</v>
      </c>
      <c r="S154" s="6" t="str">
        <f t="shared" si="25"/>
        <v>YES</v>
      </c>
      <c r="T154" s="12">
        <f t="shared" si="26"/>
        <v>300</v>
      </c>
      <c r="U154" s="12">
        <f t="shared" si="23"/>
        <v>7800</v>
      </c>
      <c r="V154" s="12">
        <f t="shared" si="24"/>
        <v>-7500</v>
      </c>
    </row>
    <row r="155" spans="1:22" x14ac:dyDescent="0.25">
      <c r="A155" s="6" t="s">
        <v>24</v>
      </c>
      <c r="B155" s="6" t="s">
        <v>23</v>
      </c>
      <c r="C155" s="27" t="s">
        <v>209</v>
      </c>
      <c r="D155" s="27" t="s">
        <v>209</v>
      </c>
      <c r="E155" s="24" t="s">
        <v>215</v>
      </c>
      <c r="F155" s="24" t="s">
        <v>211</v>
      </c>
      <c r="G155" s="27" t="s">
        <v>210</v>
      </c>
      <c r="H155" s="25" t="s">
        <v>212</v>
      </c>
      <c r="I155" s="29" t="s">
        <v>213</v>
      </c>
      <c r="J155" s="22" t="s">
        <v>202</v>
      </c>
      <c r="K155" s="12">
        <v>325</v>
      </c>
      <c r="L155" s="9">
        <v>24</v>
      </c>
      <c r="M155" s="12">
        <v>7800</v>
      </c>
      <c r="N155" s="12">
        <v>0</v>
      </c>
      <c r="O155" s="11">
        <f t="shared" si="19"/>
        <v>325</v>
      </c>
      <c r="P155" s="12">
        <f t="shared" si="20"/>
        <v>0</v>
      </c>
      <c r="Q155" s="12">
        <f t="shared" si="21"/>
        <v>325</v>
      </c>
      <c r="R155" s="6" t="str">
        <f t="shared" si="22"/>
        <v>YES</v>
      </c>
      <c r="S155" s="6" t="str">
        <f t="shared" si="25"/>
        <v>YES</v>
      </c>
      <c r="T155" s="12">
        <f t="shared" si="26"/>
        <v>300</v>
      </c>
      <c r="U155" s="12">
        <f t="shared" si="23"/>
        <v>7800</v>
      </c>
      <c r="V155" s="12">
        <f t="shared" si="24"/>
        <v>-7500</v>
      </c>
    </row>
    <row r="156" spans="1:22" x14ac:dyDescent="0.25">
      <c r="A156" s="6" t="s">
        <v>24</v>
      </c>
      <c r="B156" s="6" t="s">
        <v>23</v>
      </c>
      <c r="C156" s="27" t="s">
        <v>209</v>
      </c>
      <c r="D156" s="27" t="s">
        <v>209</v>
      </c>
      <c r="E156" s="24" t="s">
        <v>215</v>
      </c>
      <c r="F156" s="24" t="s">
        <v>211</v>
      </c>
      <c r="G156" s="27" t="s">
        <v>210</v>
      </c>
      <c r="H156" s="25" t="s">
        <v>212</v>
      </c>
      <c r="I156" s="29" t="s">
        <v>213</v>
      </c>
      <c r="J156" s="22" t="s">
        <v>203</v>
      </c>
      <c r="K156" s="12">
        <v>96.38</v>
      </c>
      <c r="L156" s="9">
        <v>15.25</v>
      </c>
      <c r="M156" s="12">
        <v>1469.8</v>
      </c>
      <c r="N156" s="12">
        <v>0</v>
      </c>
      <c r="O156" s="11">
        <f t="shared" si="19"/>
        <v>96.380327868852461</v>
      </c>
      <c r="P156" s="12">
        <f t="shared" si="20"/>
        <v>0</v>
      </c>
      <c r="Q156" s="12">
        <f t="shared" si="21"/>
        <v>96.380327868852461</v>
      </c>
      <c r="R156" s="6" t="str">
        <f t="shared" si="22"/>
        <v>YES</v>
      </c>
      <c r="S156" s="6" t="str">
        <f t="shared" si="25"/>
        <v>YES</v>
      </c>
      <c r="T156" s="12">
        <f t="shared" si="26"/>
        <v>190.625</v>
      </c>
      <c r="U156" s="12">
        <f t="shared" si="23"/>
        <v>1469.8</v>
      </c>
      <c r="V156" s="12">
        <f t="shared" si="24"/>
        <v>-1279.175</v>
      </c>
    </row>
    <row r="157" spans="1:22" x14ac:dyDescent="0.25">
      <c r="A157" s="6" t="s">
        <v>24</v>
      </c>
      <c r="B157" s="6" t="s">
        <v>23</v>
      </c>
      <c r="C157" s="27" t="s">
        <v>209</v>
      </c>
      <c r="D157" s="27" t="s">
        <v>209</v>
      </c>
      <c r="E157" s="24" t="s">
        <v>215</v>
      </c>
      <c r="F157" s="24" t="s">
        <v>211</v>
      </c>
      <c r="G157" s="27" t="s">
        <v>210</v>
      </c>
      <c r="H157" s="25" t="s">
        <v>212</v>
      </c>
      <c r="I157" s="29" t="s">
        <v>213</v>
      </c>
      <c r="J157" s="22" t="s">
        <v>204</v>
      </c>
      <c r="K157" s="12">
        <v>300</v>
      </c>
      <c r="L157" s="9">
        <v>16</v>
      </c>
      <c r="M157" s="12">
        <v>4800</v>
      </c>
      <c r="N157" s="12">
        <v>0</v>
      </c>
      <c r="O157" s="11">
        <f t="shared" si="19"/>
        <v>300</v>
      </c>
      <c r="P157" s="12">
        <f t="shared" si="20"/>
        <v>0</v>
      </c>
      <c r="Q157" s="12">
        <f t="shared" si="21"/>
        <v>300</v>
      </c>
      <c r="R157" s="6" t="str">
        <f t="shared" si="22"/>
        <v>YES</v>
      </c>
      <c r="S157" s="6" t="str">
        <f t="shared" si="25"/>
        <v>YES</v>
      </c>
      <c r="T157" s="12">
        <f t="shared" si="26"/>
        <v>200</v>
      </c>
      <c r="U157" s="12">
        <f t="shared" si="23"/>
        <v>4800</v>
      </c>
      <c r="V157" s="12">
        <f t="shared" si="24"/>
        <v>-4600</v>
      </c>
    </row>
    <row r="158" spans="1:22" x14ac:dyDescent="0.25">
      <c r="A158" s="6" t="s">
        <v>24</v>
      </c>
      <c r="B158" s="6" t="s">
        <v>23</v>
      </c>
      <c r="C158" s="27" t="s">
        <v>209</v>
      </c>
      <c r="D158" s="27" t="s">
        <v>209</v>
      </c>
      <c r="E158" s="24" t="s">
        <v>215</v>
      </c>
      <c r="F158" s="24" t="s">
        <v>211</v>
      </c>
      <c r="G158" s="27" t="s">
        <v>210</v>
      </c>
      <c r="H158" s="25" t="s">
        <v>212</v>
      </c>
      <c r="I158" s="29" t="s">
        <v>213</v>
      </c>
      <c r="J158" s="22" t="s">
        <v>205</v>
      </c>
      <c r="K158" s="12">
        <v>490</v>
      </c>
      <c r="L158" s="9">
        <v>16</v>
      </c>
      <c r="M158" s="12">
        <v>8900</v>
      </c>
      <c r="N158" s="12">
        <v>0</v>
      </c>
      <c r="O158" s="11">
        <f t="shared" si="19"/>
        <v>556.25</v>
      </c>
      <c r="P158" s="12">
        <f t="shared" si="20"/>
        <v>0</v>
      </c>
      <c r="Q158" s="12">
        <f t="shared" si="21"/>
        <v>556.25</v>
      </c>
      <c r="R158" s="6" t="str">
        <f t="shared" si="22"/>
        <v>YES</v>
      </c>
      <c r="S158" s="6" t="str">
        <f t="shared" si="25"/>
        <v>YES</v>
      </c>
      <c r="T158" s="12">
        <f t="shared" si="26"/>
        <v>200</v>
      </c>
      <c r="U158" s="12">
        <f t="shared" si="23"/>
        <v>8900</v>
      </c>
      <c r="V158" s="12">
        <f t="shared" si="24"/>
        <v>-8700</v>
      </c>
    </row>
    <row r="159" spans="1:22" x14ac:dyDescent="0.25">
      <c r="A159" s="6" t="s">
        <v>24</v>
      </c>
      <c r="B159" s="6" t="s">
        <v>23</v>
      </c>
      <c r="C159" s="27" t="s">
        <v>209</v>
      </c>
      <c r="D159" s="27" t="s">
        <v>209</v>
      </c>
      <c r="E159" s="24" t="s">
        <v>215</v>
      </c>
      <c r="F159" s="24" t="s">
        <v>211</v>
      </c>
      <c r="G159" s="27" t="s">
        <v>210</v>
      </c>
      <c r="H159" s="25" t="s">
        <v>212</v>
      </c>
      <c r="I159" s="29" t="s">
        <v>213</v>
      </c>
      <c r="J159" s="22" t="s">
        <v>206</v>
      </c>
      <c r="K159" s="12">
        <v>288.45</v>
      </c>
      <c r="L159" s="9">
        <v>18</v>
      </c>
      <c r="M159" s="12">
        <v>5192.1000000000004</v>
      </c>
      <c r="N159" s="12">
        <v>0</v>
      </c>
      <c r="O159" s="11">
        <f t="shared" si="19"/>
        <v>288.45000000000005</v>
      </c>
      <c r="P159" s="12">
        <f t="shared" si="20"/>
        <v>0</v>
      </c>
      <c r="Q159" s="12">
        <f t="shared" si="21"/>
        <v>288.45000000000005</v>
      </c>
      <c r="R159" s="6" t="str">
        <f t="shared" si="22"/>
        <v>YES</v>
      </c>
      <c r="S159" s="6" t="str">
        <f t="shared" si="25"/>
        <v>YES</v>
      </c>
      <c r="T159" s="12">
        <f t="shared" si="26"/>
        <v>225</v>
      </c>
      <c r="U159" s="12">
        <f t="shared" si="23"/>
        <v>5192.1000000000004</v>
      </c>
      <c r="V159" s="12">
        <f t="shared" si="24"/>
        <v>-4967.1000000000004</v>
      </c>
    </row>
    <row r="160" spans="1:22" x14ac:dyDescent="0.25">
      <c r="A160" s="6" t="s">
        <v>24</v>
      </c>
      <c r="B160" s="6" t="s">
        <v>23</v>
      </c>
      <c r="C160" s="27" t="s">
        <v>209</v>
      </c>
      <c r="D160" s="27" t="s">
        <v>209</v>
      </c>
      <c r="E160" s="24" t="s">
        <v>215</v>
      </c>
      <c r="F160" s="24" t="s">
        <v>211</v>
      </c>
      <c r="G160" s="27" t="s">
        <v>210</v>
      </c>
      <c r="H160" s="25" t="s">
        <v>212</v>
      </c>
      <c r="I160" s="29" t="s">
        <v>213</v>
      </c>
      <c r="J160" s="22" t="s">
        <v>207</v>
      </c>
      <c r="K160" s="12">
        <v>480</v>
      </c>
      <c r="L160" s="9">
        <v>18.75</v>
      </c>
      <c r="M160" s="12">
        <v>9000</v>
      </c>
      <c r="N160" s="12">
        <v>0</v>
      </c>
      <c r="O160" s="11">
        <f t="shared" si="19"/>
        <v>480</v>
      </c>
      <c r="P160" s="12">
        <f t="shared" si="20"/>
        <v>0</v>
      </c>
      <c r="Q160" s="12">
        <f t="shared" si="21"/>
        <v>480</v>
      </c>
      <c r="R160" s="6" t="str">
        <f t="shared" si="22"/>
        <v>YES</v>
      </c>
      <c r="S160" s="6" t="str">
        <f t="shared" si="25"/>
        <v>YES</v>
      </c>
      <c r="T160" s="12">
        <f t="shared" si="26"/>
        <v>234.375</v>
      </c>
      <c r="U160" s="12">
        <f t="shared" si="23"/>
        <v>9000</v>
      </c>
      <c r="V160" s="12">
        <f t="shared" si="24"/>
        <v>-8765.625</v>
      </c>
    </row>
    <row r="161" spans="1:22" x14ac:dyDescent="0.25">
      <c r="A161" s="6" t="s">
        <v>24</v>
      </c>
      <c r="B161" s="6" t="s">
        <v>23</v>
      </c>
      <c r="C161" s="27" t="s">
        <v>209</v>
      </c>
      <c r="D161" s="27" t="s">
        <v>209</v>
      </c>
      <c r="E161" s="24" t="s">
        <v>215</v>
      </c>
      <c r="F161" s="24" t="s">
        <v>211</v>
      </c>
      <c r="G161" s="27" t="s">
        <v>210</v>
      </c>
      <c r="H161" s="25" t="s">
        <v>212</v>
      </c>
      <c r="I161" s="29" t="s">
        <v>213</v>
      </c>
      <c r="J161" s="22" t="s">
        <v>208</v>
      </c>
      <c r="K161" s="12">
        <v>519.99</v>
      </c>
      <c r="L161" s="9">
        <v>28.846699999999998</v>
      </c>
      <c r="M161" s="12">
        <v>15000</v>
      </c>
      <c r="N161" s="12">
        <v>0</v>
      </c>
      <c r="O161" s="11">
        <f t="shared" si="19"/>
        <v>519.99015485306813</v>
      </c>
      <c r="P161" s="12">
        <f t="shared" si="20"/>
        <v>0</v>
      </c>
      <c r="Q161" s="12">
        <f t="shared" si="21"/>
        <v>519.99015485306813</v>
      </c>
      <c r="R161" s="6" t="str">
        <f t="shared" si="22"/>
        <v>YES</v>
      </c>
      <c r="S161" s="6" t="str">
        <f t="shared" si="25"/>
        <v>YES</v>
      </c>
      <c r="T161" s="12">
        <f t="shared" si="26"/>
        <v>360.58375000000001</v>
      </c>
      <c r="U161" s="12">
        <f t="shared" si="23"/>
        <v>15000</v>
      </c>
      <c r="V161" s="12">
        <f t="shared" si="24"/>
        <v>-14639.41625</v>
      </c>
    </row>
    <row r="162" spans="1:22" x14ac:dyDescent="0.25">
      <c r="A162" s="6" t="s">
        <v>24</v>
      </c>
      <c r="B162" s="6" t="s">
        <v>23</v>
      </c>
      <c r="C162" s="32" t="s">
        <v>214</v>
      </c>
      <c r="D162" s="32" t="s">
        <v>214</v>
      </c>
      <c r="E162" s="24" t="s">
        <v>216</v>
      </c>
      <c r="F162" s="24" t="s">
        <v>217</v>
      </c>
      <c r="G162" s="7" t="s">
        <v>218</v>
      </c>
      <c r="H162" s="33" t="s">
        <v>219</v>
      </c>
      <c r="I162" s="18" t="s">
        <v>220</v>
      </c>
      <c r="J162" s="22" t="s">
        <v>221</v>
      </c>
      <c r="K162" s="12">
        <v>5</v>
      </c>
      <c r="L162" s="9">
        <v>80.55</v>
      </c>
      <c r="M162" s="12">
        <v>2571.8000000000002</v>
      </c>
      <c r="N162" s="12">
        <v>2169.0500000000002</v>
      </c>
      <c r="O162" s="11">
        <f t="shared" si="19"/>
        <v>31.927995034140288</v>
      </c>
      <c r="P162" s="12">
        <f t="shared" si="20"/>
        <v>26.927995034140288</v>
      </c>
      <c r="Q162" s="12">
        <f t="shared" si="21"/>
        <v>58.855990068280576</v>
      </c>
      <c r="R162" s="6" t="str">
        <f t="shared" si="22"/>
        <v>YES</v>
      </c>
      <c r="S162" s="6" t="str">
        <f t="shared" si="25"/>
        <v>YES</v>
      </c>
      <c r="T162" s="12">
        <f t="shared" si="26"/>
        <v>1006.875</v>
      </c>
      <c r="U162" s="12">
        <f t="shared" si="23"/>
        <v>4740.8500000000004</v>
      </c>
      <c r="V162" s="12">
        <f t="shared" si="24"/>
        <v>-3733.9750000000004</v>
      </c>
    </row>
    <row r="163" spans="1:22" x14ac:dyDescent="0.25">
      <c r="A163" s="6" t="s">
        <v>24</v>
      </c>
      <c r="B163" s="6" t="s">
        <v>23</v>
      </c>
      <c r="C163" s="32" t="s">
        <v>214</v>
      </c>
      <c r="D163" s="32" t="s">
        <v>214</v>
      </c>
      <c r="E163" s="24" t="s">
        <v>216</v>
      </c>
      <c r="F163" s="24" t="s">
        <v>217</v>
      </c>
      <c r="G163" s="7" t="s">
        <v>218</v>
      </c>
      <c r="H163" s="33" t="s">
        <v>219</v>
      </c>
      <c r="I163" s="18" t="s">
        <v>220</v>
      </c>
      <c r="J163" s="22" t="s">
        <v>222</v>
      </c>
      <c r="K163" s="12">
        <v>5</v>
      </c>
      <c r="L163" s="9">
        <v>70.930000000000007</v>
      </c>
      <c r="M163" s="12">
        <v>2637.49</v>
      </c>
      <c r="N163" s="12">
        <v>2282.84</v>
      </c>
      <c r="O163" s="11">
        <f t="shared" si="19"/>
        <v>37.184407161990691</v>
      </c>
      <c r="P163" s="12">
        <f t="shared" si="20"/>
        <v>32.184407161990691</v>
      </c>
      <c r="Q163" s="12">
        <f t="shared" si="21"/>
        <v>69.368814323981383</v>
      </c>
      <c r="R163" s="6" t="str">
        <f t="shared" si="22"/>
        <v>YES</v>
      </c>
      <c r="S163" s="6" t="str">
        <f t="shared" si="25"/>
        <v>YES</v>
      </c>
      <c r="T163" s="12">
        <f t="shared" si="26"/>
        <v>886.62500000000011</v>
      </c>
      <c r="U163" s="12">
        <f t="shared" si="23"/>
        <v>4920.33</v>
      </c>
      <c r="V163" s="12">
        <f t="shared" si="24"/>
        <v>-4033.7049999999999</v>
      </c>
    </row>
    <row r="164" spans="1:22" x14ac:dyDescent="0.25">
      <c r="A164" s="6" t="s">
        <v>24</v>
      </c>
      <c r="B164" s="6" t="s">
        <v>23</v>
      </c>
      <c r="C164" s="32" t="s">
        <v>214</v>
      </c>
      <c r="D164" s="32" t="s">
        <v>214</v>
      </c>
      <c r="E164" s="24" t="s">
        <v>216</v>
      </c>
      <c r="F164" s="24" t="s">
        <v>217</v>
      </c>
      <c r="G164" s="7" t="s">
        <v>218</v>
      </c>
      <c r="H164" s="33" t="s">
        <v>219</v>
      </c>
      <c r="I164" s="18" t="s">
        <v>220</v>
      </c>
      <c r="J164" s="22" t="s">
        <v>223</v>
      </c>
      <c r="K164" s="12">
        <v>5</v>
      </c>
      <c r="L164" s="9">
        <v>390.95</v>
      </c>
      <c r="M164" s="12">
        <v>16332.43</v>
      </c>
      <c r="N164" s="12">
        <v>14377.68</v>
      </c>
      <c r="O164" s="11">
        <f t="shared" si="19"/>
        <v>41.776262949226243</v>
      </c>
      <c r="P164" s="12">
        <f t="shared" si="20"/>
        <v>36.776262949226243</v>
      </c>
      <c r="Q164" s="12">
        <f t="shared" si="21"/>
        <v>78.552525898452487</v>
      </c>
      <c r="R164" s="6" t="str">
        <f t="shared" si="22"/>
        <v>YES</v>
      </c>
      <c r="S164" s="6" t="str">
        <f t="shared" si="25"/>
        <v>YES</v>
      </c>
      <c r="T164" s="12">
        <f t="shared" si="26"/>
        <v>4886.875</v>
      </c>
      <c r="U164" s="12">
        <f t="shared" si="23"/>
        <v>30710.11</v>
      </c>
      <c r="V164" s="12">
        <f t="shared" si="24"/>
        <v>-25823.235000000001</v>
      </c>
    </row>
    <row r="165" spans="1:22" x14ac:dyDescent="0.25">
      <c r="A165" s="6" t="s">
        <v>24</v>
      </c>
      <c r="B165" s="6" t="s">
        <v>23</v>
      </c>
      <c r="C165" s="32" t="s">
        <v>214</v>
      </c>
      <c r="D165" s="32" t="s">
        <v>214</v>
      </c>
      <c r="E165" s="24" t="s">
        <v>216</v>
      </c>
      <c r="F165" s="24" t="s">
        <v>217</v>
      </c>
      <c r="G165" s="7" t="s">
        <v>218</v>
      </c>
      <c r="H165" s="33" t="s">
        <v>219</v>
      </c>
      <c r="I165" s="18" t="s">
        <v>220</v>
      </c>
      <c r="J165" s="22" t="s">
        <v>224</v>
      </c>
      <c r="K165" s="12">
        <v>5</v>
      </c>
      <c r="L165" s="9">
        <v>180.29</v>
      </c>
      <c r="M165" s="12">
        <v>7474.19</v>
      </c>
      <c r="N165" s="12">
        <v>6472.74</v>
      </c>
      <c r="O165" s="11">
        <f t="shared" si="19"/>
        <v>41.456486771312882</v>
      </c>
      <c r="P165" s="12">
        <f t="shared" si="20"/>
        <v>35.901824837761382</v>
      </c>
      <c r="Q165" s="12">
        <f t="shared" si="21"/>
        <v>77.358311609074278</v>
      </c>
      <c r="R165" s="6" t="str">
        <f t="shared" si="22"/>
        <v>YES</v>
      </c>
      <c r="S165" s="6" t="str">
        <f t="shared" si="25"/>
        <v>YES</v>
      </c>
      <c r="T165" s="12">
        <f t="shared" si="26"/>
        <v>2253.625</v>
      </c>
      <c r="U165" s="12">
        <f t="shared" si="23"/>
        <v>13946.93</v>
      </c>
      <c r="V165" s="12">
        <f t="shared" si="24"/>
        <v>-11693.305</v>
      </c>
    </row>
    <row r="166" spans="1:22" x14ac:dyDescent="0.25">
      <c r="A166" s="6" t="s">
        <v>24</v>
      </c>
      <c r="B166" s="6" t="s">
        <v>23</v>
      </c>
      <c r="C166" s="32" t="s">
        <v>214</v>
      </c>
      <c r="D166" s="32" t="s">
        <v>214</v>
      </c>
      <c r="E166" s="24" t="s">
        <v>216</v>
      </c>
      <c r="F166" s="24" t="s">
        <v>217</v>
      </c>
      <c r="G166" s="7" t="s">
        <v>218</v>
      </c>
      <c r="H166" s="33" t="s">
        <v>219</v>
      </c>
      <c r="I166" s="18" t="s">
        <v>220</v>
      </c>
      <c r="J166" s="22" t="s">
        <v>225</v>
      </c>
      <c r="K166" s="12">
        <v>5</v>
      </c>
      <c r="L166" s="9">
        <v>107.1</v>
      </c>
      <c r="M166" s="12">
        <v>3953.6</v>
      </c>
      <c r="N166" s="12">
        <v>3418.1</v>
      </c>
      <c r="O166" s="11">
        <f t="shared" si="19"/>
        <v>36.915032679738566</v>
      </c>
      <c r="P166" s="12">
        <f t="shared" si="20"/>
        <v>31.915032679738562</v>
      </c>
      <c r="Q166" s="12">
        <f t="shared" si="21"/>
        <v>68.830065359477132</v>
      </c>
      <c r="R166" s="6" t="str">
        <f t="shared" si="22"/>
        <v>YES</v>
      </c>
      <c r="S166" s="6" t="str">
        <f t="shared" si="25"/>
        <v>YES</v>
      </c>
      <c r="T166" s="12">
        <f t="shared" si="26"/>
        <v>1338.75</v>
      </c>
      <c r="U166" s="12">
        <f t="shared" si="23"/>
        <v>7371.7</v>
      </c>
      <c r="V166" s="12">
        <f t="shared" si="24"/>
        <v>-6032.95</v>
      </c>
    </row>
    <row r="167" spans="1:22" x14ac:dyDescent="0.25">
      <c r="A167" s="6" t="s">
        <v>24</v>
      </c>
      <c r="B167" s="6" t="s">
        <v>23</v>
      </c>
      <c r="C167" s="32" t="s">
        <v>214</v>
      </c>
      <c r="D167" s="32" t="s">
        <v>214</v>
      </c>
      <c r="E167" s="24" t="s">
        <v>216</v>
      </c>
      <c r="F167" s="24" t="s">
        <v>217</v>
      </c>
      <c r="G167" s="7" t="s">
        <v>218</v>
      </c>
      <c r="H167" s="33" t="s">
        <v>219</v>
      </c>
      <c r="I167" s="18" t="s">
        <v>220</v>
      </c>
      <c r="J167" s="22" t="s">
        <v>225</v>
      </c>
      <c r="K167" s="12">
        <v>15</v>
      </c>
      <c r="L167" s="9">
        <v>85.37</v>
      </c>
      <c r="M167" s="12">
        <v>1984.75</v>
      </c>
      <c r="N167" s="12">
        <v>704.3</v>
      </c>
      <c r="O167" s="11">
        <f t="shared" si="19"/>
        <v>23.248799344031859</v>
      </c>
      <c r="P167" s="12">
        <f t="shared" si="20"/>
        <v>8.249970715708093</v>
      </c>
      <c r="Q167" s="12">
        <f t="shared" si="21"/>
        <v>31.498770059739957</v>
      </c>
      <c r="R167" s="6" t="str">
        <f t="shared" si="22"/>
        <v>YES</v>
      </c>
      <c r="S167" s="6" t="str">
        <f t="shared" si="25"/>
        <v>YES</v>
      </c>
      <c r="T167" s="12">
        <f t="shared" si="26"/>
        <v>1067.125</v>
      </c>
      <c r="U167" s="12">
        <f t="shared" si="23"/>
        <v>2689.05</v>
      </c>
      <c r="V167" s="12">
        <f t="shared" si="24"/>
        <v>-1621.9250000000002</v>
      </c>
    </row>
    <row r="168" spans="1:22" x14ac:dyDescent="0.25">
      <c r="A168" s="6" t="s">
        <v>24</v>
      </c>
      <c r="B168" s="6" t="s">
        <v>23</v>
      </c>
      <c r="C168" s="32" t="s">
        <v>214</v>
      </c>
      <c r="D168" s="32" t="s">
        <v>214</v>
      </c>
      <c r="E168" s="24" t="s">
        <v>216</v>
      </c>
      <c r="F168" s="24" t="s">
        <v>217</v>
      </c>
      <c r="G168" s="7" t="s">
        <v>218</v>
      </c>
      <c r="H168" s="33" t="s">
        <v>219</v>
      </c>
      <c r="I168" s="18" t="s">
        <v>220</v>
      </c>
      <c r="J168" s="22" t="s">
        <v>226</v>
      </c>
      <c r="K168" s="12">
        <v>8</v>
      </c>
      <c r="L168" s="9">
        <v>276.52</v>
      </c>
      <c r="M168" s="12">
        <v>4561.03</v>
      </c>
      <c r="N168" s="12">
        <v>2348.87</v>
      </c>
      <c r="O168" s="11">
        <f t="shared" si="19"/>
        <v>16.494394618834082</v>
      </c>
      <c r="P168" s="12">
        <f t="shared" si="20"/>
        <v>8.4943946188340806</v>
      </c>
      <c r="Q168" s="12">
        <f t="shared" si="21"/>
        <v>24.988789237668161</v>
      </c>
      <c r="R168" s="6" t="str">
        <f t="shared" si="22"/>
        <v>YES</v>
      </c>
      <c r="S168" s="6" t="str">
        <f t="shared" si="25"/>
        <v>YES</v>
      </c>
      <c r="T168" s="12">
        <f t="shared" si="26"/>
        <v>3456.5</v>
      </c>
      <c r="U168" s="12">
        <f t="shared" si="23"/>
        <v>6909.9</v>
      </c>
      <c r="V168" s="12">
        <f t="shared" si="24"/>
        <v>-3453.3999999999996</v>
      </c>
    </row>
    <row r="169" spans="1:22" x14ac:dyDescent="0.25">
      <c r="A169" s="6" t="s">
        <v>24</v>
      </c>
      <c r="B169" s="6" t="s">
        <v>23</v>
      </c>
      <c r="C169" s="32" t="s">
        <v>214</v>
      </c>
      <c r="D169" s="32" t="s">
        <v>214</v>
      </c>
      <c r="E169" s="24" t="s">
        <v>216</v>
      </c>
      <c r="F169" s="24" t="s">
        <v>217</v>
      </c>
      <c r="G169" s="7" t="s">
        <v>218</v>
      </c>
      <c r="H169" s="33" t="s">
        <v>219</v>
      </c>
      <c r="I169" s="18" t="s">
        <v>220</v>
      </c>
      <c r="J169" s="22" t="s">
        <v>226</v>
      </c>
      <c r="K169" s="12">
        <v>15</v>
      </c>
      <c r="L169" s="9">
        <v>61.52</v>
      </c>
      <c r="M169" s="12">
        <v>1434.95</v>
      </c>
      <c r="N169" s="12">
        <v>512.15</v>
      </c>
      <c r="O169" s="11">
        <f t="shared" si="19"/>
        <v>23.324934980494149</v>
      </c>
      <c r="P169" s="12">
        <f t="shared" si="20"/>
        <v>8.324934980494147</v>
      </c>
      <c r="Q169" s="12">
        <f t="shared" si="21"/>
        <v>31.649869960988294</v>
      </c>
      <c r="R169" s="6" t="str">
        <f t="shared" si="22"/>
        <v>YES</v>
      </c>
      <c r="S169" s="6" t="str">
        <f t="shared" si="25"/>
        <v>YES</v>
      </c>
      <c r="T169" s="12">
        <f t="shared" si="26"/>
        <v>769</v>
      </c>
      <c r="U169" s="12">
        <f t="shared" si="23"/>
        <v>1947.1</v>
      </c>
      <c r="V169" s="12">
        <f t="shared" si="24"/>
        <v>-1178.0999999999999</v>
      </c>
    </row>
    <row r="170" spans="1:22" x14ac:dyDescent="0.25">
      <c r="A170" s="6" t="s">
        <v>24</v>
      </c>
      <c r="B170" s="6" t="s">
        <v>23</v>
      </c>
      <c r="C170" s="32" t="s">
        <v>214</v>
      </c>
      <c r="D170" s="32" t="s">
        <v>214</v>
      </c>
      <c r="E170" s="24" t="s">
        <v>216</v>
      </c>
      <c r="F170" s="24" t="s">
        <v>217</v>
      </c>
      <c r="G170" s="7" t="s">
        <v>218</v>
      </c>
      <c r="H170" s="33" t="s">
        <v>219</v>
      </c>
      <c r="I170" s="18" t="s">
        <v>220</v>
      </c>
      <c r="J170" s="22" t="s">
        <v>227</v>
      </c>
      <c r="K170" s="12">
        <v>5</v>
      </c>
      <c r="L170" s="9">
        <v>137.93</v>
      </c>
      <c r="M170" s="12">
        <v>3725.45</v>
      </c>
      <c r="N170" s="12">
        <v>3035.8</v>
      </c>
      <c r="O170" s="11">
        <f t="shared" si="19"/>
        <v>27.009715072863045</v>
      </c>
      <c r="P170" s="12">
        <f t="shared" si="20"/>
        <v>22.009715072863045</v>
      </c>
      <c r="Q170" s="12">
        <f t="shared" si="21"/>
        <v>49.019430145726091</v>
      </c>
      <c r="R170" s="6" t="str">
        <f t="shared" si="22"/>
        <v>YES</v>
      </c>
      <c r="S170" s="6" t="str">
        <f t="shared" si="25"/>
        <v>YES</v>
      </c>
      <c r="T170" s="12">
        <f t="shared" si="26"/>
        <v>1724.125</v>
      </c>
      <c r="U170" s="12">
        <f t="shared" si="23"/>
        <v>6761.25</v>
      </c>
      <c r="V170" s="12">
        <f t="shared" si="24"/>
        <v>-5037.125</v>
      </c>
    </row>
    <row r="171" spans="1:22" x14ac:dyDescent="0.25">
      <c r="A171" s="6" t="s">
        <v>24</v>
      </c>
      <c r="B171" s="6" t="s">
        <v>23</v>
      </c>
      <c r="C171" s="32" t="s">
        <v>214</v>
      </c>
      <c r="D171" s="32" t="s">
        <v>214</v>
      </c>
      <c r="E171" s="24" t="s">
        <v>216</v>
      </c>
      <c r="F171" s="24" t="s">
        <v>217</v>
      </c>
      <c r="G171" s="7" t="s">
        <v>218</v>
      </c>
      <c r="H171" s="33" t="s">
        <v>219</v>
      </c>
      <c r="I171" s="18" t="s">
        <v>220</v>
      </c>
      <c r="J171" s="22" t="s">
        <v>227</v>
      </c>
      <c r="K171" s="12">
        <v>15</v>
      </c>
      <c r="L171" s="9">
        <v>202.6</v>
      </c>
      <c r="M171" s="12">
        <v>4695.25</v>
      </c>
      <c r="N171" s="12">
        <v>1656.25</v>
      </c>
      <c r="O171" s="11">
        <f t="shared" si="19"/>
        <v>23.174975320829219</v>
      </c>
      <c r="P171" s="12">
        <f t="shared" si="20"/>
        <v>8.1749753208292208</v>
      </c>
      <c r="Q171" s="12">
        <f t="shared" si="21"/>
        <v>31.349950641658442</v>
      </c>
      <c r="R171" s="6" t="str">
        <f t="shared" si="22"/>
        <v>YES</v>
      </c>
      <c r="S171" s="6" t="str">
        <f t="shared" si="25"/>
        <v>YES</v>
      </c>
      <c r="T171" s="12">
        <f t="shared" si="26"/>
        <v>2532.5</v>
      </c>
      <c r="U171" s="12">
        <f t="shared" si="23"/>
        <v>6351.5</v>
      </c>
      <c r="V171" s="12">
        <f t="shared" si="24"/>
        <v>-3819</v>
      </c>
    </row>
    <row r="172" spans="1:22" x14ac:dyDescent="0.25">
      <c r="A172" s="6" t="s">
        <v>24</v>
      </c>
      <c r="B172" s="6" t="s">
        <v>23</v>
      </c>
      <c r="C172" s="32" t="s">
        <v>214</v>
      </c>
      <c r="D172" s="32" t="s">
        <v>214</v>
      </c>
      <c r="E172" s="24" t="s">
        <v>216</v>
      </c>
      <c r="F172" s="24" t="s">
        <v>217</v>
      </c>
      <c r="G172" s="7" t="s">
        <v>218</v>
      </c>
      <c r="H172" s="33" t="s">
        <v>219</v>
      </c>
      <c r="I172" s="18" t="s">
        <v>220</v>
      </c>
      <c r="J172" s="22" t="s">
        <v>228</v>
      </c>
      <c r="K172" s="12">
        <v>8</v>
      </c>
      <c r="L172" s="9">
        <v>226.7</v>
      </c>
      <c r="M172" s="12">
        <v>5481.98</v>
      </c>
      <c r="N172" s="12">
        <v>3668.38</v>
      </c>
      <c r="O172" s="11">
        <f t="shared" si="19"/>
        <v>24.18164975738862</v>
      </c>
      <c r="P172" s="12">
        <f t="shared" si="20"/>
        <v>16.18164975738862</v>
      </c>
      <c r="Q172" s="12">
        <f t="shared" si="21"/>
        <v>40.363299514777246</v>
      </c>
      <c r="R172" s="6" t="str">
        <f t="shared" si="22"/>
        <v>YES</v>
      </c>
      <c r="S172" s="6" t="str">
        <f t="shared" si="25"/>
        <v>YES</v>
      </c>
      <c r="T172" s="12">
        <f t="shared" si="26"/>
        <v>2833.75</v>
      </c>
      <c r="U172" s="12">
        <f t="shared" si="23"/>
        <v>9150.36</v>
      </c>
      <c r="V172" s="12">
        <f t="shared" si="24"/>
        <v>-6316.6100000000006</v>
      </c>
    </row>
    <row r="173" spans="1:22" x14ac:dyDescent="0.25">
      <c r="A173" s="6" t="s">
        <v>24</v>
      </c>
      <c r="B173" s="6" t="s">
        <v>23</v>
      </c>
      <c r="C173" s="32" t="s">
        <v>214</v>
      </c>
      <c r="D173" s="32" t="s">
        <v>214</v>
      </c>
      <c r="E173" s="24" t="s">
        <v>216</v>
      </c>
      <c r="F173" s="24" t="s">
        <v>217</v>
      </c>
      <c r="G173" s="7" t="s">
        <v>218</v>
      </c>
      <c r="H173" s="33" t="s">
        <v>219</v>
      </c>
      <c r="I173" s="18" t="s">
        <v>220</v>
      </c>
      <c r="J173" s="22" t="s">
        <v>229</v>
      </c>
      <c r="K173" s="12">
        <v>8</v>
      </c>
      <c r="L173" s="9">
        <v>89.58</v>
      </c>
      <c r="M173" s="12">
        <v>2353.67</v>
      </c>
      <c r="N173" s="12">
        <v>1637.03</v>
      </c>
      <c r="O173" s="11">
        <f t="shared" si="19"/>
        <v>26.274503237329764</v>
      </c>
      <c r="P173" s="12">
        <f t="shared" si="20"/>
        <v>18.27450323732976</v>
      </c>
      <c r="Q173" s="12">
        <f t="shared" si="21"/>
        <v>44.549006474659521</v>
      </c>
      <c r="R173" s="6" t="str">
        <f t="shared" si="22"/>
        <v>YES</v>
      </c>
      <c r="S173" s="6" t="str">
        <f t="shared" si="25"/>
        <v>YES</v>
      </c>
      <c r="T173" s="12">
        <f t="shared" si="26"/>
        <v>1119.75</v>
      </c>
      <c r="U173" s="12">
        <f t="shared" si="23"/>
        <v>3990.7</v>
      </c>
      <c r="V173" s="12">
        <f t="shared" si="24"/>
        <v>-2870.95</v>
      </c>
    </row>
    <row r="174" spans="1:22" x14ac:dyDescent="0.25">
      <c r="A174" s="6" t="s">
        <v>24</v>
      </c>
      <c r="B174" s="6" t="s">
        <v>23</v>
      </c>
      <c r="C174" s="32" t="s">
        <v>214</v>
      </c>
      <c r="D174" s="32" t="s">
        <v>214</v>
      </c>
      <c r="E174" s="24" t="s">
        <v>216</v>
      </c>
      <c r="F174" s="24" t="s">
        <v>217</v>
      </c>
      <c r="G174" s="7" t="s">
        <v>218</v>
      </c>
      <c r="H174" s="33" t="s">
        <v>219</v>
      </c>
      <c r="I174" s="18" t="s">
        <v>220</v>
      </c>
      <c r="J174" s="22" t="s">
        <v>230</v>
      </c>
      <c r="K174" s="12">
        <v>9</v>
      </c>
      <c r="L174" s="9">
        <v>324.33</v>
      </c>
      <c r="M174" s="12">
        <v>9062.27</v>
      </c>
      <c r="N174" s="12">
        <v>6143.3</v>
      </c>
      <c r="O174" s="11">
        <f t="shared" si="19"/>
        <v>27.94151019023834</v>
      </c>
      <c r="P174" s="12">
        <f t="shared" si="20"/>
        <v>18.94151019023834</v>
      </c>
      <c r="Q174" s="12">
        <f t="shared" si="21"/>
        <v>46.88302038047668</v>
      </c>
      <c r="R174" s="6" t="str">
        <f t="shared" si="22"/>
        <v>YES</v>
      </c>
      <c r="S174" s="6" t="str">
        <f t="shared" si="25"/>
        <v>YES</v>
      </c>
      <c r="T174" s="12">
        <f t="shared" si="26"/>
        <v>4054.125</v>
      </c>
      <c r="U174" s="12">
        <f t="shared" si="23"/>
        <v>15205.57</v>
      </c>
      <c r="V174" s="12">
        <f t="shared" si="24"/>
        <v>-11151.445</v>
      </c>
    </row>
    <row r="175" spans="1:22" x14ac:dyDescent="0.25">
      <c r="A175" s="6" t="s">
        <v>24</v>
      </c>
      <c r="B175" s="6" t="s">
        <v>23</v>
      </c>
      <c r="C175" s="32" t="s">
        <v>214</v>
      </c>
      <c r="D175" s="32" t="s">
        <v>214</v>
      </c>
      <c r="E175" s="24" t="s">
        <v>216</v>
      </c>
      <c r="F175" s="24" t="s">
        <v>217</v>
      </c>
      <c r="G175" s="7" t="s">
        <v>218</v>
      </c>
      <c r="H175" s="33" t="s">
        <v>219</v>
      </c>
      <c r="I175" s="18" t="s">
        <v>220</v>
      </c>
      <c r="J175" s="22" t="s">
        <v>231</v>
      </c>
      <c r="K175" s="12">
        <v>9</v>
      </c>
      <c r="L175" s="9">
        <v>353.11</v>
      </c>
      <c r="M175" s="12">
        <v>8420.58</v>
      </c>
      <c r="N175" s="12">
        <v>5242.59</v>
      </c>
      <c r="O175" s="11">
        <f t="shared" si="19"/>
        <v>23.846903231287701</v>
      </c>
      <c r="P175" s="12">
        <f t="shared" si="20"/>
        <v>14.846903231287701</v>
      </c>
      <c r="Q175" s="12">
        <f t="shared" si="21"/>
        <v>38.693806462575402</v>
      </c>
      <c r="R175" s="6" t="str">
        <f t="shared" si="22"/>
        <v>YES</v>
      </c>
      <c r="S175" s="6" t="str">
        <f t="shared" si="25"/>
        <v>YES</v>
      </c>
      <c r="T175" s="12">
        <f t="shared" si="26"/>
        <v>4413.875</v>
      </c>
      <c r="U175" s="12">
        <f t="shared" si="23"/>
        <v>13663.17</v>
      </c>
      <c r="V175" s="12">
        <f t="shared" si="24"/>
        <v>-9249.2950000000001</v>
      </c>
    </row>
    <row r="176" spans="1:22" x14ac:dyDescent="0.25">
      <c r="A176" s="6" t="s">
        <v>24</v>
      </c>
      <c r="B176" s="6" t="s">
        <v>23</v>
      </c>
      <c r="C176" s="6" t="s">
        <v>239</v>
      </c>
      <c r="D176" s="6" t="s">
        <v>239</v>
      </c>
      <c r="E176" s="24" t="s">
        <v>216</v>
      </c>
      <c r="F176" s="24" t="s">
        <v>238</v>
      </c>
      <c r="G176" s="7" t="s">
        <v>237</v>
      </c>
      <c r="H176" s="24" t="s">
        <v>236</v>
      </c>
      <c r="I176" s="29" t="s">
        <v>232</v>
      </c>
      <c r="J176" s="22" t="s">
        <v>233</v>
      </c>
      <c r="K176" s="12">
        <v>5</v>
      </c>
      <c r="L176" s="9">
        <v>294.77</v>
      </c>
      <c r="M176" s="12">
        <v>9041.57</v>
      </c>
      <c r="N176" s="12">
        <v>7567.72</v>
      </c>
      <c r="O176" s="11">
        <f t="shared" si="19"/>
        <v>30.673304610374192</v>
      </c>
      <c r="P176" s="12">
        <f t="shared" si="20"/>
        <v>25.673304610374192</v>
      </c>
      <c r="Q176" s="12">
        <f t="shared" si="21"/>
        <v>56.346609220748384</v>
      </c>
      <c r="R176" s="6" t="str">
        <f t="shared" si="22"/>
        <v>YES</v>
      </c>
      <c r="S176" s="6" t="str">
        <f t="shared" si="25"/>
        <v>YES</v>
      </c>
      <c r="T176" s="12">
        <f t="shared" si="26"/>
        <v>3684.625</v>
      </c>
      <c r="U176" s="12">
        <f t="shared" si="23"/>
        <v>16609.29</v>
      </c>
      <c r="V176" s="12">
        <f t="shared" si="24"/>
        <v>-12924.665000000001</v>
      </c>
    </row>
    <row r="177" spans="1:22" x14ac:dyDescent="0.25">
      <c r="A177" s="6" t="s">
        <v>24</v>
      </c>
      <c r="B177" s="6" t="s">
        <v>23</v>
      </c>
      <c r="C177" s="6" t="s">
        <v>239</v>
      </c>
      <c r="D177" s="6" t="s">
        <v>239</v>
      </c>
      <c r="E177" s="24" t="s">
        <v>216</v>
      </c>
      <c r="F177" s="24" t="s">
        <v>238</v>
      </c>
      <c r="G177" s="7" t="s">
        <v>237</v>
      </c>
      <c r="H177" s="24" t="s">
        <v>236</v>
      </c>
      <c r="I177" s="29" t="s">
        <v>232</v>
      </c>
      <c r="J177" s="22" t="s">
        <v>233</v>
      </c>
      <c r="K177" s="12">
        <v>15</v>
      </c>
      <c r="L177" s="9">
        <v>114.54</v>
      </c>
      <c r="M177" s="12">
        <v>2651.6</v>
      </c>
      <c r="N177" s="12">
        <v>933.5</v>
      </c>
      <c r="O177" s="11">
        <f t="shared" si="19"/>
        <v>23.149991269425527</v>
      </c>
      <c r="P177" s="12">
        <f t="shared" si="20"/>
        <v>8.1499912694255272</v>
      </c>
      <c r="Q177" s="12">
        <f t="shared" si="21"/>
        <v>31.299982538851054</v>
      </c>
      <c r="R177" s="6" t="str">
        <f t="shared" si="22"/>
        <v>YES</v>
      </c>
      <c r="S177" s="6" t="str">
        <f t="shared" si="25"/>
        <v>YES</v>
      </c>
      <c r="T177" s="12">
        <f t="shared" si="26"/>
        <v>1431.75</v>
      </c>
      <c r="U177" s="12">
        <f t="shared" si="23"/>
        <v>3585.1</v>
      </c>
      <c r="V177" s="12">
        <f t="shared" si="24"/>
        <v>-2153.35</v>
      </c>
    </row>
    <row r="178" spans="1:22" x14ac:dyDescent="0.25">
      <c r="A178" s="6" t="s">
        <v>24</v>
      </c>
      <c r="B178" s="6" t="s">
        <v>23</v>
      </c>
      <c r="C178" s="6" t="s">
        <v>239</v>
      </c>
      <c r="D178" s="6" t="s">
        <v>239</v>
      </c>
      <c r="E178" s="24" t="s">
        <v>216</v>
      </c>
      <c r="F178" s="24" t="s">
        <v>238</v>
      </c>
      <c r="G178" s="7" t="s">
        <v>237</v>
      </c>
      <c r="H178" s="24" t="s">
        <v>236</v>
      </c>
      <c r="I178" s="29" t="s">
        <v>232</v>
      </c>
      <c r="J178" s="22" t="s">
        <v>221</v>
      </c>
      <c r="K178" s="12">
        <v>5</v>
      </c>
      <c r="L178" s="9">
        <v>381.38</v>
      </c>
      <c r="M178" s="12">
        <v>12114.8</v>
      </c>
      <c r="N178" s="12">
        <v>10207.9</v>
      </c>
      <c r="O178" s="11">
        <f t="shared" si="19"/>
        <v>31.765693009596728</v>
      </c>
      <c r="P178" s="12">
        <f t="shared" si="20"/>
        <v>26.765693009596728</v>
      </c>
      <c r="Q178" s="12">
        <f t="shared" si="21"/>
        <v>58.531386019193448</v>
      </c>
      <c r="R178" s="6" t="str">
        <f t="shared" si="22"/>
        <v>YES</v>
      </c>
      <c r="S178" s="6" t="str">
        <f t="shared" si="25"/>
        <v>YES</v>
      </c>
      <c r="T178" s="12">
        <f t="shared" si="26"/>
        <v>4767.25</v>
      </c>
      <c r="U178" s="12">
        <f t="shared" si="23"/>
        <v>22322.699999999997</v>
      </c>
      <c r="V178" s="12">
        <f t="shared" si="24"/>
        <v>-17555.449999999997</v>
      </c>
    </row>
    <row r="179" spans="1:22" x14ac:dyDescent="0.25">
      <c r="A179" s="6" t="s">
        <v>24</v>
      </c>
      <c r="B179" s="6" t="s">
        <v>23</v>
      </c>
      <c r="C179" s="6" t="s">
        <v>239</v>
      </c>
      <c r="D179" s="6" t="s">
        <v>239</v>
      </c>
      <c r="E179" s="24" t="s">
        <v>216</v>
      </c>
      <c r="F179" s="24" t="s">
        <v>238</v>
      </c>
      <c r="G179" s="7" t="s">
        <v>237</v>
      </c>
      <c r="H179" s="24" t="s">
        <v>236</v>
      </c>
      <c r="I179" s="29" t="s">
        <v>232</v>
      </c>
      <c r="J179" s="22" t="s">
        <v>223</v>
      </c>
      <c r="K179" s="12">
        <v>5</v>
      </c>
      <c r="L179" s="9">
        <v>110.62</v>
      </c>
      <c r="M179" s="12">
        <v>3400.69</v>
      </c>
      <c r="N179" s="12">
        <v>2847.59</v>
      </c>
      <c r="O179" s="11">
        <f t="shared" si="19"/>
        <v>30.742090037967817</v>
      </c>
      <c r="P179" s="12">
        <f t="shared" si="20"/>
        <v>25.742090037967817</v>
      </c>
      <c r="Q179" s="12">
        <f t="shared" si="21"/>
        <v>56.48418007593564</v>
      </c>
      <c r="R179" s="6" t="str">
        <f t="shared" si="22"/>
        <v>YES</v>
      </c>
      <c r="S179" s="6" t="str">
        <f t="shared" si="25"/>
        <v>YES</v>
      </c>
      <c r="T179" s="12">
        <f t="shared" si="26"/>
        <v>1382.75</v>
      </c>
      <c r="U179" s="12">
        <f t="shared" si="23"/>
        <v>6248.2800000000007</v>
      </c>
      <c r="V179" s="12">
        <f t="shared" si="24"/>
        <v>-4865.5300000000007</v>
      </c>
    </row>
    <row r="180" spans="1:22" x14ac:dyDescent="0.25">
      <c r="A180" s="6" t="s">
        <v>24</v>
      </c>
      <c r="B180" s="6" t="s">
        <v>23</v>
      </c>
      <c r="C180" s="6" t="s">
        <v>239</v>
      </c>
      <c r="D180" s="6" t="s">
        <v>239</v>
      </c>
      <c r="E180" s="24" t="s">
        <v>216</v>
      </c>
      <c r="F180" s="24" t="s">
        <v>238</v>
      </c>
      <c r="G180" s="7" t="s">
        <v>237</v>
      </c>
      <c r="H180" s="24" t="s">
        <v>236</v>
      </c>
      <c r="I180" s="29" t="s">
        <v>232</v>
      </c>
      <c r="J180" s="22" t="s">
        <v>234</v>
      </c>
      <c r="K180" s="12">
        <v>5</v>
      </c>
      <c r="L180" s="9">
        <v>397.02</v>
      </c>
      <c r="M180" s="12">
        <v>11934.26</v>
      </c>
      <c r="N180" s="12">
        <v>9949.16</v>
      </c>
      <c r="O180" s="11">
        <f t="shared" si="19"/>
        <v>30.059593975114606</v>
      </c>
      <c r="P180" s="12">
        <f t="shared" si="20"/>
        <v>25.059593975114606</v>
      </c>
      <c r="Q180" s="12">
        <f t="shared" si="21"/>
        <v>55.119187950229204</v>
      </c>
      <c r="R180" s="6" t="str">
        <f t="shared" si="22"/>
        <v>YES</v>
      </c>
      <c r="S180" s="6" t="str">
        <f t="shared" si="25"/>
        <v>YES</v>
      </c>
      <c r="T180" s="12">
        <f t="shared" si="26"/>
        <v>4962.75</v>
      </c>
      <c r="U180" s="12">
        <f t="shared" si="23"/>
        <v>21883.42</v>
      </c>
      <c r="V180" s="12">
        <f t="shared" si="24"/>
        <v>-16920.669999999998</v>
      </c>
    </row>
    <row r="181" spans="1:22" x14ac:dyDescent="0.25">
      <c r="A181" s="6" t="s">
        <v>24</v>
      </c>
      <c r="B181" s="6" t="s">
        <v>23</v>
      </c>
      <c r="C181" s="6" t="s">
        <v>239</v>
      </c>
      <c r="D181" s="6" t="s">
        <v>239</v>
      </c>
      <c r="E181" s="24" t="s">
        <v>216</v>
      </c>
      <c r="F181" s="24" t="s">
        <v>238</v>
      </c>
      <c r="G181" s="7" t="s">
        <v>237</v>
      </c>
      <c r="H181" s="24" t="s">
        <v>236</v>
      </c>
      <c r="I181" s="29" t="s">
        <v>232</v>
      </c>
      <c r="J181" s="22" t="s">
        <v>234</v>
      </c>
      <c r="K181" s="12">
        <v>15</v>
      </c>
      <c r="L181" s="9">
        <v>11.2</v>
      </c>
      <c r="M181" s="12">
        <v>260.39999999999998</v>
      </c>
      <c r="N181" s="12">
        <v>82.4</v>
      </c>
      <c r="O181" s="11">
        <f t="shared" si="19"/>
        <v>23.25</v>
      </c>
      <c r="P181" s="12">
        <f t="shared" si="20"/>
        <v>7.3571428571428585</v>
      </c>
      <c r="Q181" s="12">
        <f t="shared" si="21"/>
        <v>30.607142857142854</v>
      </c>
      <c r="R181" s="6" t="str">
        <f t="shared" si="22"/>
        <v>YES</v>
      </c>
      <c r="S181" s="6" t="str">
        <f t="shared" si="25"/>
        <v>YES</v>
      </c>
      <c r="T181" s="12">
        <f t="shared" si="26"/>
        <v>140</v>
      </c>
      <c r="U181" s="12">
        <f t="shared" si="23"/>
        <v>342.79999999999995</v>
      </c>
      <c r="V181" s="12">
        <f t="shared" si="24"/>
        <v>-202.79999999999995</v>
      </c>
    </row>
    <row r="182" spans="1:22" x14ac:dyDescent="0.25">
      <c r="A182" s="6" t="s">
        <v>24</v>
      </c>
      <c r="B182" s="6" t="s">
        <v>23</v>
      </c>
      <c r="C182" s="6" t="s">
        <v>239</v>
      </c>
      <c r="D182" s="6" t="s">
        <v>239</v>
      </c>
      <c r="E182" s="24" t="s">
        <v>216</v>
      </c>
      <c r="F182" s="24" t="s">
        <v>238</v>
      </c>
      <c r="G182" s="7" t="s">
        <v>237</v>
      </c>
      <c r="H182" s="24" t="s">
        <v>236</v>
      </c>
      <c r="I182" s="29" t="s">
        <v>232</v>
      </c>
      <c r="J182" s="22" t="s">
        <v>235</v>
      </c>
      <c r="K182" s="12">
        <v>8</v>
      </c>
      <c r="L182" s="9">
        <v>467.39</v>
      </c>
      <c r="M182" s="12">
        <v>7278.38</v>
      </c>
      <c r="N182" s="12">
        <v>3539.26</v>
      </c>
      <c r="O182" s="11">
        <f t="shared" si="19"/>
        <v>15.572391364813111</v>
      </c>
      <c r="P182" s="12">
        <f t="shared" si="20"/>
        <v>7.5723913648131118</v>
      </c>
      <c r="Q182" s="12">
        <f t="shared" si="21"/>
        <v>23.144782729626222</v>
      </c>
      <c r="R182" s="6" t="str">
        <f t="shared" si="22"/>
        <v>YES</v>
      </c>
      <c r="S182" s="6" t="str">
        <f t="shared" si="25"/>
        <v>YES</v>
      </c>
      <c r="T182" s="12">
        <f t="shared" si="26"/>
        <v>5842.375</v>
      </c>
      <c r="U182" s="12">
        <f t="shared" si="23"/>
        <v>10817.64</v>
      </c>
      <c r="V182" s="12">
        <f t="shared" si="24"/>
        <v>-4975.2649999999994</v>
      </c>
    </row>
    <row r="183" spans="1:22" x14ac:dyDescent="0.25">
      <c r="A183" s="6" t="s">
        <v>24</v>
      </c>
      <c r="B183" s="6" t="s">
        <v>23</v>
      </c>
      <c r="C183" s="6" t="s">
        <v>241</v>
      </c>
      <c r="D183" s="6" t="s">
        <v>241</v>
      </c>
      <c r="E183" s="24" t="s">
        <v>216</v>
      </c>
      <c r="F183" s="24" t="s">
        <v>242</v>
      </c>
      <c r="G183" s="7" t="s">
        <v>243</v>
      </c>
      <c r="H183" s="24" t="s">
        <v>244</v>
      </c>
      <c r="I183" s="29" t="s">
        <v>240</v>
      </c>
      <c r="J183" s="22" t="s">
        <v>245</v>
      </c>
      <c r="K183" s="12">
        <v>7.5</v>
      </c>
      <c r="L183" s="9">
        <v>52.13</v>
      </c>
      <c r="M183" s="12">
        <v>1476.84</v>
      </c>
      <c r="N183" s="12">
        <v>1085.8499999999999</v>
      </c>
      <c r="O183" s="11">
        <f t="shared" si="19"/>
        <v>28.329944369844615</v>
      </c>
      <c r="P183" s="12">
        <f t="shared" si="20"/>
        <v>20.829656627661613</v>
      </c>
      <c r="Q183" s="12">
        <f t="shared" si="21"/>
        <v>49.159600997506224</v>
      </c>
      <c r="R183" s="6" t="str">
        <f t="shared" si="22"/>
        <v>YES</v>
      </c>
      <c r="S183" s="6" t="str">
        <f t="shared" si="25"/>
        <v>YES</v>
      </c>
      <c r="T183" s="12">
        <f t="shared" si="26"/>
        <v>651.625</v>
      </c>
      <c r="U183" s="12">
        <f t="shared" si="23"/>
        <v>2562.6899999999996</v>
      </c>
      <c r="V183" s="12">
        <f t="shared" si="24"/>
        <v>-1911.0649999999996</v>
      </c>
    </row>
    <row r="184" spans="1:22" x14ac:dyDescent="0.25">
      <c r="A184" s="6" t="s">
        <v>24</v>
      </c>
      <c r="B184" s="6" t="s">
        <v>23</v>
      </c>
      <c r="C184" s="6" t="s">
        <v>241</v>
      </c>
      <c r="D184" s="6" t="s">
        <v>241</v>
      </c>
      <c r="E184" s="24" t="s">
        <v>216</v>
      </c>
      <c r="F184" s="24" t="s">
        <v>242</v>
      </c>
      <c r="G184" s="7" t="s">
        <v>243</v>
      </c>
      <c r="H184" s="24" t="s">
        <v>244</v>
      </c>
      <c r="I184" s="29" t="s">
        <v>240</v>
      </c>
      <c r="J184" s="22" t="s">
        <v>246</v>
      </c>
      <c r="K184" s="12">
        <v>5</v>
      </c>
      <c r="L184" s="9">
        <v>458.55</v>
      </c>
      <c r="M184" s="12">
        <v>15008.99</v>
      </c>
      <c r="N184" s="12">
        <v>12716.24</v>
      </c>
      <c r="O184" s="11">
        <f t="shared" si="19"/>
        <v>32.731414240540836</v>
      </c>
      <c r="P184" s="12">
        <f t="shared" si="20"/>
        <v>27.731414240540833</v>
      </c>
      <c r="Q184" s="12">
        <f t="shared" si="21"/>
        <v>60.462828481081665</v>
      </c>
      <c r="R184" s="6" t="str">
        <f t="shared" si="22"/>
        <v>YES</v>
      </c>
      <c r="S184" s="6" t="str">
        <f t="shared" si="25"/>
        <v>YES</v>
      </c>
      <c r="T184" s="12">
        <f t="shared" si="26"/>
        <v>5731.875</v>
      </c>
      <c r="U184" s="12">
        <f t="shared" si="23"/>
        <v>27725.23</v>
      </c>
      <c r="V184" s="12">
        <f t="shared" si="24"/>
        <v>-21993.355</v>
      </c>
    </row>
    <row r="185" spans="1:22" x14ac:dyDescent="0.25">
      <c r="A185" s="6" t="s">
        <v>24</v>
      </c>
      <c r="B185" s="6" t="s">
        <v>23</v>
      </c>
      <c r="C185" s="6" t="s">
        <v>241</v>
      </c>
      <c r="D185" s="6" t="s">
        <v>241</v>
      </c>
      <c r="E185" s="24" t="s">
        <v>216</v>
      </c>
      <c r="F185" s="24" t="s">
        <v>242</v>
      </c>
      <c r="G185" s="7" t="s">
        <v>243</v>
      </c>
      <c r="H185" s="24" t="s">
        <v>244</v>
      </c>
      <c r="I185" s="29" t="s">
        <v>240</v>
      </c>
      <c r="J185" s="22" t="s">
        <v>247</v>
      </c>
      <c r="K185" s="12">
        <v>9</v>
      </c>
      <c r="L185" s="9">
        <v>427.03</v>
      </c>
      <c r="M185" s="12">
        <v>12201.38</v>
      </c>
      <c r="N185" s="12">
        <v>8358.11</v>
      </c>
      <c r="O185" s="11">
        <f t="shared" si="19"/>
        <v>28.572652975200807</v>
      </c>
      <c r="P185" s="12">
        <f t="shared" si="20"/>
        <v>19.572652975200807</v>
      </c>
      <c r="Q185" s="12">
        <f t="shared" si="21"/>
        <v>48.145305950401607</v>
      </c>
      <c r="R185" s="6" t="str">
        <f t="shared" si="22"/>
        <v>YES</v>
      </c>
      <c r="S185" s="6" t="str">
        <f t="shared" si="25"/>
        <v>YES</v>
      </c>
      <c r="T185" s="12">
        <f t="shared" si="26"/>
        <v>5337.875</v>
      </c>
      <c r="U185" s="12">
        <f t="shared" si="23"/>
        <v>20559.489999999998</v>
      </c>
      <c r="V185" s="12">
        <f t="shared" si="24"/>
        <v>-15221.614999999998</v>
      </c>
    </row>
    <row r="186" spans="1:22" x14ac:dyDescent="0.25">
      <c r="A186" s="6" t="s">
        <v>24</v>
      </c>
      <c r="B186" s="6" t="s">
        <v>23</v>
      </c>
      <c r="C186" s="6" t="s">
        <v>241</v>
      </c>
      <c r="D186" s="6" t="s">
        <v>241</v>
      </c>
      <c r="E186" s="24" t="s">
        <v>216</v>
      </c>
      <c r="F186" s="24" t="s">
        <v>242</v>
      </c>
      <c r="G186" s="7" t="s">
        <v>243</v>
      </c>
      <c r="H186" s="24" t="s">
        <v>244</v>
      </c>
      <c r="I186" s="29" t="s">
        <v>240</v>
      </c>
      <c r="J186" s="22" t="s">
        <v>248</v>
      </c>
      <c r="K186" s="12">
        <v>7.5</v>
      </c>
      <c r="L186" s="9">
        <v>268.95999999999998</v>
      </c>
      <c r="M186" s="12">
        <v>9763.4699999999993</v>
      </c>
      <c r="N186" s="12">
        <v>7746.26</v>
      </c>
      <c r="O186" s="11">
        <f t="shared" si="19"/>
        <v>36.300825401546696</v>
      </c>
      <c r="P186" s="12">
        <f t="shared" si="20"/>
        <v>28.800788221296852</v>
      </c>
      <c r="Q186" s="12">
        <f t="shared" si="21"/>
        <v>65.101613622843544</v>
      </c>
      <c r="R186" s="6" t="str">
        <f t="shared" si="22"/>
        <v>YES</v>
      </c>
      <c r="S186" s="6" t="str">
        <f t="shared" si="25"/>
        <v>YES</v>
      </c>
      <c r="T186" s="12">
        <f t="shared" si="26"/>
        <v>3361.9999999999995</v>
      </c>
      <c r="U186" s="12">
        <f t="shared" si="23"/>
        <v>17509.73</v>
      </c>
      <c r="V186" s="12">
        <f t="shared" si="24"/>
        <v>-14147.73</v>
      </c>
    </row>
    <row r="187" spans="1:22" x14ac:dyDescent="0.25">
      <c r="A187" s="6" t="s">
        <v>24</v>
      </c>
      <c r="B187" s="6" t="s">
        <v>23</v>
      </c>
      <c r="C187" s="6" t="s">
        <v>241</v>
      </c>
      <c r="D187" s="6" t="s">
        <v>241</v>
      </c>
      <c r="E187" s="24" t="s">
        <v>216</v>
      </c>
      <c r="F187" s="24" t="s">
        <v>242</v>
      </c>
      <c r="G187" s="7" t="s">
        <v>243</v>
      </c>
      <c r="H187" s="24" t="s">
        <v>244</v>
      </c>
      <c r="I187" s="29" t="s">
        <v>240</v>
      </c>
      <c r="J187" s="22" t="s">
        <v>249</v>
      </c>
      <c r="K187" s="12">
        <v>7.5</v>
      </c>
      <c r="L187" s="9">
        <v>114.43</v>
      </c>
      <c r="M187" s="12">
        <v>3799.89</v>
      </c>
      <c r="N187" s="12">
        <v>2941.65</v>
      </c>
      <c r="O187" s="11">
        <f t="shared" si="19"/>
        <v>33.20711351918203</v>
      </c>
      <c r="P187" s="12">
        <f t="shared" si="20"/>
        <v>25.70698243467622</v>
      </c>
      <c r="Q187" s="12">
        <f t="shared" si="21"/>
        <v>58.914095953858251</v>
      </c>
      <c r="R187" s="6" t="str">
        <f t="shared" si="22"/>
        <v>YES</v>
      </c>
      <c r="S187" s="6" t="str">
        <f t="shared" si="25"/>
        <v>YES</v>
      </c>
      <c r="T187" s="12">
        <f t="shared" si="26"/>
        <v>1430.375</v>
      </c>
      <c r="U187" s="12">
        <f t="shared" si="23"/>
        <v>6741.54</v>
      </c>
      <c r="V187" s="12">
        <f t="shared" si="24"/>
        <v>-5311.165</v>
      </c>
    </row>
    <row r="188" spans="1:22" x14ac:dyDescent="0.25">
      <c r="A188" s="6" t="s">
        <v>24</v>
      </c>
      <c r="B188" s="6" t="s">
        <v>23</v>
      </c>
      <c r="C188" s="6" t="s">
        <v>241</v>
      </c>
      <c r="D188" s="6" t="s">
        <v>241</v>
      </c>
      <c r="E188" s="24" t="s">
        <v>216</v>
      </c>
      <c r="F188" s="24" t="s">
        <v>242</v>
      </c>
      <c r="G188" s="7" t="s">
        <v>243</v>
      </c>
      <c r="H188" s="24" t="s">
        <v>244</v>
      </c>
      <c r="I188" s="29" t="s">
        <v>240</v>
      </c>
      <c r="J188" s="22" t="s">
        <v>250</v>
      </c>
      <c r="K188" s="12">
        <v>7.5</v>
      </c>
      <c r="L188" s="9">
        <v>189.82</v>
      </c>
      <c r="M188" s="12">
        <v>5466.82</v>
      </c>
      <c r="N188" s="12">
        <v>4043.16</v>
      </c>
      <c r="O188" s="11">
        <f t="shared" si="19"/>
        <v>28.80002107259509</v>
      </c>
      <c r="P188" s="12">
        <f t="shared" si="20"/>
        <v>21.299968391107363</v>
      </c>
      <c r="Q188" s="12">
        <f t="shared" si="21"/>
        <v>50.099989463702457</v>
      </c>
      <c r="R188" s="6" t="str">
        <f t="shared" si="22"/>
        <v>YES</v>
      </c>
      <c r="S188" s="6" t="str">
        <f t="shared" si="25"/>
        <v>YES</v>
      </c>
      <c r="T188" s="12">
        <f t="shared" si="26"/>
        <v>2372.75</v>
      </c>
      <c r="U188" s="12">
        <f t="shared" si="23"/>
        <v>9509.98</v>
      </c>
      <c r="V188" s="12">
        <f t="shared" si="24"/>
        <v>-7137.23</v>
      </c>
    </row>
    <row r="189" spans="1:22" x14ac:dyDescent="0.25">
      <c r="A189" s="6" t="s">
        <v>24</v>
      </c>
      <c r="B189" s="6" t="s">
        <v>23</v>
      </c>
      <c r="C189" s="6" t="s">
        <v>241</v>
      </c>
      <c r="D189" s="6" t="s">
        <v>241</v>
      </c>
      <c r="E189" s="24" t="s">
        <v>216</v>
      </c>
      <c r="F189" s="24" t="s">
        <v>242</v>
      </c>
      <c r="G189" s="7" t="s">
        <v>243</v>
      </c>
      <c r="H189" s="24" t="s">
        <v>244</v>
      </c>
      <c r="I189" s="29" t="s">
        <v>240</v>
      </c>
      <c r="J189" s="22" t="s">
        <v>251</v>
      </c>
      <c r="K189" s="12">
        <v>5</v>
      </c>
      <c r="L189" s="9">
        <v>355.74</v>
      </c>
      <c r="M189" s="12">
        <v>10844.61</v>
      </c>
      <c r="N189" s="12">
        <v>9065.91</v>
      </c>
      <c r="O189" s="11">
        <f t="shared" si="19"/>
        <v>30.484651711924439</v>
      </c>
      <c r="P189" s="12">
        <f t="shared" si="20"/>
        <v>25.484651711924439</v>
      </c>
      <c r="Q189" s="12">
        <f t="shared" si="21"/>
        <v>55.969303423848878</v>
      </c>
      <c r="R189" s="6" t="str">
        <f t="shared" si="22"/>
        <v>YES</v>
      </c>
      <c r="S189" s="6" t="str">
        <f t="shared" si="25"/>
        <v>YES</v>
      </c>
      <c r="T189" s="12">
        <f t="shared" si="26"/>
        <v>4446.75</v>
      </c>
      <c r="U189" s="12">
        <f t="shared" si="23"/>
        <v>19910.52</v>
      </c>
      <c r="V189" s="12">
        <f t="shared" si="24"/>
        <v>-15463.77</v>
      </c>
    </row>
    <row r="190" spans="1:22" x14ac:dyDescent="0.25">
      <c r="A190" s="6" t="s">
        <v>24</v>
      </c>
      <c r="B190" s="6" t="s">
        <v>23</v>
      </c>
      <c r="C190" s="6" t="s">
        <v>259</v>
      </c>
      <c r="D190" s="6" t="s">
        <v>259</v>
      </c>
      <c r="E190" s="24" t="s">
        <v>258</v>
      </c>
      <c r="F190" s="24" t="s">
        <v>257</v>
      </c>
      <c r="G190" s="7" t="s">
        <v>256</v>
      </c>
      <c r="H190" s="24" t="s">
        <v>253</v>
      </c>
      <c r="I190" s="29" t="s">
        <v>252</v>
      </c>
      <c r="J190" s="22" t="s">
        <v>254</v>
      </c>
      <c r="K190" s="12">
        <v>10</v>
      </c>
      <c r="L190" s="9">
        <v>171.5</v>
      </c>
      <c r="M190" s="12">
        <v>1715</v>
      </c>
      <c r="N190" s="12">
        <v>1242.6300000000001</v>
      </c>
      <c r="O190" s="11">
        <f t="shared" si="19"/>
        <v>10</v>
      </c>
      <c r="P190" s="12">
        <f t="shared" si="20"/>
        <v>7.2456559766763853</v>
      </c>
      <c r="Q190" s="12">
        <f t="shared" si="21"/>
        <v>17.245655976676385</v>
      </c>
      <c r="R190" s="6" t="str">
        <f t="shared" si="22"/>
        <v>YES</v>
      </c>
      <c r="S190" s="6" t="str">
        <f t="shared" si="25"/>
        <v>YES</v>
      </c>
      <c r="T190" s="12">
        <f t="shared" si="26"/>
        <v>2143.75</v>
      </c>
      <c r="U190" s="12">
        <f t="shared" si="23"/>
        <v>2957.63</v>
      </c>
      <c r="V190" s="12">
        <f t="shared" si="24"/>
        <v>-813.88000000000011</v>
      </c>
    </row>
    <row r="191" spans="1:22" x14ac:dyDescent="0.25">
      <c r="A191" s="6" t="s">
        <v>24</v>
      </c>
      <c r="B191" s="6" t="s">
        <v>23</v>
      </c>
      <c r="C191" s="6" t="s">
        <v>259</v>
      </c>
      <c r="D191" s="6" t="s">
        <v>259</v>
      </c>
      <c r="E191" s="24" t="s">
        <v>258</v>
      </c>
      <c r="F191" s="24" t="s">
        <v>257</v>
      </c>
      <c r="G191" s="7" t="s">
        <v>256</v>
      </c>
      <c r="H191" s="24" t="s">
        <v>253</v>
      </c>
      <c r="I191" s="29" t="s">
        <v>252</v>
      </c>
      <c r="J191" s="22" t="s">
        <v>255</v>
      </c>
      <c r="K191" s="12">
        <v>10</v>
      </c>
      <c r="L191" s="9">
        <v>70</v>
      </c>
      <c r="M191" s="12">
        <v>700</v>
      </c>
      <c r="N191" s="12">
        <v>1417.11</v>
      </c>
      <c r="O191" s="11">
        <f t="shared" si="19"/>
        <v>10</v>
      </c>
      <c r="P191" s="12">
        <f t="shared" si="20"/>
        <v>20.244428571428571</v>
      </c>
      <c r="Q191" s="12">
        <f t="shared" si="21"/>
        <v>30.244428571428568</v>
      </c>
      <c r="R191" s="6" t="str">
        <f t="shared" si="22"/>
        <v>YES</v>
      </c>
      <c r="S191" s="6" t="str">
        <f t="shared" si="25"/>
        <v>YES</v>
      </c>
      <c r="T191" s="12">
        <f t="shared" si="26"/>
        <v>875</v>
      </c>
      <c r="U191" s="12">
        <f t="shared" si="23"/>
        <v>2117.1099999999997</v>
      </c>
      <c r="V191" s="12">
        <f t="shared" si="24"/>
        <v>-1242.1099999999997</v>
      </c>
    </row>
    <row r="192" spans="1:22" x14ac:dyDescent="0.25">
      <c r="A192" s="6" t="s">
        <v>24</v>
      </c>
      <c r="B192" s="6" t="s">
        <v>23</v>
      </c>
      <c r="C192" s="6" t="s">
        <v>275</v>
      </c>
      <c r="D192" s="6" t="s">
        <v>275</v>
      </c>
      <c r="E192" s="24"/>
      <c r="F192" s="24"/>
      <c r="G192" s="27" t="s">
        <v>274</v>
      </c>
      <c r="H192" s="27" t="s">
        <v>272</v>
      </c>
      <c r="I192" s="27" t="s">
        <v>273</v>
      </c>
      <c r="J192" s="22" t="s">
        <v>260</v>
      </c>
      <c r="K192" s="12">
        <v>7.5</v>
      </c>
      <c r="L192" s="9">
        <v>563.88</v>
      </c>
      <c r="M192" s="12">
        <v>26807.85</v>
      </c>
      <c r="N192" s="12">
        <v>22662.27</v>
      </c>
      <c r="O192" s="11">
        <f t="shared" si="19"/>
        <v>47.541764205150031</v>
      </c>
      <c r="P192" s="12">
        <f t="shared" si="20"/>
        <v>40.189880825707597</v>
      </c>
      <c r="Q192" s="12">
        <f t="shared" si="21"/>
        <v>87.731645030857621</v>
      </c>
      <c r="R192" s="6" t="str">
        <f t="shared" si="22"/>
        <v>YES</v>
      </c>
      <c r="S192" s="6" t="str">
        <f t="shared" si="25"/>
        <v>YES</v>
      </c>
      <c r="T192" s="12">
        <f t="shared" si="26"/>
        <v>7048.5</v>
      </c>
      <c r="U192" s="12">
        <f t="shared" si="23"/>
        <v>49470.119999999995</v>
      </c>
      <c r="V192" s="12">
        <f t="shared" si="24"/>
        <v>-42421.619999999995</v>
      </c>
    </row>
    <row r="193" spans="1:22" x14ac:dyDescent="0.25">
      <c r="A193" s="6" t="s">
        <v>24</v>
      </c>
      <c r="B193" s="6" t="s">
        <v>23</v>
      </c>
      <c r="C193" s="6" t="s">
        <v>275</v>
      </c>
      <c r="D193" s="6" t="s">
        <v>275</v>
      </c>
      <c r="E193" s="24"/>
      <c r="F193" s="24"/>
      <c r="G193" s="27" t="s">
        <v>274</v>
      </c>
      <c r="H193" s="27" t="s">
        <v>272</v>
      </c>
      <c r="I193" s="27" t="s">
        <v>273</v>
      </c>
      <c r="J193" s="22" t="s">
        <v>261</v>
      </c>
      <c r="K193" s="12">
        <v>7.5</v>
      </c>
      <c r="L193" s="9">
        <v>287.93</v>
      </c>
      <c r="M193" s="12">
        <v>9803.18</v>
      </c>
      <c r="N193" s="12">
        <v>7580.93</v>
      </c>
      <c r="O193" s="11">
        <f t="shared" si="19"/>
        <v>34.047094779981244</v>
      </c>
      <c r="P193" s="12">
        <f t="shared" si="20"/>
        <v>26.329073038585769</v>
      </c>
      <c r="Q193" s="12">
        <f t="shared" si="21"/>
        <v>60.376167818567012</v>
      </c>
      <c r="R193" s="6" t="str">
        <f t="shared" si="22"/>
        <v>YES</v>
      </c>
      <c r="S193" s="6" t="str">
        <f t="shared" si="25"/>
        <v>YES</v>
      </c>
      <c r="T193" s="12">
        <f t="shared" si="26"/>
        <v>3599.125</v>
      </c>
      <c r="U193" s="12">
        <f t="shared" si="23"/>
        <v>17384.11</v>
      </c>
      <c r="V193" s="12">
        <f t="shared" si="24"/>
        <v>-13784.985000000001</v>
      </c>
    </row>
    <row r="194" spans="1:22" x14ac:dyDescent="0.25">
      <c r="A194" s="6" t="s">
        <v>24</v>
      </c>
      <c r="B194" s="6" t="s">
        <v>23</v>
      </c>
      <c r="C194" s="6" t="s">
        <v>275</v>
      </c>
      <c r="D194" s="6" t="s">
        <v>275</v>
      </c>
      <c r="E194" s="24"/>
      <c r="F194" s="24"/>
      <c r="G194" s="27" t="s">
        <v>274</v>
      </c>
      <c r="H194" s="27" t="s">
        <v>272</v>
      </c>
      <c r="I194" s="27" t="s">
        <v>273</v>
      </c>
      <c r="J194" s="22" t="s">
        <v>262</v>
      </c>
      <c r="K194" s="12">
        <v>7.5</v>
      </c>
      <c r="L194" s="9">
        <v>465.77</v>
      </c>
      <c r="M194" s="12">
        <v>15351.49</v>
      </c>
      <c r="N194" s="12">
        <v>12427.83</v>
      </c>
      <c r="O194" s="11">
        <f t="shared" ref="O194:O257" si="27">M194/L194</f>
        <v>32.959379092685232</v>
      </c>
      <c r="P194" s="12">
        <f t="shared" ref="P194:P257" si="28">N194/L194</f>
        <v>26.682332481696974</v>
      </c>
      <c r="Q194" s="12">
        <f t="shared" ref="Q194:Q257" si="29">(M194+N194)/L194</f>
        <v>59.641711574382207</v>
      </c>
      <c r="R194" s="6" t="str">
        <f t="shared" ref="R194:R257" si="30">IF(Q194&gt;12.49,"YES","NO")</f>
        <v>YES</v>
      </c>
      <c r="S194" s="6" t="str">
        <f t="shared" si="25"/>
        <v>YES</v>
      </c>
      <c r="T194" s="12">
        <f t="shared" si="26"/>
        <v>5822.125</v>
      </c>
      <c r="U194" s="12">
        <f t="shared" ref="U194:U257" si="31">M194+N194</f>
        <v>27779.32</v>
      </c>
      <c r="V194" s="12">
        <f t="shared" ref="V194:V257" si="32">T194-U194</f>
        <v>-21957.195</v>
      </c>
    </row>
    <row r="195" spans="1:22" x14ac:dyDescent="0.25">
      <c r="A195" s="6" t="s">
        <v>24</v>
      </c>
      <c r="B195" s="6" t="s">
        <v>23</v>
      </c>
      <c r="C195" s="6" t="s">
        <v>275</v>
      </c>
      <c r="D195" s="6" t="s">
        <v>275</v>
      </c>
      <c r="E195" s="24"/>
      <c r="F195" s="24"/>
      <c r="G195" s="27" t="s">
        <v>274</v>
      </c>
      <c r="H195" s="27" t="s">
        <v>272</v>
      </c>
      <c r="I195" s="27" t="s">
        <v>273</v>
      </c>
      <c r="J195" s="22" t="s">
        <v>263</v>
      </c>
      <c r="K195" s="12">
        <v>7.5</v>
      </c>
      <c r="L195" s="9">
        <v>435.22</v>
      </c>
      <c r="M195" s="12">
        <v>3497.32</v>
      </c>
      <c r="N195" s="12">
        <v>2346.2600000000002</v>
      </c>
      <c r="O195" s="11">
        <f t="shared" si="27"/>
        <v>8.0357520334543455</v>
      </c>
      <c r="P195" s="12">
        <f t="shared" si="28"/>
        <v>5.3909746794724507</v>
      </c>
      <c r="Q195" s="12">
        <f t="shared" si="29"/>
        <v>13.426726712926795</v>
      </c>
      <c r="R195" s="6" t="str">
        <f t="shared" si="30"/>
        <v>YES</v>
      </c>
      <c r="S195" s="6" t="str">
        <f t="shared" si="25"/>
        <v>YES</v>
      </c>
      <c r="T195" s="12">
        <f t="shared" si="26"/>
        <v>5440.25</v>
      </c>
      <c r="U195" s="12">
        <f t="shared" si="31"/>
        <v>5843.58</v>
      </c>
      <c r="V195" s="12">
        <f t="shared" si="32"/>
        <v>-403.32999999999993</v>
      </c>
    </row>
    <row r="196" spans="1:22" x14ac:dyDescent="0.25">
      <c r="A196" s="6" t="s">
        <v>24</v>
      </c>
      <c r="B196" s="6" t="s">
        <v>23</v>
      </c>
      <c r="C196" s="6" t="s">
        <v>275</v>
      </c>
      <c r="D196" s="6" t="s">
        <v>275</v>
      </c>
      <c r="E196" s="24"/>
      <c r="F196" s="24"/>
      <c r="G196" s="27" t="s">
        <v>274</v>
      </c>
      <c r="H196" s="27" t="s">
        <v>272</v>
      </c>
      <c r="I196" s="27" t="s">
        <v>273</v>
      </c>
      <c r="J196" s="22" t="s">
        <v>264</v>
      </c>
      <c r="K196" s="12">
        <v>7.5</v>
      </c>
      <c r="L196" s="9">
        <v>229.86</v>
      </c>
      <c r="M196" s="12">
        <v>10491.33</v>
      </c>
      <c r="N196" s="12">
        <v>7917.81</v>
      </c>
      <c r="O196" s="11">
        <f t="shared" si="27"/>
        <v>45.642260506395196</v>
      </c>
      <c r="P196" s="12">
        <f t="shared" si="28"/>
        <v>34.446228138867134</v>
      </c>
      <c r="Q196" s="12">
        <f t="shared" si="29"/>
        <v>80.088488645262331</v>
      </c>
      <c r="R196" s="6" t="str">
        <f t="shared" si="30"/>
        <v>YES</v>
      </c>
      <c r="S196" s="6" t="str">
        <f t="shared" ref="S196:S259" si="33">IF(O196&gt;3.32,"YES","NO")</f>
        <v>YES</v>
      </c>
      <c r="T196" s="12">
        <f t="shared" ref="T196:T259" si="34">L196*12.5</f>
        <v>2873.25</v>
      </c>
      <c r="U196" s="12">
        <f t="shared" si="31"/>
        <v>18409.14</v>
      </c>
      <c r="V196" s="12">
        <f t="shared" si="32"/>
        <v>-15535.89</v>
      </c>
    </row>
    <row r="197" spans="1:22" x14ac:dyDescent="0.25">
      <c r="A197" s="6" t="s">
        <v>24</v>
      </c>
      <c r="B197" s="6" t="s">
        <v>23</v>
      </c>
      <c r="C197" s="6" t="s">
        <v>275</v>
      </c>
      <c r="D197" s="6" t="s">
        <v>275</v>
      </c>
      <c r="E197" s="24"/>
      <c r="F197" s="24"/>
      <c r="G197" s="27" t="s">
        <v>274</v>
      </c>
      <c r="H197" s="27" t="s">
        <v>272</v>
      </c>
      <c r="I197" s="27" t="s">
        <v>273</v>
      </c>
      <c r="J197" s="22" t="s">
        <v>265</v>
      </c>
      <c r="K197" s="12">
        <v>7.5</v>
      </c>
      <c r="L197" s="9">
        <v>495.8</v>
      </c>
      <c r="M197" s="12">
        <v>28081.08</v>
      </c>
      <c r="N197" s="12">
        <v>23777.45</v>
      </c>
      <c r="O197" s="11">
        <f t="shared" si="27"/>
        <v>56.637918515530458</v>
      </c>
      <c r="P197" s="12">
        <f t="shared" si="28"/>
        <v>47.957745058491327</v>
      </c>
      <c r="Q197" s="12">
        <f t="shared" si="29"/>
        <v>104.59566357402178</v>
      </c>
      <c r="R197" s="6" t="str">
        <f t="shared" si="30"/>
        <v>YES</v>
      </c>
      <c r="S197" s="6" t="str">
        <f t="shared" si="33"/>
        <v>YES</v>
      </c>
      <c r="T197" s="12">
        <f t="shared" si="34"/>
        <v>6197.5</v>
      </c>
      <c r="U197" s="12">
        <f t="shared" si="31"/>
        <v>51858.53</v>
      </c>
      <c r="V197" s="12">
        <f t="shared" si="32"/>
        <v>-45661.03</v>
      </c>
    </row>
    <row r="198" spans="1:22" x14ac:dyDescent="0.25">
      <c r="A198" s="6" t="s">
        <v>24</v>
      </c>
      <c r="B198" s="6" t="s">
        <v>23</v>
      </c>
      <c r="C198" s="6" t="s">
        <v>275</v>
      </c>
      <c r="D198" s="6" t="s">
        <v>275</v>
      </c>
      <c r="E198" s="24"/>
      <c r="F198" s="24"/>
      <c r="G198" s="27" t="s">
        <v>274</v>
      </c>
      <c r="H198" s="27" t="s">
        <v>272</v>
      </c>
      <c r="I198" s="27" t="s">
        <v>273</v>
      </c>
      <c r="J198" s="22" t="s">
        <v>266</v>
      </c>
      <c r="K198" s="12">
        <v>7.5</v>
      </c>
      <c r="L198" s="9">
        <v>979.04</v>
      </c>
      <c r="M198" s="12">
        <v>12269.04</v>
      </c>
      <c r="N198" s="12">
        <v>9449.35</v>
      </c>
      <c r="O198" s="11">
        <f t="shared" si="27"/>
        <v>12.531704526883479</v>
      </c>
      <c r="P198" s="12">
        <f t="shared" si="28"/>
        <v>9.6516485536852432</v>
      </c>
      <c r="Q198" s="12">
        <f t="shared" si="29"/>
        <v>22.183353080568722</v>
      </c>
      <c r="R198" s="6" t="str">
        <f t="shared" si="30"/>
        <v>YES</v>
      </c>
      <c r="S198" s="6" t="str">
        <f t="shared" si="33"/>
        <v>YES</v>
      </c>
      <c r="T198" s="12">
        <f t="shared" si="34"/>
        <v>12238</v>
      </c>
      <c r="U198" s="12">
        <f t="shared" si="31"/>
        <v>21718.39</v>
      </c>
      <c r="V198" s="12">
        <f t="shared" si="32"/>
        <v>-9480.39</v>
      </c>
    </row>
    <row r="199" spans="1:22" x14ac:dyDescent="0.25">
      <c r="A199" s="6" t="s">
        <v>24</v>
      </c>
      <c r="B199" s="6" t="s">
        <v>23</v>
      </c>
      <c r="C199" s="6" t="s">
        <v>275</v>
      </c>
      <c r="D199" s="6" t="s">
        <v>275</v>
      </c>
      <c r="E199" s="24"/>
      <c r="F199" s="24"/>
      <c r="G199" s="27" t="s">
        <v>274</v>
      </c>
      <c r="H199" s="27" t="s">
        <v>272</v>
      </c>
      <c r="I199" s="27" t="s">
        <v>273</v>
      </c>
      <c r="J199" s="22" t="s">
        <v>267</v>
      </c>
      <c r="K199" s="12">
        <v>7.5</v>
      </c>
      <c r="L199" s="9">
        <v>504.17</v>
      </c>
      <c r="M199" s="12">
        <v>8515.08</v>
      </c>
      <c r="N199" s="12">
        <v>5689.02</v>
      </c>
      <c r="O199" s="11">
        <f t="shared" si="27"/>
        <v>16.889303211218436</v>
      </c>
      <c r="P199" s="12">
        <f t="shared" si="28"/>
        <v>11.283932007061111</v>
      </c>
      <c r="Q199" s="12">
        <f t="shared" si="29"/>
        <v>28.173235218279547</v>
      </c>
      <c r="R199" s="6" t="str">
        <f t="shared" si="30"/>
        <v>YES</v>
      </c>
      <c r="S199" s="6" t="str">
        <f t="shared" si="33"/>
        <v>YES</v>
      </c>
      <c r="T199" s="12">
        <f t="shared" si="34"/>
        <v>6302.125</v>
      </c>
      <c r="U199" s="12">
        <f t="shared" si="31"/>
        <v>14204.1</v>
      </c>
      <c r="V199" s="12">
        <f t="shared" si="32"/>
        <v>-7901.9750000000004</v>
      </c>
    </row>
    <row r="200" spans="1:22" x14ac:dyDescent="0.25">
      <c r="A200" s="6" t="s">
        <v>24</v>
      </c>
      <c r="B200" s="6" t="s">
        <v>23</v>
      </c>
      <c r="C200" s="6" t="s">
        <v>275</v>
      </c>
      <c r="D200" s="6" t="s">
        <v>275</v>
      </c>
      <c r="E200" s="24"/>
      <c r="F200" s="24"/>
      <c r="G200" s="27" t="s">
        <v>274</v>
      </c>
      <c r="H200" s="27" t="s">
        <v>272</v>
      </c>
      <c r="I200" s="27" t="s">
        <v>273</v>
      </c>
      <c r="J200" s="22" t="s">
        <v>268</v>
      </c>
      <c r="K200" s="12">
        <v>7.5</v>
      </c>
      <c r="L200" s="9">
        <v>437.95</v>
      </c>
      <c r="M200" s="12">
        <v>7639.27</v>
      </c>
      <c r="N200" s="12">
        <v>5218.22</v>
      </c>
      <c r="O200" s="11">
        <f t="shared" si="27"/>
        <v>17.443246945998403</v>
      </c>
      <c r="P200" s="12">
        <f t="shared" si="28"/>
        <v>11.915104463979906</v>
      </c>
      <c r="Q200" s="12">
        <f t="shared" si="29"/>
        <v>29.358351409978312</v>
      </c>
      <c r="R200" s="6" t="str">
        <f t="shared" si="30"/>
        <v>YES</v>
      </c>
      <c r="S200" s="6" t="str">
        <f t="shared" si="33"/>
        <v>YES</v>
      </c>
      <c r="T200" s="12">
        <f t="shared" si="34"/>
        <v>5474.375</v>
      </c>
      <c r="U200" s="12">
        <f t="shared" si="31"/>
        <v>12857.490000000002</v>
      </c>
      <c r="V200" s="12">
        <f t="shared" si="32"/>
        <v>-7383.1150000000016</v>
      </c>
    </row>
    <row r="201" spans="1:22" x14ac:dyDescent="0.25">
      <c r="A201" s="6" t="s">
        <v>24</v>
      </c>
      <c r="B201" s="6" t="s">
        <v>23</v>
      </c>
      <c r="C201" s="6" t="s">
        <v>275</v>
      </c>
      <c r="D201" s="6" t="s">
        <v>275</v>
      </c>
      <c r="E201" s="24"/>
      <c r="F201" s="24"/>
      <c r="G201" s="27" t="s">
        <v>274</v>
      </c>
      <c r="H201" s="27" t="s">
        <v>272</v>
      </c>
      <c r="I201" s="27" t="s">
        <v>273</v>
      </c>
      <c r="J201" s="22" t="s">
        <v>269</v>
      </c>
      <c r="K201" s="12">
        <v>7.5</v>
      </c>
      <c r="L201" s="9">
        <v>139.93</v>
      </c>
      <c r="M201" s="12">
        <v>4910.25</v>
      </c>
      <c r="N201" s="12">
        <v>4120.6899999999996</v>
      </c>
      <c r="O201" s="11">
        <f t="shared" si="27"/>
        <v>35.090759665547054</v>
      </c>
      <c r="P201" s="12">
        <f t="shared" si="28"/>
        <v>29.448224112056025</v>
      </c>
      <c r="Q201" s="12">
        <f t="shared" si="29"/>
        <v>64.538983777603079</v>
      </c>
      <c r="R201" s="6" t="str">
        <f t="shared" si="30"/>
        <v>YES</v>
      </c>
      <c r="S201" s="6" t="str">
        <f t="shared" si="33"/>
        <v>YES</v>
      </c>
      <c r="T201" s="12">
        <f t="shared" si="34"/>
        <v>1749.125</v>
      </c>
      <c r="U201" s="12">
        <f t="shared" si="31"/>
        <v>9030.9399999999987</v>
      </c>
      <c r="V201" s="12">
        <f t="shared" si="32"/>
        <v>-7281.8149999999987</v>
      </c>
    </row>
    <row r="202" spans="1:22" x14ac:dyDescent="0.25">
      <c r="A202" s="6" t="s">
        <v>24</v>
      </c>
      <c r="B202" s="6" t="s">
        <v>23</v>
      </c>
      <c r="C202" s="6" t="s">
        <v>275</v>
      </c>
      <c r="D202" s="6" t="s">
        <v>275</v>
      </c>
      <c r="E202" s="24"/>
      <c r="F202" s="24"/>
      <c r="G202" s="27" t="s">
        <v>274</v>
      </c>
      <c r="H202" s="27" t="s">
        <v>272</v>
      </c>
      <c r="I202" s="27" t="s">
        <v>273</v>
      </c>
      <c r="J202" s="22" t="s">
        <v>270</v>
      </c>
      <c r="K202" s="12">
        <v>7.5</v>
      </c>
      <c r="L202" s="9">
        <v>314.85000000000002</v>
      </c>
      <c r="M202" s="12">
        <v>13010.69</v>
      </c>
      <c r="N202" s="12">
        <v>10814.53</v>
      </c>
      <c r="O202" s="11">
        <f t="shared" si="27"/>
        <v>41.32345561378434</v>
      </c>
      <c r="P202" s="12">
        <f t="shared" si="28"/>
        <v>34.348197554390978</v>
      </c>
      <c r="Q202" s="12">
        <f t="shared" si="29"/>
        <v>75.671653168175325</v>
      </c>
      <c r="R202" s="6" t="str">
        <f t="shared" si="30"/>
        <v>YES</v>
      </c>
      <c r="S202" s="6" t="str">
        <f t="shared" si="33"/>
        <v>YES</v>
      </c>
      <c r="T202" s="12">
        <f t="shared" si="34"/>
        <v>3935.6250000000005</v>
      </c>
      <c r="U202" s="12">
        <f t="shared" si="31"/>
        <v>23825.22</v>
      </c>
      <c r="V202" s="12">
        <f t="shared" si="32"/>
        <v>-19889.595000000001</v>
      </c>
    </row>
    <row r="203" spans="1:22" x14ac:dyDescent="0.25">
      <c r="A203" s="6" t="s">
        <v>24</v>
      </c>
      <c r="B203" s="6" t="s">
        <v>23</v>
      </c>
      <c r="C203" s="6" t="s">
        <v>275</v>
      </c>
      <c r="D203" s="6" t="s">
        <v>275</v>
      </c>
      <c r="E203" s="24"/>
      <c r="F203" s="24"/>
      <c r="G203" s="27" t="s">
        <v>274</v>
      </c>
      <c r="H203" s="27" t="s">
        <v>272</v>
      </c>
      <c r="I203" s="27" t="s">
        <v>273</v>
      </c>
      <c r="J203" s="22" t="s">
        <v>271</v>
      </c>
      <c r="K203" s="12">
        <v>7.5</v>
      </c>
      <c r="L203" s="9">
        <v>413.15</v>
      </c>
      <c r="M203" s="12">
        <v>17668.57</v>
      </c>
      <c r="N203" s="12">
        <v>12857.12</v>
      </c>
      <c r="O203" s="11">
        <f t="shared" si="27"/>
        <v>42.765508895074433</v>
      </c>
      <c r="P203" s="12">
        <f t="shared" si="28"/>
        <v>31.119738593731093</v>
      </c>
      <c r="Q203" s="12">
        <f t="shared" si="29"/>
        <v>73.885247488805533</v>
      </c>
      <c r="R203" s="6" t="str">
        <f t="shared" si="30"/>
        <v>YES</v>
      </c>
      <c r="S203" s="6" t="str">
        <f t="shared" si="33"/>
        <v>YES</v>
      </c>
      <c r="T203" s="12">
        <f t="shared" si="34"/>
        <v>5164.375</v>
      </c>
      <c r="U203" s="12">
        <f t="shared" si="31"/>
        <v>30525.690000000002</v>
      </c>
      <c r="V203" s="12">
        <f t="shared" si="32"/>
        <v>-25361.315000000002</v>
      </c>
    </row>
    <row r="204" spans="1:22" x14ac:dyDescent="0.25">
      <c r="A204" s="6" t="s">
        <v>24</v>
      </c>
      <c r="B204" s="6" t="s">
        <v>23</v>
      </c>
      <c r="C204" s="34" t="s">
        <v>319</v>
      </c>
      <c r="D204" s="34" t="s">
        <v>319</v>
      </c>
      <c r="E204" s="24"/>
      <c r="F204" s="24" t="s">
        <v>315</v>
      </c>
      <c r="G204" s="7" t="s">
        <v>316</v>
      </c>
      <c r="H204" s="31" t="s">
        <v>317</v>
      </c>
      <c r="I204" s="31" t="s">
        <v>318</v>
      </c>
      <c r="J204" s="22" t="s">
        <v>276</v>
      </c>
      <c r="K204" s="12">
        <v>560</v>
      </c>
      <c r="L204" s="9">
        <v>44.72</v>
      </c>
      <c r="M204" s="12">
        <f>+K204*L204-4.69</f>
        <v>25038.510000000002</v>
      </c>
      <c r="N204" s="12">
        <v>700</v>
      </c>
      <c r="O204" s="11">
        <f t="shared" si="27"/>
        <v>559.8951252236136</v>
      </c>
      <c r="P204" s="12">
        <f t="shared" si="28"/>
        <v>15.652951699463328</v>
      </c>
      <c r="Q204" s="12">
        <f t="shared" si="29"/>
        <v>575.54807692307702</v>
      </c>
      <c r="R204" s="6" t="str">
        <f t="shared" si="30"/>
        <v>YES</v>
      </c>
      <c r="S204" s="6" t="str">
        <f t="shared" si="33"/>
        <v>YES</v>
      </c>
      <c r="T204" s="12">
        <f t="shared" si="34"/>
        <v>559</v>
      </c>
      <c r="U204" s="12">
        <f t="shared" si="31"/>
        <v>25738.510000000002</v>
      </c>
      <c r="V204" s="12">
        <f t="shared" si="32"/>
        <v>-25179.510000000002</v>
      </c>
    </row>
    <row r="205" spans="1:22" x14ac:dyDescent="0.25">
      <c r="A205" s="6" t="s">
        <v>24</v>
      </c>
      <c r="B205" s="6" t="s">
        <v>23</v>
      </c>
      <c r="C205" s="34" t="s">
        <v>319</v>
      </c>
      <c r="D205" s="34" t="s">
        <v>319</v>
      </c>
      <c r="E205" s="24"/>
      <c r="F205" s="24" t="s">
        <v>315</v>
      </c>
      <c r="G205" s="7" t="s">
        <v>316</v>
      </c>
      <c r="H205" s="31" t="s">
        <v>317</v>
      </c>
      <c r="I205" s="31" t="s">
        <v>318</v>
      </c>
      <c r="J205" s="22" t="s">
        <v>277</v>
      </c>
      <c r="K205" s="12">
        <v>0</v>
      </c>
      <c r="L205" s="9">
        <v>0</v>
      </c>
      <c r="M205" s="12">
        <f t="shared" ref="M205:M213" si="35">+K205*L205</f>
        <v>0</v>
      </c>
      <c r="O205" s="11" t="e">
        <f t="shared" si="27"/>
        <v>#DIV/0!</v>
      </c>
      <c r="P205" s="12" t="e">
        <f t="shared" si="28"/>
        <v>#DIV/0!</v>
      </c>
      <c r="Q205" s="12" t="e">
        <f t="shared" si="29"/>
        <v>#DIV/0!</v>
      </c>
      <c r="R205" s="6" t="e">
        <f t="shared" si="30"/>
        <v>#DIV/0!</v>
      </c>
      <c r="S205" s="6" t="e">
        <f t="shared" si="33"/>
        <v>#DIV/0!</v>
      </c>
      <c r="T205" s="12">
        <f t="shared" si="34"/>
        <v>0</v>
      </c>
      <c r="U205" s="12">
        <f t="shared" si="31"/>
        <v>0</v>
      </c>
      <c r="V205" s="12">
        <f t="shared" si="32"/>
        <v>0</v>
      </c>
    </row>
    <row r="206" spans="1:22" x14ac:dyDescent="0.25">
      <c r="A206" s="6" t="s">
        <v>24</v>
      </c>
      <c r="B206" s="6" t="s">
        <v>23</v>
      </c>
      <c r="C206" s="34" t="s">
        <v>319</v>
      </c>
      <c r="D206" s="34" t="s">
        <v>319</v>
      </c>
      <c r="E206" s="24"/>
      <c r="F206" s="24" t="s">
        <v>315</v>
      </c>
      <c r="G206" s="7" t="s">
        <v>316</v>
      </c>
      <c r="H206" s="31" t="s">
        <v>317</v>
      </c>
      <c r="I206" s="31" t="s">
        <v>318</v>
      </c>
      <c r="J206" s="22" t="s">
        <v>278</v>
      </c>
      <c r="K206" s="12">
        <v>320</v>
      </c>
      <c r="L206" s="9">
        <v>31.25</v>
      </c>
      <c r="M206" s="12">
        <f>+K206*L206</f>
        <v>10000</v>
      </c>
      <c r="N206" s="12">
        <v>0</v>
      </c>
      <c r="O206" s="11">
        <f t="shared" si="27"/>
        <v>320</v>
      </c>
      <c r="P206" s="12">
        <f t="shared" si="28"/>
        <v>0</v>
      </c>
      <c r="Q206" s="12">
        <f t="shared" si="29"/>
        <v>320</v>
      </c>
      <c r="R206" s="6" t="str">
        <f t="shared" si="30"/>
        <v>YES</v>
      </c>
      <c r="S206" s="6" t="str">
        <f t="shared" si="33"/>
        <v>YES</v>
      </c>
      <c r="T206" s="12">
        <f t="shared" si="34"/>
        <v>390.625</v>
      </c>
      <c r="U206" s="12">
        <f t="shared" si="31"/>
        <v>10000</v>
      </c>
      <c r="V206" s="12">
        <f t="shared" si="32"/>
        <v>-9609.375</v>
      </c>
    </row>
    <row r="207" spans="1:22" x14ac:dyDescent="0.25">
      <c r="A207" s="6" t="s">
        <v>24</v>
      </c>
      <c r="B207" s="6" t="s">
        <v>23</v>
      </c>
      <c r="C207" s="34" t="s">
        <v>319</v>
      </c>
      <c r="D207" s="34" t="s">
        <v>319</v>
      </c>
      <c r="E207" s="24"/>
      <c r="F207" s="24" t="s">
        <v>315</v>
      </c>
      <c r="G207" s="7" t="s">
        <v>316</v>
      </c>
      <c r="H207" s="31" t="s">
        <v>317</v>
      </c>
      <c r="I207" s="31" t="s">
        <v>318</v>
      </c>
      <c r="J207" s="22" t="s">
        <v>279</v>
      </c>
      <c r="M207" s="12">
        <f t="shared" si="35"/>
        <v>0</v>
      </c>
      <c r="O207" s="11" t="e">
        <f t="shared" si="27"/>
        <v>#DIV/0!</v>
      </c>
      <c r="P207" s="12" t="e">
        <f t="shared" si="28"/>
        <v>#DIV/0!</v>
      </c>
      <c r="Q207" s="12" t="e">
        <f t="shared" si="29"/>
        <v>#DIV/0!</v>
      </c>
      <c r="R207" s="6" t="e">
        <f t="shared" si="30"/>
        <v>#DIV/0!</v>
      </c>
      <c r="S207" s="6" t="e">
        <f t="shared" si="33"/>
        <v>#DIV/0!</v>
      </c>
      <c r="T207" s="12">
        <f t="shared" si="34"/>
        <v>0</v>
      </c>
      <c r="U207" s="12">
        <f t="shared" si="31"/>
        <v>0</v>
      </c>
      <c r="V207" s="12">
        <f t="shared" si="32"/>
        <v>0</v>
      </c>
    </row>
    <row r="208" spans="1:22" x14ac:dyDescent="0.25">
      <c r="A208" s="6" t="s">
        <v>24</v>
      </c>
      <c r="B208" s="6" t="s">
        <v>23</v>
      </c>
      <c r="C208" s="34" t="s">
        <v>319</v>
      </c>
      <c r="D208" s="34" t="s">
        <v>319</v>
      </c>
      <c r="E208" s="24"/>
      <c r="F208" s="24" t="s">
        <v>315</v>
      </c>
      <c r="G208" s="7" t="s">
        <v>316</v>
      </c>
      <c r="H208" s="31" t="s">
        <v>317</v>
      </c>
      <c r="I208" s="31" t="s">
        <v>318</v>
      </c>
      <c r="J208" s="22" t="s">
        <v>280</v>
      </c>
      <c r="K208" s="12">
        <v>147</v>
      </c>
      <c r="L208" s="9">
        <v>28.846250000000001</v>
      </c>
      <c r="M208" s="12">
        <f>+K208*L208+0.25</f>
        <v>4240.6487500000003</v>
      </c>
      <c r="N208" s="12">
        <v>0</v>
      </c>
      <c r="O208" s="11">
        <f t="shared" si="27"/>
        <v>147.00866663777788</v>
      </c>
      <c r="P208" s="12">
        <f t="shared" si="28"/>
        <v>0</v>
      </c>
      <c r="Q208" s="12">
        <f t="shared" si="29"/>
        <v>147.00866663777788</v>
      </c>
      <c r="R208" s="6" t="str">
        <f t="shared" si="30"/>
        <v>YES</v>
      </c>
      <c r="S208" s="6" t="str">
        <f t="shared" si="33"/>
        <v>YES</v>
      </c>
      <c r="T208" s="12">
        <f t="shared" si="34"/>
        <v>360.578125</v>
      </c>
      <c r="U208" s="12">
        <f t="shared" si="31"/>
        <v>4240.6487500000003</v>
      </c>
      <c r="V208" s="12">
        <f t="shared" si="32"/>
        <v>-3880.0706250000003</v>
      </c>
    </row>
    <row r="209" spans="1:22" x14ac:dyDescent="0.25">
      <c r="A209" s="6" t="s">
        <v>24</v>
      </c>
      <c r="B209" s="6" t="s">
        <v>23</v>
      </c>
      <c r="C209" s="34" t="s">
        <v>319</v>
      </c>
      <c r="D209" s="34" t="s">
        <v>319</v>
      </c>
      <c r="E209" s="24"/>
      <c r="F209" s="24" t="s">
        <v>315</v>
      </c>
      <c r="G209" s="7" t="s">
        <v>316</v>
      </c>
      <c r="H209" s="31" t="s">
        <v>317</v>
      </c>
      <c r="I209" s="31" t="s">
        <v>318</v>
      </c>
      <c r="J209" s="22" t="s">
        <v>281</v>
      </c>
      <c r="K209" s="12">
        <v>495.43</v>
      </c>
      <c r="L209" s="9">
        <v>15</v>
      </c>
      <c r="M209" s="12">
        <f t="shared" si="35"/>
        <v>7431.45</v>
      </c>
      <c r="O209" s="11">
        <f t="shared" si="27"/>
        <v>495.43</v>
      </c>
      <c r="P209" s="12">
        <f t="shared" si="28"/>
        <v>0</v>
      </c>
      <c r="Q209" s="12">
        <f t="shared" si="29"/>
        <v>495.43</v>
      </c>
      <c r="R209" s="6" t="str">
        <f t="shared" si="30"/>
        <v>YES</v>
      </c>
      <c r="S209" s="6" t="str">
        <f t="shared" si="33"/>
        <v>YES</v>
      </c>
      <c r="T209" s="12">
        <f t="shared" si="34"/>
        <v>187.5</v>
      </c>
      <c r="U209" s="12">
        <f t="shared" si="31"/>
        <v>7431.45</v>
      </c>
      <c r="V209" s="12">
        <f t="shared" si="32"/>
        <v>-7243.95</v>
      </c>
    </row>
    <row r="210" spans="1:22" x14ac:dyDescent="0.25">
      <c r="A210" s="6" t="s">
        <v>24</v>
      </c>
      <c r="B210" s="6" t="s">
        <v>23</v>
      </c>
      <c r="C210" s="34" t="s">
        <v>319</v>
      </c>
      <c r="D210" s="34" t="s">
        <v>319</v>
      </c>
      <c r="E210" s="24"/>
      <c r="F210" s="24" t="s">
        <v>315</v>
      </c>
      <c r="G210" s="7" t="s">
        <v>316</v>
      </c>
      <c r="H210" s="31" t="s">
        <v>317</v>
      </c>
      <c r="I210" s="31" t="s">
        <v>318</v>
      </c>
      <c r="J210" s="22" t="s">
        <v>281</v>
      </c>
      <c r="K210" s="12">
        <v>25.57</v>
      </c>
      <c r="L210" s="9">
        <v>22.5</v>
      </c>
      <c r="M210" s="12">
        <f>+K210*L210+0.01</f>
        <v>575.33500000000004</v>
      </c>
      <c r="O210" s="11">
        <f t="shared" si="27"/>
        <v>25.570444444444448</v>
      </c>
      <c r="P210" s="12">
        <f t="shared" si="28"/>
        <v>0</v>
      </c>
      <c r="Q210" s="12">
        <f t="shared" si="29"/>
        <v>25.570444444444448</v>
      </c>
      <c r="R210" s="6" t="str">
        <f t="shared" si="30"/>
        <v>YES</v>
      </c>
      <c r="S210" s="6" t="str">
        <f t="shared" si="33"/>
        <v>YES</v>
      </c>
      <c r="T210" s="12">
        <f t="shared" si="34"/>
        <v>281.25</v>
      </c>
      <c r="U210" s="12">
        <f t="shared" si="31"/>
        <v>575.33500000000004</v>
      </c>
      <c r="V210" s="12">
        <f t="shared" si="32"/>
        <v>-294.08500000000004</v>
      </c>
    </row>
    <row r="211" spans="1:22" x14ac:dyDescent="0.25">
      <c r="A211" s="6" t="s">
        <v>24</v>
      </c>
      <c r="B211" s="6" t="s">
        <v>23</v>
      </c>
      <c r="C211" s="34" t="s">
        <v>319</v>
      </c>
      <c r="D211" s="34" t="s">
        <v>319</v>
      </c>
      <c r="E211" s="24"/>
      <c r="F211" s="24" t="s">
        <v>315</v>
      </c>
      <c r="G211" s="7" t="s">
        <v>316</v>
      </c>
      <c r="H211" s="31" t="s">
        <v>317</v>
      </c>
      <c r="I211" s="31" t="s">
        <v>318</v>
      </c>
      <c r="J211" s="22" t="s">
        <v>282</v>
      </c>
      <c r="M211" s="12">
        <f t="shared" si="35"/>
        <v>0</v>
      </c>
      <c r="O211" s="11" t="e">
        <f t="shared" si="27"/>
        <v>#DIV/0!</v>
      </c>
      <c r="P211" s="12" t="e">
        <f t="shared" si="28"/>
        <v>#DIV/0!</v>
      </c>
      <c r="Q211" s="12" t="e">
        <f t="shared" si="29"/>
        <v>#DIV/0!</v>
      </c>
      <c r="R211" s="6" t="e">
        <f t="shared" si="30"/>
        <v>#DIV/0!</v>
      </c>
      <c r="S211" s="6" t="e">
        <f t="shared" si="33"/>
        <v>#DIV/0!</v>
      </c>
      <c r="T211" s="12">
        <f t="shared" si="34"/>
        <v>0</v>
      </c>
      <c r="U211" s="12">
        <f t="shared" si="31"/>
        <v>0</v>
      </c>
      <c r="V211" s="12">
        <f t="shared" si="32"/>
        <v>0</v>
      </c>
    </row>
    <row r="212" spans="1:22" x14ac:dyDescent="0.25">
      <c r="A212" s="6" t="s">
        <v>24</v>
      </c>
      <c r="B212" s="6" t="s">
        <v>23</v>
      </c>
      <c r="C212" s="34" t="s">
        <v>319</v>
      </c>
      <c r="D212" s="34" t="s">
        <v>319</v>
      </c>
      <c r="E212" s="24"/>
      <c r="F212" s="24" t="s">
        <v>315</v>
      </c>
      <c r="G212" s="7" t="s">
        <v>316</v>
      </c>
      <c r="H212" s="31" t="s">
        <v>317</v>
      </c>
      <c r="I212" s="31" t="s">
        <v>318</v>
      </c>
      <c r="J212" s="22" t="s">
        <v>283</v>
      </c>
      <c r="K212" s="12">
        <v>0</v>
      </c>
      <c r="L212" s="9">
        <v>15</v>
      </c>
      <c r="M212" s="12">
        <f t="shared" si="35"/>
        <v>0</v>
      </c>
      <c r="O212" s="11">
        <f t="shared" si="27"/>
        <v>0</v>
      </c>
      <c r="P212" s="12">
        <f t="shared" si="28"/>
        <v>0</v>
      </c>
      <c r="Q212" s="12">
        <f t="shared" si="29"/>
        <v>0</v>
      </c>
      <c r="R212" s="6" t="str">
        <f t="shared" si="30"/>
        <v>NO</v>
      </c>
      <c r="S212" s="6" t="str">
        <f t="shared" si="33"/>
        <v>NO</v>
      </c>
      <c r="T212" s="12">
        <f t="shared" si="34"/>
        <v>187.5</v>
      </c>
      <c r="U212" s="12">
        <f t="shared" si="31"/>
        <v>0</v>
      </c>
      <c r="V212" s="12">
        <f t="shared" si="32"/>
        <v>187.5</v>
      </c>
    </row>
    <row r="213" spans="1:22" x14ac:dyDescent="0.25">
      <c r="A213" s="6" t="s">
        <v>24</v>
      </c>
      <c r="B213" s="6" t="s">
        <v>23</v>
      </c>
      <c r="C213" s="34" t="s">
        <v>319</v>
      </c>
      <c r="D213" s="34" t="s">
        <v>319</v>
      </c>
      <c r="E213" s="24"/>
      <c r="F213" s="24" t="s">
        <v>315</v>
      </c>
      <c r="G213" s="7" t="s">
        <v>316</v>
      </c>
      <c r="H213" s="31" t="s">
        <v>317</v>
      </c>
      <c r="I213" s="31" t="s">
        <v>318</v>
      </c>
      <c r="J213" s="22" t="s">
        <v>284</v>
      </c>
      <c r="K213" s="12">
        <v>531.65</v>
      </c>
      <c r="L213" s="9">
        <v>15</v>
      </c>
      <c r="M213" s="12">
        <f t="shared" si="35"/>
        <v>7974.75</v>
      </c>
      <c r="N213" s="12">
        <v>0</v>
      </c>
      <c r="O213" s="11">
        <f t="shared" si="27"/>
        <v>531.65</v>
      </c>
      <c r="P213" s="12">
        <f t="shared" si="28"/>
        <v>0</v>
      </c>
      <c r="Q213" s="12">
        <f t="shared" si="29"/>
        <v>531.65</v>
      </c>
      <c r="R213" s="6" t="str">
        <f t="shared" si="30"/>
        <v>YES</v>
      </c>
      <c r="S213" s="6" t="str">
        <f t="shared" si="33"/>
        <v>YES</v>
      </c>
      <c r="T213" s="12">
        <f t="shared" si="34"/>
        <v>187.5</v>
      </c>
      <c r="U213" s="12">
        <f t="shared" si="31"/>
        <v>7974.75</v>
      </c>
      <c r="V213" s="12">
        <f t="shared" si="32"/>
        <v>-7787.25</v>
      </c>
    </row>
    <row r="214" spans="1:22" x14ac:dyDescent="0.25">
      <c r="A214" s="6" t="s">
        <v>24</v>
      </c>
      <c r="B214" s="6" t="s">
        <v>23</v>
      </c>
      <c r="C214" s="34" t="s">
        <v>319</v>
      </c>
      <c r="D214" s="34" t="s">
        <v>319</v>
      </c>
      <c r="E214" s="24"/>
      <c r="F214" s="24" t="s">
        <v>315</v>
      </c>
      <c r="G214" s="7" t="s">
        <v>316</v>
      </c>
      <c r="H214" s="31" t="s">
        <v>317</v>
      </c>
      <c r="I214" s="31" t="s">
        <v>318</v>
      </c>
      <c r="J214" s="22" t="s">
        <v>284</v>
      </c>
      <c r="K214" s="12">
        <v>50.07</v>
      </c>
      <c r="L214" s="9">
        <v>22.5</v>
      </c>
      <c r="M214" s="12">
        <f>+K214*L214+0.01</f>
        <v>1126.585</v>
      </c>
      <c r="O214" s="11">
        <f t="shared" si="27"/>
        <v>50.070444444444448</v>
      </c>
      <c r="P214" s="12">
        <f t="shared" si="28"/>
        <v>0</v>
      </c>
      <c r="Q214" s="12">
        <f t="shared" si="29"/>
        <v>50.070444444444448</v>
      </c>
      <c r="R214" s="6" t="str">
        <f t="shared" si="30"/>
        <v>YES</v>
      </c>
      <c r="S214" s="6" t="str">
        <f t="shared" si="33"/>
        <v>YES</v>
      </c>
      <c r="T214" s="12">
        <f t="shared" si="34"/>
        <v>281.25</v>
      </c>
      <c r="U214" s="12">
        <f t="shared" si="31"/>
        <v>1126.585</v>
      </c>
      <c r="V214" s="12">
        <f t="shared" si="32"/>
        <v>-845.33500000000004</v>
      </c>
    </row>
    <row r="215" spans="1:22" x14ac:dyDescent="0.25">
      <c r="A215" s="6" t="s">
        <v>24</v>
      </c>
      <c r="B215" s="6" t="s">
        <v>23</v>
      </c>
      <c r="C215" s="34" t="s">
        <v>319</v>
      </c>
      <c r="D215" s="34" t="s">
        <v>319</v>
      </c>
      <c r="E215" s="24"/>
      <c r="F215" s="24" t="s">
        <v>315</v>
      </c>
      <c r="G215" s="7" t="s">
        <v>316</v>
      </c>
      <c r="H215" s="31" t="s">
        <v>317</v>
      </c>
      <c r="I215" s="31" t="s">
        <v>318</v>
      </c>
      <c r="J215" s="22" t="s">
        <v>285</v>
      </c>
      <c r="K215" s="12">
        <v>0</v>
      </c>
      <c r="L215" s="9">
        <v>0</v>
      </c>
      <c r="M215" s="12">
        <f>+K215*L215</f>
        <v>0</v>
      </c>
      <c r="O215" s="11" t="e">
        <f t="shared" si="27"/>
        <v>#DIV/0!</v>
      </c>
      <c r="P215" s="12" t="e">
        <f t="shared" si="28"/>
        <v>#DIV/0!</v>
      </c>
      <c r="Q215" s="12" t="e">
        <f t="shared" si="29"/>
        <v>#DIV/0!</v>
      </c>
      <c r="R215" s="6" t="e">
        <f t="shared" si="30"/>
        <v>#DIV/0!</v>
      </c>
      <c r="S215" s="6" t="e">
        <f t="shared" si="33"/>
        <v>#DIV/0!</v>
      </c>
      <c r="T215" s="12">
        <f t="shared" si="34"/>
        <v>0</v>
      </c>
      <c r="U215" s="12">
        <f t="shared" si="31"/>
        <v>0</v>
      </c>
      <c r="V215" s="12">
        <f t="shared" si="32"/>
        <v>0</v>
      </c>
    </row>
    <row r="216" spans="1:22" x14ac:dyDescent="0.25">
      <c r="A216" s="6" t="s">
        <v>24</v>
      </c>
      <c r="B216" s="6" t="s">
        <v>23</v>
      </c>
      <c r="C216" s="34" t="s">
        <v>319</v>
      </c>
      <c r="D216" s="34" t="s">
        <v>319</v>
      </c>
      <c r="E216" s="24"/>
      <c r="F216" s="24" t="s">
        <v>315</v>
      </c>
      <c r="G216" s="7" t="s">
        <v>316</v>
      </c>
      <c r="H216" s="31" t="s">
        <v>317</v>
      </c>
      <c r="I216" s="31" t="s">
        <v>318</v>
      </c>
      <c r="J216" s="22" t="s">
        <v>284</v>
      </c>
      <c r="K216" s="12">
        <v>0</v>
      </c>
      <c r="L216" s="9">
        <v>15</v>
      </c>
      <c r="M216" s="12">
        <f>+K216*L216</f>
        <v>0</v>
      </c>
      <c r="O216" s="11">
        <f t="shared" si="27"/>
        <v>0</v>
      </c>
      <c r="P216" s="12">
        <f t="shared" si="28"/>
        <v>0</v>
      </c>
      <c r="Q216" s="12">
        <f t="shared" si="29"/>
        <v>0</v>
      </c>
      <c r="R216" s="6" t="str">
        <f t="shared" si="30"/>
        <v>NO</v>
      </c>
      <c r="S216" s="6" t="str">
        <f t="shared" si="33"/>
        <v>NO</v>
      </c>
      <c r="T216" s="12">
        <f t="shared" si="34"/>
        <v>187.5</v>
      </c>
      <c r="U216" s="12">
        <f t="shared" si="31"/>
        <v>0</v>
      </c>
      <c r="V216" s="12">
        <f t="shared" si="32"/>
        <v>187.5</v>
      </c>
    </row>
    <row r="217" spans="1:22" x14ac:dyDescent="0.25">
      <c r="A217" s="6" t="s">
        <v>24</v>
      </c>
      <c r="B217" s="6" t="s">
        <v>23</v>
      </c>
      <c r="C217" s="34" t="s">
        <v>319</v>
      </c>
      <c r="D217" s="34" t="s">
        <v>319</v>
      </c>
      <c r="E217" s="24"/>
      <c r="F217" s="24" t="s">
        <v>315</v>
      </c>
      <c r="G217" s="7" t="s">
        <v>316</v>
      </c>
      <c r="H217" s="31" t="s">
        <v>317</v>
      </c>
      <c r="I217" s="31" t="s">
        <v>318</v>
      </c>
      <c r="J217" s="22" t="s">
        <v>286</v>
      </c>
      <c r="K217" s="12">
        <v>160</v>
      </c>
      <c r="L217" s="9">
        <v>26.45</v>
      </c>
      <c r="M217" s="12">
        <f>+K217*L217-1.24</f>
        <v>4230.76</v>
      </c>
      <c r="N217" s="12">
        <v>391.25</v>
      </c>
      <c r="O217" s="11">
        <f t="shared" si="27"/>
        <v>159.95311909262762</v>
      </c>
      <c r="P217" s="12">
        <f t="shared" si="28"/>
        <v>14.792060491493384</v>
      </c>
      <c r="Q217" s="12">
        <f t="shared" si="29"/>
        <v>174.74517958412099</v>
      </c>
      <c r="R217" s="6" t="str">
        <f t="shared" si="30"/>
        <v>YES</v>
      </c>
      <c r="S217" s="6" t="str">
        <f t="shared" si="33"/>
        <v>YES</v>
      </c>
      <c r="T217" s="12">
        <f t="shared" si="34"/>
        <v>330.625</v>
      </c>
      <c r="U217" s="12">
        <f t="shared" si="31"/>
        <v>4622.01</v>
      </c>
      <c r="V217" s="12">
        <f t="shared" si="32"/>
        <v>-4291.3850000000002</v>
      </c>
    </row>
    <row r="218" spans="1:22" x14ac:dyDescent="0.25">
      <c r="A218" s="6" t="s">
        <v>24</v>
      </c>
      <c r="B218" s="6" t="s">
        <v>23</v>
      </c>
      <c r="C218" s="34" t="s">
        <v>319</v>
      </c>
      <c r="D218" s="34" t="s">
        <v>319</v>
      </c>
      <c r="E218" s="24"/>
      <c r="F218" s="24" t="s">
        <v>315</v>
      </c>
      <c r="G218" s="7" t="s">
        <v>316</v>
      </c>
      <c r="H218" s="31" t="s">
        <v>317</v>
      </c>
      <c r="I218" s="31" t="s">
        <v>318</v>
      </c>
      <c r="J218" s="22" t="s">
        <v>287</v>
      </c>
      <c r="K218" s="12">
        <v>160</v>
      </c>
      <c r="L218" s="9">
        <v>29.93</v>
      </c>
      <c r="M218" s="12">
        <f>+K218*L218-0.34</f>
        <v>4788.46</v>
      </c>
      <c r="N218" s="12">
        <v>25</v>
      </c>
      <c r="O218" s="11">
        <f t="shared" si="27"/>
        <v>159.98864016037422</v>
      </c>
      <c r="P218" s="12">
        <f t="shared" si="28"/>
        <v>0.83528232542599401</v>
      </c>
      <c r="Q218" s="12">
        <f t="shared" si="29"/>
        <v>160.82392248580021</v>
      </c>
      <c r="R218" s="6" t="str">
        <f t="shared" si="30"/>
        <v>YES</v>
      </c>
      <c r="S218" s="6" t="str">
        <f t="shared" si="33"/>
        <v>YES</v>
      </c>
      <c r="T218" s="12">
        <f t="shared" si="34"/>
        <v>374.125</v>
      </c>
      <c r="U218" s="12">
        <f t="shared" si="31"/>
        <v>4813.46</v>
      </c>
      <c r="V218" s="12">
        <f t="shared" si="32"/>
        <v>-4439.335</v>
      </c>
    </row>
    <row r="219" spans="1:22" x14ac:dyDescent="0.25">
      <c r="A219" s="6" t="s">
        <v>24</v>
      </c>
      <c r="B219" s="6" t="s">
        <v>23</v>
      </c>
      <c r="C219" s="34" t="s">
        <v>319</v>
      </c>
      <c r="D219" s="34" t="s">
        <v>319</v>
      </c>
      <c r="E219" s="24"/>
      <c r="F219" s="24" t="s">
        <v>315</v>
      </c>
      <c r="G219" s="7" t="s">
        <v>316</v>
      </c>
      <c r="H219" s="31" t="s">
        <v>317</v>
      </c>
      <c r="I219" s="31" t="s">
        <v>318</v>
      </c>
      <c r="J219" s="22" t="s">
        <v>288</v>
      </c>
      <c r="K219" s="12">
        <v>320</v>
      </c>
      <c r="L219" s="9">
        <v>18.03</v>
      </c>
      <c r="M219" s="12">
        <f>+K219*L219-1.6</f>
        <v>5768</v>
      </c>
      <c r="N219" s="12">
        <v>1966.36</v>
      </c>
      <c r="O219" s="11">
        <f t="shared" si="27"/>
        <v>319.91125901275649</v>
      </c>
      <c r="P219" s="12">
        <f t="shared" si="28"/>
        <v>109.06045479755961</v>
      </c>
      <c r="Q219" s="12">
        <f t="shared" si="29"/>
        <v>428.97171381031609</v>
      </c>
      <c r="R219" s="6" t="str">
        <f t="shared" si="30"/>
        <v>YES</v>
      </c>
      <c r="S219" s="6" t="str">
        <f t="shared" si="33"/>
        <v>YES</v>
      </c>
      <c r="T219" s="12">
        <f t="shared" si="34"/>
        <v>225.375</v>
      </c>
      <c r="U219" s="12">
        <f t="shared" si="31"/>
        <v>7734.36</v>
      </c>
      <c r="V219" s="12">
        <f t="shared" si="32"/>
        <v>-7508.9849999999997</v>
      </c>
    </row>
    <row r="220" spans="1:22" x14ac:dyDescent="0.25">
      <c r="A220" s="6" t="s">
        <v>24</v>
      </c>
      <c r="B220" s="6" t="s">
        <v>23</v>
      </c>
      <c r="C220" s="34" t="s">
        <v>319</v>
      </c>
      <c r="D220" s="34" t="s">
        <v>319</v>
      </c>
      <c r="E220" s="24"/>
      <c r="F220" s="24" t="s">
        <v>315</v>
      </c>
      <c r="G220" s="7" t="s">
        <v>316</v>
      </c>
      <c r="H220" s="31" t="s">
        <v>317</v>
      </c>
      <c r="I220" s="31" t="s">
        <v>318</v>
      </c>
      <c r="J220" s="22" t="s">
        <v>289</v>
      </c>
      <c r="K220" s="12">
        <v>160</v>
      </c>
      <c r="L220" s="9">
        <v>28.85</v>
      </c>
      <c r="M220" s="12">
        <f>+K220*L220-0.62</f>
        <v>4615.38</v>
      </c>
      <c r="N220" s="12">
        <v>100</v>
      </c>
      <c r="O220" s="11">
        <f t="shared" si="27"/>
        <v>159.97850953206239</v>
      </c>
      <c r="P220" s="12">
        <f t="shared" si="28"/>
        <v>3.4662045060658575</v>
      </c>
      <c r="Q220" s="12">
        <f t="shared" si="29"/>
        <v>163.44471403812824</v>
      </c>
      <c r="R220" s="6" t="str">
        <f t="shared" si="30"/>
        <v>YES</v>
      </c>
      <c r="S220" s="6" t="str">
        <f t="shared" si="33"/>
        <v>YES</v>
      </c>
      <c r="T220" s="12">
        <f t="shared" si="34"/>
        <v>360.625</v>
      </c>
      <c r="U220" s="12">
        <f t="shared" si="31"/>
        <v>4715.38</v>
      </c>
      <c r="V220" s="12">
        <f t="shared" si="32"/>
        <v>-4354.7550000000001</v>
      </c>
    </row>
    <row r="221" spans="1:22" x14ac:dyDescent="0.25">
      <c r="A221" s="6" t="s">
        <v>24</v>
      </c>
      <c r="B221" s="6" t="s">
        <v>23</v>
      </c>
      <c r="C221" s="34" t="s">
        <v>319</v>
      </c>
      <c r="D221" s="34" t="s">
        <v>319</v>
      </c>
      <c r="E221" s="24"/>
      <c r="F221" s="24" t="s">
        <v>315</v>
      </c>
      <c r="G221" s="7" t="s">
        <v>316</v>
      </c>
      <c r="H221" s="31" t="s">
        <v>317</v>
      </c>
      <c r="I221" s="31" t="s">
        <v>318</v>
      </c>
      <c r="J221" s="22" t="s">
        <v>289</v>
      </c>
      <c r="K221" s="12">
        <v>90.2</v>
      </c>
      <c r="L221" s="9">
        <v>20</v>
      </c>
      <c r="M221" s="12">
        <f>+K221*L221-0.16</f>
        <v>1803.84</v>
      </c>
      <c r="O221" s="11">
        <f t="shared" si="27"/>
        <v>90.191999999999993</v>
      </c>
      <c r="P221" s="12">
        <f t="shared" si="28"/>
        <v>0</v>
      </c>
      <c r="Q221" s="12">
        <f t="shared" si="29"/>
        <v>90.191999999999993</v>
      </c>
      <c r="R221" s="6" t="str">
        <f t="shared" si="30"/>
        <v>YES</v>
      </c>
      <c r="S221" s="6" t="str">
        <f t="shared" si="33"/>
        <v>YES</v>
      </c>
      <c r="T221" s="12">
        <f t="shared" si="34"/>
        <v>250</v>
      </c>
      <c r="U221" s="12">
        <f t="shared" si="31"/>
        <v>1803.84</v>
      </c>
      <c r="V221" s="12">
        <f t="shared" si="32"/>
        <v>-1553.84</v>
      </c>
    </row>
    <row r="222" spans="1:22" x14ac:dyDescent="0.25">
      <c r="A222" s="6" t="s">
        <v>24</v>
      </c>
      <c r="B222" s="6" t="s">
        <v>23</v>
      </c>
      <c r="C222" s="34" t="s">
        <v>319</v>
      </c>
      <c r="D222" s="34" t="s">
        <v>319</v>
      </c>
      <c r="E222" s="24"/>
      <c r="F222" s="24" t="s">
        <v>315</v>
      </c>
      <c r="G222" s="7" t="s">
        <v>316</v>
      </c>
      <c r="H222" s="31" t="s">
        <v>317</v>
      </c>
      <c r="I222" s="31" t="s">
        <v>318</v>
      </c>
      <c r="J222" s="22" t="s">
        <v>290</v>
      </c>
      <c r="K222" s="12">
        <v>189.87</v>
      </c>
      <c r="L222" s="9">
        <v>15</v>
      </c>
      <c r="M222" s="12">
        <f t="shared" ref="M222:M322" si="36">+K222*L222</f>
        <v>2848.05</v>
      </c>
      <c r="O222" s="11">
        <f t="shared" si="27"/>
        <v>189.87</v>
      </c>
      <c r="P222" s="12">
        <f t="shared" si="28"/>
        <v>0</v>
      </c>
      <c r="Q222" s="12">
        <f t="shared" si="29"/>
        <v>189.87</v>
      </c>
      <c r="R222" s="6" t="str">
        <f t="shared" si="30"/>
        <v>YES</v>
      </c>
      <c r="S222" s="6" t="str">
        <f t="shared" si="33"/>
        <v>YES</v>
      </c>
      <c r="T222" s="12">
        <f t="shared" si="34"/>
        <v>187.5</v>
      </c>
      <c r="U222" s="12">
        <f t="shared" si="31"/>
        <v>2848.05</v>
      </c>
      <c r="V222" s="12">
        <f t="shared" si="32"/>
        <v>-2660.55</v>
      </c>
    </row>
    <row r="223" spans="1:22" x14ac:dyDescent="0.25">
      <c r="A223" s="6" t="s">
        <v>24</v>
      </c>
      <c r="B223" s="6" t="s">
        <v>23</v>
      </c>
      <c r="C223" s="34" t="s">
        <v>319</v>
      </c>
      <c r="D223" s="34" t="s">
        <v>319</v>
      </c>
      <c r="E223" s="24"/>
      <c r="F223" s="24" t="s">
        <v>315</v>
      </c>
      <c r="G223" s="7" t="s">
        <v>316</v>
      </c>
      <c r="H223" s="31" t="s">
        <v>317</v>
      </c>
      <c r="I223" s="31" t="s">
        <v>318</v>
      </c>
      <c r="J223" s="22" t="s">
        <v>291</v>
      </c>
      <c r="K223" s="12">
        <v>32.53</v>
      </c>
      <c r="L223" s="9">
        <v>15</v>
      </c>
      <c r="M223" s="12">
        <f t="shared" si="36"/>
        <v>487.95000000000005</v>
      </c>
      <c r="O223" s="11">
        <f t="shared" si="27"/>
        <v>32.53</v>
      </c>
      <c r="P223" s="12">
        <f t="shared" si="28"/>
        <v>0</v>
      </c>
      <c r="Q223" s="12">
        <f t="shared" si="29"/>
        <v>32.53</v>
      </c>
      <c r="R223" s="6" t="str">
        <f t="shared" si="30"/>
        <v>YES</v>
      </c>
      <c r="S223" s="6" t="str">
        <f t="shared" si="33"/>
        <v>YES</v>
      </c>
      <c r="T223" s="12">
        <f t="shared" si="34"/>
        <v>187.5</v>
      </c>
      <c r="U223" s="12">
        <f t="shared" si="31"/>
        <v>487.95000000000005</v>
      </c>
      <c r="V223" s="12">
        <f t="shared" si="32"/>
        <v>-300.45000000000005</v>
      </c>
    </row>
    <row r="224" spans="1:22" x14ac:dyDescent="0.25">
      <c r="A224" s="6" t="s">
        <v>24</v>
      </c>
      <c r="B224" s="6" t="s">
        <v>23</v>
      </c>
      <c r="C224" s="34" t="s">
        <v>319</v>
      </c>
      <c r="D224" s="34" t="s">
        <v>319</v>
      </c>
      <c r="E224" s="24"/>
      <c r="F224" s="24" t="s">
        <v>315</v>
      </c>
      <c r="G224" s="7" t="s">
        <v>316</v>
      </c>
      <c r="H224" s="31" t="s">
        <v>317</v>
      </c>
      <c r="I224" s="31" t="s">
        <v>318</v>
      </c>
      <c r="J224" s="22" t="s">
        <v>292</v>
      </c>
      <c r="K224" s="12">
        <v>0</v>
      </c>
      <c r="L224" s="9">
        <v>16</v>
      </c>
      <c r="M224" s="12">
        <f t="shared" si="36"/>
        <v>0</v>
      </c>
      <c r="O224" s="11">
        <f t="shared" si="27"/>
        <v>0</v>
      </c>
      <c r="P224" s="12">
        <f t="shared" si="28"/>
        <v>0</v>
      </c>
      <c r="Q224" s="12">
        <f t="shared" si="29"/>
        <v>0</v>
      </c>
      <c r="R224" s="6" t="str">
        <f t="shared" si="30"/>
        <v>NO</v>
      </c>
      <c r="S224" s="6" t="str">
        <f t="shared" si="33"/>
        <v>NO</v>
      </c>
      <c r="T224" s="12">
        <f t="shared" si="34"/>
        <v>200</v>
      </c>
      <c r="U224" s="12">
        <f t="shared" si="31"/>
        <v>0</v>
      </c>
      <c r="V224" s="12">
        <f t="shared" si="32"/>
        <v>200</v>
      </c>
    </row>
    <row r="225" spans="1:22" x14ac:dyDescent="0.25">
      <c r="A225" s="6" t="s">
        <v>24</v>
      </c>
      <c r="B225" s="6" t="s">
        <v>23</v>
      </c>
      <c r="C225" s="34" t="s">
        <v>319</v>
      </c>
      <c r="D225" s="34" t="s">
        <v>319</v>
      </c>
      <c r="E225" s="24"/>
      <c r="F225" s="24" t="s">
        <v>315</v>
      </c>
      <c r="G225" s="7" t="s">
        <v>316</v>
      </c>
      <c r="H225" s="31" t="s">
        <v>317</v>
      </c>
      <c r="I225" s="31" t="s">
        <v>318</v>
      </c>
      <c r="J225" s="22" t="s">
        <v>293</v>
      </c>
      <c r="K225" s="12">
        <v>64.75</v>
      </c>
      <c r="L225" s="9">
        <v>16</v>
      </c>
      <c r="M225" s="12">
        <f t="shared" si="36"/>
        <v>1036</v>
      </c>
      <c r="N225" s="12">
        <f>523.4+797.8</f>
        <v>1321.1999999999998</v>
      </c>
      <c r="O225" s="11">
        <f t="shared" si="27"/>
        <v>64.75</v>
      </c>
      <c r="P225" s="12">
        <f t="shared" si="28"/>
        <v>82.574999999999989</v>
      </c>
      <c r="Q225" s="12">
        <f t="shared" si="29"/>
        <v>147.32499999999999</v>
      </c>
      <c r="R225" s="6" t="str">
        <f t="shared" si="30"/>
        <v>YES</v>
      </c>
      <c r="S225" s="6" t="str">
        <f t="shared" si="33"/>
        <v>YES</v>
      </c>
      <c r="T225" s="12">
        <f t="shared" si="34"/>
        <v>200</v>
      </c>
      <c r="U225" s="12">
        <f t="shared" si="31"/>
        <v>2357.1999999999998</v>
      </c>
      <c r="V225" s="12">
        <f t="shared" si="32"/>
        <v>-2157.1999999999998</v>
      </c>
    </row>
    <row r="226" spans="1:22" x14ac:dyDescent="0.25">
      <c r="A226" s="6" t="s">
        <v>24</v>
      </c>
      <c r="B226" s="6" t="s">
        <v>23</v>
      </c>
      <c r="C226" s="34" t="s">
        <v>319</v>
      </c>
      <c r="D226" s="34" t="s">
        <v>319</v>
      </c>
      <c r="E226" s="24"/>
      <c r="F226" s="24" t="s">
        <v>315</v>
      </c>
      <c r="G226" s="7" t="s">
        <v>316</v>
      </c>
      <c r="H226" s="31" t="s">
        <v>317</v>
      </c>
      <c r="I226" s="31" t="s">
        <v>318</v>
      </c>
      <c r="J226" s="22" t="s">
        <v>293</v>
      </c>
      <c r="K226" s="12">
        <v>25.25</v>
      </c>
      <c r="L226" s="9">
        <v>17</v>
      </c>
      <c r="M226" s="12">
        <f t="shared" si="36"/>
        <v>429.25</v>
      </c>
      <c r="O226" s="11">
        <f t="shared" si="27"/>
        <v>25.25</v>
      </c>
      <c r="P226" s="12">
        <f t="shared" si="28"/>
        <v>0</v>
      </c>
      <c r="Q226" s="12">
        <f t="shared" si="29"/>
        <v>25.25</v>
      </c>
      <c r="R226" s="6" t="str">
        <f t="shared" si="30"/>
        <v>YES</v>
      </c>
      <c r="S226" s="6" t="str">
        <f t="shared" si="33"/>
        <v>YES</v>
      </c>
      <c r="T226" s="12">
        <f t="shared" si="34"/>
        <v>212.5</v>
      </c>
      <c r="U226" s="12">
        <f t="shared" si="31"/>
        <v>429.25</v>
      </c>
      <c r="V226" s="12">
        <f t="shared" si="32"/>
        <v>-216.75</v>
      </c>
    </row>
    <row r="227" spans="1:22" x14ac:dyDescent="0.25">
      <c r="A227" s="6" t="s">
        <v>24</v>
      </c>
      <c r="B227" s="6" t="s">
        <v>23</v>
      </c>
      <c r="C227" s="34" t="s">
        <v>319</v>
      </c>
      <c r="D227" s="34" t="s">
        <v>319</v>
      </c>
      <c r="E227" s="24"/>
      <c r="F227" s="24" t="s">
        <v>315</v>
      </c>
      <c r="G227" s="7" t="s">
        <v>316</v>
      </c>
      <c r="H227" s="31" t="s">
        <v>317</v>
      </c>
      <c r="I227" s="31" t="s">
        <v>318</v>
      </c>
      <c r="J227" s="22" t="s">
        <v>293</v>
      </c>
      <c r="K227" s="12">
        <v>90.75</v>
      </c>
      <c r="L227" s="9">
        <v>20</v>
      </c>
      <c r="M227" s="12">
        <f t="shared" si="36"/>
        <v>1815</v>
      </c>
      <c r="N227" s="12">
        <v>0</v>
      </c>
      <c r="O227" s="11">
        <f t="shared" si="27"/>
        <v>90.75</v>
      </c>
      <c r="P227" s="12">
        <f t="shared" si="28"/>
        <v>0</v>
      </c>
      <c r="Q227" s="12">
        <f t="shared" si="29"/>
        <v>90.75</v>
      </c>
      <c r="R227" s="6" t="str">
        <f t="shared" si="30"/>
        <v>YES</v>
      </c>
      <c r="S227" s="6" t="str">
        <f t="shared" si="33"/>
        <v>YES</v>
      </c>
      <c r="T227" s="12">
        <f t="shared" si="34"/>
        <v>250</v>
      </c>
      <c r="U227" s="12">
        <f t="shared" si="31"/>
        <v>1815</v>
      </c>
      <c r="V227" s="12">
        <f t="shared" si="32"/>
        <v>-1565</v>
      </c>
    </row>
    <row r="228" spans="1:22" x14ac:dyDescent="0.25">
      <c r="A228" s="6" t="s">
        <v>24</v>
      </c>
      <c r="B228" s="6" t="s">
        <v>23</v>
      </c>
      <c r="C228" s="34" t="s">
        <v>319</v>
      </c>
      <c r="D228" s="34" t="s">
        <v>319</v>
      </c>
      <c r="E228" s="24"/>
      <c r="F228" s="24" t="s">
        <v>315</v>
      </c>
      <c r="G228" s="7" t="s">
        <v>316</v>
      </c>
      <c r="H228" s="31" t="s">
        <v>317</v>
      </c>
      <c r="I228" s="31" t="s">
        <v>318</v>
      </c>
      <c r="J228" s="22" t="s">
        <v>293</v>
      </c>
      <c r="K228" s="12">
        <v>10.5</v>
      </c>
      <c r="L228" s="9">
        <v>25</v>
      </c>
      <c r="M228" s="12">
        <f t="shared" si="36"/>
        <v>262.5</v>
      </c>
      <c r="O228" s="11">
        <f t="shared" si="27"/>
        <v>10.5</v>
      </c>
      <c r="P228" s="12">
        <f t="shared" si="28"/>
        <v>0</v>
      </c>
      <c r="Q228" s="12">
        <f t="shared" si="29"/>
        <v>10.5</v>
      </c>
      <c r="R228" s="6" t="str">
        <f t="shared" si="30"/>
        <v>NO</v>
      </c>
      <c r="S228" s="6" t="str">
        <f t="shared" si="33"/>
        <v>YES</v>
      </c>
      <c r="T228" s="12">
        <f t="shared" si="34"/>
        <v>312.5</v>
      </c>
      <c r="U228" s="12">
        <f t="shared" si="31"/>
        <v>262.5</v>
      </c>
      <c r="V228" s="12">
        <f t="shared" si="32"/>
        <v>50</v>
      </c>
    </row>
    <row r="229" spans="1:22" x14ac:dyDescent="0.25">
      <c r="A229" s="6" t="s">
        <v>24</v>
      </c>
      <c r="B229" s="6" t="s">
        <v>23</v>
      </c>
      <c r="C229" s="34" t="s">
        <v>319</v>
      </c>
      <c r="D229" s="34" t="s">
        <v>319</v>
      </c>
      <c r="E229" s="24"/>
      <c r="F229" s="24" t="s">
        <v>315</v>
      </c>
      <c r="G229" s="7" t="s">
        <v>316</v>
      </c>
      <c r="H229" s="31" t="s">
        <v>317</v>
      </c>
      <c r="I229" s="31" t="s">
        <v>318</v>
      </c>
      <c r="J229" s="22" t="s">
        <v>294</v>
      </c>
      <c r="K229" s="12">
        <v>15.25</v>
      </c>
      <c r="L229" s="9">
        <v>15</v>
      </c>
      <c r="M229" s="12">
        <f t="shared" si="36"/>
        <v>228.75</v>
      </c>
      <c r="N229" s="12">
        <v>0</v>
      </c>
      <c r="O229" s="11">
        <f t="shared" si="27"/>
        <v>15.25</v>
      </c>
      <c r="P229" s="12">
        <f t="shared" si="28"/>
        <v>0</v>
      </c>
      <c r="Q229" s="12">
        <f t="shared" si="29"/>
        <v>15.25</v>
      </c>
      <c r="R229" s="6" t="str">
        <f t="shared" si="30"/>
        <v>YES</v>
      </c>
      <c r="S229" s="6" t="str">
        <f t="shared" si="33"/>
        <v>YES</v>
      </c>
      <c r="T229" s="12">
        <f t="shared" si="34"/>
        <v>187.5</v>
      </c>
      <c r="U229" s="12">
        <f t="shared" si="31"/>
        <v>228.75</v>
      </c>
      <c r="V229" s="12">
        <f t="shared" si="32"/>
        <v>-41.25</v>
      </c>
    </row>
    <row r="230" spans="1:22" x14ac:dyDescent="0.25">
      <c r="A230" s="6" t="s">
        <v>24</v>
      </c>
      <c r="B230" s="6" t="s">
        <v>23</v>
      </c>
      <c r="C230" s="34" t="s">
        <v>319</v>
      </c>
      <c r="D230" s="34" t="s">
        <v>319</v>
      </c>
      <c r="E230" s="24"/>
      <c r="F230" s="24" t="s">
        <v>315</v>
      </c>
      <c r="G230" s="7" t="s">
        <v>316</v>
      </c>
      <c r="H230" s="31" t="s">
        <v>317</v>
      </c>
      <c r="I230" s="31" t="s">
        <v>318</v>
      </c>
      <c r="J230" s="22" t="s">
        <v>295</v>
      </c>
      <c r="K230" s="12">
        <v>115.5</v>
      </c>
      <c r="L230" s="9">
        <v>20</v>
      </c>
      <c r="M230" s="12">
        <f t="shared" si="36"/>
        <v>2310</v>
      </c>
      <c r="N230" s="12">
        <v>1583.88</v>
      </c>
      <c r="O230" s="11">
        <f t="shared" si="27"/>
        <v>115.5</v>
      </c>
      <c r="P230" s="12">
        <f t="shared" si="28"/>
        <v>79.194000000000003</v>
      </c>
      <c r="Q230" s="12">
        <f t="shared" si="29"/>
        <v>194.69400000000002</v>
      </c>
      <c r="R230" s="6" t="str">
        <f t="shared" si="30"/>
        <v>YES</v>
      </c>
      <c r="S230" s="6" t="str">
        <f t="shared" si="33"/>
        <v>YES</v>
      </c>
      <c r="T230" s="12">
        <f t="shared" si="34"/>
        <v>250</v>
      </c>
      <c r="U230" s="12">
        <f t="shared" si="31"/>
        <v>3893.88</v>
      </c>
      <c r="V230" s="12">
        <f t="shared" si="32"/>
        <v>-3643.88</v>
      </c>
    </row>
    <row r="231" spans="1:22" x14ac:dyDescent="0.25">
      <c r="A231" s="6" t="s">
        <v>24</v>
      </c>
      <c r="B231" s="6" t="s">
        <v>23</v>
      </c>
      <c r="C231" s="34" t="s">
        <v>319</v>
      </c>
      <c r="D231" s="34" t="s">
        <v>319</v>
      </c>
      <c r="E231" s="24"/>
      <c r="F231" s="24" t="s">
        <v>315</v>
      </c>
      <c r="G231" s="7" t="s">
        <v>316</v>
      </c>
      <c r="H231" s="31" t="s">
        <v>317</v>
      </c>
      <c r="I231" s="31" t="s">
        <v>318</v>
      </c>
      <c r="J231" s="22" t="s">
        <v>295</v>
      </c>
      <c r="K231" s="12">
        <v>0</v>
      </c>
      <c r="L231" s="9">
        <v>18</v>
      </c>
      <c r="M231" s="12">
        <f t="shared" si="36"/>
        <v>0</v>
      </c>
      <c r="N231" s="12">
        <v>0</v>
      </c>
      <c r="O231" s="11">
        <f t="shared" si="27"/>
        <v>0</v>
      </c>
      <c r="P231" s="12">
        <f t="shared" si="28"/>
        <v>0</v>
      </c>
      <c r="Q231" s="12">
        <f t="shared" si="29"/>
        <v>0</v>
      </c>
      <c r="R231" s="6" t="str">
        <f t="shared" si="30"/>
        <v>NO</v>
      </c>
      <c r="S231" s="6" t="str">
        <f t="shared" si="33"/>
        <v>NO</v>
      </c>
      <c r="T231" s="12">
        <f t="shared" si="34"/>
        <v>225</v>
      </c>
      <c r="U231" s="12">
        <f t="shared" si="31"/>
        <v>0</v>
      </c>
      <c r="V231" s="12">
        <f t="shared" si="32"/>
        <v>225</v>
      </c>
    </row>
    <row r="232" spans="1:22" x14ac:dyDescent="0.25">
      <c r="A232" s="6" t="s">
        <v>24</v>
      </c>
      <c r="B232" s="6" t="s">
        <v>23</v>
      </c>
      <c r="C232" s="34" t="s">
        <v>319</v>
      </c>
      <c r="D232" s="34" t="s">
        <v>319</v>
      </c>
      <c r="E232" s="24"/>
      <c r="F232" s="24" t="s">
        <v>315</v>
      </c>
      <c r="G232" s="7" t="s">
        <v>316</v>
      </c>
      <c r="H232" s="31" t="s">
        <v>317</v>
      </c>
      <c r="I232" s="31" t="s">
        <v>318</v>
      </c>
      <c r="J232" s="22" t="s">
        <v>296</v>
      </c>
      <c r="K232" s="12">
        <v>12.6</v>
      </c>
      <c r="L232" s="9">
        <v>15</v>
      </c>
      <c r="M232" s="12">
        <f t="shared" si="36"/>
        <v>189</v>
      </c>
      <c r="N232" s="12">
        <v>0</v>
      </c>
      <c r="O232" s="11">
        <f t="shared" si="27"/>
        <v>12.6</v>
      </c>
      <c r="P232" s="12">
        <f t="shared" si="28"/>
        <v>0</v>
      </c>
      <c r="Q232" s="12">
        <f t="shared" si="29"/>
        <v>12.6</v>
      </c>
      <c r="R232" s="6" t="str">
        <f t="shared" si="30"/>
        <v>YES</v>
      </c>
      <c r="S232" s="6" t="str">
        <f t="shared" si="33"/>
        <v>YES</v>
      </c>
      <c r="T232" s="12">
        <f t="shared" si="34"/>
        <v>187.5</v>
      </c>
      <c r="U232" s="12">
        <f t="shared" si="31"/>
        <v>189</v>
      </c>
      <c r="V232" s="12">
        <f t="shared" si="32"/>
        <v>-1.5</v>
      </c>
    </row>
    <row r="233" spans="1:22" x14ac:dyDescent="0.25">
      <c r="A233" s="6" t="s">
        <v>24</v>
      </c>
      <c r="B233" s="6" t="s">
        <v>23</v>
      </c>
      <c r="C233" s="34" t="s">
        <v>319</v>
      </c>
      <c r="D233" s="34" t="s">
        <v>319</v>
      </c>
      <c r="E233" s="24"/>
      <c r="F233" s="24" t="s">
        <v>315</v>
      </c>
      <c r="G233" s="7" t="s">
        <v>316</v>
      </c>
      <c r="H233" s="31" t="s">
        <v>317</v>
      </c>
      <c r="I233" s="31" t="s">
        <v>318</v>
      </c>
      <c r="J233" s="22" t="s">
        <v>297</v>
      </c>
      <c r="K233" s="12">
        <v>27.25</v>
      </c>
      <c r="L233" s="9">
        <v>18</v>
      </c>
      <c r="M233" s="12">
        <f t="shared" si="36"/>
        <v>490.5</v>
      </c>
      <c r="O233" s="11">
        <f t="shared" si="27"/>
        <v>27.25</v>
      </c>
      <c r="P233" s="12">
        <f t="shared" si="28"/>
        <v>0</v>
      </c>
      <c r="Q233" s="12">
        <f t="shared" si="29"/>
        <v>27.25</v>
      </c>
      <c r="R233" s="6" t="str">
        <f t="shared" si="30"/>
        <v>YES</v>
      </c>
      <c r="S233" s="6" t="str">
        <f t="shared" si="33"/>
        <v>YES</v>
      </c>
      <c r="T233" s="12">
        <f t="shared" si="34"/>
        <v>225</v>
      </c>
      <c r="U233" s="12">
        <f t="shared" si="31"/>
        <v>490.5</v>
      </c>
      <c r="V233" s="12">
        <f t="shared" si="32"/>
        <v>-265.5</v>
      </c>
    </row>
    <row r="234" spans="1:22" x14ac:dyDescent="0.25">
      <c r="A234" s="6" t="s">
        <v>24</v>
      </c>
      <c r="B234" s="6" t="s">
        <v>23</v>
      </c>
      <c r="C234" s="34" t="s">
        <v>319</v>
      </c>
      <c r="D234" s="34" t="s">
        <v>319</v>
      </c>
      <c r="E234" s="24"/>
      <c r="F234" s="24" t="s">
        <v>315</v>
      </c>
      <c r="G234" s="7" t="s">
        <v>316</v>
      </c>
      <c r="H234" s="31" t="s">
        <v>317</v>
      </c>
      <c r="I234" s="31" t="s">
        <v>318</v>
      </c>
      <c r="J234" s="22" t="s">
        <v>298</v>
      </c>
      <c r="K234" s="12">
        <v>23.5</v>
      </c>
      <c r="L234" s="9">
        <v>15</v>
      </c>
      <c r="M234" s="12">
        <f t="shared" si="36"/>
        <v>352.5</v>
      </c>
      <c r="O234" s="11">
        <f t="shared" si="27"/>
        <v>23.5</v>
      </c>
      <c r="P234" s="12">
        <f t="shared" si="28"/>
        <v>0</v>
      </c>
      <c r="Q234" s="12">
        <f t="shared" si="29"/>
        <v>23.5</v>
      </c>
      <c r="R234" s="6" t="str">
        <f t="shared" si="30"/>
        <v>YES</v>
      </c>
      <c r="S234" s="6" t="str">
        <f t="shared" si="33"/>
        <v>YES</v>
      </c>
      <c r="T234" s="12">
        <f t="shared" si="34"/>
        <v>187.5</v>
      </c>
      <c r="U234" s="12">
        <f t="shared" si="31"/>
        <v>352.5</v>
      </c>
      <c r="V234" s="12">
        <f t="shared" si="32"/>
        <v>-165</v>
      </c>
    </row>
    <row r="235" spans="1:22" x14ac:dyDescent="0.25">
      <c r="A235" s="6" t="s">
        <v>24</v>
      </c>
      <c r="B235" s="6" t="s">
        <v>23</v>
      </c>
      <c r="C235" s="34" t="s">
        <v>319</v>
      </c>
      <c r="D235" s="34" t="s">
        <v>319</v>
      </c>
      <c r="E235" s="24"/>
      <c r="F235" s="24" t="s">
        <v>315</v>
      </c>
      <c r="G235" s="7" t="s">
        <v>316</v>
      </c>
      <c r="H235" s="31" t="s">
        <v>317</v>
      </c>
      <c r="I235" s="31" t="s">
        <v>318</v>
      </c>
      <c r="J235" s="22" t="s">
        <v>299</v>
      </c>
      <c r="K235" s="12">
        <v>58.5</v>
      </c>
      <c r="L235" s="9">
        <v>15</v>
      </c>
      <c r="M235" s="12">
        <f t="shared" si="36"/>
        <v>877.5</v>
      </c>
      <c r="O235" s="11">
        <f t="shared" si="27"/>
        <v>58.5</v>
      </c>
      <c r="P235" s="12">
        <f t="shared" si="28"/>
        <v>0</v>
      </c>
      <c r="Q235" s="12">
        <f t="shared" si="29"/>
        <v>58.5</v>
      </c>
      <c r="R235" s="6" t="str">
        <f t="shared" si="30"/>
        <v>YES</v>
      </c>
      <c r="S235" s="6" t="str">
        <f t="shared" si="33"/>
        <v>YES</v>
      </c>
      <c r="T235" s="12">
        <f t="shared" si="34"/>
        <v>187.5</v>
      </c>
      <c r="U235" s="12">
        <f t="shared" si="31"/>
        <v>877.5</v>
      </c>
      <c r="V235" s="12">
        <f t="shared" si="32"/>
        <v>-690</v>
      </c>
    </row>
    <row r="236" spans="1:22" x14ac:dyDescent="0.25">
      <c r="A236" s="6" t="s">
        <v>24</v>
      </c>
      <c r="B236" s="6" t="s">
        <v>23</v>
      </c>
      <c r="C236" s="34" t="s">
        <v>319</v>
      </c>
      <c r="D236" s="34" t="s">
        <v>319</v>
      </c>
      <c r="E236" s="24"/>
      <c r="F236" s="24" t="s">
        <v>315</v>
      </c>
      <c r="G236" s="7" t="s">
        <v>316</v>
      </c>
      <c r="H236" s="31" t="s">
        <v>317</v>
      </c>
      <c r="I236" s="31" t="s">
        <v>318</v>
      </c>
      <c r="J236" s="22" t="s">
        <v>300</v>
      </c>
      <c r="K236" s="12">
        <v>33.25</v>
      </c>
      <c r="L236" s="9">
        <v>20</v>
      </c>
      <c r="M236" s="12">
        <f t="shared" si="36"/>
        <v>665</v>
      </c>
      <c r="O236" s="11">
        <f t="shared" si="27"/>
        <v>33.25</v>
      </c>
      <c r="P236" s="12">
        <f t="shared" si="28"/>
        <v>0</v>
      </c>
      <c r="Q236" s="12">
        <f t="shared" si="29"/>
        <v>33.25</v>
      </c>
      <c r="R236" s="6" t="str">
        <f t="shared" si="30"/>
        <v>YES</v>
      </c>
      <c r="S236" s="6" t="str">
        <f t="shared" si="33"/>
        <v>YES</v>
      </c>
      <c r="T236" s="12">
        <f t="shared" si="34"/>
        <v>250</v>
      </c>
      <c r="U236" s="12">
        <f t="shared" si="31"/>
        <v>665</v>
      </c>
      <c r="V236" s="12">
        <f t="shared" si="32"/>
        <v>-415</v>
      </c>
    </row>
    <row r="237" spans="1:22" x14ac:dyDescent="0.25">
      <c r="A237" s="6" t="s">
        <v>24</v>
      </c>
      <c r="B237" s="6" t="s">
        <v>23</v>
      </c>
      <c r="C237" s="34" t="s">
        <v>319</v>
      </c>
      <c r="D237" s="34" t="s">
        <v>319</v>
      </c>
      <c r="E237" s="24"/>
      <c r="F237" s="24" t="s">
        <v>315</v>
      </c>
      <c r="G237" s="7" t="s">
        <v>316</v>
      </c>
      <c r="H237" s="31" t="s">
        <v>317</v>
      </c>
      <c r="I237" s="31" t="s">
        <v>318</v>
      </c>
      <c r="J237" s="22" t="s">
        <v>301</v>
      </c>
      <c r="K237" s="12">
        <v>37.25</v>
      </c>
      <c r="L237" s="9">
        <v>30</v>
      </c>
      <c r="M237" s="12">
        <f t="shared" si="36"/>
        <v>1117.5</v>
      </c>
      <c r="N237" s="12">
        <v>2088.06</v>
      </c>
      <c r="O237" s="11">
        <f t="shared" si="27"/>
        <v>37.25</v>
      </c>
      <c r="P237" s="12">
        <f t="shared" si="28"/>
        <v>69.602000000000004</v>
      </c>
      <c r="Q237" s="12">
        <f t="shared" si="29"/>
        <v>106.852</v>
      </c>
      <c r="R237" s="6" t="str">
        <f t="shared" si="30"/>
        <v>YES</v>
      </c>
      <c r="S237" s="6" t="str">
        <f t="shared" si="33"/>
        <v>YES</v>
      </c>
      <c r="T237" s="12">
        <f t="shared" si="34"/>
        <v>375</v>
      </c>
      <c r="U237" s="12">
        <f t="shared" si="31"/>
        <v>3205.56</v>
      </c>
      <c r="V237" s="12">
        <f t="shared" si="32"/>
        <v>-2830.56</v>
      </c>
    </row>
    <row r="238" spans="1:22" x14ac:dyDescent="0.25">
      <c r="A238" s="6" t="s">
        <v>24</v>
      </c>
      <c r="B238" s="6" t="s">
        <v>23</v>
      </c>
      <c r="C238" s="34" t="s">
        <v>319</v>
      </c>
      <c r="D238" s="34" t="s">
        <v>319</v>
      </c>
      <c r="E238" s="24"/>
      <c r="F238" s="24" t="s">
        <v>315</v>
      </c>
      <c r="G238" s="7" t="s">
        <v>316</v>
      </c>
      <c r="H238" s="31" t="s">
        <v>317</v>
      </c>
      <c r="I238" s="31" t="s">
        <v>318</v>
      </c>
      <c r="J238" s="22" t="s">
        <v>302</v>
      </c>
      <c r="K238" s="12">
        <v>13.25</v>
      </c>
      <c r="L238" s="9">
        <v>15</v>
      </c>
      <c r="M238" s="12">
        <f t="shared" si="36"/>
        <v>198.75</v>
      </c>
      <c r="O238" s="11">
        <f t="shared" si="27"/>
        <v>13.25</v>
      </c>
      <c r="P238" s="12">
        <f t="shared" si="28"/>
        <v>0</v>
      </c>
      <c r="Q238" s="12">
        <f t="shared" si="29"/>
        <v>13.25</v>
      </c>
      <c r="R238" s="6" t="str">
        <f t="shared" si="30"/>
        <v>YES</v>
      </c>
      <c r="S238" s="6" t="str">
        <f t="shared" si="33"/>
        <v>YES</v>
      </c>
      <c r="T238" s="12">
        <f t="shared" si="34"/>
        <v>187.5</v>
      </c>
      <c r="U238" s="12">
        <f t="shared" si="31"/>
        <v>198.75</v>
      </c>
      <c r="V238" s="12">
        <f t="shared" si="32"/>
        <v>-11.25</v>
      </c>
    </row>
    <row r="239" spans="1:22" x14ac:dyDescent="0.25">
      <c r="A239" s="6" t="s">
        <v>24</v>
      </c>
      <c r="B239" s="6" t="s">
        <v>23</v>
      </c>
      <c r="C239" s="34" t="s">
        <v>319</v>
      </c>
      <c r="D239" s="34" t="s">
        <v>319</v>
      </c>
      <c r="E239" s="24"/>
      <c r="F239" s="24" t="s">
        <v>315</v>
      </c>
      <c r="G239" s="7" t="s">
        <v>316</v>
      </c>
      <c r="H239" s="31" t="s">
        <v>317</v>
      </c>
      <c r="I239" s="31" t="s">
        <v>318</v>
      </c>
      <c r="J239" s="22" t="s">
        <v>303</v>
      </c>
      <c r="K239" s="12">
        <v>21.25</v>
      </c>
      <c r="L239" s="9">
        <v>15</v>
      </c>
      <c r="M239" s="12">
        <f t="shared" si="36"/>
        <v>318.75</v>
      </c>
      <c r="N239" s="12">
        <v>235</v>
      </c>
      <c r="O239" s="11">
        <f t="shared" si="27"/>
        <v>21.25</v>
      </c>
      <c r="P239" s="12">
        <f t="shared" si="28"/>
        <v>15.666666666666666</v>
      </c>
      <c r="Q239" s="12">
        <f t="shared" si="29"/>
        <v>36.916666666666664</v>
      </c>
      <c r="R239" s="6" t="str">
        <f t="shared" si="30"/>
        <v>YES</v>
      </c>
      <c r="S239" s="6" t="str">
        <f t="shared" si="33"/>
        <v>YES</v>
      </c>
      <c r="T239" s="12">
        <f t="shared" si="34"/>
        <v>187.5</v>
      </c>
      <c r="U239" s="12">
        <f t="shared" si="31"/>
        <v>553.75</v>
      </c>
      <c r="V239" s="12">
        <f t="shared" si="32"/>
        <v>-366.25</v>
      </c>
    </row>
    <row r="240" spans="1:22" x14ac:dyDescent="0.25">
      <c r="A240" s="6" t="s">
        <v>24</v>
      </c>
      <c r="B240" s="6" t="s">
        <v>23</v>
      </c>
      <c r="C240" s="34" t="s">
        <v>319</v>
      </c>
      <c r="D240" s="34" t="s">
        <v>319</v>
      </c>
      <c r="E240" s="24"/>
      <c r="F240" s="24" t="s">
        <v>315</v>
      </c>
      <c r="G240" s="7" t="s">
        <v>316</v>
      </c>
      <c r="H240" s="31" t="s">
        <v>317</v>
      </c>
      <c r="I240" s="31" t="s">
        <v>318</v>
      </c>
      <c r="J240" s="22" t="s">
        <v>304</v>
      </c>
      <c r="K240" s="12">
        <v>91.25</v>
      </c>
      <c r="L240" s="9">
        <v>20</v>
      </c>
      <c r="M240" s="12">
        <f t="shared" si="36"/>
        <v>1825</v>
      </c>
      <c r="N240" s="12">
        <v>1483.06</v>
      </c>
      <c r="O240" s="11">
        <f t="shared" si="27"/>
        <v>91.25</v>
      </c>
      <c r="P240" s="12">
        <f t="shared" si="28"/>
        <v>74.152999999999992</v>
      </c>
      <c r="Q240" s="12">
        <f t="shared" si="29"/>
        <v>165.40299999999999</v>
      </c>
      <c r="R240" s="6" t="str">
        <f t="shared" si="30"/>
        <v>YES</v>
      </c>
      <c r="S240" s="6" t="str">
        <f t="shared" si="33"/>
        <v>YES</v>
      </c>
      <c r="T240" s="12">
        <f t="shared" si="34"/>
        <v>250</v>
      </c>
      <c r="U240" s="12">
        <f t="shared" si="31"/>
        <v>3308.06</v>
      </c>
      <c r="V240" s="12">
        <f t="shared" si="32"/>
        <v>-3058.06</v>
      </c>
    </row>
    <row r="241" spans="1:22" x14ac:dyDescent="0.25">
      <c r="A241" s="6" t="s">
        <v>24</v>
      </c>
      <c r="B241" s="6" t="s">
        <v>23</v>
      </c>
      <c r="C241" s="34" t="s">
        <v>319</v>
      </c>
      <c r="D241" s="34" t="s">
        <v>319</v>
      </c>
      <c r="E241" s="24"/>
      <c r="F241" s="24" t="s">
        <v>315</v>
      </c>
      <c r="G241" s="7" t="s">
        <v>316</v>
      </c>
      <c r="H241" s="31" t="s">
        <v>317</v>
      </c>
      <c r="I241" s="31" t="s">
        <v>318</v>
      </c>
      <c r="J241" s="22" t="s">
        <v>305</v>
      </c>
      <c r="K241" s="12">
        <v>49.5</v>
      </c>
      <c r="L241" s="9">
        <v>20</v>
      </c>
      <c r="M241" s="12">
        <f t="shared" si="36"/>
        <v>990</v>
      </c>
      <c r="O241" s="11">
        <f t="shared" si="27"/>
        <v>49.5</v>
      </c>
      <c r="P241" s="12">
        <f t="shared" si="28"/>
        <v>0</v>
      </c>
      <c r="Q241" s="12">
        <f t="shared" si="29"/>
        <v>49.5</v>
      </c>
      <c r="R241" s="6" t="str">
        <f t="shared" si="30"/>
        <v>YES</v>
      </c>
      <c r="S241" s="6" t="str">
        <f t="shared" si="33"/>
        <v>YES</v>
      </c>
      <c r="T241" s="12">
        <f t="shared" si="34"/>
        <v>250</v>
      </c>
      <c r="U241" s="12">
        <f t="shared" si="31"/>
        <v>990</v>
      </c>
      <c r="V241" s="12">
        <f t="shared" si="32"/>
        <v>-740</v>
      </c>
    </row>
    <row r="242" spans="1:22" x14ac:dyDescent="0.25">
      <c r="A242" s="6" t="s">
        <v>24</v>
      </c>
      <c r="B242" s="6" t="s">
        <v>23</v>
      </c>
      <c r="C242" s="34" t="s">
        <v>319</v>
      </c>
      <c r="D242" s="34" t="s">
        <v>319</v>
      </c>
      <c r="E242" s="24"/>
      <c r="F242" s="24" t="s">
        <v>315</v>
      </c>
      <c r="G242" s="7" t="s">
        <v>316</v>
      </c>
      <c r="H242" s="31" t="s">
        <v>317</v>
      </c>
      <c r="I242" s="31" t="s">
        <v>318</v>
      </c>
      <c r="J242" s="22" t="s">
        <v>306</v>
      </c>
      <c r="K242" s="12">
        <v>13.5</v>
      </c>
      <c r="L242" s="9">
        <v>15</v>
      </c>
      <c r="M242" s="12">
        <f t="shared" si="36"/>
        <v>202.5</v>
      </c>
      <c r="N242" s="12">
        <f>25+35.7</f>
        <v>60.7</v>
      </c>
      <c r="O242" s="11">
        <f t="shared" si="27"/>
        <v>13.5</v>
      </c>
      <c r="P242" s="12">
        <f t="shared" si="28"/>
        <v>4.0466666666666669</v>
      </c>
      <c r="Q242" s="12">
        <f t="shared" si="29"/>
        <v>17.546666666666667</v>
      </c>
      <c r="R242" s="6" t="str">
        <f t="shared" si="30"/>
        <v>YES</v>
      </c>
      <c r="S242" s="6" t="str">
        <f t="shared" si="33"/>
        <v>YES</v>
      </c>
      <c r="T242" s="12">
        <f t="shared" si="34"/>
        <v>187.5</v>
      </c>
      <c r="U242" s="12">
        <f t="shared" si="31"/>
        <v>263.2</v>
      </c>
      <c r="V242" s="12">
        <f t="shared" si="32"/>
        <v>-75.699999999999989</v>
      </c>
    </row>
    <row r="243" spans="1:22" x14ac:dyDescent="0.25">
      <c r="A243" s="6" t="s">
        <v>24</v>
      </c>
      <c r="B243" s="6" t="s">
        <v>23</v>
      </c>
      <c r="C243" s="34" t="s">
        <v>319</v>
      </c>
      <c r="D243" s="34" t="s">
        <v>319</v>
      </c>
      <c r="E243" s="24"/>
      <c r="F243" s="24" t="s">
        <v>315</v>
      </c>
      <c r="G243" s="7" t="s">
        <v>316</v>
      </c>
      <c r="H243" s="31" t="s">
        <v>317</v>
      </c>
      <c r="I243" s="31" t="s">
        <v>318</v>
      </c>
      <c r="J243" s="22" t="s">
        <v>307</v>
      </c>
      <c r="K243" s="12">
        <v>52</v>
      </c>
      <c r="L243" s="9">
        <v>25</v>
      </c>
      <c r="M243" s="12">
        <f t="shared" si="36"/>
        <v>1300</v>
      </c>
      <c r="O243" s="11">
        <f t="shared" si="27"/>
        <v>52</v>
      </c>
      <c r="P243" s="12">
        <f t="shared" si="28"/>
        <v>0</v>
      </c>
      <c r="Q243" s="12">
        <f t="shared" si="29"/>
        <v>52</v>
      </c>
      <c r="R243" s="6" t="str">
        <f t="shared" si="30"/>
        <v>YES</v>
      </c>
      <c r="S243" s="6" t="str">
        <f t="shared" si="33"/>
        <v>YES</v>
      </c>
      <c r="T243" s="12">
        <f t="shared" si="34"/>
        <v>312.5</v>
      </c>
      <c r="U243" s="12">
        <f t="shared" si="31"/>
        <v>1300</v>
      </c>
      <c r="V243" s="12">
        <f t="shared" si="32"/>
        <v>-987.5</v>
      </c>
    </row>
    <row r="244" spans="1:22" x14ac:dyDescent="0.25">
      <c r="A244" s="6" t="s">
        <v>24</v>
      </c>
      <c r="B244" s="6" t="s">
        <v>23</v>
      </c>
      <c r="C244" s="34" t="s">
        <v>319</v>
      </c>
      <c r="D244" s="34" t="s">
        <v>319</v>
      </c>
      <c r="E244" s="24"/>
      <c r="F244" s="24" t="s">
        <v>315</v>
      </c>
      <c r="G244" s="7" t="s">
        <v>316</v>
      </c>
      <c r="H244" s="31" t="s">
        <v>317</v>
      </c>
      <c r="I244" s="31" t="s">
        <v>318</v>
      </c>
      <c r="J244" s="22" t="s">
        <v>308</v>
      </c>
      <c r="K244" s="12">
        <v>13</v>
      </c>
      <c r="L244" s="9">
        <v>15</v>
      </c>
      <c r="M244" s="12">
        <f t="shared" si="36"/>
        <v>195</v>
      </c>
      <c r="N244" s="12">
        <v>0</v>
      </c>
      <c r="O244" s="11">
        <f t="shared" si="27"/>
        <v>13</v>
      </c>
      <c r="P244" s="12">
        <f t="shared" si="28"/>
        <v>0</v>
      </c>
      <c r="Q244" s="12">
        <f t="shared" si="29"/>
        <v>13</v>
      </c>
      <c r="R244" s="6" t="str">
        <f t="shared" si="30"/>
        <v>YES</v>
      </c>
      <c r="S244" s="6" t="str">
        <f t="shared" si="33"/>
        <v>YES</v>
      </c>
      <c r="T244" s="12">
        <f t="shared" si="34"/>
        <v>187.5</v>
      </c>
      <c r="U244" s="12">
        <f t="shared" si="31"/>
        <v>195</v>
      </c>
      <c r="V244" s="12">
        <f t="shared" si="32"/>
        <v>-7.5</v>
      </c>
    </row>
    <row r="245" spans="1:22" x14ac:dyDescent="0.25">
      <c r="A245" s="6" t="s">
        <v>24</v>
      </c>
      <c r="B245" s="6" t="s">
        <v>23</v>
      </c>
      <c r="C245" s="34" t="s">
        <v>319</v>
      </c>
      <c r="D245" s="34" t="s">
        <v>319</v>
      </c>
      <c r="E245" s="24"/>
      <c r="F245" s="24" t="s">
        <v>315</v>
      </c>
      <c r="G245" s="7" t="s">
        <v>316</v>
      </c>
      <c r="H245" s="31" t="s">
        <v>317</v>
      </c>
      <c r="I245" s="31" t="s">
        <v>318</v>
      </c>
      <c r="J245" s="22" t="s">
        <v>309</v>
      </c>
      <c r="K245" s="12">
        <v>32</v>
      </c>
      <c r="L245" s="9">
        <v>15</v>
      </c>
      <c r="M245" s="12">
        <f t="shared" si="36"/>
        <v>480</v>
      </c>
      <c r="N245" s="12">
        <v>0</v>
      </c>
      <c r="O245" s="11">
        <f t="shared" si="27"/>
        <v>32</v>
      </c>
      <c r="P245" s="12">
        <f t="shared" si="28"/>
        <v>0</v>
      </c>
      <c r="Q245" s="12">
        <f t="shared" si="29"/>
        <v>32</v>
      </c>
      <c r="R245" s="6" t="str">
        <f t="shared" si="30"/>
        <v>YES</v>
      </c>
      <c r="S245" s="6" t="str">
        <f t="shared" si="33"/>
        <v>YES</v>
      </c>
      <c r="T245" s="12">
        <f t="shared" si="34"/>
        <v>187.5</v>
      </c>
      <c r="U245" s="12">
        <f t="shared" si="31"/>
        <v>480</v>
      </c>
      <c r="V245" s="12">
        <f t="shared" si="32"/>
        <v>-292.5</v>
      </c>
    </row>
    <row r="246" spans="1:22" x14ac:dyDescent="0.25">
      <c r="A246" s="6" t="s">
        <v>24</v>
      </c>
      <c r="B246" s="6" t="s">
        <v>23</v>
      </c>
      <c r="C246" s="34" t="s">
        <v>319</v>
      </c>
      <c r="D246" s="34" t="s">
        <v>319</v>
      </c>
      <c r="E246" s="24"/>
      <c r="F246" s="24" t="s">
        <v>315</v>
      </c>
      <c r="G246" s="7" t="s">
        <v>316</v>
      </c>
      <c r="H246" s="31" t="s">
        <v>317</v>
      </c>
      <c r="I246" s="31" t="s">
        <v>318</v>
      </c>
      <c r="J246" s="22" t="s">
        <v>310</v>
      </c>
      <c r="K246" s="12">
        <v>3</v>
      </c>
      <c r="L246" s="9">
        <v>20</v>
      </c>
      <c r="M246" s="12">
        <f t="shared" si="36"/>
        <v>60</v>
      </c>
      <c r="O246" s="11">
        <f t="shared" si="27"/>
        <v>3</v>
      </c>
      <c r="P246" s="12">
        <f t="shared" si="28"/>
        <v>0</v>
      </c>
      <c r="Q246" s="12">
        <f t="shared" si="29"/>
        <v>3</v>
      </c>
      <c r="R246" s="6" t="str">
        <f t="shared" si="30"/>
        <v>NO</v>
      </c>
      <c r="S246" s="6" t="str">
        <f t="shared" si="33"/>
        <v>NO</v>
      </c>
      <c r="T246" s="12">
        <f t="shared" si="34"/>
        <v>250</v>
      </c>
      <c r="U246" s="12">
        <f t="shared" si="31"/>
        <v>60</v>
      </c>
      <c r="V246" s="12">
        <f t="shared" si="32"/>
        <v>190</v>
      </c>
    </row>
    <row r="247" spans="1:22" x14ac:dyDescent="0.25">
      <c r="A247" s="6" t="s">
        <v>24</v>
      </c>
      <c r="B247" s="6" t="s">
        <v>23</v>
      </c>
      <c r="C247" s="34" t="s">
        <v>319</v>
      </c>
      <c r="D247" s="34" t="s">
        <v>319</v>
      </c>
      <c r="E247" s="24"/>
      <c r="F247" s="24" t="s">
        <v>315</v>
      </c>
      <c r="G247" s="7" t="s">
        <v>316</v>
      </c>
      <c r="H247" s="31" t="s">
        <v>317</v>
      </c>
      <c r="I247" s="31" t="s">
        <v>318</v>
      </c>
      <c r="J247" s="22" t="s">
        <v>311</v>
      </c>
      <c r="K247" s="12">
        <v>16.75</v>
      </c>
      <c r="L247" s="9">
        <v>15</v>
      </c>
      <c r="M247" s="12">
        <f t="shared" si="36"/>
        <v>251.25</v>
      </c>
      <c r="N247" s="12">
        <v>662.6</v>
      </c>
      <c r="O247" s="11">
        <f t="shared" si="27"/>
        <v>16.75</v>
      </c>
      <c r="P247" s="12">
        <f t="shared" si="28"/>
        <v>44.173333333333332</v>
      </c>
      <c r="Q247" s="12">
        <f t="shared" si="29"/>
        <v>60.923333333333332</v>
      </c>
      <c r="R247" s="6" t="str">
        <f t="shared" si="30"/>
        <v>YES</v>
      </c>
      <c r="S247" s="6" t="str">
        <f t="shared" si="33"/>
        <v>YES</v>
      </c>
      <c r="T247" s="12">
        <f t="shared" si="34"/>
        <v>187.5</v>
      </c>
      <c r="U247" s="12">
        <f t="shared" si="31"/>
        <v>913.85</v>
      </c>
      <c r="V247" s="12">
        <f t="shared" si="32"/>
        <v>-726.35</v>
      </c>
    </row>
    <row r="248" spans="1:22" x14ac:dyDescent="0.25">
      <c r="A248" s="6" t="s">
        <v>24</v>
      </c>
      <c r="B248" s="6" t="s">
        <v>23</v>
      </c>
      <c r="C248" s="34" t="s">
        <v>319</v>
      </c>
      <c r="D248" s="34" t="s">
        <v>319</v>
      </c>
      <c r="E248" s="24"/>
      <c r="F248" s="24" t="s">
        <v>315</v>
      </c>
      <c r="G248" s="7" t="s">
        <v>316</v>
      </c>
      <c r="H248" s="31" t="s">
        <v>317</v>
      </c>
      <c r="I248" s="31" t="s">
        <v>318</v>
      </c>
      <c r="J248" s="22" t="s">
        <v>311</v>
      </c>
      <c r="K248" s="12">
        <v>29.5</v>
      </c>
      <c r="L248" s="9">
        <v>20</v>
      </c>
      <c r="M248" s="12">
        <f t="shared" si="36"/>
        <v>590</v>
      </c>
      <c r="O248" s="11">
        <f t="shared" si="27"/>
        <v>29.5</v>
      </c>
      <c r="P248" s="12">
        <f t="shared" si="28"/>
        <v>0</v>
      </c>
      <c r="Q248" s="12">
        <f t="shared" si="29"/>
        <v>29.5</v>
      </c>
      <c r="R248" s="6" t="str">
        <f t="shared" si="30"/>
        <v>YES</v>
      </c>
      <c r="S248" s="6" t="str">
        <f t="shared" si="33"/>
        <v>YES</v>
      </c>
      <c r="T248" s="12">
        <f t="shared" si="34"/>
        <v>250</v>
      </c>
      <c r="U248" s="12">
        <f t="shared" si="31"/>
        <v>590</v>
      </c>
      <c r="V248" s="12">
        <f t="shared" si="32"/>
        <v>-340</v>
      </c>
    </row>
    <row r="249" spans="1:22" x14ac:dyDescent="0.25">
      <c r="A249" s="6" t="s">
        <v>24</v>
      </c>
      <c r="B249" s="6" t="s">
        <v>23</v>
      </c>
      <c r="C249" s="34" t="s">
        <v>319</v>
      </c>
      <c r="D249" s="34" t="s">
        <v>319</v>
      </c>
      <c r="E249" s="24"/>
      <c r="F249" s="24" t="s">
        <v>315</v>
      </c>
      <c r="G249" s="7" t="s">
        <v>316</v>
      </c>
      <c r="H249" s="31" t="s">
        <v>317</v>
      </c>
      <c r="I249" s="31" t="s">
        <v>318</v>
      </c>
      <c r="J249" s="22" t="s">
        <v>312</v>
      </c>
      <c r="K249" s="12">
        <v>41</v>
      </c>
      <c r="L249" s="9">
        <v>25</v>
      </c>
      <c r="M249" s="12">
        <f t="shared" si="36"/>
        <v>1025</v>
      </c>
      <c r="N249" s="12">
        <v>0</v>
      </c>
      <c r="O249" s="11">
        <f t="shared" si="27"/>
        <v>41</v>
      </c>
      <c r="P249" s="12">
        <f t="shared" si="28"/>
        <v>0</v>
      </c>
      <c r="Q249" s="12">
        <f t="shared" si="29"/>
        <v>41</v>
      </c>
      <c r="R249" s="6" t="str">
        <f t="shared" si="30"/>
        <v>YES</v>
      </c>
      <c r="S249" s="6" t="str">
        <f t="shared" si="33"/>
        <v>YES</v>
      </c>
      <c r="T249" s="12">
        <f t="shared" si="34"/>
        <v>312.5</v>
      </c>
      <c r="U249" s="12">
        <f t="shared" si="31"/>
        <v>1025</v>
      </c>
      <c r="V249" s="12">
        <f t="shared" si="32"/>
        <v>-712.5</v>
      </c>
    </row>
    <row r="250" spans="1:22" x14ac:dyDescent="0.25">
      <c r="A250" s="6" t="s">
        <v>24</v>
      </c>
      <c r="B250" s="6" t="s">
        <v>23</v>
      </c>
      <c r="C250" s="34" t="s">
        <v>319</v>
      </c>
      <c r="D250" s="34" t="s">
        <v>319</v>
      </c>
      <c r="E250" s="24"/>
      <c r="F250" s="24" t="s">
        <v>315</v>
      </c>
      <c r="G250" s="7" t="s">
        <v>316</v>
      </c>
      <c r="H250" s="31" t="s">
        <v>317</v>
      </c>
      <c r="I250" s="31" t="s">
        <v>318</v>
      </c>
      <c r="J250" s="22" t="s">
        <v>313</v>
      </c>
      <c r="K250" s="12">
        <v>67.5</v>
      </c>
      <c r="L250" s="9">
        <v>25</v>
      </c>
      <c r="M250" s="12">
        <f t="shared" si="36"/>
        <v>1687.5</v>
      </c>
      <c r="N250" s="12">
        <v>1048.04</v>
      </c>
      <c r="O250" s="11">
        <f t="shared" si="27"/>
        <v>67.5</v>
      </c>
      <c r="P250" s="12">
        <f t="shared" si="28"/>
        <v>41.921599999999998</v>
      </c>
      <c r="Q250" s="12">
        <f t="shared" si="29"/>
        <v>109.4216</v>
      </c>
      <c r="R250" s="6" t="str">
        <f t="shared" si="30"/>
        <v>YES</v>
      </c>
      <c r="S250" s="6" t="str">
        <f t="shared" si="33"/>
        <v>YES</v>
      </c>
      <c r="T250" s="12">
        <f t="shared" si="34"/>
        <v>312.5</v>
      </c>
      <c r="U250" s="12">
        <f t="shared" si="31"/>
        <v>2735.54</v>
      </c>
      <c r="V250" s="12">
        <f t="shared" si="32"/>
        <v>-2423.04</v>
      </c>
    </row>
    <row r="251" spans="1:22" x14ac:dyDescent="0.25">
      <c r="A251" s="6" t="s">
        <v>24</v>
      </c>
      <c r="B251" s="6" t="s">
        <v>23</v>
      </c>
      <c r="C251" s="34" t="s">
        <v>319</v>
      </c>
      <c r="D251" s="34" t="s">
        <v>319</v>
      </c>
      <c r="E251" s="24"/>
      <c r="F251" s="24" t="s">
        <v>315</v>
      </c>
      <c r="G251" s="7" t="s">
        <v>316</v>
      </c>
      <c r="H251" s="31" t="s">
        <v>317</v>
      </c>
      <c r="I251" s="31" t="s">
        <v>318</v>
      </c>
      <c r="J251" s="22" t="s">
        <v>314</v>
      </c>
      <c r="K251" s="12">
        <v>261.5</v>
      </c>
      <c r="L251" s="9">
        <v>22</v>
      </c>
      <c r="M251" s="12">
        <f t="shared" si="36"/>
        <v>5753</v>
      </c>
      <c r="N251" s="12">
        <v>738</v>
      </c>
      <c r="O251" s="11">
        <f t="shared" si="27"/>
        <v>261.5</v>
      </c>
      <c r="P251" s="12">
        <f t="shared" si="28"/>
        <v>33.545454545454547</v>
      </c>
      <c r="Q251" s="12">
        <f t="shared" si="29"/>
        <v>295.04545454545456</v>
      </c>
      <c r="R251" s="6" t="str">
        <f t="shared" si="30"/>
        <v>YES</v>
      </c>
      <c r="S251" s="6" t="str">
        <f t="shared" si="33"/>
        <v>YES</v>
      </c>
      <c r="T251" s="12">
        <f t="shared" si="34"/>
        <v>275</v>
      </c>
      <c r="U251" s="12">
        <f t="shared" si="31"/>
        <v>6491</v>
      </c>
      <c r="V251" s="12">
        <f t="shared" si="32"/>
        <v>-6216</v>
      </c>
    </row>
    <row r="252" spans="1:22" x14ac:dyDescent="0.25">
      <c r="A252" s="6" t="s">
        <v>24</v>
      </c>
      <c r="B252" s="6" t="s">
        <v>23</v>
      </c>
      <c r="C252" s="27" t="s">
        <v>344</v>
      </c>
      <c r="D252" s="27" t="s">
        <v>344</v>
      </c>
      <c r="E252" s="24" t="s">
        <v>346</v>
      </c>
      <c r="F252" s="24" t="s">
        <v>345</v>
      </c>
      <c r="G252" s="26" t="s">
        <v>341</v>
      </c>
      <c r="H252" s="24" t="s">
        <v>342</v>
      </c>
      <c r="I252" s="24" t="s">
        <v>343</v>
      </c>
      <c r="J252" s="22" t="s">
        <v>320</v>
      </c>
      <c r="K252" s="12">
        <v>5</v>
      </c>
      <c r="L252" s="9">
        <v>30</v>
      </c>
      <c r="M252" s="12">
        <f t="shared" si="36"/>
        <v>150</v>
      </c>
      <c r="N252" s="12">
        <v>1571</v>
      </c>
      <c r="O252" s="11">
        <f t="shared" si="27"/>
        <v>5</v>
      </c>
      <c r="P252" s="12">
        <f t="shared" si="28"/>
        <v>52.366666666666667</v>
      </c>
      <c r="Q252" s="12">
        <f t="shared" si="29"/>
        <v>57.366666666666667</v>
      </c>
      <c r="R252" s="6" t="str">
        <f t="shared" si="30"/>
        <v>YES</v>
      </c>
      <c r="S252" s="6" t="str">
        <f t="shared" si="33"/>
        <v>YES</v>
      </c>
      <c r="T252" s="12">
        <f t="shared" si="34"/>
        <v>375</v>
      </c>
      <c r="U252" s="12">
        <f t="shared" si="31"/>
        <v>1721</v>
      </c>
      <c r="V252" s="12">
        <f t="shared" si="32"/>
        <v>-1346</v>
      </c>
    </row>
    <row r="253" spans="1:22" x14ac:dyDescent="0.25">
      <c r="A253" s="6" t="s">
        <v>24</v>
      </c>
      <c r="B253" s="6" t="s">
        <v>23</v>
      </c>
      <c r="C253" s="27" t="s">
        <v>344</v>
      </c>
      <c r="D253" s="27" t="s">
        <v>344</v>
      </c>
      <c r="E253" s="24" t="s">
        <v>346</v>
      </c>
      <c r="F253" s="24" t="s">
        <v>345</v>
      </c>
      <c r="G253" s="26" t="s">
        <v>341</v>
      </c>
      <c r="H253" s="24" t="s">
        <v>342</v>
      </c>
      <c r="I253" s="24" t="s">
        <v>343</v>
      </c>
      <c r="J253" s="22" t="s">
        <v>321</v>
      </c>
      <c r="K253" s="12">
        <v>5</v>
      </c>
      <c r="L253" s="9">
        <v>7</v>
      </c>
      <c r="M253" s="12">
        <f t="shared" si="36"/>
        <v>35</v>
      </c>
      <c r="N253" s="12">
        <v>385</v>
      </c>
      <c r="O253" s="11">
        <f t="shared" si="27"/>
        <v>5</v>
      </c>
      <c r="P253" s="12">
        <f t="shared" si="28"/>
        <v>55</v>
      </c>
      <c r="Q253" s="12">
        <f t="shared" si="29"/>
        <v>60</v>
      </c>
      <c r="R253" s="6" t="str">
        <f t="shared" si="30"/>
        <v>YES</v>
      </c>
      <c r="S253" s="6" t="str">
        <f t="shared" si="33"/>
        <v>YES</v>
      </c>
      <c r="T253" s="12">
        <f t="shared" si="34"/>
        <v>87.5</v>
      </c>
      <c r="U253" s="12">
        <f t="shared" si="31"/>
        <v>420</v>
      </c>
      <c r="V253" s="12">
        <f t="shared" si="32"/>
        <v>-332.5</v>
      </c>
    </row>
    <row r="254" spans="1:22" x14ac:dyDescent="0.25">
      <c r="A254" s="6" t="s">
        <v>24</v>
      </c>
      <c r="B254" s="6" t="s">
        <v>23</v>
      </c>
      <c r="C254" s="27" t="s">
        <v>344</v>
      </c>
      <c r="D254" s="27" t="s">
        <v>344</v>
      </c>
      <c r="E254" s="24" t="s">
        <v>346</v>
      </c>
      <c r="F254" s="24" t="s">
        <v>345</v>
      </c>
      <c r="G254" s="26" t="s">
        <v>341</v>
      </c>
      <c r="H254" s="24" t="s">
        <v>342</v>
      </c>
      <c r="I254" s="24" t="s">
        <v>343</v>
      </c>
      <c r="J254" s="22" t="s">
        <v>322</v>
      </c>
      <c r="K254" s="12">
        <v>5</v>
      </c>
      <c r="L254" s="9">
        <v>28</v>
      </c>
      <c r="M254" s="12">
        <f t="shared" si="36"/>
        <v>140</v>
      </c>
      <c r="N254" s="12">
        <v>1647</v>
      </c>
      <c r="O254" s="11">
        <f t="shared" si="27"/>
        <v>5</v>
      </c>
      <c r="P254" s="12">
        <f t="shared" si="28"/>
        <v>58.821428571428569</v>
      </c>
      <c r="Q254" s="12">
        <f t="shared" si="29"/>
        <v>63.821428571428569</v>
      </c>
      <c r="R254" s="6" t="str">
        <f t="shared" si="30"/>
        <v>YES</v>
      </c>
      <c r="S254" s="6" t="str">
        <f t="shared" si="33"/>
        <v>YES</v>
      </c>
      <c r="T254" s="12">
        <f t="shared" si="34"/>
        <v>350</v>
      </c>
      <c r="U254" s="12">
        <f t="shared" si="31"/>
        <v>1787</v>
      </c>
      <c r="V254" s="12">
        <f t="shared" si="32"/>
        <v>-1437</v>
      </c>
    </row>
    <row r="255" spans="1:22" x14ac:dyDescent="0.25">
      <c r="A255" s="6" t="s">
        <v>24</v>
      </c>
      <c r="B255" s="6" t="s">
        <v>23</v>
      </c>
      <c r="C255" s="27" t="s">
        <v>344</v>
      </c>
      <c r="D255" s="27" t="s">
        <v>344</v>
      </c>
      <c r="E255" s="24" t="s">
        <v>346</v>
      </c>
      <c r="F255" s="24" t="s">
        <v>345</v>
      </c>
      <c r="G255" s="26" t="s">
        <v>341</v>
      </c>
      <c r="H255" s="24" t="s">
        <v>342</v>
      </c>
      <c r="I255" s="24" t="s">
        <v>343</v>
      </c>
      <c r="J255" s="22" t="s">
        <v>323</v>
      </c>
      <c r="K255" s="12">
        <v>5</v>
      </c>
      <c r="L255" s="9">
        <v>30</v>
      </c>
      <c r="M255" s="12">
        <f t="shared" si="36"/>
        <v>150</v>
      </c>
      <c r="N255" s="12">
        <v>1950</v>
      </c>
      <c r="O255" s="11">
        <f t="shared" si="27"/>
        <v>5</v>
      </c>
      <c r="P255" s="12">
        <f t="shared" si="28"/>
        <v>65</v>
      </c>
      <c r="Q255" s="12">
        <f t="shared" si="29"/>
        <v>70</v>
      </c>
      <c r="R255" s="6" t="str">
        <f t="shared" si="30"/>
        <v>YES</v>
      </c>
      <c r="S255" s="6" t="str">
        <f t="shared" si="33"/>
        <v>YES</v>
      </c>
      <c r="T255" s="12">
        <f t="shared" si="34"/>
        <v>375</v>
      </c>
      <c r="U255" s="12">
        <f t="shared" si="31"/>
        <v>2100</v>
      </c>
      <c r="V255" s="12">
        <f t="shared" si="32"/>
        <v>-1725</v>
      </c>
    </row>
    <row r="256" spans="1:22" x14ac:dyDescent="0.25">
      <c r="A256" s="6" t="s">
        <v>24</v>
      </c>
      <c r="B256" s="6" t="s">
        <v>23</v>
      </c>
      <c r="C256" s="27" t="s">
        <v>344</v>
      </c>
      <c r="D256" s="27" t="s">
        <v>344</v>
      </c>
      <c r="E256" s="24" t="s">
        <v>346</v>
      </c>
      <c r="F256" s="24" t="s">
        <v>345</v>
      </c>
      <c r="G256" s="26" t="s">
        <v>341</v>
      </c>
      <c r="H256" s="24" t="s">
        <v>342</v>
      </c>
      <c r="I256" s="24" t="s">
        <v>343</v>
      </c>
      <c r="J256" s="22" t="s">
        <v>324</v>
      </c>
      <c r="K256" s="12">
        <v>5</v>
      </c>
      <c r="L256" s="9">
        <v>22</v>
      </c>
      <c r="M256" s="12">
        <f t="shared" si="36"/>
        <v>110</v>
      </c>
      <c r="N256" s="12">
        <v>2310</v>
      </c>
      <c r="O256" s="11">
        <f t="shared" si="27"/>
        <v>5</v>
      </c>
      <c r="P256" s="12">
        <f t="shared" si="28"/>
        <v>105</v>
      </c>
      <c r="Q256" s="12">
        <f t="shared" si="29"/>
        <v>110</v>
      </c>
      <c r="R256" s="6" t="str">
        <f t="shared" si="30"/>
        <v>YES</v>
      </c>
      <c r="S256" s="6" t="str">
        <f t="shared" si="33"/>
        <v>YES</v>
      </c>
      <c r="T256" s="12">
        <f t="shared" si="34"/>
        <v>275</v>
      </c>
      <c r="U256" s="12">
        <f t="shared" si="31"/>
        <v>2420</v>
      </c>
      <c r="V256" s="12">
        <f t="shared" si="32"/>
        <v>-2145</v>
      </c>
    </row>
    <row r="257" spans="1:22" x14ac:dyDescent="0.25">
      <c r="A257" s="6" t="s">
        <v>24</v>
      </c>
      <c r="B257" s="6" t="s">
        <v>23</v>
      </c>
      <c r="C257" s="27" t="s">
        <v>344</v>
      </c>
      <c r="D257" s="27" t="s">
        <v>344</v>
      </c>
      <c r="E257" s="24" t="s">
        <v>346</v>
      </c>
      <c r="F257" s="24" t="s">
        <v>345</v>
      </c>
      <c r="G257" s="26" t="s">
        <v>341</v>
      </c>
      <c r="H257" s="24" t="s">
        <v>342</v>
      </c>
      <c r="I257" s="24" t="s">
        <v>343</v>
      </c>
      <c r="J257" s="22" t="s">
        <v>325</v>
      </c>
      <c r="K257" s="12">
        <v>5</v>
      </c>
      <c r="L257" s="9">
        <v>30</v>
      </c>
      <c r="M257" s="12">
        <f>+K257*L257</f>
        <v>150</v>
      </c>
      <c r="N257" s="12">
        <v>1611</v>
      </c>
      <c r="O257" s="11">
        <f t="shared" si="27"/>
        <v>5</v>
      </c>
      <c r="P257" s="12">
        <f t="shared" si="28"/>
        <v>53.7</v>
      </c>
      <c r="Q257" s="12">
        <f t="shared" si="29"/>
        <v>58.7</v>
      </c>
      <c r="R257" s="6" t="str">
        <f t="shared" si="30"/>
        <v>YES</v>
      </c>
      <c r="S257" s="6" t="str">
        <f t="shared" si="33"/>
        <v>YES</v>
      </c>
      <c r="T257" s="12">
        <f t="shared" si="34"/>
        <v>375</v>
      </c>
      <c r="U257" s="12">
        <f t="shared" si="31"/>
        <v>1761</v>
      </c>
      <c r="V257" s="12">
        <f t="shared" si="32"/>
        <v>-1386</v>
      </c>
    </row>
    <row r="258" spans="1:22" x14ac:dyDescent="0.25">
      <c r="A258" s="6" t="s">
        <v>24</v>
      </c>
      <c r="B258" s="6" t="s">
        <v>23</v>
      </c>
      <c r="C258" s="27" t="s">
        <v>344</v>
      </c>
      <c r="D258" s="27" t="s">
        <v>344</v>
      </c>
      <c r="E258" s="24" t="s">
        <v>346</v>
      </c>
      <c r="F258" s="24" t="s">
        <v>345</v>
      </c>
      <c r="G258" s="26" t="s">
        <v>341</v>
      </c>
      <c r="H258" s="24" t="s">
        <v>342</v>
      </c>
      <c r="I258" s="24" t="s">
        <v>343</v>
      </c>
      <c r="J258" s="22" t="s">
        <v>326</v>
      </c>
      <c r="K258" s="12">
        <v>5</v>
      </c>
      <c r="L258" s="9">
        <v>27</v>
      </c>
      <c r="M258" s="12">
        <f>+K258*L258</f>
        <v>135</v>
      </c>
      <c r="N258" s="12">
        <v>1086</v>
      </c>
      <c r="O258" s="11">
        <f t="shared" ref="O258:O321" si="37">M258/L258</f>
        <v>5</v>
      </c>
      <c r="P258" s="12">
        <f t="shared" ref="P258:P321" si="38">N258/L258</f>
        <v>40.222222222222221</v>
      </c>
      <c r="Q258" s="12">
        <f t="shared" ref="Q258:Q321" si="39">(M258+N258)/L258</f>
        <v>45.222222222222221</v>
      </c>
      <c r="R258" s="6" t="str">
        <f t="shared" ref="R258:R321" si="40">IF(Q258&gt;12.49,"YES","NO")</f>
        <v>YES</v>
      </c>
      <c r="S258" s="6" t="str">
        <f t="shared" si="33"/>
        <v>YES</v>
      </c>
      <c r="T258" s="12">
        <f t="shared" si="34"/>
        <v>337.5</v>
      </c>
      <c r="U258" s="12">
        <f t="shared" ref="U258:U321" si="41">M258+N258</f>
        <v>1221</v>
      </c>
      <c r="V258" s="12">
        <f t="shared" ref="V258:V321" si="42">T258-U258</f>
        <v>-883.5</v>
      </c>
    </row>
    <row r="259" spans="1:22" x14ac:dyDescent="0.25">
      <c r="A259" s="6" t="s">
        <v>24</v>
      </c>
      <c r="B259" s="6" t="s">
        <v>23</v>
      </c>
      <c r="C259" s="27" t="s">
        <v>344</v>
      </c>
      <c r="D259" s="27" t="s">
        <v>344</v>
      </c>
      <c r="E259" s="24" t="s">
        <v>346</v>
      </c>
      <c r="F259" s="24" t="s">
        <v>345</v>
      </c>
      <c r="G259" s="26" t="s">
        <v>341</v>
      </c>
      <c r="H259" s="24" t="s">
        <v>342</v>
      </c>
      <c r="I259" s="24" t="s">
        <v>343</v>
      </c>
      <c r="J259" s="22" t="s">
        <v>327</v>
      </c>
      <c r="K259" s="12">
        <v>5</v>
      </c>
      <c r="L259" s="9">
        <v>15</v>
      </c>
      <c r="M259" s="12">
        <f>+K259*L259</f>
        <v>75</v>
      </c>
      <c r="N259" s="12">
        <v>575</v>
      </c>
      <c r="O259" s="11">
        <f t="shared" si="37"/>
        <v>5</v>
      </c>
      <c r="P259" s="12">
        <f t="shared" si="38"/>
        <v>38.333333333333336</v>
      </c>
      <c r="Q259" s="12">
        <f t="shared" si="39"/>
        <v>43.333333333333336</v>
      </c>
      <c r="R259" s="6" t="str">
        <f t="shared" si="40"/>
        <v>YES</v>
      </c>
      <c r="S259" s="6" t="str">
        <f t="shared" si="33"/>
        <v>YES</v>
      </c>
      <c r="T259" s="12">
        <f t="shared" si="34"/>
        <v>187.5</v>
      </c>
      <c r="U259" s="12">
        <f t="shared" si="41"/>
        <v>650</v>
      </c>
      <c r="V259" s="12">
        <f t="shared" si="42"/>
        <v>-462.5</v>
      </c>
    </row>
    <row r="260" spans="1:22" x14ac:dyDescent="0.25">
      <c r="A260" s="6" t="s">
        <v>24</v>
      </c>
      <c r="B260" s="6" t="s">
        <v>23</v>
      </c>
      <c r="C260" s="27" t="s">
        <v>344</v>
      </c>
      <c r="D260" s="27" t="s">
        <v>344</v>
      </c>
      <c r="E260" s="24" t="s">
        <v>346</v>
      </c>
      <c r="F260" s="24" t="s">
        <v>345</v>
      </c>
      <c r="G260" s="26" t="s">
        <v>341</v>
      </c>
      <c r="H260" s="24" t="s">
        <v>342</v>
      </c>
      <c r="I260" s="24" t="s">
        <v>343</v>
      </c>
      <c r="J260" s="22" t="s">
        <v>328</v>
      </c>
      <c r="K260" s="12">
        <v>5</v>
      </c>
      <c r="L260" s="9">
        <v>30</v>
      </c>
      <c r="M260" s="12">
        <f t="shared" si="36"/>
        <v>150</v>
      </c>
      <c r="N260" s="12">
        <v>3250</v>
      </c>
      <c r="O260" s="11">
        <f t="shared" si="37"/>
        <v>5</v>
      </c>
      <c r="P260" s="12">
        <f t="shared" si="38"/>
        <v>108.33333333333333</v>
      </c>
      <c r="Q260" s="12">
        <f t="shared" si="39"/>
        <v>113.33333333333333</v>
      </c>
      <c r="R260" s="6" t="str">
        <f t="shared" si="40"/>
        <v>YES</v>
      </c>
      <c r="S260" s="6" t="str">
        <f t="shared" ref="S260:S323" si="43">IF(O260&gt;3.32,"YES","NO")</f>
        <v>YES</v>
      </c>
      <c r="T260" s="12">
        <f t="shared" ref="T260:T323" si="44">L260*12.5</f>
        <v>375</v>
      </c>
      <c r="U260" s="12">
        <f t="shared" si="41"/>
        <v>3400</v>
      </c>
      <c r="V260" s="12">
        <f t="shared" si="42"/>
        <v>-3025</v>
      </c>
    </row>
    <row r="261" spans="1:22" x14ac:dyDescent="0.25">
      <c r="A261" s="6" t="s">
        <v>24</v>
      </c>
      <c r="B261" s="6" t="s">
        <v>23</v>
      </c>
      <c r="C261" s="27" t="s">
        <v>344</v>
      </c>
      <c r="D261" s="27" t="s">
        <v>344</v>
      </c>
      <c r="E261" s="24" t="s">
        <v>346</v>
      </c>
      <c r="F261" s="24" t="s">
        <v>345</v>
      </c>
      <c r="G261" s="26" t="s">
        <v>341</v>
      </c>
      <c r="H261" s="24" t="s">
        <v>342</v>
      </c>
      <c r="I261" s="24" t="s">
        <v>343</v>
      </c>
      <c r="J261" s="22" t="s">
        <v>329</v>
      </c>
      <c r="K261" s="12">
        <v>5</v>
      </c>
      <c r="L261" s="9">
        <v>35</v>
      </c>
      <c r="M261" s="12">
        <f t="shared" si="36"/>
        <v>175</v>
      </c>
      <c r="N261" s="12">
        <v>1075</v>
      </c>
      <c r="O261" s="11">
        <f t="shared" si="37"/>
        <v>5</v>
      </c>
      <c r="P261" s="12">
        <f t="shared" si="38"/>
        <v>30.714285714285715</v>
      </c>
      <c r="Q261" s="12">
        <f t="shared" si="39"/>
        <v>35.714285714285715</v>
      </c>
      <c r="R261" s="6" t="str">
        <f t="shared" si="40"/>
        <v>YES</v>
      </c>
      <c r="S261" s="6" t="str">
        <f t="shared" si="43"/>
        <v>YES</v>
      </c>
      <c r="T261" s="12">
        <f t="shared" si="44"/>
        <v>437.5</v>
      </c>
      <c r="U261" s="12">
        <f t="shared" si="41"/>
        <v>1250</v>
      </c>
      <c r="V261" s="12">
        <f t="shared" si="42"/>
        <v>-812.5</v>
      </c>
    </row>
    <row r="262" spans="1:22" x14ac:dyDescent="0.25">
      <c r="A262" s="6" t="s">
        <v>24</v>
      </c>
      <c r="B262" s="6" t="s">
        <v>23</v>
      </c>
      <c r="C262" s="27" t="s">
        <v>344</v>
      </c>
      <c r="D262" s="27" t="s">
        <v>344</v>
      </c>
      <c r="E262" s="24" t="s">
        <v>346</v>
      </c>
      <c r="F262" s="24" t="s">
        <v>345</v>
      </c>
      <c r="G262" s="26" t="s">
        <v>341</v>
      </c>
      <c r="H262" s="24" t="s">
        <v>342</v>
      </c>
      <c r="I262" s="24" t="s">
        <v>343</v>
      </c>
      <c r="J262" s="22" t="s">
        <v>330</v>
      </c>
      <c r="K262" s="12">
        <v>5</v>
      </c>
      <c r="L262" s="9">
        <v>30</v>
      </c>
      <c r="M262" s="12">
        <f t="shared" si="36"/>
        <v>150</v>
      </c>
      <c r="N262" s="12">
        <v>3250</v>
      </c>
      <c r="O262" s="11">
        <f t="shared" si="37"/>
        <v>5</v>
      </c>
      <c r="P262" s="12">
        <f t="shared" si="38"/>
        <v>108.33333333333333</v>
      </c>
      <c r="Q262" s="12">
        <f t="shared" si="39"/>
        <v>113.33333333333333</v>
      </c>
      <c r="R262" s="6" t="str">
        <f t="shared" si="40"/>
        <v>YES</v>
      </c>
      <c r="S262" s="6" t="str">
        <f t="shared" si="43"/>
        <v>YES</v>
      </c>
      <c r="T262" s="12">
        <f t="shared" si="44"/>
        <v>375</v>
      </c>
      <c r="U262" s="12">
        <f t="shared" si="41"/>
        <v>3400</v>
      </c>
      <c r="V262" s="12">
        <f t="shared" si="42"/>
        <v>-3025</v>
      </c>
    </row>
    <row r="263" spans="1:22" x14ac:dyDescent="0.25">
      <c r="A263" s="6" t="s">
        <v>24</v>
      </c>
      <c r="B263" s="6" t="s">
        <v>23</v>
      </c>
      <c r="C263" s="27" t="s">
        <v>344</v>
      </c>
      <c r="D263" s="27" t="s">
        <v>344</v>
      </c>
      <c r="E263" s="24" t="s">
        <v>346</v>
      </c>
      <c r="F263" s="24" t="s">
        <v>345</v>
      </c>
      <c r="G263" s="26" t="s">
        <v>341</v>
      </c>
      <c r="H263" s="24" t="s">
        <v>342</v>
      </c>
      <c r="I263" s="24" t="s">
        <v>343</v>
      </c>
      <c r="J263" s="22" t="s">
        <v>331</v>
      </c>
      <c r="K263" s="12">
        <v>5</v>
      </c>
      <c r="L263" s="9">
        <v>7</v>
      </c>
      <c r="M263" s="12">
        <f t="shared" si="36"/>
        <v>35</v>
      </c>
      <c r="N263" s="12">
        <v>485</v>
      </c>
      <c r="O263" s="11">
        <f t="shared" si="37"/>
        <v>5</v>
      </c>
      <c r="P263" s="12">
        <f t="shared" si="38"/>
        <v>69.285714285714292</v>
      </c>
      <c r="Q263" s="12">
        <f t="shared" si="39"/>
        <v>74.285714285714292</v>
      </c>
      <c r="R263" s="6" t="str">
        <f t="shared" si="40"/>
        <v>YES</v>
      </c>
      <c r="S263" s="6" t="str">
        <f t="shared" si="43"/>
        <v>YES</v>
      </c>
      <c r="T263" s="12">
        <f t="shared" si="44"/>
        <v>87.5</v>
      </c>
      <c r="U263" s="12">
        <f t="shared" si="41"/>
        <v>520</v>
      </c>
      <c r="V263" s="12">
        <f t="shared" si="42"/>
        <v>-432.5</v>
      </c>
    </row>
    <row r="264" spans="1:22" x14ac:dyDescent="0.25">
      <c r="A264" s="6" t="s">
        <v>24</v>
      </c>
      <c r="B264" s="6" t="s">
        <v>23</v>
      </c>
      <c r="C264" s="27" t="s">
        <v>344</v>
      </c>
      <c r="D264" s="27" t="s">
        <v>344</v>
      </c>
      <c r="E264" s="24" t="s">
        <v>346</v>
      </c>
      <c r="F264" s="24" t="s">
        <v>345</v>
      </c>
      <c r="G264" s="26" t="s">
        <v>341</v>
      </c>
      <c r="H264" s="24" t="s">
        <v>342</v>
      </c>
      <c r="I264" s="24" t="s">
        <v>343</v>
      </c>
      <c r="J264" s="22" t="s">
        <v>332</v>
      </c>
      <c r="K264" s="12">
        <v>5</v>
      </c>
      <c r="L264" s="9">
        <v>14</v>
      </c>
      <c r="M264" s="12">
        <f t="shared" si="36"/>
        <v>70</v>
      </c>
      <c r="N264" s="12">
        <v>1220</v>
      </c>
      <c r="O264" s="11">
        <f t="shared" si="37"/>
        <v>5</v>
      </c>
      <c r="P264" s="12">
        <f t="shared" si="38"/>
        <v>87.142857142857139</v>
      </c>
      <c r="Q264" s="12">
        <f t="shared" si="39"/>
        <v>92.142857142857139</v>
      </c>
      <c r="R264" s="6" t="str">
        <f t="shared" si="40"/>
        <v>YES</v>
      </c>
      <c r="S264" s="6" t="str">
        <f t="shared" si="43"/>
        <v>YES</v>
      </c>
      <c r="T264" s="12">
        <f t="shared" si="44"/>
        <v>175</v>
      </c>
      <c r="U264" s="12">
        <f t="shared" si="41"/>
        <v>1290</v>
      </c>
      <c r="V264" s="12">
        <f t="shared" si="42"/>
        <v>-1115</v>
      </c>
    </row>
    <row r="265" spans="1:22" x14ac:dyDescent="0.25">
      <c r="A265" s="6" t="s">
        <v>24</v>
      </c>
      <c r="B265" s="6" t="s">
        <v>23</v>
      </c>
      <c r="C265" s="27" t="s">
        <v>344</v>
      </c>
      <c r="D265" s="27" t="s">
        <v>344</v>
      </c>
      <c r="E265" s="24" t="s">
        <v>346</v>
      </c>
      <c r="F265" s="24" t="s">
        <v>345</v>
      </c>
      <c r="G265" s="26" t="s">
        <v>341</v>
      </c>
      <c r="H265" s="24" t="s">
        <v>342</v>
      </c>
      <c r="I265" s="24" t="s">
        <v>343</v>
      </c>
      <c r="J265" s="22" t="s">
        <v>333</v>
      </c>
      <c r="K265" s="12">
        <v>7.5</v>
      </c>
      <c r="L265" s="9">
        <v>25</v>
      </c>
      <c r="M265" s="12">
        <f t="shared" si="36"/>
        <v>187.5</v>
      </c>
      <c r="N265" s="12">
        <v>937.5</v>
      </c>
      <c r="O265" s="11">
        <f t="shared" si="37"/>
        <v>7.5</v>
      </c>
      <c r="P265" s="12">
        <f t="shared" si="38"/>
        <v>37.5</v>
      </c>
      <c r="Q265" s="12">
        <f t="shared" si="39"/>
        <v>45</v>
      </c>
      <c r="R265" s="6" t="str">
        <f t="shared" si="40"/>
        <v>YES</v>
      </c>
      <c r="S265" s="6" t="str">
        <f t="shared" si="43"/>
        <v>YES</v>
      </c>
      <c r="T265" s="12">
        <f t="shared" si="44"/>
        <v>312.5</v>
      </c>
      <c r="U265" s="12">
        <f t="shared" si="41"/>
        <v>1125</v>
      </c>
      <c r="V265" s="12">
        <f t="shared" si="42"/>
        <v>-812.5</v>
      </c>
    </row>
    <row r="266" spans="1:22" x14ac:dyDescent="0.25">
      <c r="A266" s="6" t="s">
        <v>24</v>
      </c>
      <c r="B266" s="6" t="s">
        <v>23</v>
      </c>
      <c r="C266" s="27" t="s">
        <v>344</v>
      </c>
      <c r="D266" s="27" t="s">
        <v>344</v>
      </c>
      <c r="E266" s="24" t="s">
        <v>346</v>
      </c>
      <c r="F266" s="24" t="s">
        <v>345</v>
      </c>
      <c r="G266" s="26" t="s">
        <v>341</v>
      </c>
      <c r="H266" s="24" t="s">
        <v>342</v>
      </c>
      <c r="I266" s="24" t="s">
        <v>343</v>
      </c>
      <c r="J266" s="22" t="s">
        <v>334</v>
      </c>
      <c r="K266" s="12">
        <v>8.75</v>
      </c>
      <c r="L266" s="9">
        <v>35</v>
      </c>
      <c r="M266" s="12">
        <f t="shared" si="36"/>
        <v>306.25</v>
      </c>
      <c r="N266" s="12">
        <v>2106.25</v>
      </c>
      <c r="O266" s="11">
        <f t="shared" si="37"/>
        <v>8.75</v>
      </c>
      <c r="P266" s="12">
        <f t="shared" si="38"/>
        <v>60.178571428571431</v>
      </c>
      <c r="Q266" s="12">
        <f t="shared" si="39"/>
        <v>68.928571428571431</v>
      </c>
      <c r="R266" s="6" t="str">
        <f t="shared" si="40"/>
        <v>YES</v>
      </c>
      <c r="S266" s="6" t="str">
        <f t="shared" si="43"/>
        <v>YES</v>
      </c>
      <c r="T266" s="12">
        <f t="shared" si="44"/>
        <v>437.5</v>
      </c>
      <c r="U266" s="12">
        <f t="shared" si="41"/>
        <v>2412.5</v>
      </c>
      <c r="V266" s="12">
        <f t="shared" si="42"/>
        <v>-1975</v>
      </c>
    </row>
    <row r="267" spans="1:22" x14ac:dyDescent="0.25">
      <c r="A267" s="6" t="s">
        <v>24</v>
      </c>
      <c r="B267" s="6" t="s">
        <v>23</v>
      </c>
      <c r="C267" s="27" t="s">
        <v>344</v>
      </c>
      <c r="D267" s="27" t="s">
        <v>344</v>
      </c>
      <c r="E267" s="24" t="s">
        <v>346</v>
      </c>
      <c r="F267" s="24" t="s">
        <v>345</v>
      </c>
      <c r="G267" s="26" t="s">
        <v>341</v>
      </c>
      <c r="H267" s="24" t="s">
        <v>342</v>
      </c>
      <c r="I267" s="24" t="s">
        <v>343</v>
      </c>
      <c r="J267" s="22" t="s">
        <v>335</v>
      </c>
      <c r="K267" s="12">
        <v>7</v>
      </c>
      <c r="L267" s="9">
        <v>34</v>
      </c>
      <c r="M267" s="12">
        <f t="shared" si="36"/>
        <v>238</v>
      </c>
      <c r="N267" s="12">
        <v>1338</v>
      </c>
      <c r="O267" s="11">
        <f t="shared" si="37"/>
        <v>7</v>
      </c>
      <c r="P267" s="12">
        <f t="shared" si="38"/>
        <v>39.352941176470587</v>
      </c>
      <c r="Q267" s="12">
        <f t="shared" si="39"/>
        <v>46.352941176470587</v>
      </c>
      <c r="R267" s="6" t="str">
        <f t="shared" si="40"/>
        <v>YES</v>
      </c>
      <c r="S267" s="6" t="str">
        <f t="shared" si="43"/>
        <v>YES</v>
      </c>
      <c r="T267" s="12">
        <f t="shared" si="44"/>
        <v>425</v>
      </c>
      <c r="U267" s="12">
        <f t="shared" si="41"/>
        <v>1576</v>
      </c>
      <c r="V267" s="12">
        <f t="shared" si="42"/>
        <v>-1151</v>
      </c>
    </row>
    <row r="268" spans="1:22" x14ac:dyDescent="0.25">
      <c r="A268" s="6" t="s">
        <v>24</v>
      </c>
      <c r="B268" s="6" t="s">
        <v>23</v>
      </c>
      <c r="C268" s="27" t="s">
        <v>344</v>
      </c>
      <c r="D268" s="27" t="s">
        <v>344</v>
      </c>
      <c r="E268" s="24" t="s">
        <v>346</v>
      </c>
      <c r="F268" s="24" t="s">
        <v>345</v>
      </c>
      <c r="G268" s="26" t="s">
        <v>341</v>
      </c>
      <c r="H268" s="24" t="s">
        <v>342</v>
      </c>
      <c r="I268" s="24" t="s">
        <v>343</v>
      </c>
      <c r="J268" s="22" t="s">
        <v>336</v>
      </c>
      <c r="K268" s="12">
        <v>12</v>
      </c>
      <c r="L268" s="9">
        <v>32</v>
      </c>
      <c r="M268" s="12">
        <f t="shared" si="36"/>
        <v>384</v>
      </c>
      <c r="N268" s="12">
        <v>1384</v>
      </c>
      <c r="O268" s="11">
        <f t="shared" si="37"/>
        <v>12</v>
      </c>
      <c r="P268" s="12">
        <f t="shared" si="38"/>
        <v>43.25</v>
      </c>
      <c r="Q268" s="12">
        <f t="shared" si="39"/>
        <v>55.25</v>
      </c>
      <c r="R268" s="6" t="str">
        <f t="shared" si="40"/>
        <v>YES</v>
      </c>
      <c r="S268" s="6" t="str">
        <f t="shared" si="43"/>
        <v>YES</v>
      </c>
      <c r="T268" s="12">
        <f t="shared" si="44"/>
        <v>400</v>
      </c>
      <c r="U268" s="12">
        <f t="shared" si="41"/>
        <v>1768</v>
      </c>
      <c r="V268" s="12">
        <f t="shared" si="42"/>
        <v>-1368</v>
      </c>
    </row>
    <row r="269" spans="1:22" x14ac:dyDescent="0.25">
      <c r="A269" s="6" t="s">
        <v>24</v>
      </c>
      <c r="B269" s="6" t="s">
        <v>23</v>
      </c>
      <c r="C269" s="27" t="s">
        <v>344</v>
      </c>
      <c r="D269" s="27" t="s">
        <v>344</v>
      </c>
      <c r="E269" s="24" t="s">
        <v>346</v>
      </c>
      <c r="F269" s="24" t="s">
        <v>345</v>
      </c>
      <c r="G269" s="26" t="s">
        <v>341</v>
      </c>
      <c r="H269" s="24" t="s">
        <v>342</v>
      </c>
      <c r="I269" s="24" t="s">
        <v>343</v>
      </c>
      <c r="J269" s="22" t="s">
        <v>337</v>
      </c>
      <c r="K269" s="12">
        <v>7.5</v>
      </c>
      <c r="L269" s="9">
        <v>14</v>
      </c>
      <c r="M269" s="12">
        <f t="shared" si="36"/>
        <v>105</v>
      </c>
      <c r="N269" s="12">
        <v>555</v>
      </c>
      <c r="O269" s="11">
        <f t="shared" si="37"/>
        <v>7.5</v>
      </c>
      <c r="P269" s="12">
        <f t="shared" si="38"/>
        <v>39.642857142857146</v>
      </c>
      <c r="Q269" s="12">
        <f t="shared" si="39"/>
        <v>47.142857142857146</v>
      </c>
      <c r="R269" s="6" t="str">
        <f t="shared" si="40"/>
        <v>YES</v>
      </c>
      <c r="S269" s="6" t="str">
        <f t="shared" si="43"/>
        <v>YES</v>
      </c>
      <c r="T269" s="12">
        <f t="shared" si="44"/>
        <v>175</v>
      </c>
      <c r="U269" s="12">
        <f t="shared" si="41"/>
        <v>660</v>
      </c>
      <c r="V269" s="12">
        <f t="shared" si="42"/>
        <v>-485</v>
      </c>
    </row>
    <row r="270" spans="1:22" x14ac:dyDescent="0.25">
      <c r="A270" s="6" t="s">
        <v>24</v>
      </c>
      <c r="B270" s="6" t="s">
        <v>23</v>
      </c>
      <c r="C270" s="27" t="s">
        <v>344</v>
      </c>
      <c r="D270" s="27" t="s">
        <v>344</v>
      </c>
      <c r="E270" s="24" t="s">
        <v>346</v>
      </c>
      <c r="F270" s="24" t="s">
        <v>345</v>
      </c>
      <c r="G270" s="26" t="s">
        <v>341</v>
      </c>
      <c r="H270" s="24" t="s">
        <v>342</v>
      </c>
      <c r="I270" s="24" t="s">
        <v>343</v>
      </c>
      <c r="J270" s="22" t="s">
        <v>338</v>
      </c>
      <c r="K270" s="12">
        <v>7.5</v>
      </c>
      <c r="L270" s="9">
        <v>30</v>
      </c>
      <c r="M270" s="12">
        <f t="shared" si="36"/>
        <v>225</v>
      </c>
      <c r="N270" s="12">
        <v>1025</v>
      </c>
      <c r="O270" s="11">
        <f t="shared" si="37"/>
        <v>7.5</v>
      </c>
      <c r="P270" s="12">
        <f t="shared" si="38"/>
        <v>34.166666666666664</v>
      </c>
      <c r="Q270" s="12">
        <f t="shared" si="39"/>
        <v>41.666666666666664</v>
      </c>
      <c r="R270" s="6" t="str">
        <f t="shared" si="40"/>
        <v>YES</v>
      </c>
      <c r="S270" s="6" t="str">
        <f t="shared" si="43"/>
        <v>YES</v>
      </c>
      <c r="T270" s="12">
        <f t="shared" si="44"/>
        <v>375</v>
      </c>
      <c r="U270" s="12">
        <f t="shared" si="41"/>
        <v>1250</v>
      </c>
      <c r="V270" s="12">
        <f t="shared" si="42"/>
        <v>-875</v>
      </c>
    </row>
    <row r="271" spans="1:22" x14ac:dyDescent="0.25">
      <c r="A271" s="6" t="s">
        <v>24</v>
      </c>
      <c r="B271" s="6" t="s">
        <v>23</v>
      </c>
      <c r="C271" s="27" t="s">
        <v>344</v>
      </c>
      <c r="D271" s="27" t="s">
        <v>344</v>
      </c>
      <c r="E271" s="24" t="s">
        <v>346</v>
      </c>
      <c r="F271" s="24" t="s">
        <v>345</v>
      </c>
      <c r="G271" s="26" t="s">
        <v>341</v>
      </c>
      <c r="H271" s="24" t="s">
        <v>342</v>
      </c>
      <c r="I271" s="24" t="s">
        <v>343</v>
      </c>
      <c r="J271" s="22" t="s">
        <v>339</v>
      </c>
      <c r="K271" s="12">
        <v>13</v>
      </c>
      <c r="L271" s="9">
        <v>34</v>
      </c>
      <c r="M271" s="12">
        <f t="shared" si="36"/>
        <v>442</v>
      </c>
      <c r="N271" s="12">
        <v>642</v>
      </c>
      <c r="O271" s="11">
        <f t="shared" si="37"/>
        <v>13</v>
      </c>
      <c r="P271" s="12">
        <f t="shared" si="38"/>
        <v>18.882352941176471</v>
      </c>
      <c r="Q271" s="12">
        <f t="shared" si="39"/>
        <v>31.882352941176471</v>
      </c>
      <c r="R271" s="6" t="str">
        <f t="shared" si="40"/>
        <v>YES</v>
      </c>
      <c r="S271" s="6" t="str">
        <f t="shared" si="43"/>
        <v>YES</v>
      </c>
      <c r="T271" s="12">
        <f t="shared" si="44"/>
        <v>425</v>
      </c>
      <c r="U271" s="12">
        <f t="shared" si="41"/>
        <v>1084</v>
      </c>
      <c r="V271" s="12">
        <f t="shared" si="42"/>
        <v>-659</v>
      </c>
    </row>
    <row r="272" spans="1:22" x14ac:dyDescent="0.25">
      <c r="A272" s="6" t="s">
        <v>24</v>
      </c>
      <c r="B272" s="6" t="s">
        <v>23</v>
      </c>
      <c r="C272" s="27" t="s">
        <v>344</v>
      </c>
      <c r="D272" s="27" t="s">
        <v>344</v>
      </c>
      <c r="E272" s="24" t="s">
        <v>346</v>
      </c>
      <c r="F272" s="24" t="s">
        <v>345</v>
      </c>
      <c r="G272" s="26" t="s">
        <v>341</v>
      </c>
      <c r="H272" s="24" t="s">
        <v>342</v>
      </c>
      <c r="I272" s="24" t="s">
        <v>343</v>
      </c>
      <c r="J272" s="22" t="s">
        <v>340</v>
      </c>
      <c r="K272" s="12">
        <v>12</v>
      </c>
      <c r="L272" s="9">
        <v>32</v>
      </c>
      <c r="M272" s="12">
        <f t="shared" si="36"/>
        <v>384</v>
      </c>
      <c r="N272" s="12">
        <v>584</v>
      </c>
      <c r="O272" s="11">
        <f t="shared" si="37"/>
        <v>12</v>
      </c>
      <c r="P272" s="12">
        <f t="shared" si="38"/>
        <v>18.25</v>
      </c>
      <c r="Q272" s="12">
        <f t="shared" si="39"/>
        <v>30.25</v>
      </c>
      <c r="R272" s="6" t="str">
        <f t="shared" si="40"/>
        <v>YES</v>
      </c>
      <c r="S272" s="6" t="str">
        <f t="shared" si="43"/>
        <v>YES</v>
      </c>
      <c r="T272" s="12">
        <f t="shared" si="44"/>
        <v>400</v>
      </c>
      <c r="U272" s="12">
        <f t="shared" si="41"/>
        <v>968</v>
      </c>
      <c r="V272" s="12">
        <f t="shared" si="42"/>
        <v>-568</v>
      </c>
    </row>
    <row r="273" spans="1:22" x14ac:dyDescent="0.25">
      <c r="A273" s="6" t="s">
        <v>24</v>
      </c>
      <c r="B273" s="6" t="s">
        <v>23</v>
      </c>
      <c r="C273" s="27" t="s">
        <v>347</v>
      </c>
      <c r="D273" s="27" t="s">
        <v>347</v>
      </c>
      <c r="E273" s="24" t="s">
        <v>258</v>
      </c>
      <c r="F273" s="24" t="s">
        <v>257</v>
      </c>
      <c r="G273" s="26" t="s">
        <v>256</v>
      </c>
      <c r="H273" s="24" t="s">
        <v>348</v>
      </c>
      <c r="I273" s="18" t="s">
        <v>349</v>
      </c>
      <c r="J273" s="22" t="s">
        <v>350</v>
      </c>
      <c r="K273" s="12">
        <v>8</v>
      </c>
      <c r="L273" s="9">
        <v>144</v>
      </c>
      <c r="M273" s="12">
        <f t="shared" si="36"/>
        <v>1152</v>
      </c>
      <c r="N273" s="12">
        <v>1214</v>
      </c>
      <c r="O273" s="11">
        <f t="shared" si="37"/>
        <v>8</v>
      </c>
      <c r="P273" s="12">
        <f t="shared" si="38"/>
        <v>8.4305555555555554</v>
      </c>
      <c r="Q273" s="12">
        <f t="shared" si="39"/>
        <v>16.430555555555557</v>
      </c>
      <c r="R273" s="6" t="str">
        <f t="shared" si="40"/>
        <v>YES</v>
      </c>
      <c r="S273" s="6" t="str">
        <f t="shared" si="43"/>
        <v>YES</v>
      </c>
      <c r="T273" s="12">
        <f t="shared" si="44"/>
        <v>1800</v>
      </c>
      <c r="U273" s="12">
        <f t="shared" si="41"/>
        <v>2366</v>
      </c>
      <c r="V273" s="12">
        <f t="shared" si="42"/>
        <v>-566</v>
      </c>
    </row>
    <row r="274" spans="1:22" x14ac:dyDescent="0.25">
      <c r="A274" s="6" t="s">
        <v>24</v>
      </c>
      <c r="B274" s="6" t="s">
        <v>23</v>
      </c>
      <c r="C274" s="27" t="s">
        <v>347</v>
      </c>
      <c r="D274" s="27" t="s">
        <v>347</v>
      </c>
      <c r="E274" s="24" t="s">
        <v>258</v>
      </c>
      <c r="F274" s="24" t="s">
        <v>257</v>
      </c>
      <c r="G274" s="26" t="s">
        <v>256</v>
      </c>
      <c r="H274" s="24" t="s">
        <v>348</v>
      </c>
      <c r="I274" s="18" t="s">
        <v>349</v>
      </c>
      <c r="J274" s="22" t="s">
        <v>351</v>
      </c>
      <c r="K274" s="12">
        <v>5</v>
      </c>
      <c r="L274" s="9">
        <v>470</v>
      </c>
      <c r="M274" s="12">
        <f t="shared" si="36"/>
        <v>2350</v>
      </c>
      <c r="N274" s="12">
        <v>13602.07</v>
      </c>
      <c r="O274" s="11">
        <f t="shared" si="37"/>
        <v>5</v>
      </c>
      <c r="P274" s="12">
        <f t="shared" si="38"/>
        <v>28.940574468085106</v>
      </c>
      <c r="Q274" s="12">
        <f t="shared" si="39"/>
        <v>33.940574468085103</v>
      </c>
      <c r="R274" s="6" t="str">
        <f t="shared" si="40"/>
        <v>YES</v>
      </c>
      <c r="S274" s="6" t="str">
        <f t="shared" si="43"/>
        <v>YES</v>
      </c>
      <c r="T274" s="12">
        <f t="shared" si="44"/>
        <v>5875</v>
      </c>
      <c r="U274" s="12">
        <f t="shared" si="41"/>
        <v>15952.07</v>
      </c>
      <c r="V274" s="12">
        <f t="shared" si="42"/>
        <v>-10077.07</v>
      </c>
    </row>
    <row r="275" spans="1:22" x14ac:dyDescent="0.25">
      <c r="A275" s="6" t="s">
        <v>24</v>
      </c>
      <c r="B275" s="6" t="s">
        <v>23</v>
      </c>
      <c r="C275" s="27" t="s">
        <v>347</v>
      </c>
      <c r="D275" s="27" t="s">
        <v>347</v>
      </c>
      <c r="E275" s="24" t="s">
        <v>258</v>
      </c>
      <c r="F275" s="24" t="s">
        <v>257</v>
      </c>
      <c r="G275" s="26" t="s">
        <v>256</v>
      </c>
      <c r="H275" s="24" t="s">
        <v>348</v>
      </c>
      <c r="I275" s="18" t="s">
        <v>349</v>
      </c>
      <c r="J275" s="22" t="s">
        <v>352</v>
      </c>
      <c r="K275" s="12">
        <v>5</v>
      </c>
      <c r="L275" s="9">
        <v>203</v>
      </c>
      <c r="M275" s="12">
        <f t="shared" si="36"/>
        <v>1015</v>
      </c>
      <c r="N275" s="12">
        <v>4151.8500000000004</v>
      </c>
      <c r="O275" s="11">
        <f t="shared" si="37"/>
        <v>5</v>
      </c>
      <c r="P275" s="12">
        <f t="shared" si="38"/>
        <v>20.452463054187195</v>
      </c>
      <c r="Q275" s="12">
        <f t="shared" si="39"/>
        <v>25.452463054187195</v>
      </c>
      <c r="R275" s="6" t="str">
        <f t="shared" si="40"/>
        <v>YES</v>
      </c>
      <c r="S275" s="6" t="str">
        <f t="shared" si="43"/>
        <v>YES</v>
      </c>
      <c r="T275" s="12">
        <f t="shared" si="44"/>
        <v>2537.5</v>
      </c>
      <c r="U275" s="12">
        <f t="shared" si="41"/>
        <v>5166.8500000000004</v>
      </c>
      <c r="V275" s="12">
        <f t="shared" si="42"/>
        <v>-2629.3500000000004</v>
      </c>
    </row>
    <row r="276" spans="1:22" x14ac:dyDescent="0.25">
      <c r="A276" s="6" t="s">
        <v>24</v>
      </c>
      <c r="B276" s="6" t="s">
        <v>23</v>
      </c>
      <c r="C276" s="27" t="s">
        <v>347</v>
      </c>
      <c r="D276" s="27" t="s">
        <v>347</v>
      </c>
      <c r="E276" s="24" t="s">
        <v>258</v>
      </c>
      <c r="F276" s="24" t="s">
        <v>257</v>
      </c>
      <c r="G276" s="26" t="s">
        <v>256</v>
      </c>
      <c r="H276" s="24" t="s">
        <v>348</v>
      </c>
      <c r="I276" s="18" t="s">
        <v>349</v>
      </c>
      <c r="J276" s="22" t="s">
        <v>353</v>
      </c>
      <c r="K276" s="12">
        <v>5</v>
      </c>
      <c r="L276" s="9">
        <v>241</v>
      </c>
      <c r="M276" s="12">
        <f t="shared" si="36"/>
        <v>1205</v>
      </c>
      <c r="N276" s="12">
        <v>4225.96</v>
      </c>
      <c r="O276" s="11">
        <f t="shared" si="37"/>
        <v>5</v>
      </c>
      <c r="P276" s="12">
        <f t="shared" si="38"/>
        <v>17.535103734439833</v>
      </c>
      <c r="Q276" s="12">
        <f t="shared" si="39"/>
        <v>22.535103734439833</v>
      </c>
      <c r="R276" s="6" t="str">
        <f t="shared" si="40"/>
        <v>YES</v>
      </c>
      <c r="S276" s="6" t="str">
        <f t="shared" si="43"/>
        <v>YES</v>
      </c>
      <c r="T276" s="12">
        <f t="shared" si="44"/>
        <v>3012.5</v>
      </c>
      <c r="U276" s="12">
        <f t="shared" si="41"/>
        <v>5430.96</v>
      </c>
      <c r="V276" s="12">
        <f t="shared" si="42"/>
        <v>-2418.46</v>
      </c>
    </row>
    <row r="277" spans="1:22" x14ac:dyDescent="0.25">
      <c r="A277" s="6" t="s">
        <v>24</v>
      </c>
      <c r="B277" s="6" t="s">
        <v>23</v>
      </c>
      <c r="C277" s="27" t="s">
        <v>347</v>
      </c>
      <c r="D277" s="27" t="s">
        <v>347</v>
      </c>
      <c r="E277" s="24" t="s">
        <v>258</v>
      </c>
      <c r="F277" s="24" t="s">
        <v>257</v>
      </c>
      <c r="G277" s="26" t="s">
        <v>256</v>
      </c>
      <c r="H277" s="24" t="s">
        <v>348</v>
      </c>
      <c r="I277" s="18" t="s">
        <v>349</v>
      </c>
      <c r="J277" s="22" t="s">
        <v>354</v>
      </c>
      <c r="K277" s="12">
        <v>5</v>
      </c>
      <c r="L277" s="9">
        <v>347</v>
      </c>
      <c r="M277" s="12">
        <f t="shared" si="36"/>
        <v>1735</v>
      </c>
      <c r="N277" s="12">
        <v>4938.88</v>
      </c>
      <c r="O277" s="11">
        <f t="shared" si="37"/>
        <v>5</v>
      </c>
      <c r="P277" s="12">
        <f t="shared" si="38"/>
        <v>14.233083573487033</v>
      </c>
      <c r="Q277" s="12">
        <f t="shared" si="39"/>
        <v>19.233083573487033</v>
      </c>
      <c r="R277" s="6" t="str">
        <f t="shared" si="40"/>
        <v>YES</v>
      </c>
      <c r="S277" s="6" t="str">
        <f t="shared" si="43"/>
        <v>YES</v>
      </c>
      <c r="T277" s="12">
        <f t="shared" si="44"/>
        <v>4337.5</v>
      </c>
      <c r="U277" s="12">
        <f t="shared" si="41"/>
        <v>6673.88</v>
      </c>
      <c r="V277" s="12">
        <f t="shared" si="42"/>
        <v>-2336.38</v>
      </c>
    </row>
    <row r="278" spans="1:22" x14ac:dyDescent="0.25">
      <c r="A278" s="6" t="s">
        <v>24</v>
      </c>
      <c r="B278" s="6" t="s">
        <v>23</v>
      </c>
      <c r="C278" s="27" t="s">
        <v>347</v>
      </c>
      <c r="D278" s="27" t="s">
        <v>347</v>
      </c>
      <c r="E278" s="24" t="s">
        <v>258</v>
      </c>
      <c r="F278" s="24" t="s">
        <v>257</v>
      </c>
      <c r="G278" s="26" t="s">
        <v>256</v>
      </c>
      <c r="H278" s="24" t="s">
        <v>348</v>
      </c>
      <c r="I278" s="18" t="s">
        <v>349</v>
      </c>
      <c r="J278" s="22" t="s">
        <v>355</v>
      </c>
      <c r="K278" s="12">
        <v>5</v>
      </c>
      <c r="L278" s="9">
        <v>44</v>
      </c>
      <c r="M278" s="12">
        <f t="shared" si="36"/>
        <v>220</v>
      </c>
      <c r="N278" s="12">
        <v>569.92999999999995</v>
      </c>
      <c r="O278" s="11">
        <f t="shared" si="37"/>
        <v>5</v>
      </c>
      <c r="P278" s="12">
        <f t="shared" si="38"/>
        <v>12.952954545454544</v>
      </c>
      <c r="Q278" s="12">
        <f t="shared" si="39"/>
        <v>17.952954545454546</v>
      </c>
      <c r="R278" s="6" t="str">
        <f t="shared" si="40"/>
        <v>YES</v>
      </c>
      <c r="S278" s="6" t="str">
        <f t="shared" si="43"/>
        <v>YES</v>
      </c>
      <c r="T278" s="12">
        <f t="shared" si="44"/>
        <v>550</v>
      </c>
      <c r="U278" s="12">
        <f t="shared" si="41"/>
        <v>789.93</v>
      </c>
      <c r="V278" s="12">
        <f t="shared" si="42"/>
        <v>-239.92999999999995</v>
      </c>
    </row>
    <row r="279" spans="1:22" x14ac:dyDescent="0.25">
      <c r="A279" s="6" t="s">
        <v>24</v>
      </c>
      <c r="B279" s="6" t="s">
        <v>23</v>
      </c>
      <c r="C279" s="27" t="s">
        <v>347</v>
      </c>
      <c r="D279" s="27" t="s">
        <v>347</v>
      </c>
      <c r="E279" s="24" t="s">
        <v>258</v>
      </c>
      <c r="F279" s="24" t="s">
        <v>257</v>
      </c>
      <c r="G279" s="26" t="s">
        <v>256</v>
      </c>
      <c r="H279" s="24" t="s">
        <v>348</v>
      </c>
      <c r="I279" s="18" t="s">
        <v>349</v>
      </c>
      <c r="J279" s="22" t="s">
        <v>356</v>
      </c>
      <c r="K279" s="12">
        <v>5</v>
      </c>
      <c r="L279" s="9">
        <v>287</v>
      </c>
      <c r="M279" s="12">
        <f t="shared" si="36"/>
        <v>1435</v>
      </c>
      <c r="N279" s="12">
        <v>3654.82</v>
      </c>
      <c r="O279" s="11">
        <f t="shared" si="37"/>
        <v>5</v>
      </c>
      <c r="P279" s="12">
        <f t="shared" si="38"/>
        <v>12.734564459930315</v>
      </c>
      <c r="Q279" s="12">
        <f t="shared" si="39"/>
        <v>17.734564459930311</v>
      </c>
      <c r="R279" s="6" t="str">
        <f t="shared" si="40"/>
        <v>YES</v>
      </c>
      <c r="S279" s="6" t="str">
        <f t="shared" si="43"/>
        <v>YES</v>
      </c>
      <c r="T279" s="12">
        <f t="shared" si="44"/>
        <v>3587.5</v>
      </c>
      <c r="U279" s="12">
        <f t="shared" si="41"/>
        <v>5089.82</v>
      </c>
      <c r="V279" s="12">
        <f t="shared" si="42"/>
        <v>-1502.3199999999997</v>
      </c>
    </row>
    <row r="280" spans="1:22" x14ac:dyDescent="0.25">
      <c r="A280" s="6" t="s">
        <v>24</v>
      </c>
      <c r="B280" s="6" t="s">
        <v>23</v>
      </c>
      <c r="C280" s="27" t="s">
        <v>347</v>
      </c>
      <c r="D280" s="27" t="s">
        <v>347</v>
      </c>
      <c r="E280" s="24" t="s">
        <v>258</v>
      </c>
      <c r="F280" s="24" t="s">
        <v>257</v>
      </c>
      <c r="G280" s="26" t="s">
        <v>256</v>
      </c>
      <c r="H280" s="24" t="s">
        <v>348</v>
      </c>
      <c r="I280" s="18" t="s">
        <v>349</v>
      </c>
      <c r="J280" s="22" t="s">
        <v>357</v>
      </c>
      <c r="K280" s="12">
        <v>5</v>
      </c>
      <c r="L280" s="9">
        <v>345</v>
      </c>
      <c r="M280" s="12">
        <f t="shared" si="36"/>
        <v>1725</v>
      </c>
      <c r="N280" s="12">
        <v>4562.3900000000003</v>
      </c>
      <c r="O280" s="11">
        <f t="shared" si="37"/>
        <v>5</v>
      </c>
      <c r="P280" s="12">
        <f t="shared" si="38"/>
        <v>13.224318840579711</v>
      </c>
      <c r="Q280" s="12">
        <f t="shared" si="39"/>
        <v>18.224318840579713</v>
      </c>
      <c r="R280" s="6" t="str">
        <f t="shared" si="40"/>
        <v>YES</v>
      </c>
      <c r="S280" s="6" t="str">
        <f t="shared" si="43"/>
        <v>YES</v>
      </c>
      <c r="T280" s="12">
        <f t="shared" si="44"/>
        <v>4312.5</v>
      </c>
      <c r="U280" s="12">
        <f t="shared" si="41"/>
        <v>6287.39</v>
      </c>
      <c r="V280" s="12">
        <f t="shared" si="42"/>
        <v>-1974.8900000000003</v>
      </c>
    </row>
    <row r="281" spans="1:22" x14ac:dyDescent="0.25">
      <c r="A281" s="6" t="s">
        <v>24</v>
      </c>
      <c r="B281" s="6" t="s">
        <v>23</v>
      </c>
      <c r="C281" s="27" t="s">
        <v>347</v>
      </c>
      <c r="D281" s="27" t="s">
        <v>347</v>
      </c>
      <c r="E281" s="24" t="s">
        <v>258</v>
      </c>
      <c r="F281" s="24" t="s">
        <v>257</v>
      </c>
      <c r="G281" s="26" t="s">
        <v>256</v>
      </c>
      <c r="H281" s="24" t="s">
        <v>348</v>
      </c>
      <c r="I281" s="18" t="s">
        <v>349</v>
      </c>
      <c r="J281" s="22" t="s">
        <v>358</v>
      </c>
      <c r="K281" s="12">
        <v>8</v>
      </c>
      <c r="L281" s="9">
        <v>72</v>
      </c>
      <c r="M281" s="12">
        <f t="shared" si="36"/>
        <v>576</v>
      </c>
      <c r="N281" s="12">
        <v>504</v>
      </c>
      <c r="O281" s="11">
        <f t="shared" si="37"/>
        <v>8</v>
      </c>
      <c r="P281" s="12">
        <f t="shared" si="38"/>
        <v>7</v>
      </c>
      <c r="Q281" s="12">
        <f t="shared" si="39"/>
        <v>15</v>
      </c>
      <c r="R281" s="6" t="str">
        <f t="shared" si="40"/>
        <v>YES</v>
      </c>
      <c r="S281" s="6" t="str">
        <f t="shared" si="43"/>
        <v>YES</v>
      </c>
      <c r="T281" s="12">
        <f t="shared" si="44"/>
        <v>900</v>
      </c>
      <c r="U281" s="12">
        <f t="shared" si="41"/>
        <v>1080</v>
      </c>
      <c r="V281" s="12">
        <f t="shared" si="42"/>
        <v>-180</v>
      </c>
    </row>
    <row r="282" spans="1:22" x14ac:dyDescent="0.25">
      <c r="A282" s="6" t="s">
        <v>24</v>
      </c>
      <c r="B282" s="6" t="s">
        <v>23</v>
      </c>
      <c r="C282" s="27" t="s">
        <v>347</v>
      </c>
      <c r="D282" s="27" t="s">
        <v>347</v>
      </c>
      <c r="E282" s="24" t="s">
        <v>258</v>
      </c>
      <c r="F282" s="24" t="s">
        <v>257</v>
      </c>
      <c r="G282" s="26" t="s">
        <v>256</v>
      </c>
      <c r="H282" s="24" t="s">
        <v>348</v>
      </c>
      <c r="I282" s="18" t="s">
        <v>349</v>
      </c>
      <c r="J282" s="22" t="s">
        <v>359</v>
      </c>
      <c r="K282" s="12">
        <v>5</v>
      </c>
      <c r="L282" s="9">
        <v>397</v>
      </c>
      <c r="M282" s="12">
        <f t="shared" si="36"/>
        <v>1985</v>
      </c>
      <c r="N282" s="12">
        <v>3985</v>
      </c>
      <c r="O282" s="11">
        <f t="shared" si="37"/>
        <v>5</v>
      </c>
      <c r="P282" s="12">
        <f t="shared" si="38"/>
        <v>10.037783375314861</v>
      </c>
      <c r="Q282" s="12">
        <f t="shared" si="39"/>
        <v>15.037783375314861</v>
      </c>
      <c r="R282" s="6" t="str">
        <f t="shared" si="40"/>
        <v>YES</v>
      </c>
      <c r="S282" s="6" t="str">
        <f t="shared" si="43"/>
        <v>YES</v>
      </c>
      <c r="T282" s="12">
        <f t="shared" si="44"/>
        <v>4962.5</v>
      </c>
      <c r="U282" s="12">
        <f t="shared" si="41"/>
        <v>5970</v>
      </c>
      <c r="V282" s="12">
        <f t="shared" si="42"/>
        <v>-1007.5</v>
      </c>
    </row>
    <row r="283" spans="1:22" x14ac:dyDescent="0.25">
      <c r="A283" s="6" t="s">
        <v>24</v>
      </c>
      <c r="B283" s="6" t="s">
        <v>23</v>
      </c>
      <c r="C283" s="27" t="s">
        <v>347</v>
      </c>
      <c r="D283" s="27" t="s">
        <v>347</v>
      </c>
      <c r="E283" s="24" t="s">
        <v>258</v>
      </c>
      <c r="F283" s="24" t="s">
        <v>257</v>
      </c>
      <c r="G283" s="26" t="s">
        <v>256</v>
      </c>
      <c r="H283" s="24" t="s">
        <v>348</v>
      </c>
      <c r="I283" s="18" t="s">
        <v>349</v>
      </c>
      <c r="J283" s="22" t="s">
        <v>360</v>
      </c>
      <c r="K283" s="12">
        <v>5</v>
      </c>
      <c r="L283" s="9">
        <v>268</v>
      </c>
      <c r="M283" s="12">
        <f t="shared" si="36"/>
        <v>1340</v>
      </c>
      <c r="N283" s="12">
        <v>3277.33</v>
      </c>
      <c r="O283" s="11">
        <f t="shared" si="37"/>
        <v>5</v>
      </c>
      <c r="P283" s="12">
        <f t="shared" si="38"/>
        <v>12.228843283582089</v>
      </c>
      <c r="Q283" s="12">
        <f t="shared" si="39"/>
        <v>17.228843283582091</v>
      </c>
      <c r="R283" s="6" t="str">
        <f t="shared" si="40"/>
        <v>YES</v>
      </c>
      <c r="S283" s="6" t="str">
        <f t="shared" si="43"/>
        <v>YES</v>
      </c>
      <c r="T283" s="12">
        <f t="shared" si="44"/>
        <v>3350</v>
      </c>
      <c r="U283" s="12">
        <f t="shared" si="41"/>
        <v>4617.33</v>
      </c>
      <c r="V283" s="12">
        <f t="shared" si="42"/>
        <v>-1267.33</v>
      </c>
    </row>
    <row r="284" spans="1:22" x14ac:dyDescent="0.25">
      <c r="A284" s="6" t="s">
        <v>24</v>
      </c>
      <c r="B284" s="6" t="s">
        <v>23</v>
      </c>
      <c r="C284" s="27" t="s">
        <v>347</v>
      </c>
      <c r="D284" s="27" t="s">
        <v>347</v>
      </c>
      <c r="E284" s="24" t="s">
        <v>258</v>
      </c>
      <c r="F284" s="24" t="s">
        <v>257</v>
      </c>
      <c r="G284" s="26" t="s">
        <v>256</v>
      </c>
      <c r="H284" s="24" t="s">
        <v>348</v>
      </c>
      <c r="I284" s="18" t="s">
        <v>349</v>
      </c>
      <c r="J284" s="22" t="s">
        <v>361</v>
      </c>
      <c r="K284" s="12">
        <v>5</v>
      </c>
      <c r="L284" s="9">
        <v>431</v>
      </c>
      <c r="M284" s="12">
        <f t="shared" si="36"/>
        <v>2155</v>
      </c>
      <c r="N284" s="12">
        <v>7368.23</v>
      </c>
      <c r="O284" s="11">
        <f t="shared" si="37"/>
        <v>5</v>
      </c>
      <c r="P284" s="12">
        <f t="shared" si="38"/>
        <v>17.095661252900232</v>
      </c>
      <c r="Q284" s="12">
        <f t="shared" si="39"/>
        <v>22.095661252900232</v>
      </c>
      <c r="R284" s="6" t="str">
        <f t="shared" si="40"/>
        <v>YES</v>
      </c>
      <c r="S284" s="6" t="str">
        <f t="shared" si="43"/>
        <v>YES</v>
      </c>
      <c r="T284" s="12">
        <f t="shared" si="44"/>
        <v>5387.5</v>
      </c>
      <c r="U284" s="12">
        <f t="shared" si="41"/>
        <v>9523.23</v>
      </c>
      <c r="V284" s="12">
        <f t="shared" si="42"/>
        <v>-4135.7299999999996</v>
      </c>
    </row>
    <row r="285" spans="1:22" x14ac:dyDescent="0.25">
      <c r="A285" s="6" t="s">
        <v>24</v>
      </c>
      <c r="B285" s="6" t="s">
        <v>23</v>
      </c>
      <c r="C285" s="27" t="s">
        <v>347</v>
      </c>
      <c r="D285" s="27" t="s">
        <v>347</v>
      </c>
      <c r="E285" s="24" t="s">
        <v>258</v>
      </c>
      <c r="F285" s="24" t="s">
        <v>257</v>
      </c>
      <c r="G285" s="26" t="s">
        <v>256</v>
      </c>
      <c r="H285" s="24" t="s">
        <v>348</v>
      </c>
      <c r="I285" s="18" t="s">
        <v>349</v>
      </c>
      <c r="J285" s="22" t="s">
        <v>362</v>
      </c>
      <c r="K285" s="12">
        <v>5</v>
      </c>
      <c r="L285" s="9">
        <v>60</v>
      </c>
      <c r="M285" s="12">
        <f t="shared" si="36"/>
        <v>300</v>
      </c>
      <c r="N285" s="12">
        <v>838.59</v>
      </c>
      <c r="O285" s="11">
        <f t="shared" si="37"/>
        <v>5</v>
      </c>
      <c r="P285" s="12">
        <f>N324/L324</f>
        <v>0</v>
      </c>
      <c r="Q285" s="12">
        <f t="shared" si="39"/>
        <v>18.976500000000001</v>
      </c>
      <c r="R285" s="6" t="str">
        <f t="shared" si="40"/>
        <v>YES</v>
      </c>
      <c r="S285" s="6" t="str">
        <f t="shared" si="43"/>
        <v>YES</v>
      </c>
      <c r="T285" s="12">
        <f t="shared" si="44"/>
        <v>750</v>
      </c>
      <c r="U285" s="12">
        <f t="shared" si="41"/>
        <v>1138.5900000000001</v>
      </c>
      <c r="V285" s="12">
        <f t="shared" si="42"/>
        <v>-388.59000000000015</v>
      </c>
    </row>
    <row r="286" spans="1:22" x14ac:dyDescent="0.25">
      <c r="A286" s="6" t="s">
        <v>24</v>
      </c>
      <c r="B286" s="6" t="s">
        <v>23</v>
      </c>
      <c r="C286" s="27" t="s">
        <v>347</v>
      </c>
      <c r="D286" s="27" t="s">
        <v>347</v>
      </c>
      <c r="E286" s="24" t="s">
        <v>258</v>
      </c>
      <c r="F286" s="24" t="s">
        <v>257</v>
      </c>
      <c r="G286" s="26" t="s">
        <v>256</v>
      </c>
      <c r="H286" s="24" t="s">
        <v>348</v>
      </c>
      <c r="I286" s="18" t="s">
        <v>349</v>
      </c>
      <c r="J286" s="22" t="s">
        <v>363</v>
      </c>
      <c r="K286" s="12">
        <v>5</v>
      </c>
      <c r="L286" s="9">
        <v>340</v>
      </c>
      <c r="M286" s="12">
        <f t="shared" si="36"/>
        <v>1700</v>
      </c>
      <c r="N286" s="12">
        <v>5490.2</v>
      </c>
      <c r="O286" s="11">
        <f t="shared" si="37"/>
        <v>5</v>
      </c>
      <c r="P286" s="12">
        <f>N304/L304</f>
        <v>21.445370126448893</v>
      </c>
      <c r="Q286" s="12">
        <f t="shared" si="39"/>
        <v>21.14764705882353</v>
      </c>
      <c r="R286" s="6" t="str">
        <f t="shared" si="40"/>
        <v>YES</v>
      </c>
      <c r="S286" s="6" t="str">
        <f t="shared" si="43"/>
        <v>YES</v>
      </c>
      <c r="T286" s="12">
        <f t="shared" si="44"/>
        <v>4250</v>
      </c>
      <c r="U286" s="12">
        <f t="shared" si="41"/>
        <v>7190.2</v>
      </c>
      <c r="V286" s="12">
        <f t="shared" si="42"/>
        <v>-2940.2</v>
      </c>
    </row>
    <row r="287" spans="1:22" x14ac:dyDescent="0.25">
      <c r="A287" s="6" t="s">
        <v>24</v>
      </c>
      <c r="B287" s="6" t="s">
        <v>23</v>
      </c>
      <c r="C287" s="27" t="s">
        <v>347</v>
      </c>
      <c r="D287" s="27" t="s">
        <v>347</v>
      </c>
      <c r="E287" s="24" t="s">
        <v>258</v>
      </c>
      <c r="F287" s="24" t="s">
        <v>257</v>
      </c>
      <c r="G287" s="26" t="s">
        <v>256</v>
      </c>
      <c r="H287" s="24" t="s">
        <v>348</v>
      </c>
      <c r="I287" s="18" t="s">
        <v>349</v>
      </c>
      <c r="J287" s="22" t="s">
        <v>364</v>
      </c>
      <c r="K287" s="12">
        <v>10.5</v>
      </c>
      <c r="L287" s="9">
        <v>461</v>
      </c>
      <c r="M287" s="12">
        <f t="shared" si="36"/>
        <v>4840.5</v>
      </c>
      <c r="N287" s="12">
        <v>2855.5</v>
      </c>
      <c r="O287" s="11">
        <f t="shared" si="37"/>
        <v>10.5</v>
      </c>
      <c r="P287" s="12">
        <f>N305/L305</f>
        <v>0</v>
      </c>
      <c r="Q287" s="12">
        <f t="shared" si="39"/>
        <v>16.694143167028198</v>
      </c>
      <c r="R287" s="6" t="str">
        <f t="shared" si="40"/>
        <v>YES</v>
      </c>
      <c r="S287" s="6" t="str">
        <f t="shared" si="43"/>
        <v>YES</v>
      </c>
      <c r="T287" s="12">
        <f t="shared" si="44"/>
        <v>5762.5</v>
      </c>
      <c r="U287" s="12">
        <f t="shared" si="41"/>
        <v>7696</v>
      </c>
      <c r="V287" s="12">
        <f t="shared" si="42"/>
        <v>-1933.5</v>
      </c>
    </row>
    <row r="288" spans="1:22" x14ac:dyDescent="0.25">
      <c r="A288" s="6" t="s">
        <v>24</v>
      </c>
      <c r="B288" s="6" t="s">
        <v>23</v>
      </c>
      <c r="C288" s="27" t="s">
        <v>347</v>
      </c>
      <c r="D288" s="27" t="s">
        <v>347</v>
      </c>
      <c r="E288" s="24" t="s">
        <v>258</v>
      </c>
      <c r="F288" s="24" t="s">
        <v>257</v>
      </c>
      <c r="G288" s="26" t="s">
        <v>256</v>
      </c>
      <c r="H288" s="24" t="s">
        <v>348</v>
      </c>
      <c r="I288" s="18" t="s">
        <v>349</v>
      </c>
      <c r="J288" s="22" t="s">
        <v>365</v>
      </c>
      <c r="K288" s="12">
        <v>9.85</v>
      </c>
      <c r="L288" s="9">
        <v>320</v>
      </c>
      <c r="M288" s="12">
        <f t="shared" si="36"/>
        <v>3152</v>
      </c>
      <c r="N288" s="12">
        <v>2744</v>
      </c>
      <c r="O288" s="11">
        <f t="shared" si="37"/>
        <v>9.85</v>
      </c>
      <c r="P288" s="12">
        <f>N285/L285</f>
        <v>13.9765</v>
      </c>
      <c r="Q288" s="12">
        <f t="shared" si="39"/>
        <v>18.425000000000001</v>
      </c>
      <c r="R288" s="6" t="str">
        <f t="shared" si="40"/>
        <v>YES</v>
      </c>
      <c r="S288" s="6" t="str">
        <f t="shared" si="43"/>
        <v>YES</v>
      </c>
      <c r="T288" s="12">
        <f t="shared" si="44"/>
        <v>4000</v>
      </c>
      <c r="U288" s="12">
        <f t="shared" si="41"/>
        <v>5896</v>
      </c>
      <c r="V288" s="12">
        <f t="shared" si="42"/>
        <v>-1896</v>
      </c>
    </row>
    <row r="289" spans="1:22" x14ac:dyDescent="0.25">
      <c r="A289" s="6" t="s">
        <v>24</v>
      </c>
      <c r="B289" s="6" t="s">
        <v>23</v>
      </c>
      <c r="C289" s="27" t="s">
        <v>347</v>
      </c>
      <c r="D289" s="27" t="s">
        <v>347</v>
      </c>
      <c r="E289" s="24" t="s">
        <v>258</v>
      </c>
      <c r="F289" s="24" t="s">
        <v>257</v>
      </c>
      <c r="G289" s="26" t="s">
        <v>256</v>
      </c>
      <c r="H289" s="24" t="s">
        <v>348</v>
      </c>
      <c r="I289" s="18" t="s">
        <v>349</v>
      </c>
      <c r="J289" s="22" t="s">
        <v>366</v>
      </c>
      <c r="K289" s="12">
        <v>5</v>
      </c>
      <c r="L289" s="9">
        <v>341</v>
      </c>
      <c r="M289" s="12">
        <f t="shared" si="36"/>
        <v>1705</v>
      </c>
      <c r="N289" s="12">
        <v>5957.78</v>
      </c>
      <c r="O289" s="11">
        <f t="shared" si="37"/>
        <v>5</v>
      </c>
      <c r="P289" s="12">
        <f>N286/L286</f>
        <v>16.14764705882353</v>
      </c>
      <c r="Q289" s="12">
        <f t="shared" si="39"/>
        <v>22.471495601173018</v>
      </c>
      <c r="R289" s="6" t="str">
        <f t="shared" si="40"/>
        <v>YES</v>
      </c>
      <c r="S289" s="6" t="str">
        <f t="shared" si="43"/>
        <v>YES</v>
      </c>
      <c r="T289" s="12">
        <f t="shared" si="44"/>
        <v>4262.5</v>
      </c>
      <c r="U289" s="12">
        <f t="shared" si="41"/>
        <v>7662.78</v>
      </c>
      <c r="V289" s="12">
        <f t="shared" si="42"/>
        <v>-3400.2799999999997</v>
      </c>
    </row>
    <row r="290" spans="1:22" x14ac:dyDescent="0.25">
      <c r="A290" s="6" t="s">
        <v>24</v>
      </c>
      <c r="B290" s="6" t="s">
        <v>23</v>
      </c>
      <c r="C290" s="27" t="s">
        <v>367</v>
      </c>
      <c r="D290" s="27" t="s">
        <v>367</v>
      </c>
      <c r="E290" s="24" t="s">
        <v>258</v>
      </c>
      <c r="F290" s="24" t="s">
        <v>257</v>
      </c>
      <c r="G290" s="7" t="s">
        <v>256</v>
      </c>
      <c r="H290" s="24" t="s">
        <v>368</v>
      </c>
      <c r="I290" s="18" t="s">
        <v>369</v>
      </c>
      <c r="J290" s="22" t="s">
        <v>370</v>
      </c>
      <c r="K290" s="12">
        <v>5</v>
      </c>
      <c r="L290" s="9">
        <v>92.47</v>
      </c>
      <c r="M290" s="12">
        <f t="shared" si="36"/>
        <v>462.35</v>
      </c>
      <c r="N290" s="12">
        <v>1476.92</v>
      </c>
      <c r="O290" s="11">
        <f t="shared" si="37"/>
        <v>5</v>
      </c>
      <c r="P290" s="12">
        <f t="shared" si="38"/>
        <v>15.971882772791176</v>
      </c>
      <c r="Q290" s="12">
        <f t="shared" si="39"/>
        <v>20.971882772791176</v>
      </c>
      <c r="R290" s="6" t="str">
        <f t="shared" si="40"/>
        <v>YES</v>
      </c>
      <c r="S290" s="6" t="str">
        <f t="shared" si="43"/>
        <v>YES</v>
      </c>
      <c r="T290" s="12">
        <f t="shared" si="44"/>
        <v>1155.875</v>
      </c>
      <c r="U290" s="12">
        <f t="shared" si="41"/>
        <v>1939.27</v>
      </c>
      <c r="V290" s="12">
        <f t="shared" si="42"/>
        <v>-783.39499999999998</v>
      </c>
    </row>
    <row r="291" spans="1:22" x14ac:dyDescent="0.25">
      <c r="A291" s="6" t="s">
        <v>24</v>
      </c>
      <c r="B291" s="6" t="s">
        <v>23</v>
      </c>
      <c r="C291" s="27" t="s">
        <v>367</v>
      </c>
      <c r="D291" s="27" t="s">
        <v>367</v>
      </c>
      <c r="E291" s="24" t="s">
        <v>258</v>
      </c>
      <c r="F291" s="24" t="s">
        <v>257</v>
      </c>
      <c r="G291" s="7" t="s">
        <v>256</v>
      </c>
      <c r="H291" s="24" t="s">
        <v>368</v>
      </c>
      <c r="I291" s="18" t="s">
        <v>369</v>
      </c>
      <c r="J291" s="22" t="s">
        <v>370</v>
      </c>
      <c r="K291" s="12">
        <v>12.5</v>
      </c>
      <c r="L291" s="9">
        <v>0.34</v>
      </c>
      <c r="M291" s="12">
        <f t="shared" si="36"/>
        <v>4.25</v>
      </c>
      <c r="O291" s="11">
        <f t="shared" si="37"/>
        <v>12.499999999999998</v>
      </c>
      <c r="P291" s="12">
        <f t="shared" si="38"/>
        <v>0</v>
      </c>
      <c r="Q291" s="12">
        <f t="shared" si="39"/>
        <v>12.499999999999998</v>
      </c>
      <c r="R291" s="6" t="str">
        <f t="shared" si="40"/>
        <v>YES</v>
      </c>
      <c r="S291" s="6" t="str">
        <f t="shared" si="43"/>
        <v>YES</v>
      </c>
      <c r="T291" s="12">
        <f t="shared" si="44"/>
        <v>4.25</v>
      </c>
      <c r="U291" s="12">
        <f t="shared" si="41"/>
        <v>4.25</v>
      </c>
      <c r="V291" s="12">
        <f t="shared" si="42"/>
        <v>0</v>
      </c>
    </row>
    <row r="292" spans="1:22" x14ac:dyDescent="0.25">
      <c r="A292" s="6" t="s">
        <v>24</v>
      </c>
      <c r="B292" s="6" t="s">
        <v>23</v>
      </c>
      <c r="C292" s="27" t="s">
        <v>367</v>
      </c>
      <c r="D292" s="27" t="s">
        <v>367</v>
      </c>
      <c r="E292" s="24" t="s">
        <v>258</v>
      </c>
      <c r="F292" s="24" t="s">
        <v>257</v>
      </c>
      <c r="G292" s="7" t="s">
        <v>256</v>
      </c>
      <c r="H292" s="24" t="s">
        <v>368</v>
      </c>
      <c r="I292" s="18" t="s">
        <v>369</v>
      </c>
      <c r="J292" s="22" t="s">
        <v>371</v>
      </c>
      <c r="K292" s="12">
        <v>10</v>
      </c>
      <c r="L292" s="9">
        <v>470.53</v>
      </c>
      <c r="M292" s="12">
        <f t="shared" si="36"/>
        <v>4705.2999999999993</v>
      </c>
      <c r="N292" s="12">
        <v>5133.7700000000004</v>
      </c>
      <c r="O292" s="11">
        <f t="shared" si="37"/>
        <v>9.9999999999999982</v>
      </c>
      <c r="P292" s="12">
        <f t="shared" si="38"/>
        <v>10.910611438165475</v>
      </c>
      <c r="Q292" s="12">
        <f t="shared" si="39"/>
        <v>20.910611438165475</v>
      </c>
      <c r="R292" s="6" t="str">
        <f t="shared" si="40"/>
        <v>YES</v>
      </c>
      <c r="S292" s="6" t="str">
        <f t="shared" si="43"/>
        <v>YES</v>
      </c>
      <c r="T292" s="12">
        <f t="shared" si="44"/>
        <v>5881.625</v>
      </c>
      <c r="U292" s="12">
        <f t="shared" si="41"/>
        <v>9839.07</v>
      </c>
      <c r="V292" s="12">
        <f t="shared" si="42"/>
        <v>-3957.4449999999997</v>
      </c>
    </row>
    <row r="293" spans="1:22" x14ac:dyDescent="0.25">
      <c r="A293" s="6" t="s">
        <v>24</v>
      </c>
      <c r="B293" s="6" t="s">
        <v>23</v>
      </c>
      <c r="C293" s="27" t="s">
        <v>367</v>
      </c>
      <c r="D293" s="27" t="s">
        <v>367</v>
      </c>
      <c r="E293" s="24" t="s">
        <v>258</v>
      </c>
      <c r="F293" s="24" t="s">
        <v>257</v>
      </c>
      <c r="G293" s="7" t="s">
        <v>256</v>
      </c>
      <c r="H293" s="24" t="s">
        <v>368</v>
      </c>
      <c r="I293" s="18" t="s">
        <v>369</v>
      </c>
      <c r="J293" s="22" t="s">
        <v>371</v>
      </c>
      <c r="K293" s="12">
        <v>17.5</v>
      </c>
      <c r="L293" s="9">
        <v>23.44</v>
      </c>
      <c r="M293" s="12">
        <f t="shared" si="36"/>
        <v>410.20000000000005</v>
      </c>
      <c r="O293" s="11">
        <f t="shared" si="37"/>
        <v>17.5</v>
      </c>
      <c r="P293" s="12">
        <f t="shared" si="38"/>
        <v>0</v>
      </c>
      <c r="Q293" s="12">
        <f t="shared" si="39"/>
        <v>17.5</v>
      </c>
      <c r="R293" s="6" t="str">
        <f t="shared" si="40"/>
        <v>YES</v>
      </c>
      <c r="S293" s="6" t="str">
        <f t="shared" si="43"/>
        <v>YES</v>
      </c>
      <c r="T293" s="12">
        <f t="shared" si="44"/>
        <v>293</v>
      </c>
      <c r="U293" s="12">
        <f t="shared" si="41"/>
        <v>410.20000000000005</v>
      </c>
      <c r="V293" s="12">
        <f t="shared" si="42"/>
        <v>-117.20000000000005</v>
      </c>
    </row>
    <row r="294" spans="1:22" x14ac:dyDescent="0.25">
      <c r="A294" s="6" t="s">
        <v>24</v>
      </c>
      <c r="B294" s="6" t="s">
        <v>23</v>
      </c>
      <c r="C294" s="27" t="s">
        <v>367</v>
      </c>
      <c r="D294" s="27" t="s">
        <v>367</v>
      </c>
      <c r="E294" s="24" t="s">
        <v>258</v>
      </c>
      <c r="F294" s="24" t="s">
        <v>257</v>
      </c>
      <c r="G294" s="7" t="s">
        <v>256</v>
      </c>
      <c r="H294" s="24" t="s">
        <v>368</v>
      </c>
      <c r="I294" s="18" t="s">
        <v>369</v>
      </c>
      <c r="J294" s="22" t="s">
        <v>381</v>
      </c>
      <c r="K294" s="12">
        <v>5</v>
      </c>
      <c r="L294" s="9">
        <v>11.87</v>
      </c>
      <c r="M294" s="12">
        <f t="shared" si="36"/>
        <v>59.349999999999994</v>
      </c>
      <c r="N294" s="12">
        <v>218.44</v>
      </c>
      <c r="O294" s="11">
        <f t="shared" si="37"/>
        <v>5</v>
      </c>
      <c r="P294" s="12">
        <f t="shared" si="38"/>
        <v>18.402695871946083</v>
      </c>
      <c r="Q294" s="12">
        <f t="shared" si="39"/>
        <v>23.402695871946079</v>
      </c>
      <c r="R294" s="6" t="str">
        <f t="shared" si="40"/>
        <v>YES</v>
      </c>
      <c r="S294" s="6" t="str">
        <f t="shared" si="43"/>
        <v>YES</v>
      </c>
      <c r="T294" s="12">
        <f t="shared" si="44"/>
        <v>148.375</v>
      </c>
      <c r="U294" s="12">
        <f t="shared" si="41"/>
        <v>277.78999999999996</v>
      </c>
      <c r="V294" s="12">
        <f t="shared" si="42"/>
        <v>-129.41499999999996</v>
      </c>
    </row>
    <row r="295" spans="1:22" x14ac:dyDescent="0.25">
      <c r="A295" s="6" t="s">
        <v>24</v>
      </c>
      <c r="B295" s="6" t="s">
        <v>23</v>
      </c>
      <c r="C295" s="27" t="s">
        <v>367</v>
      </c>
      <c r="D295" s="27" t="s">
        <v>367</v>
      </c>
      <c r="E295" s="24" t="s">
        <v>258</v>
      </c>
      <c r="F295" s="24" t="s">
        <v>257</v>
      </c>
      <c r="G295" s="7" t="s">
        <v>256</v>
      </c>
      <c r="H295" s="24" t="s">
        <v>368</v>
      </c>
      <c r="I295" s="18" t="s">
        <v>369</v>
      </c>
      <c r="J295" s="22" t="s">
        <v>381</v>
      </c>
      <c r="K295" s="12">
        <v>11.08</v>
      </c>
      <c r="L295" s="9">
        <v>9.43</v>
      </c>
      <c r="M295" s="12">
        <f t="shared" si="36"/>
        <v>104.48439999999999</v>
      </c>
      <c r="O295" s="11">
        <f t="shared" si="37"/>
        <v>11.08</v>
      </c>
      <c r="P295" s="12">
        <f t="shared" si="38"/>
        <v>0</v>
      </c>
      <c r="Q295" s="12">
        <f t="shared" si="39"/>
        <v>11.08</v>
      </c>
      <c r="R295" s="6" t="str">
        <f t="shared" si="40"/>
        <v>NO</v>
      </c>
      <c r="S295" s="6" t="str">
        <f t="shared" si="43"/>
        <v>YES</v>
      </c>
      <c r="T295" s="12">
        <f t="shared" si="44"/>
        <v>117.875</v>
      </c>
      <c r="U295" s="12">
        <f t="shared" si="41"/>
        <v>104.48439999999999</v>
      </c>
      <c r="V295" s="12">
        <f t="shared" si="42"/>
        <v>13.390600000000006</v>
      </c>
    </row>
    <row r="296" spans="1:22" x14ac:dyDescent="0.25">
      <c r="A296" s="6" t="s">
        <v>24</v>
      </c>
      <c r="B296" s="6" t="s">
        <v>23</v>
      </c>
      <c r="C296" s="27" t="s">
        <v>367</v>
      </c>
      <c r="D296" s="27" t="s">
        <v>367</v>
      </c>
      <c r="E296" s="24" t="s">
        <v>258</v>
      </c>
      <c r="F296" s="24" t="s">
        <v>257</v>
      </c>
      <c r="G296" s="7" t="s">
        <v>256</v>
      </c>
      <c r="H296" s="24" t="s">
        <v>368</v>
      </c>
      <c r="I296" s="18" t="s">
        <v>369</v>
      </c>
      <c r="J296" s="22" t="s">
        <v>372</v>
      </c>
      <c r="K296" s="12">
        <v>5</v>
      </c>
      <c r="L296" s="9">
        <v>143.47999999999999</v>
      </c>
      <c r="M296" s="12">
        <f t="shared" si="36"/>
        <v>717.4</v>
      </c>
      <c r="N296" s="12">
        <v>2711.06</v>
      </c>
      <c r="O296" s="11">
        <f t="shared" si="37"/>
        <v>5</v>
      </c>
      <c r="P296" s="12">
        <f t="shared" si="38"/>
        <v>18.895037635907446</v>
      </c>
      <c r="Q296" s="12">
        <f t="shared" si="39"/>
        <v>23.895037635907446</v>
      </c>
      <c r="R296" s="6" t="str">
        <f t="shared" si="40"/>
        <v>YES</v>
      </c>
      <c r="S296" s="6" t="str">
        <f t="shared" si="43"/>
        <v>YES</v>
      </c>
      <c r="T296" s="12">
        <f t="shared" si="44"/>
        <v>1793.4999999999998</v>
      </c>
      <c r="U296" s="12">
        <f t="shared" si="41"/>
        <v>3428.46</v>
      </c>
      <c r="V296" s="12">
        <f t="shared" si="42"/>
        <v>-1634.9600000000003</v>
      </c>
    </row>
    <row r="297" spans="1:22" x14ac:dyDescent="0.25">
      <c r="A297" s="6" t="s">
        <v>24</v>
      </c>
      <c r="B297" s="6" t="s">
        <v>23</v>
      </c>
      <c r="C297" s="27" t="s">
        <v>367</v>
      </c>
      <c r="D297" s="27" t="s">
        <v>367</v>
      </c>
      <c r="E297" s="24" t="s">
        <v>258</v>
      </c>
      <c r="F297" s="24" t="s">
        <v>257</v>
      </c>
      <c r="G297" s="7" t="s">
        <v>256</v>
      </c>
      <c r="H297" s="24" t="s">
        <v>368</v>
      </c>
      <c r="I297" s="18" t="s">
        <v>369</v>
      </c>
      <c r="J297" s="22" t="s">
        <v>373</v>
      </c>
      <c r="K297" s="12">
        <v>5</v>
      </c>
      <c r="L297" s="9">
        <v>265.33999999999997</v>
      </c>
      <c r="M297" s="12">
        <f t="shared" si="36"/>
        <v>1326.6999999999998</v>
      </c>
      <c r="N297" s="12">
        <v>5434.6</v>
      </c>
      <c r="O297" s="11">
        <f t="shared" si="37"/>
        <v>5</v>
      </c>
      <c r="P297" s="12">
        <f t="shared" si="38"/>
        <v>20.48164618979423</v>
      </c>
      <c r="Q297" s="12">
        <f t="shared" si="39"/>
        <v>25.48164618979423</v>
      </c>
      <c r="R297" s="6" t="str">
        <f t="shared" si="40"/>
        <v>YES</v>
      </c>
      <c r="S297" s="6" t="str">
        <f t="shared" si="43"/>
        <v>YES</v>
      </c>
      <c r="T297" s="12">
        <f t="shared" si="44"/>
        <v>3316.7499999999995</v>
      </c>
      <c r="U297" s="12">
        <f t="shared" si="41"/>
        <v>6761.3</v>
      </c>
      <c r="V297" s="12">
        <f t="shared" si="42"/>
        <v>-3444.5500000000006</v>
      </c>
    </row>
    <row r="298" spans="1:22" x14ac:dyDescent="0.25">
      <c r="A298" s="6" t="s">
        <v>24</v>
      </c>
      <c r="B298" s="6" t="s">
        <v>23</v>
      </c>
      <c r="C298" s="27" t="s">
        <v>367</v>
      </c>
      <c r="D298" s="27" t="s">
        <v>367</v>
      </c>
      <c r="E298" s="24" t="s">
        <v>258</v>
      </c>
      <c r="F298" s="24" t="s">
        <v>257</v>
      </c>
      <c r="G298" s="7" t="s">
        <v>256</v>
      </c>
      <c r="H298" s="24" t="s">
        <v>368</v>
      </c>
      <c r="I298" s="18" t="s">
        <v>369</v>
      </c>
      <c r="J298" s="22" t="s">
        <v>373</v>
      </c>
      <c r="K298" s="12">
        <v>12.5</v>
      </c>
      <c r="L298" s="9">
        <v>17.010000000000002</v>
      </c>
      <c r="M298" s="12">
        <f t="shared" si="36"/>
        <v>212.62500000000003</v>
      </c>
      <c r="O298" s="11">
        <f t="shared" si="37"/>
        <v>12.5</v>
      </c>
      <c r="P298" s="12">
        <f t="shared" si="38"/>
        <v>0</v>
      </c>
      <c r="Q298" s="12">
        <f t="shared" si="39"/>
        <v>12.5</v>
      </c>
      <c r="R298" s="6" t="str">
        <f t="shared" si="40"/>
        <v>YES</v>
      </c>
      <c r="S298" s="6" t="str">
        <f t="shared" si="43"/>
        <v>YES</v>
      </c>
      <c r="T298" s="12">
        <f t="shared" si="44"/>
        <v>212.62500000000003</v>
      </c>
      <c r="U298" s="12">
        <f t="shared" si="41"/>
        <v>212.62500000000003</v>
      </c>
      <c r="V298" s="12">
        <f t="shared" si="42"/>
        <v>0</v>
      </c>
    </row>
    <row r="299" spans="1:22" x14ac:dyDescent="0.25">
      <c r="A299" s="6" t="s">
        <v>24</v>
      </c>
      <c r="B299" s="6" t="s">
        <v>23</v>
      </c>
      <c r="C299" s="27" t="s">
        <v>367</v>
      </c>
      <c r="D299" s="27" t="s">
        <v>367</v>
      </c>
      <c r="E299" s="24" t="s">
        <v>258</v>
      </c>
      <c r="F299" s="24" t="s">
        <v>257</v>
      </c>
      <c r="G299" s="7" t="s">
        <v>256</v>
      </c>
      <c r="H299" s="24" t="s">
        <v>368</v>
      </c>
      <c r="I299" s="18" t="s">
        <v>369</v>
      </c>
      <c r="J299" s="22" t="s">
        <v>374</v>
      </c>
      <c r="K299" s="12">
        <v>5</v>
      </c>
      <c r="L299" s="9">
        <v>50.08</v>
      </c>
      <c r="M299" s="12">
        <f t="shared" si="36"/>
        <v>250.39999999999998</v>
      </c>
      <c r="N299" s="12">
        <v>1072.8499999999999</v>
      </c>
      <c r="O299" s="11">
        <f t="shared" si="37"/>
        <v>5</v>
      </c>
      <c r="P299" s="12">
        <f t="shared" si="38"/>
        <v>21.422723642172524</v>
      </c>
      <c r="Q299" s="12">
        <f t="shared" si="39"/>
        <v>26.422723642172524</v>
      </c>
      <c r="R299" s="6" t="str">
        <f t="shared" si="40"/>
        <v>YES</v>
      </c>
      <c r="S299" s="6" t="str">
        <f t="shared" si="43"/>
        <v>YES</v>
      </c>
      <c r="T299" s="12">
        <f t="shared" si="44"/>
        <v>626</v>
      </c>
      <c r="U299" s="12">
        <f t="shared" si="41"/>
        <v>1323.25</v>
      </c>
      <c r="V299" s="12">
        <f t="shared" si="42"/>
        <v>-697.25</v>
      </c>
    </row>
    <row r="300" spans="1:22" x14ac:dyDescent="0.25">
      <c r="A300" s="6" t="s">
        <v>24</v>
      </c>
      <c r="B300" s="6" t="s">
        <v>23</v>
      </c>
      <c r="C300" s="27" t="s">
        <v>367</v>
      </c>
      <c r="D300" s="27" t="s">
        <v>367</v>
      </c>
      <c r="E300" s="24" t="s">
        <v>258</v>
      </c>
      <c r="F300" s="24" t="s">
        <v>257</v>
      </c>
      <c r="G300" s="7" t="s">
        <v>256</v>
      </c>
      <c r="H300" s="24" t="s">
        <v>368</v>
      </c>
      <c r="I300" s="18" t="s">
        <v>369</v>
      </c>
      <c r="J300" s="22" t="s">
        <v>375</v>
      </c>
      <c r="K300" s="12">
        <v>5</v>
      </c>
      <c r="L300" s="9">
        <v>268.92</v>
      </c>
      <c r="M300" s="12">
        <f t="shared" si="36"/>
        <v>1344.6000000000001</v>
      </c>
      <c r="N300" s="12">
        <v>5358.22</v>
      </c>
      <c r="O300" s="11">
        <f t="shared" si="37"/>
        <v>5</v>
      </c>
      <c r="P300" s="12">
        <f t="shared" si="38"/>
        <v>19.924959095641828</v>
      </c>
      <c r="Q300" s="12">
        <f t="shared" si="39"/>
        <v>24.924959095641828</v>
      </c>
      <c r="R300" s="6" t="str">
        <f t="shared" si="40"/>
        <v>YES</v>
      </c>
      <c r="S300" s="6" t="str">
        <f t="shared" si="43"/>
        <v>YES</v>
      </c>
      <c r="T300" s="12">
        <f t="shared" si="44"/>
        <v>3361.5</v>
      </c>
      <c r="U300" s="12">
        <f t="shared" si="41"/>
        <v>6702.8200000000006</v>
      </c>
      <c r="V300" s="12">
        <f t="shared" si="42"/>
        <v>-3341.3200000000006</v>
      </c>
    </row>
    <row r="301" spans="1:22" x14ac:dyDescent="0.25">
      <c r="A301" s="6" t="s">
        <v>24</v>
      </c>
      <c r="B301" s="6" t="s">
        <v>23</v>
      </c>
      <c r="C301" s="27" t="s">
        <v>367</v>
      </c>
      <c r="D301" s="27" t="s">
        <v>367</v>
      </c>
      <c r="E301" s="24" t="s">
        <v>258</v>
      </c>
      <c r="F301" s="24" t="s">
        <v>257</v>
      </c>
      <c r="G301" s="7" t="s">
        <v>256</v>
      </c>
      <c r="H301" s="24" t="s">
        <v>368</v>
      </c>
      <c r="I301" s="18" t="s">
        <v>369</v>
      </c>
      <c r="J301" s="22" t="s">
        <v>375</v>
      </c>
      <c r="K301" s="12">
        <v>12.5</v>
      </c>
      <c r="L301" s="9">
        <v>19.25</v>
      </c>
      <c r="M301" s="12">
        <f t="shared" si="36"/>
        <v>240.625</v>
      </c>
      <c r="O301" s="11">
        <f t="shared" si="37"/>
        <v>12.5</v>
      </c>
      <c r="P301" s="12">
        <f t="shared" si="38"/>
        <v>0</v>
      </c>
      <c r="Q301" s="12">
        <f t="shared" si="39"/>
        <v>12.5</v>
      </c>
      <c r="R301" s="6" t="str">
        <f t="shared" si="40"/>
        <v>YES</v>
      </c>
      <c r="S301" s="6" t="str">
        <f t="shared" si="43"/>
        <v>YES</v>
      </c>
      <c r="T301" s="12">
        <f t="shared" si="44"/>
        <v>240.625</v>
      </c>
      <c r="U301" s="12">
        <f t="shared" si="41"/>
        <v>240.625</v>
      </c>
      <c r="V301" s="12">
        <f t="shared" si="42"/>
        <v>0</v>
      </c>
    </row>
    <row r="302" spans="1:22" x14ac:dyDescent="0.25">
      <c r="A302" s="6" t="s">
        <v>24</v>
      </c>
      <c r="B302" s="6" t="s">
        <v>23</v>
      </c>
      <c r="C302" s="27" t="s">
        <v>367</v>
      </c>
      <c r="D302" s="27" t="s">
        <v>367</v>
      </c>
      <c r="E302" s="24" t="s">
        <v>258</v>
      </c>
      <c r="F302" s="24" t="s">
        <v>257</v>
      </c>
      <c r="G302" s="7" t="s">
        <v>256</v>
      </c>
      <c r="H302" s="24" t="s">
        <v>368</v>
      </c>
      <c r="I302" s="18" t="s">
        <v>369</v>
      </c>
      <c r="J302" s="22" t="s">
        <v>376</v>
      </c>
      <c r="K302" s="12">
        <v>5</v>
      </c>
      <c r="L302" s="9">
        <v>183.58</v>
      </c>
      <c r="M302" s="12">
        <f t="shared" si="36"/>
        <v>917.90000000000009</v>
      </c>
      <c r="N302" s="12">
        <v>2550.0700000000002</v>
      </c>
      <c r="O302" s="11">
        <f t="shared" si="37"/>
        <v>5</v>
      </c>
      <c r="P302" s="12">
        <f t="shared" si="38"/>
        <v>13.890783309728729</v>
      </c>
      <c r="Q302" s="12">
        <f t="shared" si="39"/>
        <v>18.890783309728729</v>
      </c>
      <c r="R302" s="6" t="str">
        <f t="shared" si="40"/>
        <v>YES</v>
      </c>
      <c r="S302" s="6" t="str">
        <f t="shared" si="43"/>
        <v>YES</v>
      </c>
      <c r="T302" s="12">
        <f t="shared" si="44"/>
        <v>2294.75</v>
      </c>
      <c r="U302" s="12">
        <f t="shared" si="41"/>
        <v>3467.9700000000003</v>
      </c>
      <c r="V302" s="12">
        <f t="shared" si="42"/>
        <v>-1173.2200000000003</v>
      </c>
    </row>
    <row r="303" spans="1:22" x14ac:dyDescent="0.25">
      <c r="A303" s="6" t="s">
        <v>24</v>
      </c>
      <c r="B303" s="6" t="s">
        <v>23</v>
      </c>
      <c r="C303" s="27" t="s">
        <v>367</v>
      </c>
      <c r="D303" s="27" t="s">
        <v>367</v>
      </c>
      <c r="E303" s="24" t="s">
        <v>258</v>
      </c>
      <c r="F303" s="24" t="s">
        <v>257</v>
      </c>
      <c r="G303" s="7" t="s">
        <v>256</v>
      </c>
      <c r="H303" s="24" t="s">
        <v>368</v>
      </c>
      <c r="I303" s="18" t="s">
        <v>369</v>
      </c>
      <c r="J303" s="22" t="s">
        <v>376</v>
      </c>
      <c r="K303" s="12">
        <v>12.5</v>
      </c>
      <c r="L303" s="9">
        <v>21.51</v>
      </c>
      <c r="M303" s="12">
        <f t="shared" si="36"/>
        <v>268.875</v>
      </c>
      <c r="O303" s="11">
        <f t="shared" si="37"/>
        <v>12.499999999999998</v>
      </c>
      <c r="P303" s="12">
        <f t="shared" si="38"/>
        <v>0</v>
      </c>
      <c r="Q303" s="12">
        <f t="shared" si="39"/>
        <v>12.499999999999998</v>
      </c>
      <c r="R303" s="6" t="str">
        <f t="shared" si="40"/>
        <v>YES</v>
      </c>
      <c r="S303" s="6" t="str">
        <f t="shared" si="43"/>
        <v>YES</v>
      </c>
      <c r="T303" s="12">
        <f t="shared" si="44"/>
        <v>268.875</v>
      </c>
      <c r="U303" s="12">
        <f t="shared" si="41"/>
        <v>268.875</v>
      </c>
      <c r="V303" s="12">
        <f t="shared" si="42"/>
        <v>0</v>
      </c>
    </row>
    <row r="304" spans="1:22" x14ac:dyDescent="0.25">
      <c r="A304" s="6" t="s">
        <v>24</v>
      </c>
      <c r="B304" s="6" t="s">
        <v>23</v>
      </c>
      <c r="C304" s="27" t="s">
        <v>367</v>
      </c>
      <c r="D304" s="27" t="s">
        <v>367</v>
      </c>
      <c r="E304" s="24" t="s">
        <v>258</v>
      </c>
      <c r="F304" s="24" t="s">
        <v>257</v>
      </c>
      <c r="G304" s="7" t="s">
        <v>256</v>
      </c>
      <c r="H304" s="24" t="s">
        <v>368</v>
      </c>
      <c r="I304" s="18" t="s">
        <v>369</v>
      </c>
      <c r="J304" s="22" t="s">
        <v>377</v>
      </c>
      <c r="K304" s="12">
        <v>5</v>
      </c>
      <c r="L304" s="9">
        <v>303.68</v>
      </c>
      <c r="M304" s="12">
        <f t="shared" si="36"/>
        <v>1518.4</v>
      </c>
      <c r="N304" s="12">
        <v>6512.53</v>
      </c>
      <c r="O304" s="11">
        <f t="shared" si="37"/>
        <v>5</v>
      </c>
      <c r="P304" s="12">
        <f t="shared" si="38"/>
        <v>21.445370126448893</v>
      </c>
      <c r="Q304" s="12">
        <f t="shared" si="39"/>
        <v>26.445370126448893</v>
      </c>
      <c r="R304" s="6" t="str">
        <f t="shared" si="40"/>
        <v>YES</v>
      </c>
      <c r="S304" s="6" t="str">
        <f t="shared" si="43"/>
        <v>YES</v>
      </c>
      <c r="T304" s="12">
        <f t="shared" si="44"/>
        <v>3796</v>
      </c>
      <c r="U304" s="12">
        <f t="shared" si="41"/>
        <v>8030.93</v>
      </c>
      <c r="V304" s="12">
        <f t="shared" si="42"/>
        <v>-4234.93</v>
      </c>
    </row>
    <row r="305" spans="1:22" x14ac:dyDescent="0.25">
      <c r="A305" s="6" t="s">
        <v>24</v>
      </c>
      <c r="B305" s="6" t="s">
        <v>23</v>
      </c>
      <c r="C305" s="27" t="s">
        <v>367</v>
      </c>
      <c r="D305" s="27" t="s">
        <v>367</v>
      </c>
      <c r="E305" s="24" t="s">
        <v>258</v>
      </c>
      <c r="F305" s="24" t="s">
        <v>257</v>
      </c>
      <c r="G305" s="7" t="s">
        <v>256</v>
      </c>
      <c r="H305" s="24" t="s">
        <v>368</v>
      </c>
      <c r="I305" s="18" t="s">
        <v>369</v>
      </c>
      <c r="J305" s="22" t="s">
        <v>377</v>
      </c>
      <c r="K305" s="12">
        <v>12.5</v>
      </c>
      <c r="L305" s="9">
        <v>4.72</v>
      </c>
      <c r="M305" s="12">
        <f t="shared" si="36"/>
        <v>59</v>
      </c>
      <c r="O305" s="11">
        <f t="shared" si="37"/>
        <v>12.5</v>
      </c>
      <c r="P305" s="12">
        <f t="shared" si="38"/>
        <v>0</v>
      </c>
      <c r="Q305" s="12">
        <f t="shared" si="39"/>
        <v>12.5</v>
      </c>
      <c r="R305" s="6" t="str">
        <f t="shared" si="40"/>
        <v>YES</v>
      </c>
      <c r="S305" s="6" t="str">
        <f t="shared" si="43"/>
        <v>YES</v>
      </c>
      <c r="T305" s="12">
        <f t="shared" si="44"/>
        <v>59</v>
      </c>
      <c r="U305" s="12">
        <f t="shared" si="41"/>
        <v>59</v>
      </c>
      <c r="V305" s="12">
        <f t="shared" si="42"/>
        <v>0</v>
      </c>
    </row>
    <row r="306" spans="1:22" x14ac:dyDescent="0.25">
      <c r="A306" s="6" t="s">
        <v>24</v>
      </c>
      <c r="B306" s="6" t="s">
        <v>23</v>
      </c>
      <c r="C306" s="27" t="s">
        <v>367</v>
      </c>
      <c r="D306" s="27" t="s">
        <v>367</v>
      </c>
      <c r="E306" s="24" t="s">
        <v>258</v>
      </c>
      <c r="F306" s="24" t="s">
        <v>257</v>
      </c>
      <c r="G306" s="7" t="s">
        <v>256</v>
      </c>
      <c r="H306" s="24" t="s">
        <v>368</v>
      </c>
      <c r="I306" s="18" t="s">
        <v>369</v>
      </c>
      <c r="J306" s="22" t="s">
        <v>378</v>
      </c>
      <c r="K306" s="12">
        <v>5</v>
      </c>
      <c r="L306" s="9">
        <v>78.849999999999994</v>
      </c>
      <c r="M306" s="12">
        <f t="shared" si="36"/>
        <v>394.25</v>
      </c>
      <c r="N306" s="12">
        <v>2116.87</v>
      </c>
      <c r="O306" s="11">
        <f t="shared" si="37"/>
        <v>5</v>
      </c>
      <c r="P306" s="12">
        <f t="shared" si="38"/>
        <v>26.846797717184529</v>
      </c>
      <c r="Q306" s="12">
        <f t="shared" si="39"/>
        <v>31.846797717184529</v>
      </c>
      <c r="R306" s="6" t="str">
        <f t="shared" si="40"/>
        <v>YES</v>
      </c>
      <c r="S306" s="6" t="str">
        <f t="shared" si="43"/>
        <v>YES</v>
      </c>
      <c r="T306" s="12">
        <f t="shared" si="44"/>
        <v>985.62499999999989</v>
      </c>
      <c r="U306" s="12">
        <f t="shared" si="41"/>
        <v>2511.12</v>
      </c>
      <c r="V306" s="12">
        <f t="shared" si="42"/>
        <v>-1525.4949999999999</v>
      </c>
    </row>
    <row r="307" spans="1:22" x14ac:dyDescent="0.25">
      <c r="A307" s="6" t="s">
        <v>24</v>
      </c>
      <c r="B307" s="6" t="s">
        <v>23</v>
      </c>
      <c r="C307" s="27" t="s">
        <v>367</v>
      </c>
      <c r="D307" s="27" t="s">
        <v>367</v>
      </c>
      <c r="E307" s="24" t="s">
        <v>258</v>
      </c>
      <c r="F307" s="24" t="s">
        <v>257</v>
      </c>
      <c r="G307" s="7" t="s">
        <v>256</v>
      </c>
      <c r="H307" s="24" t="s">
        <v>368</v>
      </c>
      <c r="I307" s="18" t="s">
        <v>369</v>
      </c>
      <c r="J307" s="22" t="s">
        <v>378</v>
      </c>
      <c r="K307" s="12">
        <v>12.5</v>
      </c>
      <c r="L307" s="9">
        <v>7.37</v>
      </c>
      <c r="M307" s="12">
        <f t="shared" si="36"/>
        <v>92.125</v>
      </c>
      <c r="O307" s="11">
        <f t="shared" si="37"/>
        <v>12.5</v>
      </c>
      <c r="P307" s="12">
        <f t="shared" si="38"/>
        <v>0</v>
      </c>
      <c r="Q307" s="12">
        <f t="shared" si="39"/>
        <v>12.5</v>
      </c>
      <c r="R307" s="6" t="str">
        <f t="shared" si="40"/>
        <v>YES</v>
      </c>
      <c r="S307" s="6" t="str">
        <f t="shared" si="43"/>
        <v>YES</v>
      </c>
      <c r="T307" s="12">
        <f t="shared" si="44"/>
        <v>92.125</v>
      </c>
      <c r="U307" s="12">
        <f t="shared" si="41"/>
        <v>92.125</v>
      </c>
      <c r="V307" s="12">
        <f t="shared" si="42"/>
        <v>0</v>
      </c>
    </row>
    <row r="308" spans="1:22" x14ac:dyDescent="0.25">
      <c r="A308" s="6" t="s">
        <v>24</v>
      </c>
      <c r="B308" s="6" t="s">
        <v>23</v>
      </c>
      <c r="C308" s="27" t="s">
        <v>367</v>
      </c>
      <c r="D308" s="27" t="s">
        <v>367</v>
      </c>
      <c r="E308" s="24" t="s">
        <v>258</v>
      </c>
      <c r="F308" s="24" t="s">
        <v>257</v>
      </c>
      <c r="G308" s="7" t="s">
        <v>256</v>
      </c>
      <c r="H308" s="24" t="s">
        <v>368</v>
      </c>
      <c r="I308" s="18" t="s">
        <v>369</v>
      </c>
      <c r="J308" s="22" t="s">
        <v>378</v>
      </c>
      <c r="K308" s="12">
        <v>10</v>
      </c>
      <c r="L308" s="9">
        <v>67.56</v>
      </c>
      <c r="M308" s="12">
        <f t="shared" si="36"/>
        <v>675.6</v>
      </c>
      <c r="O308" s="11">
        <f t="shared" si="37"/>
        <v>10</v>
      </c>
      <c r="P308" s="12">
        <f t="shared" si="38"/>
        <v>0</v>
      </c>
      <c r="Q308" s="12">
        <f t="shared" si="39"/>
        <v>10</v>
      </c>
      <c r="R308" s="6" t="str">
        <f t="shared" si="40"/>
        <v>NO</v>
      </c>
      <c r="S308" s="6" t="str">
        <f t="shared" si="43"/>
        <v>YES</v>
      </c>
      <c r="T308" s="12">
        <f t="shared" si="44"/>
        <v>844.5</v>
      </c>
      <c r="U308" s="12">
        <f t="shared" si="41"/>
        <v>675.6</v>
      </c>
      <c r="V308" s="12">
        <f t="shared" si="42"/>
        <v>168.89999999999998</v>
      </c>
    </row>
    <row r="309" spans="1:22" x14ac:dyDescent="0.25">
      <c r="A309" s="6" t="s">
        <v>24</v>
      </c>
      <c r="B309" s="6" t="s">
        <v>23</v>
      </c>
      <c r="C309" s="27" t="s">
        <v>367</v>
      </c>
      <c r="D309" s="27" t="s">
        <v>367</v>
      </c>
      <c r="E309" s="24" t="s">
        <v>258</v>
      </c>
      <c r="F309" s="24" t="s">
        <v>257</v>
      </c>
      <c r="G309" s="7" t="s">
        <v>256</v>
      </c>
      <c r="H309" s="24" t="s">
        <v>368</v>
      </c>
      <c r="I309" s="18" t="s">
        <v>369</v>
      </c>
      <c r="J309" s="22" t="s">
        <v>378</v>
      </c>
      <c r="K309" s="12">
        <v>17.5</v>
      </c>
      <c r="L309" s="9">
        <v>2.93</v>
      </c>
      <c r="M309" s="12">
        <f t="shared" si="36"/>
        <v>51.275000000000006</v>
      </c>
      <c r="O309" s="11">
        <f t="shared" si="37"/>
        <v>17.5</v>
      </c>
      <c r="P309" s="12">
        <f t="shared" si="38"/>
        <v>0</v>
      </c>
      <c r="Q309" s="12">
        <f t="shared" si="39"/>
        <v>17.5</v>
      </c>
      <c r="R309" s="6" t="str">
        <f t="shared" si="40"/>
        <v>YES</v>
      </c>
      <c r="S309" s="6" t="str">
        <f t="shared" si="43"/>
        <v>YES</v>
      </c>
      <c r="T309" s="12">
        <f t="shared" si="44"/>
        <v>36.625</v>
      </c>
      <c r="U309" s="12">
        <f t="shared" si="41"/>
        <v>51.275000000000006</v>
      </c>
      <c r="V309" s="12">
        <f t="shared" si="42"/>
        <v>-14.650000000000006</v>
      </c>
    </row>
    <row r="310" spans="1:22" x14ac:dyDescent="0.25">
      <c r="A310" s="6" t="s">
        <v>24</v>
      </c>
      <c r="B310" s="6" t="s">
        <v>23</v>
      </c>
      <c r="C310" s="27" t="s">
        <v>367</v>
      </c>
      <c r="D310" s="27" t="s">
        <v>367</v>
      </c>
      <c r="E310" s="24" t="s">
        <v>258</v>
      </c>
      <c r="F310" s="24" t="s">
        <v>257</v>
      </c>
      <c r="G310" s="7" t="s">
        <v>256</v>
      </c>
      <c r="H310" s="24" t="s">
        <v>368</v>
      </c>
      <c r="I310" s="18" t="s">
        <v>369</v>
      </c>
      <c r="J310" s="22" t="s">
        <v>379</v>
      </c>
      <c r="K310" s="12">
        <v>5</v>
      </c>
      <c r="L310" s="9">
        <v>402.12</v>
      </c>
      <c r="M310" s="12">
        <f t="shared" si="36"/>
        <v>2010.6</v>
      </c>
      <c r="N310" s="12">
        <v>11049.58</v>
      </c>
      <c r="O310" s="11">
        <f t="shared" si="37"/>
        <v>5</v>
      </c>
      <c r="P310" s="12">
        <f t="shared" si="38"/>
        <v>27.478314930866407</v>
      </c>
      <c r="Q310" s="12">
        <f t="shared" si="39"/>
        <v>32.478314930866411</v>
      </c>
      <c r="R310" s="6" t="str">
        <f t="shared" si="40"/>
        <v>YES</v>
      </c>
      <c r="S310" s="6" t="str">
        <f t="shared" si="43"/>
        <v>YES</v>
      </c>
      <c r="T310" s="12">
        <f t="shared" si="44"/>
        <v>5026.5</v>
      </c>
      <c r="U310" s="12">
        <f t="shared" si="41"/>
        <v>13060.18</v>
      </c>
      <c r="V310" s="12">
        <f t="shared" si="42"/>
        <v>-8033.68</v>
      </c>
    </row>
    <row r="311" spans="1:22" x14ac:dyDescent="0.25">
      <c r="A311" s="6" t="s">
        <v>24</v>
      </c>
      <c r="B311" s="6" t="s">
        <v>23</v>
      </c>
      <c r="C311" s="27" t="s">
        <v>367</v>
      </c>
      <c r="D311" s="27" t="s">
        <v>367</v>
      </c>
      <c r="E311" s="24" t="s">
        <v>258</v>
      </c>
      <c r="F311" s="24" t="s">
        <v>257</v>
      </c>
      <c r="G311" s="7" t="s">
        <v>256</v>
      </c>
      <c r="H311" s="24" t="s">
        <v>368</v>
      </c>
      <c r="I311" s="18" t="s">
        <v>369</v>
      </c>
      <c r="J311" s="22" t="s">
        <v>379</v>
      </c>
      <c r="K311" s="12">
        <v>12.5</v>
      </c>
      <c r="L311" s="9">
        <v>53.29</v>
      </c>
      <c r="M311" s="12">
        <f t="shared" si="36"/>
        <v>666.125</v>
      </c>
      <c r="O311" s="11">
        <f t="shared" si="37"/>
        <v>12.5</v>
      </c>
      <c r="P311" s="12">
        <f t="shared" si="38"/>
        <v>0</v>
      </c>
      <c r="Q311" s="12">
        <f t="shared" si="39"/>
        <v>12.5</v>
      </c>
      <c r="R311" s="6" t="str">
        <f t="shared" si="40"/>
        <v>YES</v>
      </c>
      <c r="S311" s="6" t="str">
        <f t="shared" si="43"/>
        <v>YES</v>
      </c>
      <c r="T311" s="12">
        <f t="shared" si="44"/>
        <v>666.125</v>
      </c>
      <c r="U311" s="12">
        <f t="shared" si="41"/>
        <v>666.125</v>
      </c>
      <c r="V311" s="12">
        <f t="shared" si="42"/>
        <v>0</v>
      </c>
    </row>
    <row r="312" spans="1:22" x14ac:dyDescent="0.25">
      <c r="A312" s="6" t="s">
        <v>24</v>
      </c>
      <c r="B312" s="6" t="s">
        <v>23</v>
      </c>
      <c r="C312" s="27" t="s">
        <v>367</v>
      </c>
      <c r="D312" s="27" t="s">
        <v>367</v>
      </c>
      <c r="E312" s="24" t="s">
        <v>258</v>
      </c>
      <c r="F312" s="24" t="s">
        <v>257</v>
      </c>
      <c r="G312" s="7" t="s">
        <v>256</v>
      </c>
      <c r="H312" s="24" t="s">
        <v>368</v>
      </c>
      <c r="I312" s="18" t="s">
        <v>369</v>
      </c>
      <c r="J312" s="22" t="s">
        <v>380</v>
      </c>
      <c r="K312" s="12">
        <v>5</v>
      </c>
      <c r="L312" s="9">
        <v>334.04</v>
      </c>
      <c r="M312" s="12">
        <f t="shared" si="36"/>
        <v>1670.2</v>
      </c>
      <c r="N312" s="12">
        <v>6559.1</v>
      </c>
      <c r="O312" s="11">
        <f t="shared" si="37"/>
        <v>5</v>
      </c>
      <c r="P312" s="12">
        <f t="shared" si="38"/>
        <v>19.635672374565921</v>
      </c>
      <c r="Q312" s="12">
        <f t="shared" si="39"/>
        <v>24.635672374565921</v>
      </c>
      <c r="R312" s="6" t="str">
        <f t="shared" si="40"/>
        <v>YES</v>
      </c>
      <c r="S312" s="6" t="str">
        <f t="shared" si="43"/>
        <v>YES</v>
      </c>
      <c r="T312" s="12">
        <f t="shared" si="44"/>
        <v>4175.5</v>
      </c>
      <c r="U312" s="12">
        <f t="shared" si="41"/>
        <v>8229.3000000000011</v>
      </c>
      <c r="V312" s="12">
        <f t="shared" si="42"/>
        <v>-4053.8000000000011</v>
      </c>
    </row>
    <row r="313" spans="1:22" x14ac:dyDescent="0.25">
      <c r="A313" s="6" t="s">
        <v>24</v>
      </c>
      <c r="B313" s="6" t="s">
        <v>23</v>
      </c>
      <c r="C313" s="27" t="s">
        <v>367</v>
      </c>
      <c r="D313" s="27" t="s">
        <v>367</v>
      </c>
      <c r="E313" s="24" t="s">
        <v>258</v>
      </c>
      <c r="F313" s="24" t="s">
        <v>257</v>
      </c>
      <c r="G313" s="7" t="s">
        <v>256</v>
      </c>
      <c r="H313" s="24" t="s">
        <v>368</v>
      </c>
      <c r="I313" s="18" t="s">
        <v>369</v>
      </c>
      <c r="J313" s="22" t="s">
        <v>382</v>
      </c>
      <c r="K313" s="12">
        <v>5</v>
      </c>
      <c r="L313" s="9">
        <v>203.45</v>
      </c>
      <c r="M313" s="12">
        <f t="shared" si="36"/>
        <v>1017.25</v>
      </c>
      <c r="N313" s="12">
        <v>3182.03</v>
      </c>
      <c r="O313" s="11">
        <f t="shared" si="37"/>
        <v>5</v>
      </c>
      <c r="P313" s="12">
        <f t="shared" si="38"/>
        <v>15.640353895305974</v>
      </c>
      <c r="Q313" s="12">
        <f t="shared" si="39"/>
        <v>20.640353895305978</v>
      </c>
      <c r="R313" s="6" t="str">
        <f t="shared" si="40"/>
        <v>YES</v>
      </c>
      <c r="S313" s="6" t="str">
        <f t="shared" si="43"/>
        <v>YES</v>
      </c>
      <c r="T313" s="12">
        <f t="shared" si="44"/>
        <v>2543.125</v>
      </c>
      <c r="U313" s="12">
        <f t="shared" si="41"/>
        <v>4199.2800000000007</v>
      </c>
      <c r="V313" s="12">
        <f t="shared" si="42"/>
        <v>-1656.1550000000007</v>
      </c>
    </row>
    <row r="314" spans="1:22" x14ac:dyDescent="0.25">
      <c r="A314" s="6" t="s">
        <v>24</v>
      </c>
      <c r="B314" s="6" t="s">
        <v>23</v>
      </c>
      <c r="C314" s="27" t="s">
        <v>367</v>
      </c>
      <c r="D314" s="27" t="s">
        <v>367</v>
      </c>
      <c r="E314" s="24" t="s">
        <v>258</v>
      </c>
      <c r="F314" s="24" t="s">
        <v>257</v>
      </c>
      <c r="G314" s="7" t="s">
        <v>256</v>
      </c>
      <c r="H314" s="24" t="s">
        <v>368</v>
      </c>
      <c r="I314" s="18" t="s">
        <v>369</v>
      </c>
      <c r="J314" s="22" t="s">
        <v>382</v>
      </c>
      <c r="K314" s="12">
        <v>12.5</v>
      </c>
      <c r="L314" s="9">
        <v>6.44</v>
      </c>
      <c r="M314" s="12">
        <f t="shared" si="36"/>
        <v>80.5</v>
      </c>
      <c r="O314" s="11">
        <f t="shared" si="37"/>
        <v>12.5</v>
      </c>
      <c r="P314" s="12">
        <f t="shared" si="38"/>
        <v>0</v>
      </c>
      <c r="Q314" s="12">
        <f t="shared" si="39"/>
        <v>12.5</v>
      </c>
      <c r="R314" s="6" t="str">
        <f t="shared" si="40"/>
        <v>YES</v>
      </c>
      <c r="S314" s="6" t="str">
        <f t="shared" si="43"/>
        <v>YES</v>
      </c>
      <c r="T314" s="12">
        <f t="shared" si="44"/>
        <v>80.5</v>
      </c>
      <c r="U314" s="12">
        <f t="shared" si="41"/>
        <v>80.5</v>
      </c>
      <c r="V314" s="12">
        <f t="shared" si="42"/>
        <v>0</v>
      </c>
    </row>
    <row r="315" spans="1:22" x14ac:dyDescent="0.25">
      <c r="A315" s="6" t="s">
        <v>24</v>
      </c>
      <c r="B315" s="6" t="s">
        <v>23</v>
      </c>
      <c r="C315" s="27" t="s">
        <v>367</v>
      </c>
      <c r="D315" s="27" t="s">
        <v>367</v>
      </c>
      <c r="E315" s="24" t="s">
        <v>258</v>
      </c>
      <c r="F315" s="24" t="s">
        <v>257</v>
      </c>
      <c r="G315" s="7" t="s">
        <v>256</v>
      </c>
      <c r="H315" s="24" t="s">
        <v>368</v>
      </c>
      <c r="I315" s="18" t="s">
        <v>369</v>
      </c>
      <c r="J315" s="22" t="s">
        <v>383</v>
      </c>
      <c r="K315" s="12">
        <v>5</v>
      </c>
      <c r="L315" s="9">
        <v>374.83</v>
      </c>
      <c r="M315" s="12">
        <f t="shared" si="36"/>
        <v>1874.1499999999999</v>
      </c>
      <c r="N315" s="12">
        <v>11657.4</v>
      </c>
      <c r="O315" s="11">
        <f t="shared" si="37"/>
        <v>5</v>
      </c>
      <c r="P315" s="12">
        <f t="shared" si="38"/>
        <v>31.100498892831418</v>
      </c>
      <c r="Q315" s="12">
        <f t="shared" si="39"/>
        <v>36.100498892831418</v>
      </c>
      <c r="R315" s="6" t="str">
        <f t="shared" si="40"/>
        <v>YES</v>
      </c>
      <c r="S315" s="6" t="str">
        <f t="shared" si="43"/>
        <v>YES</v>
      </c>
      <c r="T315" s="12">
        <f t="shared" si="44"/>
        <v>4685.375</v>
      </c>
      <c r="U315" s="12">
        <f t="shared" si="41"/>
        <v>13531.55</v>
      </c>
      <c r="V315" s="12">
        <f t="shared" si="42"/>
        <v>-8846.1749999999993</v>
      </c>
    </row>
    <row r="316" spans="1:22" x14ac:dyDescent="0.25">
      <c r="A316" s="6" t="s">
        <v>24</v>
      </c>
      <c r="B316" s="6" t="s">
        <v>23</v>
      </c>
      <c r="C316" s="27" t="s">
        <v>367</v>
      </c>
      <c r="D316" s="27" t="s">
        <v>367</v>
      </c>
      <c r="E316" s="24" t="s">
        <v>258</v>
      </c>
      <c r="F316" s="24" t="s">
        <v>257</v>
      </c>
      <c r="G316" s="7" t="s">
        <v>256</v>
      </c>
      <c r="H316" s="24" t="s">
        <v>368</v>
      </c>
      <c r="I316" s="18" t="s">
        <v>369</v>
      </c>
      <c r="J316" s="22" t="s">
        <v>383</v>
      </c>
      <c r="K316" s="12">
        <v>12.5</v>
      </c>
      <c r="L316" s="9">
        <v>28.61</v>
      </c>
      <c r="M316" s="12">
        <f t="shared" si="36"/>
        <v>357.625</v>
      </c>
      <c r="O316" s="11">
        <f t="shared" si="37"/>
        <v>12.5</v>
      </c>
      <c r="P316" s="12">
        <f t="shared" si="38"/>
        <v>0</v>
      </c>
      <c r="Q316" s="12">
        <f t="shared" si="39"/>
        <v>12.5</v>
      </c>
      <c r="R316" s="6" t="str">
        <f t="shared" si="40"/>
        <v>YES</v>
      </c>
      <c r="S316" s="6" t="str">
        <f t="shared" si="43"/>
        <v>YES</v>
      </c>
      <c r="T316" s="12">
        <f t="shared" si="44"/>
        <v>357.625</v>
      </c>
      <c r="U316" s="12">
        <f t="shared" si="41"/>
        <v>357.625</v>
      </c>
      <c r="V316" s="12">
        <f t="shared" si="42"/>
        <v>0</v>
      </c>
    </row>
    <row r="317" spans="1:22" x14ac:dyDescent="0.25">
      <c r="A317" s="6" t="s">
        <v>24</v>
      </c>
      <c r="B317" s="6" t="s">
        <v>23</v>
      </c>
      <c r="C317" s="27" t="s">
        <v>367</v>
      </c>
      <c r="D317" s="27" t="s">
        <v>367</v>
      </c>
      <c r="E317" s="24" t="s">
        <v>258</v>
      </c>
      <c r="F317" s="24" t="s">
        <v>257</v>
      </c>
      <c r="G317" s="7" t="s">
        <v>256</v>
      </c>
      <c r="H317" s="24" t="s">
        <v>368</v>
      </c>
      <c r="I317" s="18" t="s">
        <v>369</v>
      </c>
      <c r="J317" s="22" t="s">
        <v>383</v>
      </c>
      <c r="K317" s="12">
        <v>8.5</v>
      </c>
      <c r="L317" s="9">
        <v>156.84</v>
      </c>
      <c r="M317" s="12">
        <f t="shared" si="36"/>
        <v>1333.14</v>
      </c>
      <c r="O317" s="11">
        <f t="shared" si="37"/>
        <v>8.5</v>
      </c>
      <c r="P317" s="12">
        <f t="shared" si="38"/>
        <v>0</v>
      </c>
      <c r="Q317" s="12">
        <f t="shared" si="39"/>
        <v>8.5</v>
      </c>
      <c r="R317" s="6" t="str">
        <f t="shared" si="40"/>
        <v>NO</v>
      </c>
      <c r="S317" s="6" t="str">
        <f t="shared" si="43"/>
        <v>YES</v>
      </c>
      <c r="T317" s="12">
        <f t="shared" si="44"/>
        <v>1960.5</v>
      </c>
      <c r="U317" s="12">
        <f t="shared" si="41"/>
        <v>1333.14</v>
      </c>
      <c r="V317" s="12">
        <f t="shared" si="42"/>
        <v>627.3599999999999</v>
      </c>
    </row>
    <row r="318" spans="1:22" x14ac:dyDescent="0.25">
      <c r="A318" s="6" t="s">
        <v>24</v>
      </c>
      <c r="B318" s="6" t="s">
        <v>23</v>
      </c>
      <c r="C318" s="27" t="s">
        <v>367</v>
      </c>
      <c r="D318" s="27" t="s">
        <v>367</v>
      </c>
      <c r="E318" s="24" t="s">
        <v>258</v>
      </c>
      <c r="F318" s="24" t="s">
        <v>257</v>
      </c>
      <c r="G318" s="7" t="s">
        <v>256</v>
      </c>
      <c r="H318" s="24" t="s">
        <v>368</v>
      </c>
      <c r="I318" s="18" t="s">
        <v>369</v>
      </c>
      <c r="J318" s="22" t="s">
        <v>383</v>
      </c>
      <c r="K318" s="12">
        <v>16</v>
      </c>
      <c r="L318" s="9">
        <v>5.52</v>
      </c>
      <c r="M318" s="12">
        <f t="shared" si="36"/>
        <v>88.32</v>
      </c>
      <c r="O318" s="11">
        <f t="shared" si="37"/>
        <v>16</v>
      </c>
      <c r="P318" s="12">
        <f t="shared" si="38"/>
        <v>0</v>
      </c>
      <c r="Q318" s="12">
        <f t="shared" si="39"/>
        <v>16</v>
      </c>
      <c r="R318" s="6" t="str">
        <f t="shared" si="40"/>
        <v>YES</v>
      </c>
      <c r="S318" s="6" t="str">
        <f t="shared" si="43"/>
        <v>YES</v>
      </c>
      <c r="T318" s="12">
        <f t="shared" si="44"/>
        <v>69</v>
      </c>
      <c r="U318" s="12">
        <f t="shared" si="41"/>
        <v>88.32</v>
      </c>
      <c r="V318" s="12">
        <f t="shared" si="42"/>
        <v>-19.319999999999993</v>
      </c>
    </row>
    <row r="319" spans="1:22" x14ac:dyDescent="0.25">
      <c r="A319" s="6" t="s">
        <v>24</v>
      </c>
      <c r="B319" s="6" t="s">
        <v>23</v>
      </c>
      <c r="C319" s="27" t="s">
        <v>367</v>
      </c>
      <c r="D319" s="27" t="s">
        <v>367</v>
      </c>
      <c r="E319" s="24" t="s">
        <v>258</v>
      </c>
      <c r="F319" s="24" t="s">
        <v>257</v>
      </c>
      <c r="G319" s="7" t="s">
        <v>256</v>
      </c>
      <c r="H319" s="24" t="s">
        <v>368</v>
      </c>
      <c r="I319" s="18" t="s">
        <v>369</v>
      </c>
      <c r="J319" s="22" t="s">
        <v>384</v>
      </c>
      <c r="K319" s="12">
        <v>5</v>
      </c>
      <c r="L319" s="9">
        <v>439.03</v>
      </c>
      <c r="M319" s="12">
        <f t="shared" si="36"/>
        <v>2195.1499999999996</v>
      </c>
      <c r="N319" s="12">
        <v>6229.89</v>
      </c>
      <c r="O319" s="11">
        <f t="shared" si="37"/>
        <v>4.9999999999999991</v>
      </c>
      <c r="P319" s="12">
        <f t="shared" si="38"/>
        <v>14.190123681752956</v>
      </c>
      <c r="Q319" s="12">
        <f t="shared" si="39"/>
        <v>19.190123681752958</v>
      </c>
      <c r="R319" s="6" t="str">
        <f t="shared" si="40"/>
        <v>YES</v>
      </c>
      <c r="S319" s="6" t="str">
        <f t="shared" si="43"/>
        <v>YES</v>
      </c>
      <c r="T319" s="12">
        <f t="shared" si="44"/>
        <v>5487.875</v>
      </c>
      <c r="U319" s="12">
        <f t="shared" si="41"/>
        <v>8425.0400000000009</v>
      </c>
      <c r="V319" s="12">
        <f t="shared" si="42"/>
        <v>-2937.1650000000009</v>
      </c>
    </row>
    <row r="320" spans="1:22" x14ac:dyDescent="0.25">
      <c r="A320" s="6" t="s">
        <v>24</v>
      </c>
      <c r="B320" s="6" t="s">
        <v>23</v>
      </c>
      <c r="C320" s="27" t="s">
        <v>367</v>
      </c>
      <c r="D320" s="27" t="s">
        <v>367</v>
      </c>
      <c r="E320" s="24" t="s">
        <v>258</v>
      </c>
      <c r="F320" s="24" t="s">
        <v>257</v>
      </c>
      <c r="G320" s="7" t="s">
        <v>256</v>
      </c>
      <c r="H320" s="24" t="s">
        <v>368</v>
      </c>
      <c r="I320" s="18" t="s">
        <v>369</v>
      </c>
      <c r="J320" s="22" t="s">
        <v>384</v>
      </c>
      <c r="K320" s="12">
        <v>12.5</v>
      </c>
      <c r="L320" s="9">
        <v>12.11</v>
      </c>
      <c r="M320" s="12">
        <f t="shared" si="36"/>
        <v>151.375</v>
      </c>
      <c r="O320" s="11">
        <f t="shared" si="37"/>
        <v>12.5</v>
      </c>
      <c r="P320" s="12">
        <f t="shared" si="38"/>
        <v>0</v>
      </c>
      <c r="Q320" s="12">
        <f t="shared" si="39"/>
        <v>12.5</v>
      </c>
      <c r="R320" s="6" t="str">
        <f t="shared" si="40"/>
        <v>YES</v>
      </c>
      <c r="S320" s="6" t="str">
        <f t="shared" si="43"/>
        <v>YES</v>
      </c>
      <c r="T320" s="12">
        <f t="shared" si="44"/>
        <v>151.375</v>
      </c>
      <c r="U320" s="12">
        <f t="shared" si="41"/>
        <v>151.375</v>
      </c>
      <c r="V320" s="12">
        <f t="shared" si="42"/>
        <v>0</v>
      </c>
    </row>
    <row r="321" spans="1:22" x14ac:dyDescent="0.25">
      <c r="A321" s="6" t="s">
        <v>24</v>
      </c>
      <c r="B321" s="6" t="s">
        <v>23</v>
      </c>
      <c r="C321" s="27" t="s">
        <v>367</v>
      </c>
      <c r="D321" s="27" t="s">
        <v>367</v>
      </c>
      <c r="E321" s="24" t="s">
        <v>258</v>
      </c>
      <c r="F321" s="24" t="s">
        <v>257</v>
      </c>
      <c r="G321" s="7" t="s">
        <v>256</v>
      </c>
      <c r="H321" s="24" t="s">
        <v>368</v>
      </c>
      <c r="I321" s="18" t="s">
        <v>369</v>
      </c>
      <c r="J321" s="22" t="s">
        <v>385</v>
      </c>
      <c r="K321" s="12">
        <v>5</v>
      </c>
      <c r="L321" s="9">
        <v>26.63</v>
      </c>
      <c r="M321" s="12">
        <f t="shared" si="36"/>
        <v>133.15</v>
      </c>
      <c r="N321" s="12">
        <v>817.04</v>
      </c>
      <c r="O321" s="11">
        <f t="shared" si="37"/>
        <v>5</v>
      </c>
      <c r="P321" s="12">
        <f t="shared" si="38"/>
        <v>30.681186631618477</v>
      </c>
      <c r="Q321" s="12">
        <f t="shared" si="39"/>
        <v>35.681186631618473</v>
      </c>
      <c r="R321" s="6" t="str">
        <f t="shared" si="40"/>
        <v>YES</v>
      </c>
      <c r="S321" s="6" t="str">
        <f t="shared" si="43"/>
        <v>YES</v>
      </c>
      <c r="T321" s="12">
        <f t="shared" si="44"/>
        <v>332.875</v>
      </c>
      <c r="U321" s="12">
        <f t="shared" si="41"/>
        <v>950.18999999999994</v>
      </c>
      <c r="V321" s="12">
        <f t="shared" si="42"/>
        <v>-617.31499999999994</v>
      </c>
    </row>
    <row r="322" spans="1:22" x14ac:dyDescent="0.25">
      <c r="A322" s="6" t="s">
        <v>24</v>
      </c>
      <c r="B322" s="6" t="s">
        <v>23</v>
      </c>
      <c r="C322" s="27" t="s">
        <v>367</v>
      </c>
      <c r="D322" s="27" t="s">
        <v>367</v>
      </c>
      <c r="E322" s="24" t="s">
        <v>258</v>
      </c>
      <c r="F322" s="24" t="s">
        <v>257</v>
      </c>
      <c r="G322" s="7" t="s">
        <v>256</v>
      </c>
      <c r="H322" s="24" t="s">
        <v>368</v>
      </c>
      <c r="I322" s="18" t="s">
        <v>369</v>
      </c>
      <c r="J322" s="22" t="s">
        <v>386</v>
      </c>
      <c r="K322" s="12">
        <v>5</v>
      </c>
      <c r="L322" s="9">
        <v>83.07</v>
      </c>
      <c r="M322" s="12">
        <f t="shared" si="36"/>
        <v>415.34999999999997</v>
      </c>
      <c r="N322" s="12">
        <v>1426.89</v>
      </c>
      <c r="O322" s="11">
        <f t="shared" ref="O322:O326" si="45">M322/L322</f>
        <v>5</v>
      </c>
      <c r="P322" s="12">
        <f t="shared" ref="P322:P385" si="46">N322/L322</f>
        <v>17.1769591910437</v>
      </c>
      <c r="Q322" s="12">
        <f t="shared" ref="Q322:Q385" si="47">(M322+N322)/L322</f>
        <v>22.1769591910437</v>
      </c>
      <c r="R322" s="6" t="str">
        <f t="shared" ref="R322:R385" si="48">IF(Q322&gt;12.49,"YES","NO")</f>
        <v>YES</v>
      </c>
      <c r="S322" s="6" t="str">
        <f t="shared" si="43"/>
        <v>YES</v>
      </c>
      <c r="T322" s="12">
        <f t="shared" si="44"/>
        <v>1038.375</v>
      </c>
      <c r="U322" s="12">
        <f t="shared" ref="U322:U385" si="49">M322+N322</f>
        <v>1842.24</v>
      </c>
      <c r="V322" s="12">
        <f t="shared" ref="V322:V385" si="50">T322-U322</f>
        <v>-803.86500000000001</v>
      </c>
    </row>
    <row r="323" spans="1:22" x14ac:dyDescent="0.25">
      <c r="A323" s="6" t="s">
        <v>24</v>
      </c>
      <c r="B323" s="6" t="s">
        <v>23</v>
      </c>
      <c r="C323" s="27" t="s">
        <v>367</v>
      </c>
      <c r="D323" s="27" t="s">
        <v>367</v>
      </c>
      <c r="E323" s="24" t="s">
        <v>258</v>
      </c>
      <c r="F323" s="24" t="s">
        <v>257</v>
      </c>
      <c r="G323" s="7" t="s">
        <v>256</v>
      </c>
      <c r="H323" s="24" t="s">
        <v>368</v>
      </c>
      <c r="I323" s="18" t="s">
        <v>369</v>
      </c>
      <c r="J323" s="22" t="s">
        <v>387</v>
      </c>
      <c r="K323" s="12">
        <v>5</v>
      </c>
      <c r="L323" s="9">
        <v>36.799999999999997</v>
      </c>
      <c r="M323" s="12">
        <v>184</v>
      </c>
      <c r="N323" s="12">
        <v>530.37</v>
      </c>
      <c r="O323" s="11">
        <f t="shared" si="45"/>
        <v>5</v>
      </c>
      <c r="P323" s="12">
        <f t="shared" si="46"/>
        <v>14.412228260869567</v>
      </c>
      <c r="Q323" s="12">
        <f t="shared" si="47"/>
        <v>19.412228260869568</v>
      </c>
      <c r="R323" s="6" t="str">
        <f t="shared" si="48"/>
        <v>YES</v>
      </c>
      <c r="S323" s="6" t="str">
        <f t="shared" si="43"/>
        <v>YES</v>
      </c>
      <c r="T323" s="12">
        <f t="shared" si="44"/>
        <v>459.99999999999994</v>
      </c>
      <c r="U323" s="12">
        <f t="shared" si="49"/>
        <v>714.37</v>
      </c>
      <c r="V323" s="12">
        <f t="shared" si="50"/>
        <v>-254.37000000000006</v>
      </c>
    </row>
    <row r="324" spans="1:22" x14ac:dyDescent="0.25">
      <c r="A324" s="6" t="s">
        <v>24</v>
      </c>
      <c r="B324" s="6" t="s">
        <v>23</v>
      </c>
      <c r="C324" s="27" t="s">
        <v>367</v>
      </c>
      <c r="D324" s="27" t="s">
        <v>367</v>
      </c>
      <c r="E324" s="24" t="s">
        <v>258</v>
      </c>
      <c r="F324" s="24" t="s">
        <v>257</v>
      </c>
      <c r="G324" s="7" t="s">
        <v>256</v>
      </c>
      <c r="H324" s="24" t="s">
        <v>368</v>
      </c>
      <c r="I324" s="18" t="s">
        <v>369</v>
      </c>
      <c r="J324" s="22" t="s">
        <v>387</v>
      </c>
      <c r="K324" s="12">
        <v>6.95</v>
      </c>
      <c r="L324" s="9">
        <v>6.91</v>
      </c>
      <c r="M324" s="12">
        <v>48.02</v>
      </c>
      <c r="O324" s="11">
        <f t="shared" si="45"/>
        <v>6.9493487698986982</v>
      </c>
      <c r="P324" s="12">
        <f t="shared" si="46"/>
        <v>0</v>
      </c>
      <c r="Q324" s="12">
        <f t="shared" si="47"/>
        <v>6.9493487698986982</v>
      </c>
      <c r="R324" s="6" t="str">
        <f t="shared" si="48"/>
        <v>NO</v>
      </c>
      <c r="S324" s="6" t="str">
        <f t="shared" ref="S324:S387" si="51">IF(O324&gt;3.32,"YES","NO")</f>
        <v>YES</v>
      </c>
      <c r="T324" s="12">
        <f t="shared" ref="T324:T387" si="52">L324*12.5</f>
        <v>86.375</v>
      </c>
      <c r="U324" s="12">
        <f t="shared" si="49"/>
        <v>48.02</v>
      </c>
      <c r="V324" s="12">
        <f t="shared" si="50"/>
        <v>38.354999999999997</v>
      </c>
    </row>
    <row r="325" spans="1:22" x14ac:dyDescent="0.25">
      <c r="A325" s="6" t="s">
        <v>24</v>
      </c>
      <c r="B325" s="6" t="s">
        <v>23</v>
      </c>
      <c r="C325" s="27" t="s">
        <v>367</v>
      </c>
      <c r="D325" s="27" t="s">
        <v>367</v>
      </c>
      <c r="E325" s="24" t="s">
        <v>258</v>
      </c>
      <c r="F325" s="24" t="s">
        <v>257</v>
      </c>
      <c r="G325" s="7" t="s">
        <v>256</v>
      </c>
      <c r="H325" s="24" t="s">
        <v>368</v>
      </c>
      <c r="I325" s="18" t="s">
        <v>369</v>
      </c>
      <c r="J325" s="22" t="s">
        <v>387</v>
      </c>
      <c r="K325" s="12">
        <v>6.38</v>
      </c>
      <c r="L325" s="9">
        <v>7.15</v>
      </c>
      <c r="M325" s="12">
        <v>45.62</v>
      </c>
      <c r="O325" s="11">
        <f t="shared" si="45"/>
        <v>6.3804195804195798</v>
      </c>
      <c r="P325" s="12">
        <f t="shared" si="46"/>
        <v>0</v>
      </c>
      <c r="Q325" s="12">
        <f t="shared" si="47"/>
        <v>6.3804195804195798</v>
      </c>
      <c r="R325" s="6" t="str">
        <f t="shared" si="48"/>
        <v>NO</v>
      </c>
      <c r="S325" s="6" t="str">
        <f t="shared" si="51"/>
        <v>YES</v>
      </c>
      <c r="T325" s="12">
        <f t="shared" si="52"/>
        <v>89.375</v>
      </c>
      <c r="U325" s="12">
        <f t="shared" si="49"/>
        <v>45.62</v>
      </c>
      <c r="V325" s="12">
        <f t="shared" si="50"/>
        <v>43.755000000000003</v>
      </c>
    </row>
    <row r="326" spans="1:22" x14ac:dyDescent="0.25">
      <c r="A326" s="6" t="s">
        <v>24</v>
      </c>
      <c r="B326" s="6" t="s">
        <v>23</v>
      </c>
      <c r="C326" t="s">
        <v>392</v>
      </c>
      <c r="D326" t="s">
        <v>392</v>
      </c>
      <c r="E326" s="24" t="s">
        <v>393</v>
      </c>
      <c r="F326" t="s">
        <v>390</v>
      </c>
      <c r="G326" t="s">
        <v>391</v>
      </c>
      <c r="H326" t="s">
        <v>388</v>
      </c>
      <c r="I326" t="s">
        <v>389</v>
      </c>
      <c r="J326" s="22" t="s">
        <v>394</v>
      </c>
      <c r="K326" s="12">
        <v>0</v>
      </c>
      <c r="L326" s="9">
        <v>0</v>
      </c>
      <c r="M326" s="12">
        <v>2854.14</v>
      </c>
      <c r="N326" s="12">
        <v>1654.3</v>
      </c>
      <c r="O326" s="11" t="e">
        <f t="shared" si="45"/>
        <v>#DIV/0!</v>
      </c>
      <c r="P326" s="12" t="e">
        <f t="shared" si="46"/>
        <v>#DIV/0!</v>
      </c>
      <c r="Q326" s="12" t="e">
        <f t="shared" si="47"/>
        <v>#DIV/0!</v>
      </c>
      <c r="R326" s="6" t="e">
        <f t="shared" si="48"/>
        <v>#DIV/0!</v>
      </c>
      <c r="S326" s="6" t="e">
        <f t="shared" si="51"/>
        <v>#DIV/0!</v>
      </c>
      <c r="T326" s="12">
        <f t="shared" si="52"/>
        <v>0</v>
      </c>
      <c r="U326" s="12">
        <f t="shared" si="49"/>
        <v>4508.4399999999996</v>
      </c>
      <c r="V326" s="12">
        <f t="shared" si="50"/>
        <v>-4508.4399999999996</v>
      </c>
    </row>
    <row r="327" spans="1:22" x14ac:dyDescent="0.25">
      <c r="A327" s="6" t="s">
        <v>24</v>
      </c>
      <c r="B327" s="6" t="s">
        <v>23</v>
      </c>
      <c r="C327" t="s">
        <v>392</v>
      </c>
      <c r="D327" t="s">
        <v>392</v>
      </c>
      <c r="E327" s="24" t="s">
        <v>393</v>
      </c>
      <c r="F327" t="s">
        <v>390</v>
      </c>
      <c r="G327" t="s">
        <v>391</v>
      </c>
      <c r="H327" t="s">
        <v>388</v>
      </c>
      <c r="I327" t="s">
        <v>389</v>
      </c>
      <c r="J327" s="22" t="s">
        <v>394</v>
      </c>
      <c r="K327" s="12">
        <v>5.5</v>
      </c>
      <c r="L327" s="9">
        <v>300.43</v>
      </c>
      <c r="M327" s="12">
        <v>1652.37</v>
      </c>
      <c r="N327" s="12">
        <v>0</v>
      </c>
      <c r="O327" s="11" t="e">
        <f t="shared" ref="O327:O347" si="53">M345/L345</f>
        <v>#DIV/0!</v>
      </c>
      <c r="P327" s="12">
        <f t="shared" si="46"/>
        <v>0</v>
      </c>
      <c r="Q327" s="12">
        <f t="shared" si="47"/>
        <v>5.5000166428119694</v>
      </c>
      <c r="R327" s="6" t="str">
        <f t="shared" si="48"/>
        <v>NO</v>
      </c>
      <c r="S327" s="6" t="e">
        <f t="shared" si="51"/>
        <v>#DIV/0!</v>
      </c>
      <c r="T327" s="12">
        <f t="shared" si="52"/>
        <v>3755.375</v>
      </c>
      <c r="U327" s="12">
        <f t="shared" si="49"/>
        <v>1652.37</v>
      </c>
      <c r="V327" s="12">
        <f t="shared" si="50"/>
        <v>2103.0050000000001</v>
      </c>
    </row>
    <row r="328" spans="1:22" x14ac:dyDescent="0.25">
      <c r="A328" s="6" t="s">
        <v>24</v>
      </c>
      <c r="B328" s="6" t="s">
        <v>23</v>
      </c>
      <c r="C328" t="s">
        <v>392</v>
      </c>
      <c r="D328" t="s">
        <v>392</v>
      </c>
      <c r="E328" s="24" t="s">
        <v>393</v>
      </c>
      <c r="F328" t="s">
        <v>390</v>
      </c>
      <c r="G328" t="s">
        <v>391</v>
      </c>
      <c r="H328" t="s">
        <v>388</v>
      </c>
      <c r="I328" t="s">
        <v>389</v>
      </c>
      <c r="J328" s="22" t="s">
        <v>395</v>
      </c>
      <c r="K328" s="12">
        <v>0</v>
      </c>
      <c r="L328" s="9">
        <v>0</v>
      </c>
      <c r="M328" s="12">
        <v>766</v>
      </c>
      <c r="N328" s="12">
        <v>748.95</v>
      </c>
      <c r="O328" s="11">
        <f t="shared" si="53"/>
        <v>5.0000000000000009</v>
      </c>
      <c r="P328" s="12" t="e">
        <f t="shared" si="46"/>
        <v>#DIV/0!</v>
      </c>
      <c r="Q328" s="12" t="e">
        <f t="shared" si="47"/>
        <v>#DIV/0!</v>
      </c>
      <c r="R328" s="6" t="e">
        <f t="shared" si="48"/>
        <v>#DIV/0!</v>
      </c>
      <c r="S328" s="6" t="str">
        <f t="shared" si="51"/>
        <v>YES</v>
      </c>
      <c r="T328" s="12">
        <f t="shared" si="52"/>
        <v>0</v>
      </c>
      <c r="U328" s="12">
        <f t="shared" si="49"/>
        <v>1514.95</v>
      </c>
      <c r="V328" s="12">
        <f t="shared" si="50"/>
        <v>-1514.95</v>
      </c>
    </row>
    <row r="329" spans="1:22" x14ac:dyDescent="0.25">
      <c r="A329" s="6" t="s">
        <v>24</v>
      </c>
      <c r="B329" s="6" t="s">
        <v>23</v>
      </c>
      <c r="C329" t="s">
        <v>392</v>
      </c>
      <c r="D329" t="s">
        <v>392</v>
      </c>
      <c r="E329" s="24" t="s">
        <v>393</v>
      </c>
      <c r="F329" t="s">
        <v>390</v>
      </c>
      <c r="G329" t="s">
        <v>391</v>
      </c>
      <c r="H329" t="s">
        <v>388</v>
      </c>
      <c r="I329" t="s">
        <v>389</v>
      </c>
      <c r="J329" s="22" t="s">
        <v>395</v>
      </c>
      <c r="K329" s="12">
        <v>5</v>
      </c>
      <c r="L329" s="9">
        <v>39.78</v>
      </c>
      <c r="M329" s="12">
        <v>198.9</v>
      </c>
      <c r="N329" s="12">
        <v>0</v>
      </c>
      <c r="O329" s="11">
        <f t="shared" si="53"/>
        <v>15</v>
      </c>
      <c r="P329" s="12">
        <f t="shared" si="46"/>
        <v>0</v>
      </c>
      <c r="Q329" s="12">
        <f t="shared" si="47"/>
        <v>5</v>
      </c>
      <c r="R329" s="6" t="str">
        <f t="shared" si="48"/>
        <v>NO</v>
      </c>
      <c r="S329" s="6" t="str">
        <f t="shared" si="51"/>
        <v>YES</v>
      </c>
      <c r="T329" s="12">
        <f t="shared" si="52"/>
        <v>497.25</v>
      </c>
      <c r="U329" s="12">
        <f t="shared" si="49"/>
        <v>198.9</v>
      </c>
      <c r="V329" s="12">
        <f t="shared" si="50"/>
        <v>298.35000000000002</v>
      </c>
    </row>
    <row r="330" spans="1:22" x14ac:dyDescent="0.25">
      <c r="A330" s="6" t="s">
        <v>24</v>
      </c>
      <c r="B330" s="6" t="s">
        <v>23</v>
      </c>
      <c r="C330" t="s">
        <v>392</v>
      </c>
      <c r="D330" t="s">
        <v>392</v>
      </c>
      <c r="E330" s="24" t="s">
        <v>393</v>
      </c>
      <c r="F330" t="s">
        <v>390</v>
      </c>
      <c r="G330" t="s">
        <v>391</v>
      </c>
      <c r="H330" t="s">
        <v>388</v>
      </c>
      <c r="I330" t="s">
        <v>389</v>
      </c>
      <c r="J330" s="22" t="s">
        <v>396</v>
      </c>
      <c r="K330" s="12">
        <v>0</v>
      </c>
      <c r="L330" s="9">
        <v>0</v>
      </c>
      <c r="M330" s="12">
        <v>2724.81</v>
      </c>
      <c r="N330" s="12">
        <v>1500.45</v>
      </c>
      <c r="O330" s="11">
        <f t="shared" si="53"/>
        <v>18</v>
      </c>
      <c r="P330" s="12" t="e">
        <f t="shared" si="46"/>
        <v>#DIV/0!</v>
      </c>
      <c r="Q330" s="12" t="e">
        <f t="shared" si="47"/>
        <v>#DIV/0!</v>
      </c>
      <c r="R330" s="6" t="e">
        <f t="shared" si="48"/>
        <v>#DIV/0!</v>
      </c>
      <c r="S330" s="6" t="str">
        <f t="shared" si="51"/>
        <v>YES</v>
      </c>
      <c r="T330" s="12">
        <f t="shared" si="52"/>
        <v>0</v>
      </c>
      <c r="U330" s="12">
        <f t="shared" si="49"/>
        <v>4225.26</v>
      </c>
      <c r="V330" s="12">
        <f t="shared" si="50"/>
        <v>-4225.26</v>
      </c>
    </row>
    <row r="331" spans="1:22" x14ac:dyDescent="0.25">
      <c r="A331" s="6" t="s">
        <v>24</v>
      </c>
      <c r="B331" s="6" t="s">
        <v>23</v>
      </c>
      <c r="C331" t="s">
        <v>392</v>
      </c>
      <c r="D331" t="s">
        <v>392</v>
      </c>
      <c r="E331" s="24" t="s">
        <v>393</v>
      </c>
      <c r="F331" t="s">
        <v>390</v>
      </c>
      <c r="G331" t="s">
        <v>391</v>
      </c>
      <c r="H331" t="s">
        <v>388</v>
      </c>
      <c r="I331" t="s">
        <v>389</v>
      </c>
      <c r="J331" s="22" t="s">
        <v>396</v>
      </c>
      <c r="K331" s="12">
        <v>6</v>
      </c>
      <c r="L331" s="9">
        <v>302.75</v>
      </c>
      <c r="M331" s="12">
        <v>1816.5</v>
      </c>
      <c r="N331" s="12">
        <v>0</v>
      </c>
      <c r="O331" s="11" t="e">
        <f t="shared" si="53"/>
        <v>#DIV/0!</v>
      </c>
      <c r="P331" s="12">
        <f t="shared" si="46"/>
        <v>0</v>
      </c>
      <c r="Q331" s="12">
        <f t="shared" si="47"/>
        <v>6</v>
      </c>
      <c r="R331" s="6" t="str">
        <f t="shared" si="48"/>
        <v>NO</v>
      </c>
      <c r="S331" s="6" t="e">
        <f t="shared" si="51"/>
        <v>#DIV/0!</v>
      </c>
      <c r="T331" s="12">
        <f t="shared" si="52"/>
        <v>3784.375</v>
      </c>
      <c r="U331" s="12">
        <f t="shared" si="49"/>
        <v>1816.5</v>
      </c>
      <c r="V331" s="12">
        <f t="shared" si="50"/>
        <v>1967.875</v>
      </c>
    </row>
    <row r="332" spans="1:22" x14ac:dyDescent="0.25">
      <c r="A332" s="6" t="s">
        <v>24</v>
      </c>
      <c r="B332" s="6" t="s">
        <v>23</v>
      </c>
      <c r="C332" t="s">
        <v>392</v>
      </c>
      <c r="D332" t="s">
        <v>392</v>
      </c>
      <c r="E332" s="24" t="s">
        <v>393</v>
      </c>
      <c r="F332" t="s">
        <v>390</v>
      </c>
      <c r="G332" t="s">
        <v>391</v>
      </c>
      <c r="H332" t="s">
        <v>388</v>
      </c>
      <c r="I332" t="s">
        <v>389</v>
      </c>
      <c r="J332" s="22" t="s">
        <v>397</v>
      </c>
      <c r="K332" s="12">
        <v>0</v>
      </c>
      <c r="L332" s="9">
        <v>0</v>
      </c>
      <c r="M332" s="12">
        <v>1019.12</v>
      </c>
      <c r="N332" s="12">
        <v>1019.12</v>
      </c>
      <c r="O332" s="11">
        <f t="shared" si="53"/>
        <v>6</v>
      </c>
      <c r="P332" s="12" t="e">
        <f t="shared" si="46"/>
        <v>#DIV/0!</v>
      </c>
      <c r="Q332" s="12" t="e">
        <f t="shared" si="47"/>
        <v>#DIV/0!</v>
      </c>
      <c r="R332" s="6" t="e">
        <f t="shared" si="48"/>
        <v>#DIV/0!</v>
      </c>
      <c r="S332" s="6" t="str">
        <f t="shared" si="51"/>
        <v>YES</v>
      </c>
      <c r="T332" s="12">
        <f t="shared" si="52"/>
        <v>0</v>
      </c>
      <c r="U332" s="12">
        <f t="shared" si="49"/>
        <v>2038.24</v>
      </c>
      <c r="V332" s="12">
        <f t="shared" si="50"/>
        <v>-2038.24</v>
      </c>
    </row>
    <row r="333" spans="1:22" x14ac:dyDescent="0.25">
      <c r="A333" s="6" t="s">
        <v>24</v>
      </c>
      <c r="B333" s="6" t="s">
        <v>23</v>
      </c>
      <c r="C333" t="s">
        <v>392</v>
      </c>
      <c r="D333" t="s">
        <v>392</v>
      </c>
      <c r="E333" s="24" t="s">
        <v>393</v>
      </c>
      <c r="F333" t="s">
        <v>390</v>
      </c>
      <c r="G333" t="s">
        <v>391</v>
      </c>
      <c r="H333" t="s">
        <v>388</v>
      </c>
      <c r="I333" t="s">
        <v>389</v>
      </c>
      <c r="J333" s="22" t="s">
        <v>397</v>
      </c>
      <c r="K333" s="12">
        <v>5</v>
      </c>
      <c r="L333" s="9">
        <v>57.76</v>
      </c>
      <c r="M333" s="12">
        <v>288.8</v>
      </c>
      <c r="N333" s="12">
        <v>0</v>
      </c>
      <c r="O333" s="11">
        <f t="shared" si="53"/>
        <v>15</v>
      </c>
      <c r="P333" s="12">
        <f t="shared" si="46"/>
        <v>0</v>
      </c>
      <c r="Q333" s="12">
        <f t="shared" si="47"/>
        <v>5</v>
      </c>
      <c r="R333" s="6" t="str">
        <f t="shared" si="48"/>
        <v>NO</v>
      </c>
      <c r="S333" s="6" t="str">
        <f t="shared" si="51"/>
        <v>YES</v>
      </c>
      <c r="T333" s="12">
        <f t="shared" si="52"/>
        <v>722</v>
      </c>
      <c r="U333" s="12">
        <f t="shared" si="49"/>
        <v>288.8</v>
      </c>
      <c r="V333" s="12">
        <f t="shared" si="50"/>
        <v>433.2</v>
      </c>
    </row>
    <row r="334" spans="1:22" x14ac:dyDescent="0.25">
      <c r="A334" s="6" t="s">
        <v>24</v>
      </c>
      <c r="B334" s="6" t="s">
        <v>23</v>
      </c>
      <c r="C334" t="s">
        <v>392</v>
      </c>
      <c r="D334" t="s">
        <v>392</v>
      </c>
      <c r="E334" s="24" t="s">
        <v>393</v>
      </c>
      <c r="F334" t="s">
        <v>390</v>
      </c>
      <c r="G334" t="s">
        <v>391</v>
      </c>
      <c r="H334" t="s">
        <v>388</v>
      </c>
      <c r="I334" t="s">
        <v>389</v>
      </c>
      <c r="J334" s="22" t="s">
        <v>397</v>
      </c>
      <c r="K334" s="12">
        <v>18</v>
      </c>
      <c r="L334" s="9">
        <v>35</v>
      </c>
      <c r="M334" s="12">
        <v>630</v>
      </c>
      <c r="N334" s="12">
        <v>0</v>
      </c>
      <c r="O334" s="11" t="e">
        <f t="shared" si="53"/>
        <v>#DIV/0!</v>
      </c>
      <c r="P334" s="12">
        <f t="shared" si="46"/>
        <v>0</v>
      </c>
      <c r="Q334" s="12">
        <f t="shared" si="47"/>
        <v>18</v>
      </c>
      <c r="R334" s="6" t="str">
        <f t="shared" si="48"/>
        <v>YES</v>
      </c>
      <c r="S334" s="6" t="e">
        <f t="shared" si="51"/>
        <v>#DIV/0!</v>
      </c>
      <c r="T334" s="12">
        <f t="shared" si="52"/>
        <v>437.5</v>
      </c>
      <c r="U334" s="12">
        <f t="shared" si="49"/>
        <v>630</v>
      </c>
      <c r="V334" s="12">
        <f t="shared" si="50"/>
        <v>-192.5</v>
      </c>
    </row>
    <row r="335" spans="1:22" x14ac:dyDescent="0.25">
      <c r="A335" s="6" t="s">
        <v>24</v>
      </c>
      <c r="B335" s="6" t="s">
        <v>23</v>
      </c>
      <c r="C335" t="s">
        <v>392</v>
      </c>
      <c r="D335" t="s">
        <v>392</v>
      </c>
      <c r="E335" s="24" t="s">
        <v>393</v>
      </c>
      <c r="F335" t="s">
        <v>390</v>
      </c>
      <c r="G335" t="s">
        <v>391</v>
      </c>
      <c r="H335" t="s">
        <v>388</v>
      </c>
      <c r="I335" t="s">
        <v>389</v>
      </c>
      <c r="J335" s="22" t="s">
        <v>398</v>
      </c>
      <c r="K335" s="12">
        <v>0</v>
      </c>
      <c r="L335" s="9">
        <v>0</v>
      </c>
      <c r="M335" s="12">
        <v>99.75</v>
      </c>
      <c r="N335" s="12">
        <v>99.75</v>
      </c>
      <c r="O335" s="11">
        <f t="shared" si="53"/>
        <v>5</v>
      </c>
      <c r="P335" s="12" t="e">
        <f t="shared" si="46"/>
        <v>#DIV/0!</v>
      </c>
      <c r="Q335" s="12" t="e">
        <f t="shared" si="47"/>
        <v>#DIV/0!</v>
      </c>
      <c r="R335" s="6" t="e">
        <f t="shared" si="48"/>
        <v>#DIV/0!</v>
      </c>
      <c r="S335" s="6" t="str">
        <f t="shared" si="51"/>
        <v>YES</v>
      </c>
      <c r="T335" s="12">
        <f t="shared" si="52"/>
        <v>0</v>
      </c>
      <c r="U335" s="12">
        <f t="shared" si="49"/>
        <v>199.5</v>
      </c>
      <c r="V335" s="12">
        <f t="shared" si="50"/>
        <v>-199.5</v>
      </c>
    </row>
    <row r="336" spans="1:22" x14ac:dyDescent="0.25">
      <c r="A336" s="6" t="s">
        <v>24</v>
      </c>
      <c r="B336" s="6" t="s">
        <v>23</v>
      </c>
      <c r="C336" t="s">
        <v>392</v>
      </c>
      <c r="D336" t="s">
        <v>392</v>
      </c>
      <c r="E336" s="24" t="s">
        <v>393</v>
      </c>
      <c r="F336" t="s">
        <v>390</v>
      </c>
      <c r="G336" t="s">
        <v>391</v>
      </c>
      <c r="H336" t="s">
        <v>388</v>
      </c>
      <c r="I336" t="s">
        <v>389</v>
      </c>
      <c r="J336" s="22" t="s">
        <v>398</v>
      </c>
      <c r="K336" s="12">
        <v>5.5</v>
      </c>
      <c r="L336" s="9">
        <v>14.95</v>
      </c>
      <c r="M336" s="12">
        <v>82.23</v>
      </c>
      <c r="N336" s="12">
        <v>0</v>
      </c>
      <c r="O336" s="11" t="e">
        <f t="shared" si="53"/>
        <v>#DIV/0!</v>
      </c>
      <c r="P336" s="12">
        <f t="shared" si="46"/>
        <v>0</v>
      </c>
      <c r="Q336" s="12">
        <f t="shared" si="47"/>
        <v>5.5003344481605358</v>
      </c>
      <c r="R336" s="6" t="str">
        <f t="shared" si="48"/>
        <v>NO</v>
      </c>
      <c r="S336" s="6" t="e">
        <f t="shared" si="51"/>
        <v>#DIV/0!</v>
      </c>
      <c r="T336" s="12">
        <f t="shared" si="52"/>
        <v>186.875</v>
      </c>
      <c r="U336" s="12">
        <f t="shared" si="49"/>
        <v>82.23</v>
      </c>
      <c r="V336" s="12">
        <f t="shared" si="50"/>
        <v>104.645</v>
      </c>
    </row>
    <row r="337" spans="1:22" x14ac:dyDescent="0.25">
      <c r="A337" s="6" t="s">
        <v>24</v>
      </c>
      <c r="B337" s="6" t="s">
        <v>23</v>
      </c>
      <c r="C337" t="s">
        <v>392</v>
      </c>
      <c r="D337" t="s">
        <v>392</v>
      </c>
      <c r="E337" s="24" t="s">
        <v>393</v>
      </c>
      <c r="F337" t="s">
        <v>390</v>
      </c>
      <c r="G337" t="s">
        <v>391</v>
      </c>
      <c r="H337" t="s">
        <v>388</v>
      </c>
      <c r="I337" t="s">
        <v>389</v>
      </c>
      <c r="J337" s="22" t="s">
        <v>399</v>
      </c>
      <c r="K337" s="12">
        <v>0</v>
      </c>
      <c r="L337" s="9">
        <v>0</v>
      </c>
      <c r="M337" s="12">
        <v>1588.3</v>
      </c>
      <c r="N337" s="12">
        <v>1588.3</v>
      </c>
      <c r="O337" s="11">
        <f t="shared" si="53"/>
        <v>5</v>
      </c>
      <c r="P337" s="12" t="e">
        <f t="shared" si="46"/>
        <v>#DIV/0!</v>
      </c>
      <c r="Q337" s="12" t="e">
        <f t="shared" si="47"/>
        <v>#DIV/0!</v>
      </c>
      <c r="R337" s="6" t="e">
        <f t="shared" si="48"/>
        <v>#DIV/0!</v>
      </c>
      <c r="S337" s="6" t="str">
        <f t="shared" si="51"/>
        <v>YES</v>
      </c>
      <c r="T337" s="12">
        <f t="shared" si="52"/>
        <v>0</v>
      </c>
      <c r="U337" s="12">
        <f t="shared" si="49"/>
        <v>3176.6</v>
      </c>
      <c r="V337" s="12">
        <f t="shared" si="50"/>
        <v>-3176.6</v>
      </c>
    </row>
    <row r="338" spans="1:22" x14ac:dyDescent="0.25">
      <c r="A338" s="6" t="s">
        <v>24</v>
      </c>
      <c r="B338" s="6" t="s">
        <v>23</v>
      </c>
      <c r="C338" t="s">
        <v>392</v>
      </c>
      <c r="D338" t="s">
        <v>392</v>
      </c>
      <c r="E338" s="24" t="s">
        <v>393</v>
      </c>
      <c r="F338" t="s">
        <v>390</v>
      </c>
      <c r="G338" t="s">
        <v>391</v>
      </c>
      <c r="H338" t="s">
        <v>388</v>
      </c>
      <c r="I338" t="s">
        <v>389</v>
      </c>
      <c r="J338" s="22" t="s">
        <v>399</v>
      </c>
      <c r="K338" s="12">
        <v>6</v>
      </c>
      <c r="L338" s="9">
        <v>132.77000000000001</v>
      </c>
      <c r="M338" s="12">
        <v>796.62</v>
      </c>
      <c r="N338" s="12">
        <v>0</v>
      </c>
      <c r="O338" s="11" t="e">
        <f t="shared" si="53"/>
        <v>#DIV/0!</v>
      </c>
      <c r="P338" s="12">
        <f t="shared" si="46"/>
        <v>0</v>
      </c>
      <c r="Q338" s="12">
        <f t="shared" si="47"/>
        <v>6</v>
      </c>
      <c r="R338" s="6" t="str">
        <f t="shared" si="48"/>
        <v>NO</v>
      </c>
      <c r="S338" s="6" t="e">
        <f t="shared" si="51"/>
        <v>#DIV/0!</v>
      </c>
      <c r="T338" s="12">
        <f t="shared" si="52"/>
        <v>1659.6250000000002</v>
      </c>
      <c r="U338" s="12">
        <f t="shared" si="49"/>
        <v>796.62</v>
      </c>
      <c r="V338" s="12">
        <f t="shared" si="50"/>
        <v>863.00500000000022</v>
      </c>
    </row>
    <row r="339" spans="1:22" x14ac:dyDescent="0.25">
      <c r="A339" s="6" t="s">
        <v>24</v>
      </c>
      <c r="B339" s="6" t="s">
        <v>23</v>
      </c>
      <c r="C339" t="s">
        <v>392</v>
      </c>
      <c r="D339" t="s">
        <v>392</v>
      </c>
      <c r="E339" s="24" t="s">
        <v>393</v>
      </c>
      <c r="F339" t="s">
        <v>390</v>
      </c>
      <c r="G339" t="s">
        <v>391</v>
      </c>
      <c r="H339" t="s">
        <v>388</v>
      </c>
      <c r="I339" t="s">
        <v>389</v>
      </c>
      <c r="J339" s="22" t="s">
        <v>399</v>
      </c>
      <c r="K339" s="12">
        <v>15</v>
      </c>
      <c r="L339" s="9">
        <v>8</v>
      </c>
      <c r="M339" s="12">
        <v>120</v>
      </c>
      <c r="N339" s="12">
        <v>0</v>
      </c>
      <c r="O339" s="11">
        <f t="shared" si="53"/>
        <v>5</v>
      </c>
      <c r="P339" s="12">
        <f t="shared" si="46"/>
        <v>0</v>
      </c>
      <c r="Q339" s="12">
        <f t="shared" si="47"/>
        <v>15</v>
      </c>
      <c r="R339" s="6" t="str">
        <f t="shared" si="48"/>
        <v>YES</v>
      </c>
      <c r="S339" s="6" t="str">
        <f t="shared" si="51"/>
        <v>YES</v>
      </c>
      <c r="T339" s="12">
        <f t="shared" si="52"/>
        <v>100</v>
      </c>
      <c r="U339" s="12">
        <f t="shared" si="49"/>
        <v>120</v>
      </c>
      <c r="V339" s="12">
        <f t="shared" si="50"/>
        <v>-20</v>
      </c>
    </row>
    <row r="340" spans="1:22" x14ac:dyDescent="0.25">
      <c r="A340" s="6" t="s">
        <v>24</v>
      </c>
      <c r="B340" s="6" t="s">
        <v>23</v>
      </c>
      <c r="C340" t="s">
        <v>392</v>
      </c>
      <c r="D340" t="s">
        <v>392</v>
      </c>
      <c r="E340" s="24" t="s">
        <v>393</v>
      </c>
      <c r="F340" t="s">
        <v>390</v>
      </c>
      <c r="G340" t="s">
        <v>391</v>
      </c>
      <c r="H340" t="s">
        <v>388</v>
      </c>
      <c r="I340" t="s">
        <v>389</v>
      </c>
      <c r="J340" s="22" t="s">
        <v>400</v>
      </c>
      <c r="K340" s="12">
        <v>0</v>
      </c>
      <c r="L340" s="9">
        <v>0</v>
      </c>
      <c r="M340" s="12">
        <v>2024.76</v>
      </c>
      <c r="N340" s="12">
        <v>1334.02</v>
      </c>
      <c r="O340" s="11" t="e">
        <f t="shared" si="53"/>
        <v>#DIV/0!</v>
      </c>
      <c r="P340" s="12" t="e">
        <f t="shared" si="46"/>
        <v>#DIV/0!</v>
      </c>
      <c r="Q340" s="12" t="e">
        <f t="shared" si="47"/>
        <v>#DIV/0!</v>
      </c>
      <c r="R340" s="6" t="e">
        <f t="shared" si="48"/>
        <v>#DIV/0!</v>
      </c>
      <c r="S340" s="6" t="e">
        <f t="shared" si="51"/>
        <v>#DIV/0!</v>
      </c>
      <c r="T340" s="12">
        <f t="shared" si="52"/>
        <v>0</v>
      </c>
      <c r="U340" s="12">
        <f t="shared" si="49"/>
        <v>3358.7799999999997</v>
      </c>
      <c r="V340" s="12">
        <f t="shared" si="50"/>
        <v>-3358.7799999999997</v>
      </c>
    </row>
    <row r="341" spans="1:22" x14ac:dyDescent="0.25">
      <c r="A341" s="6" t="s">
        <v>24</v>
      </c>
      <c r="B341" s="6" t="s">
        <v>23</v>
      </c>
      <c r="C341" t="s">
        <v>392</v>
      </c>
      <c r="D341" t="s">
        <v>392</v>
      </c>
      <c r="E341" s="24" t="s">
        <v>393</v>
      </c>
      <c r="F341" t="s">
        <v>390</v>
      </c>
      <c r="G341" t="s">
        <v>391</v>
      </c>
      <c r="H341" t="s">
        <v>388</v>
      </c>
      <c r="I341" t="s">
        <v>389</v>
      </c>
      <c r="J341" s="22" t="s">
        <v>400</v>
      </c>
      <c r="K341" s="12">
        <v>5</v>
      </c>
      <c r="L341" s="9">
        <v>202.47</v>
      </c>
      <c r="M341" s="12">
        <v>1012.35</v>
      </c>
      <c r="N341" s="12">
        <v>0</v>
      </c>
      <c r="O341" s="11">
        <f t="shared" si="53"/>
        <v>6</v>
      </c>
      <c r="P341" s="12">
        <f t="shared" si="46"/>
        <v>0</v>
      </c>
      <c r="Q341" s="12">
        <f t="shared" si="47"/>
        <v>5</v>
      </c>
      <c r="R341" s="6" t="str">
        <f t="shared" si="48"/>
        <v>NO</v>
      </c>
      <c r="S341" s="6" t="str">
        <f t="shared" si="51"/>
        <v>YES</v>
      </c>
      <c r="T341" s="12">
        <f t="shared" si="52"/>
        <v>2530.875</v>
      </c>
      <c r="U341" s="12">
        <f t="shared" si="49"/>
        <v>1012.35</v>
      </c>
      <c r="V341" s="12">
        <f t="shared" si="50"/>
        <v>1518.5250000000001</v>
      </c>
    </row>
    <row r="342" spans="1:22" x14ac:dyDescent="0.25">
      <c r="A342" s="6" t="s">
        <v>24</v>
      </c>
      <c r="B342" s="6" t="s">
        <v>23</v>
      </c>
      <c r="C342" t="s">
        <v>392</v>
      </c>
      <c r="D342" t="s">
        <v>392</v>
      </c>
      <c r="E342" s="24" t="s">
        <v>393</v>
      </c>
      <c r="F342" t="s">
        <v>390</v>
      </c>
      <c r="G342" t="s">
        <v>391</v>
      </c>
      <c r="H342" t="s">
        <v>388</v>
      </c>
      <c r="I342" t="s">
        <v>389</v>
      </c>
      <c r="J342" s="22" t="s">
        <v>401</v>
      </c>
      <c r="K342" s="12">
        <v>0</v>
      </c>
      <c r="L342" s="9">
        <v>0</v>
      </c>
      <c r="M342" s="12">
        <v>1321.64</v>
      </c>
      <c r="N342" s="12">
        <v>1051.47</v>
      </c>
      <c r="O342" s="11">
        <f t="shared" si="53"/>
        <v>15</v>
      </c>
      <c r="P342" s="12" t="e">
        <f t="shared" si="46"/>
        <v>#DIV/0!</v>
      </c>
      <c r="Q342" s="12" t="e">
        <f t="shared" si="47"/>
        <v>#DIV/0!</v>
      </c>
      <c r="R342" s="6" t="e">
        <f t="shared" si="48"/>
        <v>#DIV/0!</v>
      </c>
      <c r="S342" s="6" t="str">
        <f t="shared" si="51"/>
        <v>YES</v>
      </c>
      <c r="T342" s="12">
        <f t="shared" si="52"/>
        <v>0</v>
      </c>
      <c r="U342" s="12">
        <f t="shared" si="49"/>
        <v>2373.11</v>
      </c>
      <c r="V342" s="12">
        <f t="shared" si="50"/>
        <v>-2373.11</v>
      </c>
    </row>
    <row r="343" spans="1:22" x14ac:dyDescent="0.25">
      <c r="A343" s="6" t="s">
        <v>24</v>
      </c>
      <c r="B343" s="6" t="s">
        <v>23</v>
      </c>
      <c r="C343" t="s">
        <v>392</v>
      </c>
      <c r="D343" t="s">
        <v>392</v>
      </c>
      <c r="E343" s="24" t="s">
        <v>393</v>
      </c>
      <c r="F343" t="s">
        <v>390</v>
      </c>
      <c r="G343" t="s">
        <v>391</v>
      </c>
      <c r="H343" t="s">
        <v>388</v>
      </c>
      <c r="I343" t="s">
        <v>389</v>
      </c>
      <c r="J343" s="22" t="s">
        <v>401</v>
      </c>
      <c r="K343" s="12">
        <v>5</v>
      </c>
      <c r="L343" s="9">
        <v>125.09</v>
      </c>
      <c r="M343" s="12">
        <v>625.45000000000005</v>
      </c>
      <c r="N343" s="12">
        <v>0</v>
      </c>
      <c r="O343" s="11" t="e">
        <f t="shared" si="53"/>
        <v>#DIV/0!</v>
      </c>
      <c r="P343" s="12">
        <f t="shared" si="46"/>
        <v>0</v>
      </c>
      <c r="Q343" s="12">
        <f t="shared" si="47"/>
        <v>5</v>
      </c>
      <c r="R343" s="6" t="str">
        <f t="shared" si="48"/>
        <v>NO</v>
      </c>
      <c r="S343" s="6" t="e">
        <f t="shared" si="51"/>
        <v>#DIV/0!</v>
      </c>
      <c r="T343" s="12">
        <f t="shared" si="52"/>
        <v>1563.625</v>
      </c>
      <c r="U343" s="12">
        <f t="shared" si="49"/>
        <v>625.45000000000005</v>
      </c>
      <c r="V343" s="12">
        <f t="shared" si="50"/>
        <v>938.17499999999995</v>
      </c>
    </row>
    <row r="344" spans="1:22" x14ac:dyDescent="0.25">
      <c r="A344" s="6" t="s">
        <v>24</v>
      </c>
      <c r="B344" s="6" t="s">
        <v>23</v>
      </c>
      <c r="C344" t="s">
        <v>392</v>
      </c>
      <c r="D344" t="s">
        <v>392</v>
      </c>
      <c r="E344" s="24" t="s">
        <v>393</v>
      </c>
      <c r="F344" t="s">
        <v>390</v>
      </c>
      <c r="G344" t="s">
        <v>391</v>
      </c>
      <c r="H344" t="s">
        <v>388</v>
      </c>
      <c r="I344" t="s">
        <v>389</v>
      </c>
      <c r="J344" s="22" t="s">
        <v>401</v>
      </c>
      <c r="K344" s="12">
        <v>15</v>
      </c>
      <c r="L344" s="9">
        <v>23.5</v>
      </c>
      <c r="M344" s="12">
        <v>352.5</v>
      </c>
      <c r="N344" s="12">
        <v>0</v>
      </c>
      <c r="O344" s="11">
        <f t="shared" si="53"/>
        <v>5.0000000000000009</v>
      </c>
      <c r="P344" s="12">
        <f t="shared" si="46"/>
        <v>0</v>
      </c>
      <c r="Q344" s="12">
        <f t="shared" si="47"/>
        <v>15</v>
      </c>
      <c r="R344" s="6" t="str">
        <f t="shared" si="48"/>
        <v>YES</v>
      </c>
      <c r="S344" s="6" t="str">
        <f t="shared" si="51"/>
        <v>YES</v>
      </c>
      <c r="T344" s="12">
        <f t="shared" si="52"/>
        <v>293.75</v>
      </c>
      <c r="U344" s="12">
        <f t="shared" si="49"/>
        <v>352.5</v>
      </c>
      <c r="V344" s="12">
        <f t="shared" si="50"/>
        <v>-58.75</v>
      </c>
    </row>
    <row r="345" spans="1:22" x14ac:dyDescent="0.25">
      <c r="A345" s="6" t="s">
        <v>24</v>
      </c>
      <c r="B345" s="6" t="s">
        <v>23</v>
      </c>
      <c r="C345" t="s">
        <v>392</v>
      </c>
      <c r="D345" t="s">
        <v>392</v>
      </c>
      <c r="E345" s="24" t="s">
        <v>393</v>
      </c>
      <c r="F345" t="s">
        <v>390</v>
      </c>
      <c r="G345" t="s">
        <v>391</v>
      </c>
      <c r="H345" t="s">
        <v>388</v>
      </c>
      <c r="I345" t="s">
        <v>389</v>
      </c>
      <c r="J345" s="22" t="s">
        <v>402</v>
      </c>
      <c r="K345" s="12">
        <v>0</v>
      </c>
      <c r="L345" s="9">
        <v>0</v>
      </c>
      <c r="M345" s="12">
        <v>2833.88</v>
      </c>
      <c r="N345" s="12">
        <v>2833.88</v>
      </c>
      <c r="O345" s="11">
        <f t="shared" si="53"/>
        <v>6</v>
      </c>
      <c r="P345" s="12" t="e">
        <f t="shared" si="46"/>
        <v>#DIV/0!</v>
      </c>
      <c r="Q345" s="12" t="e">
        <f t="shared" si="47"/>
        <v>#DIV/0!</v>
      </c>
      <c r="R345" s="6" t="e">
        <f t="shared" si="48"/>
        <v>#DIV/0!</v>
      </c>
      <c r="S345" s="6" t="str">
        <f t="shared" si="51"/>
        <v>YES</v>
      </c>
      <c r="T345" s="12">
        <f t="shared" si="52"/>
        <v>0</v>
      </c>
      <c r="U345" s="12">
        <f t="shared" si="49"/>
        <v>5667.76</v>
      </c>
      <c r="V345" s="12">
        <f t="shared" si="50"/>
        <v>-5667.76</v>
      </c>
    </row>
    <row r="346" spans="1:22" x14ac:dyDescent="0.25">
      <c r="A346" s="6" t="s">
        <v>24</v>
      </c>
      <c r="B346" s="6" t="s">
        <v>23</v>
      </c>
      <c r="C346" t="s">
        <v>392</v>
      </c>
      <c r="D346" t="s">
        <v>392</v>
      </c>
      <c r="E346" s="24" t="s">
        <v>393</v>
      </c>
      <c r="F346" t="s">
        <v>390</v>
      </c>
      <c r="G346" t="s">
        <v>391</v>
      </c>
      <c r="H346" t="s">
        <v>388</v>
      </c>
      <c r="I346" t="s">
        <v>389</v>
      </c>
      <c r="J346" s="22" t="s">
        <v>402</v>
      </c>
      <c r="K346" s="12">
        <v>5</v>
      </c>
      <c r="L346" s="9">
        <v>191.04</v>
      </c>
      <c r="M346" s="12">
        <v>955.2</v>
      </c>
      <c r="N346" s="12">
        <v>0</v>
      </c>
      <c r="O346" s="11">
        <f t="shared" si="53"/>
        <v>7.5</v>
      </c>
      <c r="P346" s="12">
        <f t="shared" si="46"/>
        <v>0</v>
      </c>
      <c r="Q346" s="12">
        <f t="shared" si="47"/>
        <v>5.0000000000000009</v>
      </c>
      <c r="R346" s="6" t="str">
        <f t="shared" si="48"/>
        <v>NO</v>
      </c>
      <c r="S346" s="6" t="str">
        <f t="shared" si="51"/>
        <v>YES</v>
      </c>
      <c r="T346" s="12">
        <f t="shared" si="52"/>
        <v>2388</v>
      </c>
      <c r="U346" s="12">
        <f t="shared" si="49"/>
        <v>955.2</v>
      </c>
      <c r="V346" s="12">
        <f t="shared" si="50"/>
        <v>1432.8</v>
      </c>
    </row>
    <row r="347" spans="1:22" x14ac:dyDescent="0.25">
      <c r="A347" s="6" t="s">
        <v>24</v>
      </c>
      <c r="B347" s="6" t="s">
        <v>23</v>
      </c>
      <c r="C347" t="s">
        <v>392</v>
      </c>
      <c r="D347" t="s">
        <v>392</v>
      </c>
      <c r="E347" s="24" t="s">
        <v>393</v>
      </c>
      <c r="F347" t="s">
        <v>390</v>
      </c>
      <c r="G347" t="s">
        <v>391</v>
      </c>
      <c r="H347" t="s">
        <v>388</v>
      </c>
      <c r="I347" t="s">
        <v>389</v>
      </c>
      <c r="J347" s="22" t="s">
        <v>402</v>
      </c>
      <c r="K347" s="12">
        <v>15</v>
      </c>
      <c r="L347" s="9">
        <v>28.75</v>
      </c>
      <c r="M347" s="12">
        <v>431.25</v>
      </c>
      <c r="N347" s="12">
        <v>0</v>
      </c>
      <c r="O347" s="11">
        <f t="shared" si="53"/>
        <v>12.500636942675159</v>
      </c>
      <c r="P347" s="12">
        <f t="shared" si="46"/>
        <v>0</v>
      </c>
      <c r="Q347" s="12">
        <f t="shared" si="47"/>
        <v>15</v>
      </c>
      <c r="R347" s="6" t="str">
        <f t="shared" si="48"/>
        <v>YES</v>
      </c>
      <c r="S347" s="6" t="str">
        <f t="shared" si="51"/>
        <v>YES</v>
      </c>
      <c r="T347" s="12">
        <f t="shared" si="52"/>
        <v>359.375</v>
      </c>
      <c r="U347" s="12">
        <f t="shared" si="49"/>
        <v>431.25</v>
      </c>
      <c r="V347" s="12">
        <f t="shared" si="50"/>
        <v>-71.875</v>
      </c>
    </row>
    <row r="348" spans="1:22" x14ac:dyDescent="0.25">
      <c r="A348" s="6" t="s">
        <v>24</v>
      </c>
      <c r="B348" s="6" t="s">
        <v>23</v>
      </c>
      <c r="C348" t="s">
        <v>392</v>
      </c>
      <c r="D348" t="s">
        <v>392</v>
      </c>
      <c r="E348" s="24" t="s">
        <v>393</v>
      </c>
      <c r="F348" t="s">
        <v>390</v>
      </c>
      <c r="G348" t="s">
        <v>391</v>
      </c>
      <c r="H348" t="s">
        <v>388</v>
      </c>
      <c r="I348" t="s">
        <v>389</v>
      </c>
      <c r="J348" s="22" t="s">
        <v>402</v>
      </c>
      <c r="K348" s="12">
        <v>18</v>
      </c>
      <c r="L348" s="9">
        <v>17</v>
      </c>
      <c r="M348" s="12">
        <v>306</v>
      </c>
      <c r="N348" s="12">
        <v>0</v>
      </c>
      <c r="O348" s="11">
        <f t="shared" ref="O348:O411" si="54">M348/L348</f>
        <v>18</v>
      </c>
      <c r="P348" s="12">
        <f t="shared" si="46"/>
        <v>0</v>
      </c>
      <c r="Q348" s="12">
        <f t="shared" si="47"/>
        <v>18</v>
      </c>
      <c r="R348" s="6" t="str">
        <f t="shared" si="48"/>
        <v>YES</v>
      </c>
      <c r="S348" s="6" t="str">
        <f t="shared" si="51"/>
        <v>YES</v>
      </c>
      <c r="T348" s="12">
        <f t="shared" si="52"/>
        <v>212.5</v>
      </c>
      <c r="U348" s="12">
        <f t="shared" si="49"/>
        <v>306</v>
      </c>
      <c r="V348" s="12">
        <f t="shared" si="50"/>
        <v>-93.5</v>
      </c>
    </row>
    <row r="349" spans="1:22" x14ac:dyDescent="0.25">
      <c r="A349" s="6" t="s">
        <v>24</v>
      </c>
      <c r="B349" s="6" t="s">
        <v>23</v>
      </c>
      <c r="C349" t="s">
        <v>392</v>
      </c>
      <c r="D349" t="s">
        <v>392</v>
      </c>
      <c r="E349" s="24" t="s">
        <v>393</v>
      </c>
      <c r="F349" t="s">
        <v>390</v>
      </c>
      <c r="G349" t="s">
        <v>391</v>
      </c>
      <c r="H349" t="s">
        <v>388</v>
      </c>
      <c r="I349" t="s">
        <v>389</v>
      </c>
      <c r="J349" s="22" t="s">
        <v>403</v>
      </c>
      <c r="K349" s="12">
        <v>0</v>
      </c>
      <c r="L349" s="9">
        <v>0</v>
      </c>
      <c r="M349" s="12">
        <v>1181.8399999999999</v>
      </c>
      <c r="N349" s="12">
        <v>1181.8399999999999</v>
      </c>
      <c r="O349" s="11" t="e">
        <f t="shared" si="54"/>
        <v>#DIV/0!</v>
      </c>
      <c r="P349" s="12" t="e">
        <f t="shared" si="46"/>
        <v>#DIV/0!</v>
      </c>
      <c r="Q349" s="12" t="e">
        <f t="shared" si="47"/>
        <v>#DIV/0!</v>
      </c>
      <c r="R349" s="6" t="e">
        <f t="shared" si="48"/>
        <v>#DIV/0!</v>
      </c>
      <c r="S349" s="6" t="e">
        <f t="shared" si="51"/>
        <v>#DIV/0!</v>
      </c>
      <c r="T349" s="12">
        <f t="shared" si="52"/>
        <v>0</v>
      </c>
      <c r="U349" s="12">
        <f t="shared" si="49"/>
        <v>2363.6799999999998</v>
      </c>
      <c r="V349" s="12">
        <f t="shared" si="50"/>
        <v>-2363.6799999999998</v>
      </c>
    </row>
    <row r="350" spans="1:22" x14ac:dyDescent="0.25">
      <c r="A350" s="6" t="s">
        <v>24</v>
      </c>
      <c r="B350" s="6" t="s">
        <v>23</v>
      </c>
      <c r="C350" t="s">
        <v>392</v>
      </c>
      <c r="D350" t="s">
        <v>392</v>
      </c>
      <c r="E350" s="24" t="s">
        <v>393</v>
      </c>
      <c r="F350" t="s">
        <v>390</v>
      </c>
      <c r="G350" t="s">
        <v>391</v>
      </c>
      <c r="H350" t="s">
        <v>388</v>
      </c>
      <c r="I350" t="s">
        <v>389</v>
      </c>
      <c r="J350" s="22" t="s">
        <v>403</v>
      </c>
      <c r="K350" s="12">
        <v>6</v>
      </c>
      <c r="L350" s="9">
        <v>101.77</v>
      </c>
      <c r="M350" s="12">
        <v>610.62</v>
      </c>
      <c r="N350" s="12">
        <v>0</v>
      </c>
      <c r="O350" s="11">
        <f t="shared" si="54"/>
        <v>6</v>
      </c>
      <c r="P350" s="12">
        <f t="shared" si="46"/>
        <v>0</v>
      </c>
      <c r="Q350" s="12">
        <f t="shared" si="47"/>
        <v>6</v>
      </c>
      <c r="R350" s="6" t="str">
        <f t="shared" si="48"/>
        <v>NO</v>
      </c>
      <c r="S350" s="6" t="str">
        <f t="shared" si="51"/>
        <v>YES</v>
      </c>
      <c r="T350" s="12">
        <f t="shared" si="52"/>
        <v>1272.125</v>
      </c>
      <c r="U350" s="12">
        <f t="shared" si="49"/>
        <v>610.62</v>
      </c>
      <c r="V350" s="12">
        <f t="shared" si="50"/>
        <v>661.505</v>
      </c>
    </row>
    <row r="351" spans="1:22" x14ac:dyDescent="0.25">
      <c r="A351" s="6" t="s">
        <v>24</v>
      </c>
      <c r="B351" s="6" t="s">
        <v>23</v>
      </c>
      <c r="C351" t="s">
        <v>392</v>
      </c>
      <c r="D351" t="s">
        <v>392</v>
      </c>
      <c r="E351" s="24" t="s">
        <v>393</v>
      </c>
      <c r="F351" t="s">
        <v>390</v>
      </c>
      <c r="G351" t="s">
        <v>391</v>
      </c>
      <c r="H351" t="s">
        <v>388</v>
      </c>
      <c r="I351" t="s">
        <v>389</v>
      </c>
      <c r="J351" s="22" t="s">
        <v>403</v>
      </c>
      <c r="K351" s="12">
        <v>15</v>
      </c>
      <c r="L351" s="9">
        <v>16.5</v>
      </c>
      <c r="M351" s="12">
        <v>247.5</v>
      </c>
      <c r="N351" s="12">
        <v>0</v>
      </c>
      <c r="O351" s="11">
        <f t="shared" si="54"/>
        <v>15</v>
      </c>
      <c r="P351" s="12">
        <f t="shared" si="46"/>
        <v>0</v>
      </c>
      <c r="Q351" s="12">
        <f t="shared" si="47"/>
        <v>15</v>
      </c>
      <c r="R351" s="6" t="str">
        <f t="shared" si="48"/>
        <v>YES</v>
      </c>
      <c r="S351" s="6" t="str">
        <f t="shared" si="51"/>
        <v>YES</v>
      </c>
      <c r="T351" s="12">
        <f t="shared" si="52"/>
        <v>206.25</v>
      </c>
      <c r="U351" s="12">
        <f t="shared" si="49"/>
        <v>247.5</v>
      </c>
      <c r="V351" s="12">
        <f t="shared" si="50"/>
        <v>-41.25</v>
      </c>
    </row>
    <row r="352" spans="1:22" x14ac:dyDescent="0.25">
      <c r="A352" s="6" t="s">
        <v>24</v>
      </c>
      <c r="B352" s="6" t="s">
        <v>23</v>
      </c>
      <c r="C352" t="s">
        <v>392</v>
      </c>
      <c r="D352" t="s">
        <v>392</v>
      </c>
      <c r="E352" s="24" t="s">
        <v>393</v>
      </c>
      <c r="F352" t="s">
        <v>390</v>
      </c>
      <c r="G352" t="s">
        <v>391</v>
      </c>
      <c r="H352" t="s">
        <v>388</v>
      </c>
      <c r="I352" t="s">
        <v>389</v>
      </c>
      <c r="J352" s="22" t="s">
        <v>404</v>
      </c>
      <c r="K352" s="12">
        <v>0</v>
      </c>
      <c r="L352" s="9">
        <v>0</v>
      </c>
      <c r="M352" s="12">
        <v>1109.06</v>
      </c>
      <c r="N352" s="12">
        <v>1109.06</v>
      </c>
      <c r="O352" s="11" t="e">
        <f t="shared" si="54"/>
        <v>#DIV/0!</v>
      </c>
      <c r="P352" s="12" t="e">
        <f t="shared" si="46"/>
        <v>#DIV/0!</v>
      </c>
      <c r="Q352" s="12" t="e">
        <f t="shared" si="47"/>
        <v>#DIV/0!</v>
      </c>
      <c r="R352" s="6" t="e">
        <f t="shared" si="48"/>
        <v>#DIV/0!</v>
      </c>
      <c r="S352" s="6" t="e">
        <f t="shared" si="51"/>
        <v>#DIV/0!</v>
      </c>
      <c r="T352" s="12">
        <f t="shared" si="52"/>
        <v>0</v>
      </c>
      <c r="U352" s="12">
        <f t="shared" si="49"/>
        <v>2218.12</v>
      </c>
      <c r="V352" s="12">
        <f t="shared" si="50"/>
        <v>-2218.12</v>
      </c>
    </row>
    <row r="353" spans="1:22" x14ac:dyDescent="0.25">
      <c r="A353" s="6" t="s">
        <v>24</v>
      </c>
      <c r="B353" s="6" t="s">
        <v>23</v>
      </c>
      <c r="C353" t="s">
        <v>392</v>
      </c>
      <c r="D353" t="s">
        <v>392</v>
      </c>
      <c r="E353" s="24" t="s">
        <v>393</v>
      </c>
      <c r="F353" t="s">
        <v>390</v>
      </c>
      <c r="G353" t="s">
        <v>391</v>
      </c>
      <c r="H353" t="s">
        <v>388</v>
      </c>
      <c r="I353" t="s">
        <v>389</v>
      </c>
      <c r="J353" s="22" t="s">
        <v>404</v>
      </c>
      <c r="K353" s="12">
        <v>5</v>
      </c>
      <c r="L353" s="9">
        <v>47.38</v>
      </c>
      <c r="M353" s="12">
        <v>236.9</v>
      </c>
      <c r="N353" s="12">
        <v>0</v>
      </c>
      <c r="O353" s="11">
        <f t="shared" si="54"/>
        <v>5</v>
      </c>
      <c r="P353" s="12">
        <f t="shared" si="46"/>
        <v>0</v>
      </c>
      <c r="Q353" s="12">
        <f t="shared" si="47"/>
        <v>5</v>
      </c>
      <c r="R353" s="6" t="str">
        <f t="shared" si="48"/>
        <v>NO</v>
      </c>
      <c r="S353" s="6" t="str">
        <f t="shared" si="51"/>
        <v>YES</v>
      </c>
      <c r="T353" s="12">
        <f t="shared" si="52"/>
        <v>592.25</v>
      </c>
      <c r="U353" s="12">
        <f t="shared" si="49"/>
        <v>236.9</v>
      </c>
      <c r="V353" s="12">
        <f t="shared" si="50"/>
        <v>355.35</v>
      </c>
    </row>
    <row r="354" spans="1:22" x14ac:dyDescent="0.25">
      <c r="A354" s="6" t="s">
        <v>24</v>
      </c>
      <c r="B354" s="6" t="s">
        <v>23</v>
      </c>
      <c r="C354" t="s">
        <v>392</v>
      </c>
      <c r="D354" t="s">
        <v>392</v>
      </c>
      <c r="E354" s="24" t="s">
        <v>393</v>
      </c>
      <c r="F354" t="s">
        <v>390</v>
      </c>
      <c r="G354" t="s">
        <v>391</v>
      </c>
      <c r="H354" t="s">
        <v>388</v>
      </c>
      <c r="I354" t="s">
        <v>389</v>
      </c>
      <c r="J354" s="22" t="s">
        <v>405</v>
      </c>
      <c r="K354" s="12">
        <v>0</v>
      </c>
      <c r="L354" s="9">
        <v>0</v>
      </c>
      <c r="M354" s="12">
        <v>642.08000000000004</v>
      </c>
      <c r="N354" s="12">
        <v>642.08000000000004</v>
      </c>
      <c r="O354" s="11" t="e">
        <f t="shared" si="54"/>
        <v>#DIV/0!</v>
      </c>
      <c r="P354" s="12" t="e">
        <f t="shared" si="46"/>
        <v>#DIV/0!</v>
      </c>
      <c r="Q354" s="12" t="e">
        <f t="shared" si="47"/>
        <v>#DIV/0!</v>
      </c>
      <c r="R354" s="6" t="e">
        <f t="shared" si="48"/>
        <v>#DIV/0!</v>
      </c>
      <c r="S354" s="6" t="e">
        <f t="shared" si="51"/>
        <v>#DIV/0!</v>
      </c>
      <c r="T354" s="12">
        <f t="shared" si="52"/>
        <v>0</v>
      </c>
      <c r="U354" s="12">
        <f t="shared" si="49"/>
        <v>1284.1600000000001</v>
      </c>
      <c r="V354" s="12">
        <f t="shared" si="50"/>
        <v>-1284.1600000000001</v>
      </c>
    </row>
    <row r="355" spans="1:22" x14ac:dyDescent="0.25">
      <c r="A355" s="6" t="s">
        <v>24</v>
      </c>
      <c r="B355" s="6" t="s">
        <v>23</v>
      </c>
      <c r="C355" t="s">
        <v>392</v>
      </c>
      <c r="D355" t="s">
        <v>392</v>
      </c>
      <c r="E355" s="24" t="s">
        <v>393</v>
      </c>
      <c r="F355" t="s">
        <v>390</v>
      </c>
      <c r="G355" t="s">
        <v>391</v>
      </c>
      <c r="H355" t="s">
        <v>388</v>
      </c>
      <c r="I355" t="s">
        <v>389</v>
      </c>
      <c r="J355" s="22" t="s">
        <v>405</v>
      </c>
      <c r="K355" s="12">
        <v>5</v>
      </c>
      <c r="L355" s="9">
        <v>23.5</v>
      </c>
      <c r="M355" s="12">
        <v>117.5</v>
      </c>
      <c r="N355" s="12">
        <v>0</v>
      </c>
      <c r="O355" s="11">
        <f t="shared" si="54"/>
        <v>5</v>
      </c>
      <c r="P355" s="12">
        <f t="shared" si="46"/>
        <v>0</v>
      </c>
      <c r="Q355" s="12">
        <f t="shared" si="47"/>
        <v>5</v>
      </c>
      <c r="R355" s="6" t="str">
        <f t="shared" si="48"/>
        <v>NO</v>
      </c>
      <c r="S355" s="6" t="str">
        <f t="shared" si="51"/>
        <v>YES</v>
      </c>
      <c r="T355" s="12">
        <f t="shared" si="52"/>
        <v>293.75</v>
      </c>
      <c r="U355" s="12">
        <f t="shared" si="49"/>
        <v>117.5</v>
      </c>
      <c r="V355" s="12">
        <f t="shared" si="50"/>
        <v>176.25</v>
      </c>
    </row>
    <row r="356" spans="1:22" x14ac:dyDescent="0.25">
      <c r="A356" s="6" t="s">
        <v>24</v>
      </c>
      <c r="B356" s="6" t="s">
        <v>23</v>
      </c>
      <c r="C356" t="s">
        <v>392</v>
      </c>
      <c r="D356" t="s">
        <v>392</v>
      </c>
      <c r="E356" s="24" t="s">
        <v>393</v>
      </c>
      <c r="F356" t="s">
        <v>390</v>
      </c>
      <c r="G356" t="s">
        <v>391</v>
      </c>
      <c r="H356" t="s">
        <v>388</v>
      </c>
      <c r="I356" t="s">
        <v>389</v>
      </c>
      <c r="J356" s="22" t="s">
        <v>406</v>
      </c>
      <c r="K356" s="12">
        <v>0</v>
      </c>
      <c r="L356" s="9">
        <v>0</v>
      </c>
      <c r="M356" s="12">
        <v>594.52</v>
      </c>
      <c r="N356" s="12">
        <v>594.52</v>
      </c>
      <c r="O356" s="11" t="e">
        <f t="shared" si="54"/>
        <v>#DIV/0!</v>
      </c>
      <c r="P356" s="12" t="e">
        <f t="shared" si="46"/>
        <v>#DIV/0!</v>
      </c>
      <c r="Q356" s="12" t="e">
        <f t="shared" si="47"/>
        <v>#DIV/0!</v>
      </c>
      <c r="R356" s="6" t="e">
        <f t="shared" si="48"/>
        <v>#DIV/0!</v>
      </c>
      <c r="S356" s="6" t="e">
        <f t="shared" si="51"/>
        <v>#DIV/0!</v>
      </c>
      <c r="T356" s="12">
        <f t="shared" si="52"/>
        <v>0</v>
      </c>
      <c r="U356" s="12">
        <f t="shared" si="49"/>
        <v>1189.04</v>
      </c>
      <c r="V356" s="12">
        <f t="shared" si="50"/>
        <v>-1189.04</v>
      </c>
    </row>
    <row r="357" spans="1:22" x14ac:dyDescent="0.25">
      <c r="A357" s="6" t="s">
        <v>24</v>
      </c>
      <c r="B357" s="6" t="s">
        <v>23</v>
      </c>
      <c r="C357" t="s">
        <v>392</v>
      </c>
      <c r="D357" t="s">
        <v>392</v>
      </c>
      <c r="E357" s="24" t="s">
        <v>393</v>
      </c>
      <c r="F357" t="s">
        <v>390</v>
      </c>
      <c r="G357" t="s">
        <v>391</v>
      </c>
      <c r="H357" t="s">
        <v>388</v>
      </c>
      <c r="I357" t="s">
        <v>389</v>
      </c>
      <c r="J357" s="22" t="s">
        <v>406</v>
      </c>
      <c r="K357" s="12">
        <v>5</v>
      </c>
      <c r="L357" s="9">
        <v>22.5</v>
      </c>
      <c r="M357" s="12">
        <v>112.5</v>
      </c>
      <c r="N357" s="12">
        <v>0</v>
      </c>
      <c r="O357" s="11">
        <f t="shared" si="54"/>
        <v>5</v>
      </c>
      <c r="P357" s="12">
        <f t="shared" si="46"/>
        <v>0</v>
      </c>
      <c r="Q357" s="12">
        <f t="shared" si="47"/>
        <v>5</v>
      </c>
      <c r="R357" s="6" t="str">
        <f t="shared" si="48"/>
        <v>NO</v>
      </c>
      <c r="S357" s="6" t="str">
        <f t="shared" si="51"/>
        <v>YES</v>
      </c>
      <c r="T357" s="12">
        <f t="shared" si="52"/>
        <v>281.25</v>
      </c>
      <c r="U357" s="12">
        <f t="shared" si="49"/>
        <v>112.5</v>
      </c>
      <c r="V357" s="12">
        <f t="shared" si="50"/>
        <v>168.75</v>
      </c>
    </row>
    <row r="358" spans="1:22" x14ac:dyDescent="0.25">
      <c r="A358" s="6" t="s">
        <v>24</v>
      </c>
      <c r="B358" s="6" t="s">
        <v>23</v>
      </c>
      <c r="C358" t="s">
        <v>392</v>
      </c>
      <c r="D358" t="s">
        <v>392</v>
      </c>
      <c r="E358" s="24" t="s">
        <v>393</v>
      </c>
      <c r="F358" t="s">
        <v>390</v>
      </c>
      <c r="G358" t="s">
        <v>391</v>
      </c>
      <c r="H358" t="s">
        <v>388</v>
      </c>
      <c r="I358" t="s">
        <v>389</v>
      </c>
      <c r="J358" s="22" t="s">
        <v>407</v>
      </c>
      <c r="K358" s="12">
        <v>0</v>
      </c>
      <c r="L358" s="9">
        <v>0</v>
      </c>
      <c r="M358" s="12">
        <v>76.510000000000005</v>
      </c>
      <c r="N358" s="12">
        <v>26.76</v>
      </c>
      <c r="O358" s="11" t="e">
        <f t="shared" si="54"/>
        <v>#DIV/0!</v>
      </c>
      <c r="P358" s="12" t="e">
        <f t="shared" si="46"/>
        <v>#DIV/0!</v>
      </c>
      <c r="Q358" s="12" t="e">
        <f t="shared" si="47"/>
        <v>#DIV/0!</v>
      </c>
      <c r="R358" s="6" t="e">
        <f t="shared" si="48"/>
        <v>#DIV/0!</v>
      </c>
      <c r="S358" s="6" t="e">
        <f t="shared" si="51"/>
        <v>#DIV/0!</v>
      </c>
      <c r="T358" s="12">
        <f t="shared" si="52"/>
        <v>0</v>
      </c>
      <c r="U358" s="12">
        <f t="shared" si="49"/>
        <v>103.27000000000001</v>
      </c>
      <c r="V358" s="12">
        <f t="shared" si="50"/>
        <v>-103.27000000000001</v>
      </c>
    </row>
    <row r="359" spans="1:22" x14ac:dyDescent="0.25">
      <c r="A359" s="6" t="s">
        <v>24</v>
      </c>
      <c r="B359" s="6" t="s">
        <v>23</v>
      </c>
      <c r="C359" t="s">
        <v>392</v>
      </c>
      <c r="D359" t="s">
        <v>392</v>
      </c>
      <c r="E359" s="24" t="s">
        <v>393</v>
      </c>
      <c r="F359" t="s">
        <v>390</v>
      </c>
      <c r="G359" t="s">
        <v>391</v>
      </c>
      <c r="H359" t="s">
        <v>388</v>
      </c>
      <c r="I359" t="s">
        <v>389</v>
      </c>
      <c r="J359" s="22" t="s">
        <v>407</v>
      </c>
      <c r="K359" s="12">
        <v>6</v>
      </c>
      <c r="L359" s="9">
        <v>8.5</v>
      </c>
      <c r="M359" s="12">
        <v>51</v>
      </c>
      <c r="N359" s="12">
        <v>0</v>
      </c>
      <c r="O359" s="11">
        <f t="shared" si="54"/>
        <v>6</v>
      </c>
      <c r="P359" s="12">
        <f t="shared" si="46"/>
        <v>0</v>
      </c>
      <c r="Q359" s="12">
        <f t="shared" si="47"/>
        <v>6</v>
      </c>
      <c r="R359" s="6" t="str">
        <f t="shared" si="48"/>
        <v>NO</v>
      </c>
      <c r="S359" s="6" t="str">
        <f t="shared" si="51"/>
        <v>YES</v>
      </c>
      <c r="T359" s="12">
        <f t="shared" si="52"/>
        <v>106.25</v>
      </c>
      <c r="U359" s="12">
        <f t="shared" si="49"/>
        <v>51</v>
      </c>
      <c r="V359" s="12">
        <f t="shared" si="50"/>
        <v>55.25</v>
      </c>
    </row>
    <row r="360" spans="1:22" x14ac:dyDescent="0.25">
      <c r="A360" s="6" t="s">
        <v>24</v>
      </c>
      <c r="B360" s="6" t="s">
        <v>23</v>
      </c>
      <c r="C360" t="s">
        <v>392</v>
      </c>
      <c r="D360" t="s">
        <v>392</v>
      </c>
      <c r="E360" s="24" t="s">
        <v>393</v>
      </c>
      <c r="F360" t="s">
        <v>390</v>
      </c>
      <c r="G360" t="s">
        <v>391</v>
      </c>
      <c r="H360" t="s">
        <v>388</v>
      </c>
      <c r="I360" t="s">
        <v>389</v>
      </c>
      <c r="J360" s="22" t="s">
        <v>407</v>
      </c>
      <c r="K360" s="12">
        <v>15</v>
      </c>
      <c r="L360" s="9">
        <v>128.03</v>
      </c>
      <c r="M360" s="12">
        <v>1920.45</v>
      </c>
      <c r="N360" s="12">
        <v>0</v>
      </c>
      <c r="O360" s="11">
        <f t="shared" si="54"/>
        <v>15</v>
      </c>
      <c r="P360" s="12">
        <f t="shared" si="46"/>
        <v>0</v>
      </c>
      <c r="Q360" s="12">
        <f t="shared" si="47"/>
        <v>15</v>
      </c>
      <c r="R360" s="6" t="str">
        <f t="shared" si="48"/>
        <v>YES</v>
      </c>
      <c r="S360" s="6" t="str">
        <f t="shared" si="51"/>
        <v>YES</v>
      </c>
      <c r="T360" s="12">
        <f t="shared" si="52"/>
        <v>1600.375</v>
      </c>
      <c r="U360" s="12">
        <f t="shared" si="49"/>
        <v>1920.45</v>
      </c>
      <c r="V360" s="12">
        <f t="shared" si="50"/>
        <v>-320.07500000000005</v>
      </c>
    </row>
    <row r="361" spans="1:22" x14ac:dyDescent="0.25">
      <c r="A361" s="6" t="s">
        <v>24</v>
      </c>
      <c r="B361" s="6" t="s">
        <v>23</v>
      </c>
      <c r="C361" t="s">
        <v>392</v>
      </c>
      <c r="D361" t="s">
        <v>392</v>
      </c>
      <c r="E361" s="24" t="s">
        <v>393</v>
      </c>
      <c r="F361" t="s">
        <v>390</v>
      </c>
      <c r="G361" t="s">
        <v>391</v>
      </c>
      <c r="H361" t="s">
        <v>388</v>
      </c>
      <c r="I361" t="s">
        <v>389</v>
      </c>
      <c r="J361" s="22" t="s">
        <v>408</v>
      </c>
      <c r="K361" s="12">
        <v>0</v>
      </c>
      <c r="L361" s="9">
        <v>0</v>
      </c>
      <c r="M361" s="12">
        <v>4344.28</v>
      </c>
      <c r="N361" s="12">
        <v>4344.28</v>
      </c>
      <c r="O361" s="11" t="e">
        <f t="shared" si="54"/>
        <v>#DIV/0!</v>
      </c>
      <c r="P361" s="12" t="e">
        <f t="shared" si="46"/>
        <v>#DIV/0!</v>
      </c>
      <c r="Q361" s="12" t="e">
        <f t="shared" si="47"/>
        <v>#DIV/0!</v>
      </c>
      <c r="R361" s="6" t="e">
        <f t="shared" si="48"/>
        <v>#DIV/0!</v>
      </c>
      <c r="S361" s="6" t="e">
        <f t="shared" si="51"/>
        <v>#DIV/0!</v>
      </c>
      <c r="T361" s="12">
        <f t="shared" si="52"/>
        <v>0</v>
      </c>
      <c r="U361" s="12">
        <f t="shared" si="49"/>
        <v>8688.56</v>
      </c>
      <c r="V361" s="12">
        <f t="shared" si="50"/>
        <v>-8688.56</v>
      </c>
    </row>
    <row r="362" spans="1:22" x14ac:dyDescent="0.25">
      <c r="A362" s="6" t="s">
        <v>24</v>
      </c>
      <c r="B362" s="6" t="s">
        <v>23</v>
      </c>
      <c r="C362" t="s">
        <v>392</v>
      </c>
      <c r="D362" t="s">
        <v>392</v>
      </c>
      <c r="E362" s="24" t="s">
        <v>393</v>
      </c>
      <c r="F362" t="s">
        <v>390</v>
      </c>
      <c r="G362" t="s">
        <v>391</v>
      </c>
      <c r="H362" t="s">
        <v>388</v>
      </c>
      <c r="I362" t="s">
        <v>389</v>
      </c>
      <c r="J362" s="22" t="s">
        <v>408</v>
      </c>
      <c r="K362" s="12">
        <v>5</v>
      </c>
      <c r="L362" s="9">
        <v>94.96</v>
      </c>
      <c r="M362" s="12">
        <v>474.8</v>
      </c>
      <c r="N362" s="12">
        <v>0</v>
      </c>
      <c r="O362" s="11">
        <f t="shared" si="54"/>
        <v>5.0000000000000009</v>
      </c>
      <c r="P362" s="12">
        <f t="shared" si="46"/>
        <v>0</v>
      </c>
      <c r="Q362" s="12">
        <f t="shared" si="47"/>
        <v>5.0000000000000009</v>
      </c>
      <c r="R362" s="6" t="str">
        <f t="shared" si="48"/>
        <v>NO</v>
      </c>
      <c r="S362" s="6" t="str">
        <f t="shared" si="51"/>
        <v>YES</v>
      </c>
      <c r="T362" s="12">
        <f t="shared" si="52"/>
        <v>1187</v>
      </c>
      <c r="U362" s="12">
        <f t="shared" si="49"/>
        <v>474.8</v>
      </c>
      <c r="V362" s="12">
        <f t="shared" si="50"/>
        <v>712.2</v>
      </c>
    </row>
    <row r="363" spans="1:22" x14ac:dyDescent="0.25">
      <c r="A363" s="6" t="s">
        <v>24</v>
      </c>
      <c r="B363" s="6" t="s">
        <v>23</v>
      </c>
      <c r="C363" t="s">
        <v>392</v>
      </c>
      <c r="D363" t="s">
        <v>392</v>
      </c>
      <c r="E363" s="24" t="s">
        <v>393</v>
      </c>
      <c r="F363" t="s">
        <v>390</v>
      </c>
      <c r="G363" t="s">
        <v>391</v>
      </c>
      <c r="H363" t="s">
        <v>388</v>
      </c>
      <c r="I363" t="s">
        <v>389</v>
      </c>
      <c r="J363" s="22" t="s">
        <v>408</v>
      </c>
      <c r="K363" s="12">
        <v>6</v>
      </c>
      <c r="L363" s="9">
        <v>64.17</v>
      </c>
      <c r="M363" s="12">
        <v>385.02</v>
      </c>
      <c r="N363" s="12">
        <v>0</v>
      </c>
      <c r="O363" s="11">
        <f t="shared" si="54"/>
        <v>6</v>
      </c>
      <c r="P363" s="12">
        <f t="shared" si="46"/>
        <v>0</v>
      </c>
      <c r="Q363" s="12">
        <f t="shared" si="47"/>
        <v>6</v>
      </c>
      <c r="R363" s="6" t="str">
        <f t="shared" si="48"/>
        <v>NO</v>
      </c>
      <c r="S363" s="6" t="str">
        <f t="shared" si="51"/>
        <v>YES</v>
      </c>
      <c r="T363" s="12">
        <f t="shared" si="52"/>
        <v>802.125</v>
      </c>
      <c r="U363" s="12">
        <f t="shared" si="49"/>
        <v>385.02</v>
      </c>
      <c r="V363" s="12">
        <f t="shared" si="50"/>
        <v>417.10500000000002</v>
      </c>
    </row>
    <row r="364" spans="1:22" x14ac:dyDescent="0.25">
      <c r="A364" s="6" t="s">
        <v>24</v>
      </c>
      <c r="B364" s="6" t="s">
        <v>23</v>
      </c>
      <c r="C364" t="s">
        <v>392</v>
      </c>
      <c r="D364" t="s">
        <v>392</v>
      </c>
      <c r="E364" s="24" t="s">
        <v>393</v>
      </c>
      <c r="F364" t="s">
        <v>390</v>
      </c>
      <c r="G364" t="s">
        <v>391</v>
      </c>
      <c r="H364" t="s">
        <v>388</v>
      </c>
      <c r="I364" t="s">
        <v>389</v>
      </c>
      <c r="J364" s="22" t="s">
        <v>408</v>
      </c>
      <c r="K364" s="12">
        <v>7.5</v>
      </c>
      <c r="L364" s="9">
        <v>0.8</v>
      </c>
      <c r="M364" s="12">
        <v>6</v>
      </c>
      <c r="N364" s="12">
        <v>0</v>
      </c>
      <c r="O364" s="11">
        <f t="shared" si="54"/>
        <v>7.5</v>
      </c>
      <c r="P364" s="12">
        <f t="shared" si="46"/>
        <v>0</v>
      </c>
      <c r="Q364" s="12">
        <f t="shared" si="47"/>
        <v>7.5</v>
      </c>
      <c r="R364" s="6" t="str">
        <f t="shared" si="48"/>
        <v>NO</v>
      </c>
      <c r="S364" s="6" t="str">
        <f t="shared" si="51"/>
        <v>YES</v>
      </c>
      <c r="T364" s="12">
        <f t="shared" si="52"/>
        <v>10</v>
      </c>
      <c r="U364" s="12">
        <f t="shared" si="49"/>
        <v>6</v>
      </c>
      <c r="V364" s="12">
        <f t="shared" si="50"/>
        <v>4</v>
      </c>
    </row>
    <row r="365" spans="1:22" x14ac:dyDescent="0.25">
      <c r="A365" s="6" t="s">
        <v>24</v>
      </c>
      <c r="B365" s="6" t="s">
        <v>23</v>
      </c>
      <c r="C365" t="s">
        <v>392</v>
      </c>
      <c r="D365" t="s">
        <v>392</v>
      </c>
      <c r="E365" s="24" t="s">
        <v>393</v>
      </c>
      <c r="F365" t="s">
        <v>390</v>
      </c>
      <c r="G365" t="s">
        <v>391</v>
      </c>
      <c r="H365" t="s">
        <v>388</v>
      </c>
      <c r="I365" t="s">
        <v>389</v>
      </c>
      <c r="J365" s="22" t="s">
        <v>408</v>
      </c>
      <c r="K365" s="12">
        <v>12.5</v>
      </c>
      <c r="L365" s="9">
        <v>7.85</v>
      </c>
      <c r="M365" s="12">
        <v>98.13</v>
      </c>
      <c r="N365" s="12">
        <v>0</v>
      </c>
      <c r="O365" s="11">
        <f t="shared" si="54"/>
        <v>12.500636942675159</v>
      </c>
      <c r="P365" s="12">
        <f t="shared" si="46"/>
        <v>0</v>
      </c>
      <c r="Q365" s="12">
        <f t="shared" si="47"/>
        <v>12.500636942675159</v>
      </c>
      <c r="R365" s="6" t="str">
        <f t="shared" si="48"/>
        <v>YES</v>
      </c>
      <c r="S365" s="6" t="str">
        <f t="shared" si="51"/>
        <v>YES</v>
      </c>
      <c r="T365" s="12">
        <f t="shared" si="52"/>
        <v>98.125</v>
      </c>
      <c r="U365" s="12">
        <f t="shared" si="49"/>
        <v>98.13</v>
      </c>
      <c r="V365" s="12">
        <f t="shared" si="50"/>
        <v>-4.9999999999954525E-3</v>
      </c>
    </row>
    <row r="366" spans="1:22" x14ac:dyDescent="0.25">
      <c r="A366" s="6" t="s">
        <v>24</v>
      </c>
      <c r="B366" s="6" t="s">
        <v>23</v>
      </c>
      <c r="C366" t="s">
        <v>392</v>
      </c>
      <c r="D366" t="s">
        <v>392</v>
      </c>
      <c r="E366" s="24" t="s">
        <v>393</v>
      </c>
      <c r="F366" t="s">
        <v>390</v>
      </c>
      <c r="G366" t="s">
        <v>391</v>
      </c>
      <c r="H366" t="s">
        <v>388</v>
      </c>
      <c r="I366" t="s">
        <v>389</v>
      </c>
      <c r="J366" s="22" t="s">
        <v>408</v>
      </c>
      <c r="K366" s="12">
        <v>13.5</v>
      </c>
      <c r="L366" s="9">
        <v>3.5</v>
      </c>
      <c r="M366" s="12">
        <v>47.25</v>
      </c>
      <c r="N366" s="12">
        <v>0</v>
      </c>
      <c r="O366" s="11">
        <f t="shared" si="54"/>
        <v>13.5</v>
      </c>
      <c r="P366" s="12">
        <f t="shared" si="46"/>
        <v>0</v>
      </c>
      <c r="Q366" s="12">
        <f t="shared" si="47"/>
        <v>13.5</v>
      </c>
      <c r="R366" s="6" t="str">
        <f t="shared" si="48"/>
        <v>YES</v>
      </c>
      <c r="S366" s="6" t="str">
        <f t="shared" si="51"/>
        <v>YES</v>
      </c>
      <c r="T366" s="12">
        <f t="shared" si="52"/>
        <v>43.75</v>
      </c>
      <c r="U366" s="12">
        <f t="shared" si="49"/>
        <v>47.25</v>
      </c>
      <c r="V366" s="12">
        <f t="shared" si="50"/>
        <v>-3.5</v>
      </c>
    </row>
    <row r="367" spans="1:22" x14ac:dyDescent="0.25">
      <c r="A367" s="6" t="s">
        <v>24</v>
      </c>
      <c r="B367" s="6" t="s">
        <v>23</v>
      </c>
      <c r="C367" t="s">
        <v>392</v>
      </c>
      <c r="D367" t="s">
        <v>392</v>
      </c>
      <c r="E367" s="24" t="s">
        <v>393</v>
      </c>
      <c r="F367" t="s">
        <v>390</v>
      </c>
      <c r="G367" t="s">
        <v>391</v>
      </c>
      <c r="H367" t="s">
        <v>388</v>
      </c>
      <c r="I367" t="s">
        <v>389</v>
      </c>
      <c r="J367" s="22" t="s">
        <v>408</v>
      </c>
      <c r="K367" s="12">
        <v>15</v>
      </c>
      <c r="L367" s="9">
        <v>1</v>
      </c>
      <c r="M367" s="12">
        <v>15</v>
      </c>
      <c r="N367" s="12">
        <v>0</v>
      </c>
      <c r="O367" s="11">
        <f t="shared" si="54"/>
        <v>15</v>
      </c>
      <c r="P367" s="12">
        <f t="shared" si="46"/>
        <v>0</v>
      </c>
      <c r="Q367" s="12">
        <f t="shared" si="47"/>
        <v>15</v>
      </c>
      <c r="R367" s="6" t="str">
        <f t="shared" si="48"/>
        <v>YES</v>
      </c>
      <c r="S367" s="6" t="str">
        <f t="shared" si="51"/>
        <v>YES</v>
      </c>
      <c r="T367" s="12">
        <f t="shared" si="52"/>
        <v>12.5</v>
      </c>
      <c r="U367" s="12">
        <f t="shared" si="49"/>
        <v>15</v>
      </c>
      <c r="V367" s="12">
        <f t="shared" si="50"/>
        <v>-2.5</v>
      </c>
    </row>
    <row r="368" spans="1:22" x14ac:dyDescent="0.25">
      <c r="A368" s="6" t="s">
        <v>24</v>
      </c>
      <c r="B368" s="6" t="s">
        <v>23</v>
      </c>
      <c r="C368" t="s">
        <v>392</v>
      </c>
      <c r="D368" t="s">
        <v>392</v>
      </c>
      <c r="E368" s="24" t="s">
        <v>393</v>
      </c>
      <c r="F368" t="s">
        <v>390</v>
      </c>
      <c r="G368" t="s">
        <v>391</v>
      </c>
      <c r="H368" t="s">
        <v>388</v>
      </c>
      <c r="I368" t="s">
        <v>389</v>
      </c>
      <c r="J368" s="22" t="s">
        <v>408</v>
      </c>
      <c r="K368" s="12">
        <v>16</v>
      </c>
      <c r="L368" s="9">
        <v>3</v>
      </c>
      <c r="M368" s="12">
        <v>48</v>
      </c>
      <c r="N368" s="12">
        <v>0</v>
      </c>
      <c r="O368" s="11">
        <f t="shared" si="54"/>
        <v>16</v>
      </c>
      <c r="P368" s="12">
        <f t="shared" si="46"/>
        <v>0</v>
      </c>
      <c r="Q368" s="12">
        <f t="shared" si="47"/>
        <v>16</v>
      </c>
      <c r="R368" s="6" t="str">
        <f t="shared" si="48"/>
        <v>YES</v>
      </c>
      <c r="S368" s="6" t="str">
        <f t="shared" si="51"/>
        <v>YES</v>
      </c>
      <c r="T368" s="12">
        <f t="shared" si="52"/>
        <v>37.5</v>
      </c>
      <c r="U368" s="12">
        <f t="shared" si="49"/>
        <v>48</v>
      </c>
      <c r="V368" s="12">
        <f t="shared" si="50"/>
        <v>-10.5</v>
      </c>
    </row>
    <row r="369" spans="1:22" x14ac:dyDescent="0.25">
      <c r="A369" s="6" t="s">
        <v>24</v>
      </c>
      <c r="B369" s="6" t="s">
        <v>23</v>
      </c>
      <c r="C369" t="s">
        <v>392</v>
      </c>
      <c r="D369" t="s">
        <v>392</v>
      </c>
      <c r="E369" s="24" t="s">
        <v>393</v>
      </c>
      <c r="F369" t="s">
        <v>390</v>
      </c>
      <c r="G369" t="s">
        <v>391</v>
      </c>
      <c r="H369" t="s">
        <v>388</v>
      </c>
      <c r="I369" t="s">
        <v>389</v>
      </c>
      <c r="J369" s="22" t="s">
        <v>408</v>
      </c>
      <c r="K369" s="12">
        <v>18</v>
      </c>
      <c r="L369" s="9">
        <v>20.04</v>
      </c>
      <c r="M369" s="12">
        <v>360.72</v>
      </c>
      <c r="N369" s="12">
        <v>0</v>
      </c>
      <c r="O369" s="11">
        <f t="shared" si="54"/>
        <v>18.000000000000004</v>
      </c>
      <c r="P369" s="12">
        <f t="shared" si="46"/>
        <v>0</v>
      </c>
      <c r="Q369" s="12">
        <f t="shared" si="47"/>
        <v>18.000000000000004</v>
      </c>
      <c r="R369" s="6" t="str">
        <f t="shared" si="48"/>
        <v>YES</v>
      </c>
      <c r="S369" s="6" t="str">
        <f t="shared" si="51"/>
        <v>YES</v>
      </c>
      <c r="T369" s="12">
        <f t="shared" si="52"/>
        <v>250.5</v>
      </c>
      <c r="U369" s="12">
        <f t="shared" si="49"/>
        <v>360.72</v>
      </c>
      <c r="V369" s="12">
        <f t="shared" si="50"/>
        <v>-110.22000000000003</v>
      </c>
    </row>
    <row r="370" spans="1:22" x14ac:dyDescent="0.25">
      <c r="A370" s="6" t="s">
        <v>24</v>
      </c>
      <c r="B370" s="6" t="s">
        <v>23</v>
      </c>
      <c r="C370" t="s">
        <v>392</v>
      </c>
      <c r="D370" t="s">
        <v>392</v>
      </c>
      <c r="E370" s="24" t="s">
        <v>393</v>
      </c>
      <c r="F370" t="s">
        <v>390</v>
      </c>
      <c r="G370" t="s">
        <v>391</v>
      </c>
      <c r="H370" t="s">
        <v>388</v>
      </c>
      <c r="I370" t="s">
        <v>389</v>
      </c>
      <c r="J370" s="22" t="s">
        <v>408</v>
      </c>
      <c r="K370" s="12">
        <v>27</v>
      </c>
      <c r="L370" s="9">
        <v>17.36</v>
      </c>
      <c r="M370" s="12">
        <v>468.72</v>
      </c>
      <c r="N370" s="12">
        <v>0</v>
      </c>
      <c r="O370" s="11">
        <f t="shared" si="54"/>
        <v>27.000000000000004</v>
      </c>
      <c r="P370" s="12">
        <f t="shared" si="46"/>
        <v>0</v>
      </c>
      <c r="Q370" s="12">
        <f t="shared" si="47"/>
        <v>27.000000000000004</v>
      </c>
      <c r="R370" s="6" t="str">
        <f t="shared" si="48"/>
        <v>YES</v>
      </c>
      <c r="S370" s="6" t="str">
        <f t="shared" si="51"/>
        <v>YES</v>
      </c>
      <c r="T370" s="12">
        <f t="shared" si="52"/>
        <v>217</v>
      </c>
      <c r="U370" s="12">
        <f t="shared" si="49"/>
        <v>468.72</v>
      </c>
      <c r="V370" s="12">
        <f t="shared" si="50"/>
        <v>-251.72000000000003</v>
      </c>
    </row>
    <row r="371" spans="1:22" x14ac:dyDescent="0.25">
      <c r="A371" s="6" t="s">
        <v>24</v>
      </c>
      <c r="B371" s="6" t="s">
        <v>23</v>
      </c>
      <c r="C371" t="s">
        <v>392</v>
      </c>
      <c r="D371" t="s">
        <v>392</v>
      </c>
      <c r="E371" s="24" t="s">
        <v>393</v>
      </c>
      <c r="F371" t="s">
        <v>390</v>
      </c>
      <c r="G371" t="s">
        <v>391</v>
      </c>
      <c r="H371" t="s">
        <v>388</v>
      </c>
      <c r="I371" t="s">
        <v>389</v>
      </c>
      <c r="J371" s="22" t="s">
        <v>409</v>
      </c>
      <c r="K371" s="12">
        <v>0</v>
      </c>
      <c r="L371" s="9">
        <v>0</v>
      </c>
      <c r="M371" s="12">
        <v>782.95</v>
      </c>
      <c r="N371" s="12">
        <v>526.87</v>
      </c>
      <c r="O371" s="11" t="e">
        <f t="shared" si="54"/>
        <v>#DIV/0!</v>
      </c>
      <c r="P371" s="12" t="e">
        <f t="shared" si="46"/>
        <v>#DIV/0!</v>
      </c>
      <c r="Q371" s="12" t="e">
        <f t="shared" si="47"/>
        <v>#DIV/0!</v>
      </c>
      <c r="R371" s="6" t="e">
        <f t="shared" si="48"/>
        <v>#DIV/0!</v>
      </c>
      <c r="S371" s="6" t="e">
        <f t="shared" si="51"/>
        <v>#DIV/0!</v>
      </c>
      <c r="T371" s="12">
        <f t="shared" si="52"/>
        <v>0</v>
      </c>
      <c r="U371" s="12">
        <f t="shared" si="49"/>
        <v>1309.8200000000002</v>
      </c>
      <c r="V371" s="12">
        <f t="shared" si="50"/>
        <v>-1309.8200000000002</v>
      </c>
    </row>
    <row r="372" spans="1:22" x14ac:dyDescent="0.25">
      <c r="A372" s="6" t="s">
        <v>24</v>
      </c>
      <c r="B372" s="6" t="s">
        <v>23</v>
      </c>
      <c r="C372" t="s">
        <v>392</v>
      </c>
      <c r="D372" t="s">
        <v>392</v>
      </c>
      <c r="E372" s="24" t="s">
        <v>393</v>
      </c>
      <c r="F372" t="s">
        <v>390</v>
      </c>
      <c r="G372" t="s">
        <v>391</v>
      </c>
      <c r="H372" t="s">
        <v>388</v>
      </c>
      <c r="I372" t="s">
        <v>389</v>
      </c>
      <c r="J372" s="22" t="s">
        <v>409</v>
      </c>
      <c r="K372" s="12">
        <v>5</v>
      </c>
      <c r="L372" s="9">
        <v>17.72</v>
      </c>
      <c r="M372" s="12">
        <v>88.6</v>
      </c>
      <c r="N372" s="12">
        <v>0</v>
      </c>
      <c r="O372" s="11">
        <f t="shared" si="54"/>
        <v>5</v>
      </c>
      <c r="P372" s="12">
        <f t="shared" si="46"/>
        <v>0</v>
      </c>
      <c r="Q372" s="12">
        <f t="shared" si="47"/>
        <v>5</v>
      </c>
      <c r="R372" s="6" t="str">
        <f t="shared" si="48"/>
        <v>NO</v>
      </c>
      <c r="S372" s="6" t="str">
        <f t="shared" si="51"/>
        <v>YES</v>
      </c>
      <c r="T372" s="12">
        <f t="shared" si="52"/>
        <v>221.5</v>
      </c>
      <c r="U372" s="12">
        <f t="shared" si="49"/>
        <v>88.6</v>
      </c>
      <c r="V372" s="12">
        <f t="shared" si="50"/>
        <v>132.9</v>
      </c>
    </row>
    <row r="373" spans="1:22" x14ac:dyDescent="0.25">
      <c r="A373" s="6" t="s">
        <v>24</v>
      </c>
      <c r="B373" s="6" t="s">
        <v>23</v>
      </c>
      <c r="C373" t="s">
        <v>392</v>
      </c>
      <c r="D373" t="s">
        <v>392</v>
      </c>
      <c r="E373" s="24" t="s">
        <v>393</v>
      </c>
      <c r="F373" t="s">
        <v>390</v>
      </c>
      <c r="G373" t="s">
        <v>391</v>
      </c>
      <c r="H373" t="s">
        <v>388</v>
      </c>
      <c r="I373" t="s">
        <v>389</v>
      </c>
      <c r="J373" s="22" t="s">
        <v>409</v>
      </c>
      <c r="K373" s="12">
        <v>6</v>
      </c>
      <c r="L373" s="9">
        <v>76.180000000000007</v>
      </c>
      <c r="M373" s="12">
        <v>457.08</v>
      </c>
      <c r="N373" s="12">
        <v>0</v>
      </c>
      <c r="O373" s="11">
        <f t="shared" si="54"/>
        <v>5.9999999999999991</v>
      </c>
      <c r="P373" s="12">
        <f t="shared" si="46"/>
        <v>0</v>
      </c>
      <c r="Q373" s="12">
        <f t="shared" si="47"/>
        <v>5.9999999999999991</v>
      </c>
      <c r="R373" s="6" t="str">
        <f t="shared" si="48"/>
        <v>NO</v>
      </c>
      <c r="S373" s="6" t="str">
        <f t="shared" si="51"/>
        <v>YES</v>
      </c>
      <c r="T373" s="12">
        <f t="shared" si="52"/>
        <v>952.25000000000011</v>
      </c>
      <c r="U373" s="12">
        <f t="shared" si="49"/>
        <v>457.08</v>
      </c>
      <c r="V373" s="12">
        <f t="shared" si="50"/>
        <v>495.17000000000013</v>
      </c>
    </row>
    <row r="374" spans="1:22" x14ac:dyDescent="0.25">
      <c r="A374" s="6" t="s">
        <v>24</v>
      </c>
      <c r="B374" s="6" t="s">
        <v>23</v>
      </c>
      <c r="C374" t="s">
        <v>392</v>
      </c>
      <c r="D374" t="s">
        <v>392</v>
      </c>
      <c r="E374" s="24" t="s">
        <v>393</v>
      </c>
      <c r="F374" t="s">
        <v>390</v>
      </c>
      <c r="G374" t="s">
        <v>391</v>
      </c>
      <c r="H374" t="s">
        <v>388</v>
      </c>
      <c r="I374" t="s">
        <v>389</v>
      </c>
      <c r="J374" s="22" t="s">
        <v>409</v>
      </c>
      <c r="K374" s="12">
        <v>15</v>
      </c>
      <c r="L374" s="9">
        <v>16.8</v>
      </c>
      <c r="M374" s="12">
        <v>252</v>
      </c>
      <c r="N374" s="12">
        <v>0</v>
      </c>
      <c r="O374" s="11">
        <f t="shared" si="54"/>
        <v>15</v>
      </c>
      <c r="P374" s="12">
        <f t="shared" si="46"/>
        <v>0</v>
      </c>
      <c r="Q374" s="12">
        <f t="shared" si="47"/>
        <v>15</v>
      </c>
      <c r="R374" s="6" t="str">
        <f t="shared" si="48"/>
        <v>YES</v>
      </c>
      <c r="S374" s="6" t="str">
        <f t="shared" si="51"/>
        <v>YES</v>
      </c>
      <c r="T374" s="12">
        <f t="shared" si="52"/>
        <v>210</v>
      </c>
      <c r="U374" s="12">
        <f t="shared" si="49"/>
        <v>252</v>
      </c>
      <c r="V374" s="12">
        <f t="shared" si="50"/>
        <v>-42</v>
      </c>
    </row>
    <row r="375" spans="1:22" x14ac:dyDescent="0.25">
      <c r="A375" s="6" t="s">
        <v>24</v>
      </c>
      <c r="B375" s="6" t="s">
        <v>23</v>
      </c>
      <c r="C375" t="s">
        <v>392</v>
      </c>
      <c r="D375" t="s">
        <v>392</v>
      </c>
      <c r="E375" s="24" t="s">
        <v>393</v>
      </c>
      <c r="F375" t="s">
        <v>390</v>
      </c>
      <c r="G375" t="s">
        <v>391</v>
      </c>
      <c r="H375" t="s">
        <v>388</v>
      </c>
      <c r="I375" t="s">
        <v>389</v>
      </c>
      <c r="J375" s="22" t="s">
        <v>410</v>
      </c>
      <c r="K375" s="12">
        <v>0</v>
      </c>
      <c r="L375" s="9">
        <v>0</v>
      </c>
      <c r="M375" s="12">
        <v>657.71</v>
      </c>
      <c r="N375" s="12">
        <v>646.71</v>
      </c>
      <c r="O375" s="11" t="e">
        <f t="shared" si="54"/>
        <v>#DIV/0!</v>
      </c>
      <c r="P375" s="12" t="e">
        <f t="shared" si="46"/>
        <v>#DIV/0!</v>
      </c>
      <c r="Q375" s="12" t="e">
        <f t="shared" si="47"/>
        <v>#DIV/0!</v>
      </c>
      <c r="R375" s="6" t="e">
        <f t="shared" si="48"/>
        <v>#DIV/0!</v>
      </c>
      <c r="S375" s="6" t="e">
        <f t="shared" si="51"/>
        <v>#DIV/0!</v>
      </c>
      <c r="T375" s="12">
        <f t="shared" si="52"/>
        <v>0</v>
      </c>
      <c r="U375" s="12">
        <f t="shared" si="49"/>
        <v>1304.42</v>
      </c>
      <c r="V375" s="12">
        <f t="shared" si="50"/>
        <v>-1304.42</v>
      </c>
    </row>
    <row r="376" spans="1:22" x14ac:dyDescent="0.25">
      <c r="A376" s="6" t="s">
        <v>24</v>
      </c>
      <c r="B376" s="6" t="s">
        <v>23</v>
      </c>
      <c r="C376" t="s">
        <v>392</v>
      </c>
      <c r="D376" t="s">
        <v>392</v>
      </c>
      <c r="E376" s="24" t="s">
        <v>393</v>
      </c>
      <c r="F376" t="s">
        <v>390</v>
      </c>
      <c r="G376" t="s">
        <v>391</v>
      </c>
      <c r="H376" t="s">
        <v>388</v>
      </c>
      <c r="I376" t="s">
        <v>389</v>
      </c>
      <c r="J376" s="22" t="s">
        <v>410</v>
      </c>
      <c r="K376" s="12">
        <v>6</v>
      </c>
      <c r="L376" s="9">
        <v>40.01</v>
      </c>
      <c r="M376" s="12">
        <v>240.06</v>
      </c>
      <c r="N376" s="12">
        <v>0</v>
      </c>
      <c r="O376" s="11">
        <f t="shared" si="54"/>
        <v>6</v>
      </c>
      <c r="P376" s="12">
        <f t="shared" si="46"/>
        <v>0</v>
      </c>
      <c r="Q376" s="12">
        <f t="shared" si="47"/>
        <v>6</v>
      </c>
      <c r="R376" s="6" t="str">
        <f t="shared" si="48"/>
        <v>NO</v>
      </c>
      <c r="S376" s="6" t="str">
        <f t="shared" si="51"/>
        <v>YES</v>
      </c>
      <c r="T376" s="12">
        <f t="shared" si="52"/>
        <v>500.125</v>
      </c>
      <c r="U376" s="12">
        <f t="shared" si="49"/>
        <v>240.06</v>
      </c>
      <c r="V376" s="12">
        <f t="shared" si="50"/>
        <v>260.065</v>
      </c>
    </row>
    <row r="377" spans="1:22" x14ac:dyDescent="0.25">
      <c r="A377" s="6" t="s">
        <v>24</v>
      </c>
      <c r="B377" s="6" t="s">
        <v>23</v>
      </c>
      <c r="C377" t="s">
        <v>392</v>
      </c>
      <c r="D377" t="s">
        <v>392</v>
      </c>
      <c r="E377" s="24" t="s">
        <v>393</v>
      </c>
      <c r="F377" t="s">
        <v>390</v>
      </c>
      <c r="G377" t="s">
        <v>391</v>
      </c>
      <c r="H377" t="s">
        <v>388</v>
      </c>
      <c r="I377" t="s">
        <v>389</v>
      </c>
      <c r="J377" s="22" t="s">
        <v>411</v>
      </c>
      <c r="K377" s="12">
        <v>0</v>
      </c>
      <c r="L377" s="9">
        <v>0</v>
      </c>
      <c r="M377" s="12">
        <v>1928.49</v>
      </c>
      <c r="N377" s="12">
        <v>1260.51</v>
      </c>
      <c r="O377" s="11" t="e">
        <f t="shared" si="54"/>
        <v>#DIV/0!</v>
      </c>
      <c r="P377" s="12" t="e">
        <f t="shared" si="46"/>
        <v>#DIV/0!</v>
      </c>
      <c r="Q377" s="12" t="e">
        <f t="shared" si="47"/>
        <v>#DIV/0!</v>
      </c>
      <c r="R377" s="6" t="e">
        <f t="shared" si="48"/>
        <v>#DIV/0!</v>
      </c>
      <c r="S377" s="6" t="e">
        <f t="shared" si="51"/>
        <v>#DIV/0!</v>
      </c>
      <c r="T377" s="12">
        <f t="shared" si="52"/>
        <v>0</v>
      </c>
      <c r="U377" s="12">
        <f t="shared" si="49"/>
        <v>3189</v>
      </c>
      <c r="V377" s="12">
        <f t="shared" si="50"/>
        <v>-3189</v>
      </c>
    </row>
    <row r="378" spans="1:22" x14ac:dyDescent="0.25">
      <c r="A378" s="6" t="s">
        <v>24</v>
      </c>
      <c r="B378" s="6" t="s">
        <v>23</v>
      </c>
      <c r="C378" t="s">
        <v>392</v>
      </c>
      <c r="D378" t="s">
        <v>392</v>
      </c>
      <c r="E378" s="24" t="s">
        <v>393</v>
      </c>
      <c r="F378" t="s">
        <v>390</v>
      </c>
      <c r="G378" t="s">
        <v>391</v>
      </c>
      <c r="H378" t="s">
        <v>388</v>
      </c>
      <c r="I378" t="s">
        <v>389</v>
      </c>
      <c r="J378" s="22" t="s">
        <v>411</v>
      </c>
      <c r="K378" s="12">
        <v>6</v>
      </c>
      <c r="L378" s="9">
        <v>214.27</v>
      </c>
      <c r="M378" s="12">
        <v>1285.6199999999999</v>
      </c>
      <c r="N378" s="12">
        <v>0</v>
      </c>
      <c r="O378" s="11">
        <f t="shared" si="54"/>
        <v>5.9999999999999991</v>
      </c>
      <c r="P378" s="12">
        <f t="shared" si="46"/>
        <v>0</v>
      </c>
      <c r="Q378" s="12">
        <f t="shared" si="47"/>
        <v>5.9999999999999991</v>
      </c>
      <c r="R378" s="6" t="str">
        <f t="shared" si="48"/>
        <v>NO</v>
      </c>
      <c r="S378" s="6" t="str">
        <f t="shared" si="51"/>
        <v>YES</v>
      </c>
      <c r="T378" s="12">
        <f t="shared" si="52"/>
        <v>2678.375</v>
      </c>
      <c r="U378" s="12">
        <f t="shared" si="49"/>
        <v>1285.6199999999999</v>
      </c>
      <c r="V378" s="12">
        <f t="shared" si="50"/>
        <v>1392.7550000000001</v>
      </c>
    </row>
    <row r="379" spans="1:22" x14ac:dyDescent="0.25">
      <c r="A379" s="6" t="s">
        <v>24</v>
      </c>
      <c r="B379" s="6" t="s">
        <v>23</v>
      </c>
      <c r="C379" t="s">
        <v>392</v>
      </c>
      <c r="D379" t="s">
        <v>392</v>
      </c>
      <c r="E379" s="24" t="s">
        <v>393</v>
      </c>
      <c r="F379" t="s">
        <v>390</v>
      </c>
      <c r="G379" t="s">
        <v>391</v>
      </c>
      <c r="H379" t="s">
        <v>388</v>
      </c>
      <c r="I379" t="s">
        <v>389</v>
      </c>
      <c r="J379" s="22" t="s">
        <v>411</v>
      </c>
      <c r="K379" s="12">
        <v>15</v>
      </c>
      <c r="L379" s="9">
        <v>9</v>
      </c>
      <c r="M379" s="12">
        <v>135</v>
      </c>
      <c r="N379" s="12">
        <v>0</v>
      </c>
      <c r="O379" s="11">
        <f t="shared" si="54"/>
        <v>15</v>
      </c>
      <c r="P379" s="12">
        <f t="shared" si="46"/>
        <v>0</v>
      </c>
      <c r="Q379" s="12">
        <f t="shared" si="47"/>
        <v>15</v>
      </c>
      <c r="R379" s="6" t="str">
        <f t="shared" si="48"/>
        <v>YES</v>
      </c>
      <c r="S379" s="6" t="str">
        <f t="shared" si="51"/>
        <v>YES</v>
      </c>
      <c r="T379" s="12">
        <f t="shared" si="52"/>
        <v>112.5</v>
      </c>
      <c r="U379" s="12">
        <f t="shared" si="49"/>
        <v>135</v>
      </c>
      <c r="V379" s="12">
        <f t="shared" si="50"/>
        <v>-22.5</v>
      </c>
    </row>
    <row r="380" spans="1:22" x14ac:dyDescent="0.25">
      <c r="A380" s="6" t="s">
        <v>24</v>
      </c>
      <c r="B380" s="6" t="s">
        <v>23</v>
      </c>
      <c r="C380" t="s">
        <v>392</v>
      </c>
      <c r="D380" t="s">
        <v>392</v>
      </c>
      <c r="E380" s="24" t="s">
        <v>393</v>
      </c>
      <c r="F380" t="s">
        <v>390</v>
      </c>
      <c r="G380" t="s">
        <v>391</v>
      </c>
      <c r="H380" t="s">
        <v>388</v>
      </c>
      <c r="I380" t="s">
        <v>389</v>
      </c>
      <c r="J380" s="22" t="s">
        <v>412</v>
      </c>
      <c r="K380" s="12">
        <v>0</v>
      </c>
      <c r="L380" s="9">
        <v>0</v>
      </c>
      <c r="M380" s="12">
        <v>194.17</v>
      </c>
      <c r="N380" s="12">
        <v>194.17</v>
      </c>
      <c r="O380" s="11" t="e">
        <f t="shared" si="54"/>
        <v>#DIV/0!</v>
      </c>
      <c r="P380" s="12" t="e">
        <f t="shared" si="46"/>
        <v>#DIV/0!</v>
      </c>
      <c r="Q380" s="12" t="e">
        <f t="shared" si="47"/>
        <v>#DIV/0!</v>
      </c>
      <c r="R380" s="6" t="e">
        <f t="shared" si="48"/>
        <v>#DIV/0!</v>
      </c>
      <c r="S380" s="6" t="e">
        <f t="shared" si="51"/>
        <v>#DIV/0!</v>
      </c>
      <c r="T380" s="12">
        <f t="shared" si="52"/>
        <v>0</v>
      </c>
      <c r="U380" s="12">
        <f t="shared" si="49"/>
        <v>388.34</v>
      </c>
      <c r="V380" s="12">
        <f t="shared" si="50"/>
        <v>-388.34</v>
      </c>
    </row>
    <row r="381" spans="1:22" x14ac:dyDescent="0.25">
      <c r="A381" s="6" t="s">
        <v>24</v>
      </c>
      <c r="B381" s="6" t="s">
        <v>23</v>
      </c>
      <c r="C381" t="s">
        <v>392</v>
      </c>
      <c r="D381" t="s">
        <v>392</v>
      </c>
      <c r="E381" s="24" t="s">
        <v>393</v>
      </c>
      <c r="F381" t="s">
        <v>390</v>
      </c>
      <c r="G381" t="s">
        <v>391</v>
      </c>
      <c r="H381" t="s">
        <v>388</v>
      </c>
      <c r="I381" t="s">
        <v>389</v>
      </c>
      <c r="J381" s="22" t="s">
        <v>412</v>
      </c>
      <c r="K381" s="12">
        <v>5</v>
      </c>
      <c r="L381" s="9">
        <v>15.65</v>
      </c>
      <c r="M381" s="12">
        <v>78.25</v>
      </c>
      <c r="N381" s="12">
        <v>0</v>
      </c>
      <c r="O381" s="11">
        <f t="shared" si="54"/>
        <v>5</v>
      </c>
      <c r="P381" s="12">
        <f t="shared" si="46"/>
        <v>0</v>
      </c>
      <c r="Q381" s="12">
        <f t="shared" si="47"/>
        <v>5</v>
      </c>
      <c r="R381" s="6" t="str">
        <f t="shared" si="48"/>
        <v>NO</v>
      </c>
      <c r="S381" s="6" t="str">
        <f t="shared" si="51"/>
        <v>YES</v>
      </c>
      <c r="T381" s="12">
        <f t="shared" si="52"/>
        <v>195.625</v>
      </c>
      <c r="U381" s="12">
        <f t="shared" si="49"/>
        <v>78.25</v>
      </c>
      <c r="V381" s="12">
        <f t="shared" si="50"/>
        <v>117.375</v>
      </c>
    </row>
    <row r="382" spans="1:22" x14ac:dyDescent="0.25">
      <c r="A382" s="6" t="s">
        <v>24</v>
      </c>
      <c r="B382" s="6" t="s">
        <v>23</v>
      </c>
      <c r="C382" t="s">
        <v>392</v>
      </c>
      <c r="D382" t="s">
        <v>392</v>
      </c>
      <c r="E382" s="24" t="s">
        <v>393</v>
      </c>
      <c r="F382" t="s">
        <v>390</v>
      </c>
      <c r="G382" t="s">
        <v>391</v>
      </c>
      <c r="H382" t="s">
        <v>388</v>
      </c>
      <c r="I382" t="s">
        <v>389</v>
      </c>
      <c r="J382" s="22" t="s">
        <v>413</v>
      </c>
      <c r="K382" s="12">
        <v>0</v>
      </c>
      <c r="L382" s="9">
        <v>0</v>
      </c>
      <c r="M382" s="12">
        <v>1140.1400000000001</v>
      </c>
      <c r="N382" s="12">
        <v>695.08</v>
      </c>
      <c r="O382" s="11" t="e">
        <f t="shared" si="54"/>
        <v>#DIV/0!</v>
      </c>
      <c r="P382" s="12" t="e">
        <f t="shared" si="46"/>
        <v>#DIV/0!</v>
      </c>
      <c r="Q382" s="12" t="e">
        <f t="shared" si="47"/>
        <v>#DIV/0!</v>
      </c>
      <c r="R382" s="6" t="e">
        <f t="shared" si="48"/>
        <v>#DIV/0!</v>
      </c>
      <c r="S382" s="6" t="e">
        <f t="shared" si="51"/>
        <v>#DIV/0!</v>
      </c>
      <c r="T382" s="12">
        <f t="shared" si="52"/>
        <v>0</v>
      </c>
      <c r="U382" s="12">
        <f t="shared" si="49"/>
        <v>1835.2200000000003</v>
      </c>
      <c r="V382" s="12">
        <f t="shared" si="50"/>
        <v>-1835.2200000000003</v>
      </c>
    </row>
    <row r="383" spans="1:22" x14ac:dyDescent="0.25">
      <c r="A383" s="6" t="s">
        <v>24</v>
      </c>
      <c r="B383" s="6" t="s">
        <v>23</v>
      </c>
      <c r="C383" t="s">
        <v>392</v>
      </c>
      <c r="D383" t="s">
        <v>392</v>
      </c>
      <c r="E383" s="24" t="s">
        <v>393</v>
      </c>
      <c r="F383" t="s">
        <v>390</v>
      </c>
      <c r="G383" t="s">
        <v>391</v>
      </c>
      <c r="H383" t="s">
        <v>388</v>
      </c>
      <c r="I383" t="s">
        <v>389</v>
      </c>
      <c r="J383" s="22" t="s">
        <v>413</v>
      </c>
      <c r="K383" s="12">
        <v>5.5</v>
      </c>
      <c r="L383" s="9">
        <v>120.01</v>
      </c>
      <c r="M383" s="12">
        <v>660.07</v>
      </c>
      <c r="N383" s="12">
        <v>0</v>
      </c>
      <c r="O383" s="11">
        <f t="shared" si="54"/>
        <v>5.5001249895842017</v>
      </c>
      <c r="P383" s="12">
        <f t="shared" si="46"/>
        <v>0</v>
      </c>
      <c r="Q383" s="12">
        <f t="shared" si="47"/>
        <v>5.5001249895842017</v>
      </c>
      <c r="R383" s="6" t="str">
        <f t="shared" si="48"/>
        <v>NO</v>
      </c>
      <c r="S383" s="6" t="str">
        <f t="shared" si="51"/>
        <v>YES</v>
      </c>
      <c r="T383" s="12">
        <f t="shared" si="52"/>
        <v>1500.125</v>
      </c>
      <c r="U383" s="12">
        <f t="shared" si="49"/>
        <v>660.07</v>
      </c>
      <c r="V383" s="12">
        <f t="shared" si="50"/>
        <v>840.05499999999995</v>
      </c>
    </row>
    <row r="384" spans="1:22" x14ac:dyDescent="0.25">
      <c r="A384" s="6" t="s">
        <v>24</v>
      </c>
      <c r="B384" s="6" t="s">
        <v>23</v>
      </c>
      <c r="C384" t="s">
        <v>392</v>
      </c>
      <c r="D384" t="s">
        <v>392</v>
      </c>
      <c r="E384" s="24" t="s">
        <v>393</v>
      </c>
      <c r="F384" t="s">
        <v>390</v>
      </c>
      <c r="G384" t="s">
        <v>391</v>
      </c>
      <c r="H384" t="s">
        <v>388</v>
      </c>
      <c r="I384" t="s">
        <v>389</v>
      </c>
      <c r="J384" s="22" t="s">
        <v>413</v>
      </c>
      <c r="K384" s="12">
        <v>15</v>
      </c>
      <c r="L384" s="9">
        <v>7.5</v>
      </c>
      <c r="M384" s="12">
        <v>112.5</v>
      </c>
      <c r="N384" s="12">
        <v>0</v>
      </c>
      <c r="O384" s="11">
        <f t="shared" si="54"/>
        <v>15</v>
      </c>
      <c r="P384" s="12">
        <f t="shared" si="46"/>
        <v>0</v>
      </c>
      <c r="Q384" s="12">
        <f t="shared" si="47"/>
        <v>15</v>
      </c>
      <c r="R384" s="6" t="str">
        <f t="shared" si="48"/>
        <v>YES</v>
      </c>
      <c r="S384" s="6" t="str">
        <f t="shared" si="51"/>
        <v>YES</v>
      </c>
      <c r="T384" s="12">
        <f t="shared" si="52"/>
        <v>93.75</v>
      </c>
      <c r="U384" s="12">
        <f t="shared" si="49"/>
        <v>112.5</v>
      </c>
      <c r="V384" s="12">
        <f t="shared" si="50"/>
        <v>-18.75</v>
      </c>
    </row>
    <row r="385" spans="1:22" x14ac:dyDescent="0.25">
      <c r="A385" s="6" t="s">
        <v>24</v>
      </c>
      <c r="B385" s="6" t="s">
        <v>23</v>
      </c>
      <c r="C385" t="s">
        <v>392</v>
      </c>
      <c r="D385" t="s">
        <v>392</v>
      </c>
      <c r="E385" s="24" t="s">
        <v>393</v>
      </c>
      <c r="F385" t="s">
        <v>390</v>
      </c>
      <c r="G385" t="s">
        <v>391</v>
      </c>
      <c r="H385" t="s">
        <v>388</v>
      </c>
      <c r="I385" t="s">
        <v>389</v>
      </c>
      <c r="J385" s="22" t="s">
        <v>414</v>
      </c>
      <c r="K385" s="12">
        <v>0</v>
      </c>
      <c r="L385" s="9">
        <v>0</v>
      </c>
      <c r="M385" s="12">
        <v>421.26</v>
      </c>
      <c r="N385" s="12">
        <v>281.64</v>
      </c>
      <c r="O385" s="11" t="e">
        <f t="shared" si="54"/>
        <v>#DIV/0!</v>
      </c>
      <c r="P385" s="12" t="e">
        <f t="shared" si="46"/>
        <v>#DIV/0!</v>
      </c>
      <c r="Q385" s="12" t="e">
        <f t="shared" si="47"/>
        <v>#DIV/0!</v>
      </c>
      <c r="R385" s="6" t="e">
        <f t="shared" si="48"/>
        <v>#DIV/0!</v>
      </c>
      <c r="S385" s="6" t="e">
        <f t="shared" si="51"/>
        <v>#DIV/0!</v>
      </c>
      <c r="T385" s="12">
        <f t="shared" si="52"/>
        <v>0</v>
      </c>
      <c r="U385" s="12">
        <f t="shared" si="49"/>
        <v>702.9</v>
      </c>
      <c r="V385" s="12">
        <f t="shared" si="50"/>
        <v>-702.9</v>
      </c>
    </row>
    <row r="386" spans="1:22" x14ac:dyDescent="0.25">
      <c r="A386" s="6" t="s">
        <v>24</v>
      </c>
      <c r="B386" s="6" t="s">
        <v>23</v>
      </c>
      <c r="C386" t="s">
        <v>392</v>
      </c>
      <c r="D386" t="s">
        <v>392</v>
      </c>
      <c r="E386" s="24" t="s">
        <v>393</v>
      </c>
      <c r="F386" t="s">
        <v>390</v>
      </c>
      <c r="G386" t="s">
        <v>391</v>
      </c>
      <c r="H386" t="s">
        <v>388</v>
      </c>
      <c r="I386" t="s">
        <v>389</v>
      </c>
      <c r="J386" s="22" t="s">
        <v>414</v>
      </c>
      <c r="K386" s="12">
        <v>6</v>
      </c>
      <c r="L386" s="9">
        <v>46.8</v>
      </c>
      <c r="M386" s="12">
        <v>280.8</v>
      </c>
      <c r="N386" s="12">
        <v>0</v>
      </c>
      <c r="O386" s="11">
        <f t="shared" si="54"/>
        <v>6.0000000000000009</v>
      </c>
      <c r="P386" s="12">
        <f t="shared" ref="P386:P449" si="55">N386/L386</f>
        <v>0</v>
      </c>
      <c r="Q386" s="12">
        <f t="shared" ref="Q386:Q449" si="56">(M386+N386)/L386</f>
        <v>6.0000000000000009</v>
      </c>
      <c r="R386" s="6" t="str">
        <f t="shared" ref="R386:R449" si="57">IF(Q386&gt;12.49,"YES","NO")</f>
        <v>NO</v>
      </c>
      <c r="S386" s="6" t="str">
        <f t="shared" si="51"/>
        <v>YES</v>
      </c>
      <c r="T386" s="12">
        <f t="shared" si="52"/>
        <v>585</v>
      </c>
      <c r="U386" s="12">
        <f t="shared" ref="U386:U449" si="58">M386+N386</f>
        <v>280.8</v>
      </c>
      <c r="V386" s="12">
        <f t="shared" ref="V386:V449" si="59">T386-U386</f>
        <v>304.2</v>
      </c>
    </row>
    <row r="387" spans="1:22" x14ac:dyDescent="0.25">
      <c r="A387" s="6" t="s">
        <v>24</v>
      </c>
      <c r="B387" s="6" t="s">
        <v>23</v>
      </c>
      <c r="C387" t="s">
        <v>392</v>
      </c>
      <c r="D387" t="s">
        <v>392</v>
      </c>
      <c r="E387" s="24" t="s">
        <v>393</v>
      </c>
      <c r="F387" t="s">
        <v>390</v>
      </c>
      <c r="G387" t="s">
        <v>391</v>
      </c>
      <c r="H387" t="s">
        <v>388</v>
      </c>
      <c r="I387" t="s">
        <v>389</v>
      </c>
      <c r="J387" s="22" t="s">
        <v>414</v>
      </c>
      <c r="K387" s="12">
        <v>15</v>
      </c>
      <c r="L387" s="9">
        <v>4</v>
      </c>
      <c r="M387" s="12">
        <v>60</v>
      </c>
      <c r="N387" s="12">
        <v>0</v>
      </c>
      <c r="O387" s="11">
        <f t="shared" si="54"/>
        <v>15</v>
      </c>
      <c r="P387" s="12">
        <f t="shared" si="55"/>
        <v>0</v>
      </c>
      <c r="Q387" s="12">
        <f t="shared" si="56"/>
        <v>15</v>
      </c>
      <c r="R387" s="6" t="str">
        <f t="shared" si="57"/>
        <v>YES</v>
      </c>
      <c r="S387" s="6" t="str">
        <f t="shared" si="51"/>
        <v>YES</v>
      </c>
      <c r="T387" s="12">
        <f t="shared" si="52"/>
        <v>50</v>
      </c>
      <c r="U387" s="12">
        <f t="shared" si="58"/>
        <v>60</v>
      </c>
      <c r="V387" s="12">
        <f t="shared" si="59"/>
        <v>-10</v>
      </c>
    </row>
    <row r="388" spans="1:22" x14ac:dyDescent="0.25">
      <c r="A388" s="6" t="s">
        <v>24</v>
      </c>
      <c r="B388" s="6" t="s">
        <v>23</v>
      </c>
      <c r="C388" t="s">
        <v>415</v>
      </c>
      <c r="D388" t="s">
        <v>415</v>
      </c>
      <c r="E388" s="24" t="s">
        <v>393</v>
      </c>
      <c r="F388" t="s">
        <v>390</v>
      </c>
      <c r="G388" t="s">
        <v>391</v>
      </c>
      <c r="H388" t="s">
        <v>388</v>
      </c>
      <c r="I388" t="s">
        <v>389</v>
      </c>
      <c r="J388" s="22" t="s">
        <v>416</v>
      </c>
      <c r="K388" s="12">
        <v>0</v>
      </c>
      <c r="L388" s="9">
        <v>0</v>
      </c>
      <c r="M388" s="12">
        <v>11717.19</v>
      </c>
      <c r="N388" s="12">
        <v>11717.19</v>
      </c>
      <c r="O388" s="11" t="e">
        <f t="shared" si="54"/>
        <v>#DIV/0!</v>
      </c>
      <c r="P388" s="12" t="e">
        <f t="shared" si="55"/>
        <v>#DIV/0!</v>
      </c>
      <c r="Q388" s="12" t="e">
        <f t="shared" si="56"/>
        <v>#DIV/0!</v>
      </c>
      <c r="R388" s="6" t="e">
        <f t="shared" si="57"/>
        <v>#DIV/0!</v>
      </c>
      <c r="S388" s="6" t="e">
        <f t="shared" ref="S388:S451" si="60">IF(O388&gt;3.32,"YES","NO")</f>
        <v>#DIV/0!</v>
      </c>
      <c r="T388" s="12">
        <f t="shared" ref="T388:T451" si="61">L388*12.5</f>
        <v>0</v>
      </c>
      <c r="U388" s="12">
        <f t="shared" si="58"/>
        <v>23434.38</v>
      </c>
      <c r="V388" s="12">
        <f t="shared" si="59"/>
        <v>-23434.38</v>
      </c>
    </row>
    <row r="389" spans="1:22" x14ac:dyDescent="0.25">
      <c r="A389" s="6" t="s">
        <v>24</v>
      </c>
      <c r="B389" s="6" t="s">
        <v>23</v>
      </c>
      <c r="C389" t="s">
        <v>415</v>
      </c>
      <c r="D389" t="s">
        <v>415</v>
      </c>
      <c r="E389" s="24" t="s">
        <v>393</v>
      </c>
      <c r="F389" t="s">
        <v>390</v>
      </c>
      <c r="G389" t="s">
        <v>391</v>
      </c>
      <c r="H389" t="s">
        <v>388</v>
      </c>
      <c r="I389" t="s">
        <v>389</v>
      </c>
      <c r="J389" s="22" t="s">
        <v>416</v>
      </c>
      <c r="K389" s="12">
        <v>5</v>
      </c>
      <c r="L389" s="9">
        <v>421.75</v>
      </c>
      <c r="M389" s="12">
        <v>2108.75</v>
      </c>
      <c r="N389" s="12">
        <v>0</v>
      </c>
      <c r="O389" s="11">
        <f t="shared" si="54"/>
        <v>5</v>
      </c>
      <c r="P389" s="12">
        <f t="shared" si="55"/>
        <v>0</v>
      </c>
      <c r="Q389" s="12">
        <f t="shared" si="56"/>
        <v>5</v>
      </c>
      <c r="R389" s="6" t="str">
        <f t="shared" si="57"/>
        <v>NO</v>
      </c>
      <c r="S389" s="6" t="str">
        <f t="shared" si="60"/>
        <v>YES</v>
      </c>
      <c r="T389" s="12">
        <f t="shared" si="61"/>
        <v>5271.875</v>
      </c>
      <c r="U389" s="12">
        <f t="shared" si="58"/>
        <v>2108.75</v>
      </c>
      <c r="V389" s="12">
        <f t="shared" si="59"/>
        <v>3163.125</v>
      </c>
    </row>
    <row r="390" spans="1:22" x14ac:dyDescent="0.25">
      <c r="A390" s="6" t="s">
        <v>24</v>
      </c>
      <c r="B390" s="6" t="s">
        <v>23</v>
      </c>
      <c r="C390" t="s">
        <v>415</v>
      </c>
      <c r="D390" t="s">
        <v>415</v>
      </c>
      <c r="E390" s="24" t="s">
        <v>393</v>
      </c>
      <c r="F390" t="s">
        <v>390</v>
      </c>
      <c r="G390" t="s">
        <v>391</v>
      </c>
      <c r="H390" t="s">
        <v>388</v>
      </c>
      <c r="I390" t="s">
        <v>389</v>
      </c>
      <c r="J390" s="22" t="s">
        <v>416</v>
      </c>
      <c r="K390" s="12">
        <v>12.5</v>
      </c>
      <c r="L390" s="9">
        <v>43.44</v>
      </c>
      <c r="M390" s="12">
        <v>543.01</v>
      </c>
      <c r="N390" s="12">
        <v>0</v>
      </c>
      <c r="O390" s="11">
        <f t="shared" si="54"/>
        <v>12.500230202578269</v>
      </c>
      <c r="P390" s="12">
        <f t="shared" si="55"/>
        <v>0</v>
      </c>
      <c r="Q390" s="12">
        <f t="shared" si="56"/>
        <v>12.500230202578269</v>
      </c>
      <c r="R390" s="6" t="str">
        <f t="shared" si="57"/>
        <v>YES</v>
      </c>
      <c r="S390" s="6" t="str">
        <f t="shared" si="60"/>
        <v>YES</v>
      </c>
      <c r="T390" s="12">
        <f t="shared" si="61"/>
        <v>543</v>
      </c>
      <c r="U390" s="12">
        <f t="shared" si="58"/>
        <v>543.01</v>
      </c>
      <c r="V390" s="12">
        <f t="shared" si="59"/>
        <v>-9.9999999999909051E-3</v>
      </c>
    </row>
    <row r="391" spans="1:22" x14ac:dyDescent="0.25">
      <c r="A391" s="6" t="s">
        <v>24</v>
      </c>
      <c r="B391" s="6" t="s">
        <v>23</v>
      </c>
      <c r="C391" t="s">
        <v>415</v>
      </c>
      <c r="D391" t="s">
        <v>415</v>
      </c>
      <c r="E391" s="24" t="s">
        <v>393</v>
      </c>
      <c r="F391" t="s">
        <v>390</v>
      </c>
      <c r="G391" t="s">
        <v>391</v>
      </c>
      <c r="H391" t="s">
        <v>388</v>
      </c>
      <c r="I391" t="s">
        <v>389</v>
      </c>
      <c r="J391" s="22" t="s">
        <v>416</v>
      </c>
      <c r="K391" s="12">
        <v>15</v>
      </c>
      <c r="L391" s="9">
        <v>1</v>
      </c>
      <c r="M391" s="12">
        <v>15</v>
      </c>
      <c r="N391" s="12">
        <v>0</v>
      </c>
      <c r="O391" s="11">
        <f t="shared" si="54"/>
        <v>15</v>
      </c>
      <c r="P391" s="12">
        <f t="shared" si="55"/>
        <v>0</v>
      </c>
      <c r="Q391" s="12">
        <f t="shared" si="56"/>
        <v>15</v>
      </c>
      <c r="R391" s="6" t="str">
        <f t="shared" si="57"/>
        <v>YES</v>
      </c>
      <c r="S391" s="6" t="str">
        <f t="shared" si="60"/>
        <v>YES</v>
      </c>
      <c r="T391" s="12">
        <f t="shared" si="61"/>
        <v>12.5</v>
      </c>
      <c r="U391" s="12">
        <f t="shared" si="58"/>
        <v>15</v>
      </c>
      <c r="V391" s="12">
        <f t="shared" si="59"/>
        <v>-2.5</v>
      </c>
    </row>
    <row r="392" spans="1:22" x14ac:dyDescent="0.25">
      <c r="A392" s="6" t="s">
        <v>24</v>
      </c>
      <c r="B392" s="6" t="s">
        <v>23</v>
      </c>
      <c r="C392" t="s">
        <v>415</v>
      </c>
      <c r="D392" t="s">
        <v>415</v>
      </c>
      <c r="E392" s="24" t="s">
        <v>393</v>
      </c>
      <c r="F392" t="s">
        <v>390</v>
      </c>
      <c r="G392" t="s">
        <v>391</v>
      </c>
      <c r="H392" t="s">
        <v>388</v>
      </c>
      <c r="I392" t="s">
        <v>389</v>
      </c>
      <c r="J392" s="22" t="s">
        <v>416</v>
      </c>
      <c r="K392" s="12">
        <v>22.5</v>
      </c>
      <c r="L392" s="9">
        <v>1</v>
      </c>
      <c r="M392" s="12">
        <v>22.5</v>
      </c>
      <c r="N392" s="12">
        <v>0</v>
      </c>
      <c r="O392" s="11">
        <f t="shared" si="54"/>
        <v>22.5</v>
      </c>
      <c r="P392" s="12">
        <f t="shared" si="55"/>
        <v>0</v>
      </c>
      <c r="Q392" s="12">
        <f t="shared" si="56"/>
        <v>22.5</v>
      </c>
      <c r="R392" s="6" t="str">
        <f t="shared" si="57"/>
        <v>YES</v>
      </c>
      <c r="S392" s="6" t="str">
        <f t="shared" si="60"/>
        <v>YES</v>
      </c>
      <c r="T392" s="12">
        <f t="shared" si="61"/>
        <v>12.5</v>
      </c>
      <c r="U392" s="12">
        <f t="shared" si="58"/>
        <v>22.5</v>
      </c>
      <c r="V392" s="12">
        <f t="shared" si="59"/>
        <v>-10</v>
      </c>
    </row>
    <row r="393" spans="1:22" x14ac:dyDescent="0.25">
      <c r="A393" s="6" t="s">
        <v>24</v>
      </c>
      <c r="B393" s="6" t="s">
        <v>23</v>
      </c>
      <c r="C393" t="s">
        <v>415</v>
      </c>
      <c r="D393" t="s">
        <v>415</v>
      </c>
      <c r="E393" s="24" t="s">
        <v>393</v>
      </c>
      <c r="F393" t="s">
        <v>390</v>
      </c>
      <c r="G393" t="s">
        <v>391</v>
      </c>
      <c r="H393" t="s">
        <v>388</v>
      </c>
      <c r="I393" t="s">
        <v>389</v>
      </c>
      <c r="J393" s="22" t="s">
        <v>417</v>
      </c>
      <c r="K393" s="12">
        <v>0</v>
      </c>
      <c r="L393" s="9">
        <v>0</v>
      </c>
      <c r="M393" s="12">
        <v>7439.35</v>
      </c>
      <c r="N393" s="12">
        <v>7439.35</v>
      </c>
      <c r="O393" s="11" t="e">
        <f t="shared" si="54"/>
        <v>#DIV/0!</v>
      </c>
      <c r="P393" s="12" t="e">
        <f t="shared" si="55"/>
        <v>#DIV/0!</v>
      </c>
      <c r="Q393" s="12" t="e">
        <f t="shared" si="56"/>
        <v>#DIV/0!</v>
      </c>
      <c r="R393" s="6" t="e">
        <f t="shared" si="57"/>
        <v>#DIV/0!</v>
      </c>
      <c r="S393" s="6" t="e">
        <f t="shared" si="60"/>
        <v>#DIV/0!</v>
      </c>
      <c r="T393" s="12">
        <f t="shared" si="61"/>
        <v>0</v>
      </c>
      <c r="U393" s="12">
        <f t="shared" si="58"/>
        <v>14878.7</v>
      </c>
      <c r="V393" s="12">
        <f t="shared" si="59"/>
        <v>-14878.7</v>
      </c>
    </row>
    <row r="394" spans="1:22" x14ac:dyDescent="0.25">
      <c r="A394" s="6" t="s">
        <v>24</v>
      </c>
      <c r="B394" s="6" t="s">
        <v>23</v>
      </c>
      <c r="C394" t="s">
        <v>415</v>
      </c>
      <c r="D394" t="s">
        <v>415</v>
      </c>
      <c r="E394" s="24" t="s">
        <v>393</v>
      </c>
      <c r="F394" t="s">
        <v>390</v>
      </c>
      <c r="G394" t="s">
        <v>391</v>
      </c>
      <c r="H394" t="s">
        <v>388</v>
      </c>
      <c r="I394" t="s">
        <v>389</v>
      </c>
      <c r="J394" s="22" t="s">
        <v>417</v>
      </c>
      <c r="K394" s="12">
        <v>5</v>
      </c>
      <c r="L394" s="9">
        <v>87.43</v>
      </c>
      <c r="M394" s="12">
        <v>437.15</v>
      </c>
      <c r="N394" s="12">
        <v>0</v>
      </c>
      <c r="O394" s="11">
        <f t="shared" si="54"/>
        <v>4.9999999999999991</v>
      </c>
      <c r="P394" s="12">
        <f t="shared" si="55"/>
        <v>0</v>
      </c>
      <c r="Q394" s="12">
        <f t="shared" si="56"/>
        <v>4.9999999999999991</v>
      </c>
      <c r="R394" s="6" t="str">
        <f t="shared" si="57"/>
        <v>NO</v>
      </c>
      <c r="S394" s="6" t="str">
        <f t="shared" si="60"/>
        <v>YES</v>
      </c>
      <c r="T394" s="12">
        <f t="shared" si="61"/>
        <v>1092.875</v>
      </c>
      <c r="U394" s="12">
        <f t="shared" si="58"/>
        <v>437.15</v>
      </c>
      <c r="V394" s="12">
        <f t="shared" si="59"/>
        <v>655.72500000000002</v>
      </c>
    </row>
    <row r="395" spans="1:22" x14ac:dyDescent="0.25">
      <c r="A395" s="6" t="s">
        <v>24</v>
      </c>
      <c r="B395" s="6" t="s">
        <v>23</v>
      </c>
      <c r="C395" t="s">
        <v>415</v>
      </c>
      <c r="D395" t="s">
        <v>415</v>
      </c>
      <c r="E395" s="24" t="s">
        <v>393</v>
      </c>
      <c r="F395" t="s">
        <v>390</v>
      </c>
      <c r="G395" t="s">
        <v>391</v>
      </c>
      <c r="H395" t="s">
        <v>388</v>
      </c>
      <c r="I395" t="s">
        <v>389</v>
      </c>
      <c r="J395" s="22" t="s">
        <v>417</v>
      </c>
      <c r="K395" s="12">
        <v>6.5</v>
      </c>
      <c r="L395" s="9">
        <v>339.74</v>
      </c>
      <c r="M395" s="12">
        <v>2208.3200000000002</v>
      </c>
      <c r="N395" s="12">
        <v>0</v>
      </c>
      <c r="O395" s="11">
        <f t="shared" si="54"/>
        <v>6.5000294342732685</v>
      </c>
      <c r="P395" s="12">
        <f t="shared" si="55"/>
        <v>0</v>
      </c>
      <c r="Q395" s="12">
        <f t="shared" si="56"/>
        <v>6.5000294342732685</v>
      </c>
      <c r="R395" s="6" t="str">
        <f t="shared" si="57"/>
        <v>NO</v>
      </c>
      <c r="S395" s="6" t="str">
        <f t="shared" si="60"/>
        <v>YES</v>
      </c>
      <c r="T395" s="12">
        <f t="shared" si="61"/>
        <v>4246.75</v>
      </c>
      <c r="U395" s="12">
        <f t="shared" si="58"/>
        <v>2208.3200000000002</v>
      </c>
      <c r="V395" s="12">
        <f t="shared" si="59"/>
        <v>2038.4299999999998</v>
      </c>
    </row>
    <row r="396" spans="1:22" x14ac:dyDescent="0.25">
      <c r="A396" s="6" t="s">
        <v>24</v>
      </c>
      <c r="B396" s="6" t="s">
        <v>23</v>
      </c>
      <c r="C396" t="s">
        <v>415</v>
      </c>
      <c r="D396" t="s">
        <v>415</v>
      </c>
      <c r="E396" s="24" t="s">
        <v>393</v>
      </c>
      <c r="F396" t="s">
        <v>390</v>
      </c>
      <c r="G396" t="s">
        <v>391</v>
      </c>
      <c r="H396" t="s">
        <v>388</v>
      </c>
      <c r="I396" t="s">
        <v>389</v>
      </c>
      <c r="J396" s="22" t="s">
        <v>417</v>
      </c>
      <c r="K396" s="12">
        <v>14</v>
      </c>
      <c r="L396" s="9">
        <v>31.61</v>
      </c>
      <c r="M396" s="12">
        <v>442.54</v>
      </c>
      <c r="N396" s="12">
        <v>0</v>
      </c>
      <c r="O396" s="11">
        <f t="shared" si="54"/>
        <v>14.000000000000002</v>
      </c>
      <c r="P396" s="12">
        <f t="shared" si="55"/>
        <v>0</v>
      </c>
      <c r="Q396" s="12">
        <f t="shared" si="56"/>
        <v>14.000000000000002</v>
      </c>
      <c r="R396" s="6" t="str">
        <f t="shared" si="57"/>
        <v>YES</v>
      </c>
      <c r="S396" s="6" t="str">
        <f t="shared" si="60"/>
        <v>YES</v>
      </c>
      <c r="T396" s="12">
        <f t="shared" si="61"/>
        <v>395.125</v>
      </c>
      <c r="U396" s="12">
        <f t="shared" si="58"/>
        <v>442.54</v>
      </c>
      <c r="V396" s="12">
        <f t="shared" si="59"/>
        <v>-47.41500000000002</v>
      </c>
    </row>
    <row r="397" spans="1:22" x14ac:dyDescent="0.25">
      <c r="A397" s="6" t="s">
        <v>24</v>
      </c>
      <c r="B397" s="6" t="s">
        <v>23</v>
      </c>
      <c r="C397" t="s">
        <v>415</v>
      </c>
      <c r="D397" t="s">
        <v>415</v>
      </c>
      <c r="E397" s="24" t="s">
        <v>393</v>
      </c>
      <c r="F397" t="s">
        <v>390</v>
      </c>
      <c r="G397" t="s">
        <v>391</v>
      </c>
      <c r="H397" t="s">
        <v>388</v>
      </c>
      <c r="I397" t="s">
        <v>389</v>
      </c>
      <c r="J397" s="22" t="s">
        <v>417</v>
      </c>
      <c r="K397" s="12">
        <v>15</v>
      </c>
      <c r="L397" s="9">
        <v>17.88</v>
      </c>
      <c r="M397" s="12">
        <v>268.2</v>
      </c>
      <c r="N397" s="12">
        <v>0</v>
      </c>
      <c r="O397" s="11">
        <f t="shared" si="54"/>
        <v>15</v>
      </c>
      <c r="P397" s="12">
        <f t="shared" si="55"/>
        <v>0</v>
      </c>
      <c r="Q397" s="12">
        <f t="shared" si="56"/>
        <v>15</v>
      </c>
      <c r="R397" s="6" t="str">
        <f t="shared" si="57"/>
        <v>YES</v>
      </c>
      <c r="S397" s="6" t="str">
        <f t="shared" si="60"/>
        <v>YES</v>
      </c>
      <c r="T397" s="12">
        <f t="shared" si="61"/>
        <v>223.5</v>
      </c>
      <c r="U397" s="12">
        <f t="shared" si="58"/>
        <v>268.2</v>
      </c>
      <c r="V397" s="12">
        <f t="shared" si="59"/>
        <v>-44.699999999999989</v>
      </c>
    </row>
    <row r="398" spans="1:22" x14ac:dyDescent="0.25">
      <c r="A398" s="6" t="s">
        <v>24</v>
      </c>
      <c r="B398" s="6" t="s">
        <v>23</v>
      </c>
      <c r="C398" t="s">
        <v>415</v>
      </c>
      <c r="D398" t="s">
        <v>415</v>
      </c>
      <c r="E398" s="24" t="s">
        <v>393</v>
      </c>
      <c r="F398" t="s">
        <v>390</v>
      </c>
      <c r="G398" t="s">
        <v>391</v>
      </c>
      <c r="H398" t="s">
        <v>388</v>
      </c>
      <c r="I398" t="s">
        <v>389</v>
      </c>
      <c r="J398" s="22" t="s">
        <v>418</v>
      </c>
      <c r="K398" s="12">
        <v>0</v>
      </c>
      <c r="L398" s="9">
        <v>0</v>
      </c>
      <c r="M398" s="12">
        <v>1211.7</v>
      </c>
      <c r="N398" s="12">
        <v>1211.7</v>
      </c>
      <c r="O398" s="11" t="e">
        <f t="shared" si="54"/>
        <v>#DIV/0!</v>
      </c>
      <c r="P398" s="12" t="e">
        <f t="shared" si="55"/>
        <v>#DIV/0!</v>
      </c>
      <c r="Q398" s="12" t="e">
        <f t="shared" si="56"/>
        <v>#DIV/0!</v>
      </c>
      <c r="R398" s="6" t="e">
        <f t="shared" si="57"/>
        <v>#DIV/0!</v>
      </c>
      <c r="S398" s="6" t="e">
        <f t="shared" si="60"/>
        <v>#DIV/0!</v>
      </c>
      <c r="T398" s="12">
        <f t="shared" si="61"/>
        <v>0</v>
      </c>
      <c r="U398" s="12">
        <f t="shared" si="58"/>
        <v>2423.4</v>
      </c>
      <c r="V398" s="12">
        <f t="shared" si="59"/>
        <v>-2423.4</v>
      </c>
    </row>
    <row r="399" spans="1:22" x14ac:dyDescent="0.25">
      <c r="A399" s="6" t="s">
        <v>24</v>
      </c>
      <c r="B399" s="6" t="s">
        <v>23</v>
      </c>
      <c r="C399" t="s">
        <v>415</v>
      </c>
      <c r="D399" t="s">
        <v>415</v>
      </c>
      <c r="E399" s="24" t="s">
        <v>393</v>
      </c>
      <c r="F399" t="s">
        <v>390</v>
      </c>
      <c r="G399" t="s">
        <v>391</v>
      </c>
      <c r="H399" t="s">
        <v>388</v>
      </c>
      <c r="I399" t="s">
        <v>389</v>
      </c>
      <c r="J399" s="22" t="s">
        <v>418</v>
      </c>
      <c r="K399" s="12">
        <v>5</v>
      </c>
      <c r="L399" s="9">
        <v>4.5</v>
      </c>
      <c r="M399" s="12">
        <v>22.5</v>
      </c>
      <c r="N399" s="12">
        <v>0</v>
      </c>
      <c r="O399" s="11">
        <f t="shared" si="54"/>
        <v>5</v>
      </c>
      <c r="P399" s="12">
        <f t="shared" si="55"/>
        <v>0</v>
      </c>
      <c r="Q399" s="12">
        <f t="shared" si="56"/>
        <v>5</v>
      </c>
      <c r="R399" s="6" t="str">
        <f t="shared" si="57"/>
        <v>NO</v>
      </c>
      <c r="S399" s="6" t="str">
        <f t="shared" si="60"/>
        <v>YES</v>
      </c>
      <c r="T399" s="12">
        <f t="shared" si="61"/>
        <v>56.25</v>
      </c>
      <c r="U399" s="12">
        <f t="shared" si="58"/>
        <v>22.5</v>
      </c>
      <c r="V399" s="12">
        <f t="shared" si="59"/>
        <v>33.75</v>
      </c>
    </row>
    <row r="400" spans="1:22" x14ac:dyDescent="0.25">
      <c r="A400" s="6" t="s">
        <v>24</v>
      </c>
      <c r="B400" s="6" t="s">
        <v>23</v>
      </c>
      <c r="C400" t="s">
        <v>415</v>
      </c>
      <c r="D400" t="s">
        <v>415</v>
      </c>
      <c r="E400" s="24" t="s">
        <v>393</v>
      </c>
      <c r="F400" t="s">
        <v>390</v>
      </c>
      <c r="G400" t="s">
        <v>391</v>
      </c>
      <c r="H400" t="s">
        <v>388</v>
      </c>
      <c r="I400" t="s">
        <v>389</v>
      </c>
      <c r="J400" s="22" t="s">
        <v>418</v>
      </c>
      <c r="K400" s="12">
        <v>5.5</v>
      </c>
      <c r="L400" s="9">
        <v>39.97</v>
      </c>
      <c r="M400" s="12">
        <v>219.84</v>
      </c>
      <c r="N400" s="12">
        <v>0</v>
      </c>
      <c r="O400" s="11">
        <f t="shared" si="54"/>
        <v>5.5001250938203654</v>
      </c>
      <c r="P400" s="12">
        <f t="shared" si="55"/>
        <v>0</v>
      </c>
      <c r="Q400" s="12">
        <f t="shared" si="56"/>
        <v>5.5001250938203654</v>
      </c>
      <c r="R400" s="6" t="str">
        <f t="shared" si="57"/>
        <v>NO</v>
      </c>
      <c r="S400" s="6" t="str">
        <f t="shared" si="60"/>
        <v>YES</v>
      </c>
      <c r="T400" s="12">
        <f t="shared" si="61"/>
        <v>499.625</v>
      </c>
      <c r="U400" s="12">
        <f t="shared" si="58"/>
        <v>219.84</v>
      </c>
      <c r="V400" s="12">
        <f t="shared" si="59"/>
        <v>279.78499999999997</v>
      </c>
    </row>
    <row r="401" spans="1:22" x14ac:dyDescent="0.25">
      <c r="A401" s="6" t="s">
        <v>24</v>
      </c>
      <c r="B401" s="6" t="s">
        <v>23</v>
      </c>
      <c r="C401" t="s">
        <v>415</v>
      </c>
      <c r="D401" t="s">
        <v>415</v>
      </c>
      <c r="E401" s="24" t="s">
        <v>393</v>
      </c>
      <c r="F401" t="s">
        <v>390</v>
      </c>
      <c r="G401" t="s">
        <v>391</v>
      </c>
      <c r="H401" t="s">
        <v>388</v>
      </c>
      <c r="I401" t="s">
        <v>389</v>
      </c>
      <c r="J401" s="22" t="s">
        <v>419</v>
      </c>
      <c r="K401" s="12">
        <v>0</v>
      </c>
      <c r="L401" s="9">
        <v>0</v>
      </c>
      <c r="M401" s="12">
        <v>6073.51</v>
      </c>
      <c r="N401" s="12">
        <v>6073.51</v>
      </c>
      <c r="O401" s="11" t="e">
        <f t="shared" si="54"/>
        <v>#DIV/0!</v>
      </c>
      <c r="P401" s="12" t="e">
        <f t="shared" si="55"/>
        <v>#DIV/0!</v>
      </c>
      <c r="Q401" s="12" t="e">
        <f t="shared" si="56"/>
        <v>#DIV/0!</v>
      </c>
      <c r="R401" s="6" t="e">
        <f t="shared" si="57"/>
        <v>#DIV/0!</v>
      </c>
      <c r="S401" s="6" t="e">
        <f t="shared" si="60"/>
        <v>#DIV/0!</v>
      </c>
      <c r="T401" s="12">
        <f t="shared" si="61"/>
        <v>0</v>
      </c>
      <c r="U401" s="12">
        <f t="shared" si="58"/>
        <v>12147.02</v>
      </c>
      <c r="V401" s="12">
        <f t="shared" si="59"/>
        <v>-12147.02</v>
      </c>
    </row>
    <row r="402" spans="1:22" x14ac:dyDescent="0.25">
      <c r="A402" s="6" t="s">
        <v>24</v>
      </c>
      <c r="B402" s="6" t="s">
        <v>23</v>
      </c>
      <c r="C402" t="s">
        <v>415</v>
      </c>
      <c r="D402" t="s">
        <v>415</v>
      </c>
      <c r="E402" s="24" t="s">
        <v>393</v>
      </c>
      <c r="F402" t="s">
        <v>390</v>
      </c>
      <c r="G402" t="s">
        <v>391</v>
      </c>
      <c r="H402" t="s">
        <v>388</v>
      </c>
      <c r="I402" t="s">
        <v>389</v>
      </c>
      <c r="J402" s="22" t="s">
        <v>419</v>
      </c>
      <c r="K402" s="12">
        <v>5.5</v>
      </c>
      <c r="L402" s="9">
        <v>135.35</v>
      </c>
      <c r="M402" s="12">
        <v>744.43</v>
      </c>
      <c r="N402" s="12">
        <v>0</v>
      </c>
      <c r="O402" s="11">
        <f t="shared" si="54"/>
        <v>5.5000369412633914</v>
      </c>
      <c r="P402" s="12">
        <f t="shared" si="55"/>
        <v>0</v>
      </c>
      <c r="Q402" s="12">
        <f t="shared" si="56"/>
        <v>5.5000369412633914</v>
      </c>
      <c r="R402" s="6" t="str">
        <f t="shared" si="57"/>
        <v>NO</v>
      </c>
      <c r="S402" s="6" t="str">
        <f t="shared" si="60"/>
        <v>YES</v>
      </c>
      <c r="T402" s="12">
        <f t="shared" si="61"/>
        <v>1691.875</v>
      </c>
      <c r="U402" s="12">
        <f t="shared" si="58"/>
        <v>744.43</v>
      </c>
      <c r="V402" s="12">
        <f t="shared" si="59"/>
        <v>947.44500000000005</v>
      </c>
    </row>
    <row r="403" spans="1:22" x14ac:dyDescent="0.25">
      <c r="A403" s="6" t="s">
        <v>24</v>
      </c>
      <c r="B403" s="6" t="s">
        <v>23</v>
      </c>
      <c r="C403" t="s">
        <v>415</v>
      </c>
      <c r="D403" t="s">
        <v>415</v>
      </c>
      <c r="E403" s="24" t="s">
        <v>393</v>
      </c>
      <c r="F403" t="s">
        <v>390</v>
      </c>
      <c r="G403" t="s">
        <v>391</v>
      </c>
      <c r="H403" t="s">
        <v>388</v>
      </c>
      <c r="I403" t="s">
        <v>389</v>
      </c>
      <c r="J403" s="22" t="s">
        <v>419</v>
      </c>
      <c r="K403" s="12">
        <v>6</v>
      </c>
      <c r="L403" s="9">
        <v>36.18</v>
      </c>
      <c r="M403" s="12">
        <v>217.08</v>
      </c>
      <c r="N403" s="12">
        <v>0</v>
      </c>
      <c r="O403" s="11">
        <f t="shared" si="54"/>
        <v>6</v>
      </c>
      <c r="P403" s="12">
        <f t="shared" si="55"/>
        <v>0</v>
      </c>
      <c r="Q403" s="12">
        <f t="shared" si="56"/>
        <v>6</v>
      </c>
      <c r="R403" s="6" t="str">
        <f t="shared" si="57"/>
        <v>NO</v>
      </c>
      <c r="S403" s="6" t="str">
        <f t="shared" si="60"/>
        <v>YES</v>
      </c>
      <c r="T403" s="12">
        <f t="shared" si="61"/>
        <v>452.25</v>
      </c>
      <c r="U403" s="12">
        <f t="shared" si="58"/>
        <v>217.08</v>
      </c>
      <c r="V403" s="12">
        <f t="shared" si="59"/>
        <v>235.17</v>
      </c>
    </row>
    <row r="404" spans="1:22" x14ac:dyDescent="0.25">
      <c r="A404" s="6" t="s">
        <v>24</v>
      </c>
      <c r="B404" s="6" t="s">
        <v>23</v>
      </c>
      <c r="C404" t="s">
        <v>415</v>
      </c>
      <c r="D404" t="s">
        <v>415</v>
      </c>
      <c r="E404" s="24" t="s">
        <v>393</v>
      </c>
      <c r="F404" t="s">
        <v>390</v>
      </c>
      <c r="G404" t="s">
        <v>391</v>
      </c>
      <c r="H404" t="s">
        <v>388</v>
      </c>
      <c r="I404" t="s">
        <v>389</v>
      </c>
      <c r="J404" s="22" t="s">
        <v>419</v>
      </c>
      <c r="K404" s="12">
        <v>6.5</v>
      </c>
      <c r="L404" s="9">
        <v>258.26</v>
      </c>
      <c r="M404" s="12">
        <v>1678.7</v>
      </c>
      <c r="N404" s="12">
        <v>0</v>
      </c>
      <c r="O404" s="11">
        <f t="shared" si="54"/>
        <v>6.5000387206690933</v>
      </c>
      <c r="P404" s="12">
        <f t="shared" si="55"/>
        <v>0</v>
      </c>
      <c r="Q404" s="12">
        <f t="shared" si="56"/>
        <v>6.5000387206690933</v>
      </c>
      <c r="R404" s="6" t="str">
        <f t="shared" si="57"/>
        <v>NO</v>
      </c>
      <c r="S404" s="6" t="str">
        <f t="shared" si="60"/>
        <v>YES</v>
      </c>
      <c r="T404" s="12">
        <f t="shared" si="61"/>
        <v>3228.25</v>
      </c>
      <c r="U404" s="12">
        <f t="shared" si="58"/>
        <v>1678.7</v>
      </c>
      <c r="V404" s="12">
        <f t="shared" si="59"/>
        <v>1549.55</v>
      </c>
    </row>
    <row r="405" spans="1:22" x14ac:dyDescent="0.25">
      <c r="A405" s="6" t="s">
        <v>24</v>
      </c>
      <c r="B405" s="6" t="s">
        <v>23</v>
      </c>
      <c r="C405" t="s">
        <v>415</v>
      </c>
      <c r="D405" t="s">
        <v>415</v>
      </c>
      <c r="E405" s="24" t="s">
        <v>393</v>
      </c>
      <c r="F405" t="s">
        <v>390</v>
      </c>
      <c r="G405" t="s">
        <v>391</v>
      </c>
      <c r="H405" t="s">
        <v>388</v>
      </c>
      <c r="I405" t="s">
        <v>389</v>
      </c>
      <c r="J405" s="22" t="s">
        <v>419</v>
      </c>
      <c r="K405" s="12">
        <v>14</v>
      </c>
      <c r="L405" s="9">
        <v>30.92</v>
      </c>
      <c r="M405" s="12">
        <v>432.88</v>
      </c>
      <c r="N405" s="12">
        <v>0</v>
      </c>
      <c r="O405" s="11">
        <f t="shared" si="54"/>
        <v>13.999999999999998</v>
      </c>
      <c r="P405" s="12">
        <f t="shared" si="55"/>
        <v>0</v>
      </c>
      <c r="Q405" s="12">
        <f t="shared" si="56"/>
        <v>13.999999999999998</v>
      </c>
      <c r="R405" s="6" t="str">
        <f t="shared" si="57"/>
        <v>YES</v>
      </c>
      <c r="S405" s="6" t="str">
        <f t="shared" si="60"/>
        <v>YES</v>
      </c>
      <c r="T405" s="12">
        <f t="shared" si="61"/>
        <v>386.5</v>
      </c>
      <c r="U405" s="12">
        <f t="shared" si="58"/>
        <v>432.88</v>
      </c>
      <c r="V405" s="12">
        <f t="shared" si="59"/>
        <v>-46.379999999999995</v>
      </c>
    </row>
    <row r="406" spans="1:22" x14ac:dyDescent="0.25">
      <c r="A406" s="6" t="s">
        <v>24</v>
      </c>
      <c r="B406" s="6" t="s">
        <v>23</v>
      </c>
      <c r="C406" t="s">
        <v>415</v>
      </c>
      <c r="D406" t="s">
        <v>415</v>
      </c>
      <c r="E406" s="24" t="s">
        <v>393</v>
      </c>
      <c r="F406" t="s">
        <v>390</v>
      </c>
      <c r="G406" t="s">
        <v>391</v>
      </c>
      <c r="H406" t="s">
        <v>388</v>
      </c>
      <c r="I406" t="s">
        <v>389</v>
      </c>
      <c r="J406" s="22" t="s">
        <v>419</v>
      </c>
      <c r="K406" s="12">
        <v>15</v>
      </c>
      <c r="L406" s="9">
        <v>5</v>
      </c>
      <c r="M406" s="12">
        <v>75</v>
      </c>
      <c r="N406" s="12">
        <v>0</v>
      </c>
      <c r="O406" s="11">
        <f t="shared" si="54"/>
        <v>15</v>
      </c>
      <c r="P406" s="12">
        <f t="shared" si="55"/>
        <v>0</v>
      </c>
      <c r="Q406" s="12">
        <f t="shared" si="56"/>
        <v>15</v>
      </c>
      <c r="R406" s="6" t="str">
        <f t="shared" si="57"/>
        <v>YES</v>
      </c>
      <c r="S406" s="6" t="str">
        <f t="shared" si="60"/>
        <v>YES</v>
      </c>
      <c r="T406" s="12">
        <f t="shared" si="61"/>
        <v>62.5</v>
      </c>
      <c r="U406" s="12">
        <f t="shared" si="58"/>
        <v>75</v>
      </c>
      <c r="V406" s="12">
        <f t="shared" si="59"/>
        <v>-12.5</v>
      </c>
    </row>
    <row r="407" spans="1:22" x14ac:dyDescent="0.25">
      <c r="A407" s="6" t="s">
        <v>24</v>
      </c>
      <c r="B407" s="6" t="s">
        <v>23</v>
      </c>
      <c r="C407" t="s">
        <v>415</v>
      </c>
      <c r="D407" t="s">
        <v>415</v>
      </c>
      <c r="E407" s="24" t="s">
        <v>393</v>
      </c>
      <c r="F407" t="s">
        <v>390</v>
      </c>
      <c r="G407" t="s">
        <v>391</v>
      </c>
      <c r="H407" t="s">
        <v>388</v>
      </c>
      <c r="I407" t="s">
        <v>389</v>
      </c>
      <c r="J407" s="22" t="s">
        <v>420</v>
      </c>
      <c r="K407" s="12">
        <v>0</v>
      </c>
      <c r="L407" s="9">
        <v>0</v>
      </c>
      <c r="M407" s="12">
        <v>2007.44</v>
      </c>
      <c r="N407" s="12">
        <v>2007.44</v>
      </c>
      <c r="O407" s="11" t="e">
        <f t="shared" si="54"/>
        <v>#DIV/0!</v>
      </c>
      <c r="P407" s="12" t="e">
        <f t="shared" si="55"/>
        <v>#DIV/0!</v>
      </c>
      <c r="Q407" s="12" t="e">
        <f t="shared" si="56"/>
        <v>#DIV/0!</v>
      </c>
      <c r="R407" s="6" t="e">
        <f t="shared" si="57"/>
        <v>#DIV/0!</v>
      </c>
      <c r="S407" s="6" t="e">
        <f t="shared" si="60"/>
        <v>#DIV/0!</v>
      </c>
      <c r="T407" s="12">
        <f t="shared" si="61"/>
        <v>0</v>
      </c>
      <c r="U407" s="12">
        <f t="shared" si="58"/>
        <v>4014.88</v>
      </c>
      <c r="V407" s="12">
        <f t="shared" si="59"/>
        <v>-4014.88</v>
      </c>
    </row>
    <row r="408" spans="1:22" x14ac:dyDescent="0.25">
      <c r="A408" s="6" t="s">
        <v>24</v>
      </c>
      <c r="B408" s="6" t="s">
        <v>23</v>
      </c>
      <c r="C408" t="s">
        <v>415</v>
      </c>
      <c r="D408" t="s">
        <v>415</v>
      </c>
      <c r="E408" s="24" t="s">
        <v>393</v>
      </c>
      <c r="F408" t="s">
        <v>390</v>
      </c>
      <c r="G408" t="s">
        <v>391</v>
      </c>
      <c r="H408" t="s">
        <v>388</v>
      </c>
      <c r="I408" t="s">
        <v>389</v>
      </c>
      <c r="J408" s="22" t="s">
        <v>420</v>
      </c>
      <c r="K408" s="12">
        <v>5</v>
      </c>
      <c r="L408" s="9">
        <v>82.81</v>
      </c>
      <c r="M408" s="12">
        <v>414.05</v>
      </c>
      <c r="N408" s="12">
        <v>0</v>
      </c>
      <c r="O408" s="11">
        <f t="shared" si="54"/>
        <v>5</v>
      </c>
      <c r="P408" s="12">
        <f t="shared" si="55"/>
        <v>0</v>
      </c>
      <c r="Q408" s="12">
        <f t="shared" si="56"/>
        <v>5</v>
      </c>
      <c r="R408" s="6" t="str">
        <f t="shared" si="57"/>
        <v>NO</v>
      </c>
      <c r="S408" s="6" t="str">
        <f t="shared" si="60"/>
        <v>YES</v>
      </c>
      <c r="T408" s="12">
        <f t="shared" si="61"/>
        <v>1035.125</v>
      </c>
      <c r="U408" s="12">
        <f t="shared" si="58"/>
        <v>414.05</v>
      </c>
      <c r="V408" s="12">
        <f t="shared" si="59"/>
        <v>621.07500000000005</v>
      </c>
    </row>
    <row r="409" spans="1:22" x14ac:dyDescent="0.25">
      <c r="A409" s="6" t="s">
        <v>24</v>
      </c>
      <c r="B409" s="6" t="s">
        <v>23</v>
      </c>
      <c r="C409" t="s">
        <v>415</v>
      </c>
      <c r="D409" t="s">
        <v>415</v>
      </c>
      <c r="E409" s="24" t="s">
        <v>393</v>
      </c>
      <c r="F409" t="s">
        <v>390</v>
      </c>
      <c r="G409" t="s">
        <v>391</v>
      </c>
      <c r="H409" t="s">
        <v>388</v>
      </c>
      <c r="I409" t="s">
        <v>389</v>
      </c>
      <c r="J409" s="22" t="s">
        <v>421</v>
      </c>
      <c r="K409" s="12">
        <v>0</v>
      </c>
      <c r="L409" s="9">
        <v>0</v>
      </c>
      <c r="M409" s="12">
        <v>8968.23</v>
      </c>
      <c r="N409" s="12">
        <v>8968.23</v>
      </c>
      <c r="O409" s="11" t="e">
        <f t="shared" si="54"/>
        <v>#DIV/0!</v>
      </c>
      <c r="P409" s="12" t="e">
        <f t="shared" si="55"/>
        <v>#DIV/0!</v>
      </c>
      <c r="Q409" s="12" t="e">
        <f t="shared" si="56"/>
        <v>#DIV/0!</v>
      </c>
      <c r="R409" s="6" t="e">
        <f t="shared" si="57"/>
        <v>#DIV/0!</v>
      </c>
      <c r="S409" s="6" t="e">
        <f t="shared" si="60"/>
        <v>#DIV/0!</v>
      </c>
      <c r="T409" s="12">
        <f t="shared" si="61"/>
        <v>0</v>
      </c>
      <c r="U409" s="12">
        <f t="shared" si="58"/>
        <v>17936.46</v>
      </c>
      <c r="V409" s="12">
        <f t="shared" si="59"/>
        <v>-17936.46</v>
      </c>
    </row>
    <row r="410" spans="1:22" x14ac:dyDescent="0.25">
      <c r="A410" s="6" t="s">
        <v>24</v>
      </c>
      <c r="B410" s="6" t="s">
        <v>23</v>
      </c>
      <c r="C410" t="s">
        <v>415</v>
      </c>
      <c r="D410" t="s">
        <v>415</v>
      </c>
      <c r="E410" s="24" t="s">
        <v>393</v>
      </c>
      <c r="F410" t="s">
        <v>390</v>
      </c>
      <c r="G410" t="s">
        <v>391</v>
      </c>
      <c r="H410" t="s">
        <v>388</v>
      </c>
      <c r="I410" t="s">
        <v>389</v>
      </c>
      <c r="J410" s="22" t="s">
        <v>421</v>
      </c>
      <c r="K410" s="12">
        <v>5</v>
      </c>
      <c r="L410" s="9">
        <v>305.61</v>
      </c>
      <c r="M410" s="12">
        <v>1528.05</v>
      </c>
      <c r="N410" s="12">
        <v>0</v>
      </c>
      <c r="O410" s="11">
        <f t="shared" si="54"/>
        <v>5</v>
      </c>
      <c r="P410" s="12">
        <f t="shared" si="55"/>
        <v>0</v>
      </c>
      <c r="Q410" s="12">
        <f t="shared" si="56"/>
        <v>5</v>
      </c>
      <c r="R410" s="6" t="str">
        <f t="shared" si="57"/>
        <v>NO</v>
      </c>
      <c r="S410" s="6" t="str">
        <f t="shared" si="60"/>
        <v>YES</v>
      </c>
      <c r="T410" s="12">
        <f t="shared" si="61"/>
        <v>3820.125</v>
      </c>
      <c r="U410" s="12">
        <f t="shared" si="58"/>
        <v>1528.05</v>
      </c>
      <c r="V410" s="12">
        <f t="shared" si="59"/>
        <v>2292.0749999999998</v>
      </c>
    </row>
    <row r="411" spans="1:22" x14ac:dyDescent="0.25">
      <c r="A411" s="6" t="s">
        <v>24</v>
      </c>
      <c r="B411" s="6" t="s">
        <v>23</v>
      </c>
      <c r="C411" t="s">
        <v>415</v>
      </c>
      <c r="D411" t="s">
        <v>415</v>
      </c>
      <c r="E411" s="24" t="s">
        <v>393</v>
      </c>
      <c r="F411" t="s">
        <v>390</v>
      </c>
      <c r="G411" t="s">
        <v>391</v>
      </c>
      <c r="H411" t="s">
        <v>388</v>
      </c>
      <c r="I411" t="s">
        <v>389</v>
      </c>
      <c r="J411" s="22" t="s">
        <v>421</v>
      </c>
      <c r="K411" s="12">
        <v>12.5</v>
      </c>
      <c r="L411" s="9">
        <v>18.39</v>
      </c>
      <c r="M411" s="12">
        <v>229.88</v>
      </c>
      <c r="N411" s="12">
        <v>0</v>
      </c>
      <c r="O411" s="11">
        <f t="shared" si="54"/>
        <v>12.500271886895051</v>
      </c>
      <c r="P411" s="12">
        <f t="shared" si="55"/>
        <v>0</v>
      </c>
      <c r="Q411" s="12">
        <f t="shared" si="56"/>
        <v>12.500271886895051</v>
      </c>
      <c r="R411" s="6" t="str">
        <f t="shared" si="57"/>
        <v>YES</v>
      </c>
      <c r="S411" s="6" t="str">
        <f t="shared" si="60"/>
        <v>YES</v>
      </c>
      <c r="T411" s="12">
        <f t="shared" si="61"/>
        <v>229.875</v>
      </c>
      <c r="U411" s="12">
        <f t="shared" si="58"/>
        <v>229.88</v>
      </c>
      <c r="V411" s="12">
        <f t="shared" si="59"/>
        <v>-4.9999999999954525E-3</v>
      </c>
    </row>
    <row r="412" spans="1:22" x14ac:dyDescent="0.25">
      <c r="A412" s="6" t="s">
        <v>24</v>
      </c>
      <c r="B412" s="6" t="s">
        <v>23</v>
      </c>
      <c r="C412" t="s">
        <v>415</v>
      </c>
      <c r="D412" t="s">
        <v>415</v>
      </c>
      <c r="E412" s="24" t="s">
        <v>393</v>
      </c>
      <c r="F412" t="s">
        <v>390</v>
      </c>
      <c r="G412" t="s">
        <v>391</v>
      </c>
      <c r="H412" t="s">
        <v>388</v>
      </c>
      <c r="I412" t="s">
        <v>389</v>
      </c>
      <c r="J412" s="22" t="s">
        <v>421</v>
      </c>
      <c r="K412" s="12">
        <v>15</v>
      </c>
      <c r="L412" s="9">
        <v>6.25</v>
      </c>
      <c r="M412" s="12">
        <v>93.75</v>
      </c>
      <c r="N412" s="12">
        <v>0</v>
      </c>
      <c r="O412" s="11">
        <f t="shared" ref="O412:O475" si="62">M412/L412</f>
        <v>15</v>
      </c>
      <c r="P412" s="12">
        <f t="shared" si="55"/>
        <v>0</v>
      </c>
      <c r="Q412" s="12">
        <f t="shared" si="56"/>
        <v>15</v>
      </c>
      <c r="R412" s="6" t="str">
        <f t="shared" si="57"/>
        <v>YES</v>
      </c>
      <c r="S412" s="6" t="str">
        <f t="shared" si="60"/>
        <v>YES</v>
      </c>
      <c r="T412" s="12">
        <f t="shared" si="61"/>
        <v>78.125</v>
      </c>
      <c r="U412" s="12">
        <f t="shared" si="58"/>
        <v>93.75</v>
      </c>
      <c r="V412" s="12">
        <f t="shared" si="59"/>
        <v>-15.625</v>
      </c>
    </row>
    <row r="413" spans="1:22" x14ac:dyDescent="0.25">
      <c r="A413" s="6" t="s">
        <v>24</v>
      </c>
      <c r="B413" s="6" t="s">
        <v>23</v>
      </c>
      <c r="C413" t="s">
        <v>415</v>
      </c>
      <c r="D413" t="s">
        <v>415</v>
      </c>
      <c r="E413" s="24" t="s">
        <v>393</v>
      </c>
      <c r="F413" t="s">
        <v>390</v>
      </c>
      <c r="G413" t="s">
        <v>391</v>
      </c>
      <c r="H413" t="s">
        <v>388</v>
      </c>
      <c r="I413" t="s">
        <v>389</v>
      </c>
      <c r="J413" s="22" t="s">
        <v>422</v>
      </c>
      <c r="K413" s="12">
        <v>0</v>
      </c>
      <c r="L413" s="9">
        <v>0</v>
      </c>
      <c r="M413" s="12">
        <v>13627.04</v>
      </c>
      <c r="N413" s="12">
        <v>13627.04</v>
      </c>
      <c r="O413" s="11" t="e">
        <f t="shared" si="62"/>
        <v>#DIV/0!</v>
      </c>
      <c r="P413" s="12" t="e">
        <f t="shared" si="55"/>
        <v>#DIV/0!</v>
      </c>
      <c r="Q413" s="12" t="e">
        <f t="shared" si="56"/>
        <v>#DIV/0!</v>
      </c>
      <c r="R413" s="6" t="e">
        <f t="shared" si="57"/>
        <v>#DIV/0!</v>
      </c>
      <c r="S413" s="6" t="e">
        <f t="shared" si="60"/>
        <v>#DIV/0!</v>
      </c>
      <c r="T413" s="12">
        <f t="shared" si="61"/>
        <v>0</v>
      </c>
      <c r="U413" s="12">
        <f t="shared" si="58"/>
        <v>27254.080000000002</v>
      </c>
      <c r="V413" s="12">
        <f t="shared" si="59"/>
        <v>-27254.080000000002</v>
      </c>
    </row>
    <row r="414" spans="1:22" x14ac:dyDescent="0.25">
      <c r="A414" s="6" t="s">
        <v>24</v>
      </c>
      <c r="B414" s="6" t="s">
        <v>23</v>
      </c>
      <c r="C414" t="s">
        <v>415</v>
      </c>
      <c r="D414" t="s">
        <v>415</v>
      </c>
      <c r="E414" s="24" t="s">
        <v>393</v>
      </c>
      <c r="F414" t="s">
        <v>390</v>
      </c>
      <c r="G414" t="s">
        <v>391</v>
      </c>
      <c r="H414" t="s">
        <v>388</v>
      </c>
      <c r="I414" t="s">
        <v>389</v>
      </c>
      <c r="J414" s="22" t="s">
        <v>422</v>
      </c>
      <c r="K414" s="12">
        <v>5</v>
      </c>
      <c r="L414" s="9">
        <v>138.47999999999999</v>
      </c>
      <c r="M414" s="12">
        <v>692.4</v>
      </c>
      <c r="N414" s="12">
        <v>0</v>
      </c>
      <c r="O414" s="11">
        <f t="shared" si="62"/>
        <v>5</v>
      </c>
      <c r="P414" s="12">
        <f t="shared" si="55"/>
        <v>0</v>
      </c>
      <c r="Q414" s="12">
        <f t="shared" si="56"/>
        <v>5</v>
      </c>
      <c r="R414" s="6" t="str">
        <f t="shared" si="57"/>
        <v>NO</v>
      </c>
      <c r="S414" s="6" t="str">
        <f t="shared" si="60"/>
        <v>YES</v>
      </c>
      <c r="T414" s="12">
        <f t="shared" si="61"/>
        <v>1730.9999999999998</v>
      </c>
      <c r="U414" s="12">
        <f t="shared" si="58"/>
        <v>692.4</v>
      </c>
      <c r="V414" s="12">
        <f t="shared" si="59"/>
        <v>1038.5999999999999</v>
      </c>
    </row>
    <row r="415" spans="1:22" x14ac:dyDescent="0.25">
      <c r="A415" s="6" t="s">
        <v>24</v>
      </c>
      <c r="B415" s="6" t="s">
        <v>23</v>
      </c>
      <c r="C415" t="s">
        <v>415</v>
      </c>
      <c r="D415" t="s">
        <v>415</v>
      </c>
      <c r="E415" s="24" t="s">
        <v>393</v>
      </c>
      <c r="F415" t="s">
        <v>390</v>
      </c>
      <c r="G415" t="s">
        <v>391</v>
      </c>
      <c r="H415" t="s">
        <v>388</v>
      </c>
      <c r="I415" t="s">
        <v>389</v>
      </c>
      <c r="J415" s="22" t="s">
        <v>422</v>
      </c>
      <c r="K415" s="12">
        <v>5.5</v>
      </c>
      <c r="L415" s="9">
        <v>286.58</v>
      </c>
      <c r="M415" s="12">
        <v>1576.19</v>
      </c>
      <c r="N415" s="12">
        <v>0</v>
      </c>
      <c r="O415" s="11">
        <f t="shared" si="62"/>
        <v>5.5000000000000009</v>
      </c>
      <c r="P415" s="12">
        <f t="shared" si="55"/>
        <v>0</v>
      </c>
      <c r="Q415" s="12">
        <f t="shared" si="56"/>
        <v>5.5000000000000009</v>
      </c>
      <c r="R415" s="6" t="str">
        <f t="shared" si="57"/>
        <v>NO</v>
      </c>
      <c r="S415" s="6" t="str">
        <f t="shared" si="60"/>
        <v>YES</v>
      </c>
      <c r="T415" s="12">
        <f t="shared" si="61"/>
        <v>3582.25</v>
      </c>
      <c r="U415" s="12">
        <f t="shared" si="58"/>
        <v>1576.19</v>
      </c>
      <c r="V415" s="12">
        <f t="shared" si="59"/>
        <v>2006.06</v>
      </c>
    </row>
    <row r="416" spans="1:22" x14ac:dyDescent="0.25">
      <c r="A416" s="6" t="s">
        <v>24</v>
      </c>
      <c r="B416" s="6" t="s">
        <v>23</v>
      </c>
      <c r="C416" t="s">
        <v>415</v>
      </c>
      <c r="D416" t="s">
        <v>415</v>
      </c>
      <c r="E416" s="24" t="s">
        <v>393</v>
      </c>
      <c r="F416" t="s">
        <v>390</v>
      </c>
      <c r="G416" t="s">
        <v>391</v>
      </c>
      <c r="H416" t="s">
        <v>388</v>
      </c>
      <c r="I416" t="s">
        <v>389</v>
      </c>
      <c r="J416" s="22" t="s">
        <v>422</v>
      </c>
      <c r="K416" s="12">
        <v>13</v>
      </c>
      <c r="L416" s="9">
        <v>48.02</v>
      </c>
      <c r="M416" s="12">
        <v>624.26</v>
      </c>
      <c r="N416" s="12">
        <v>0</v>
      </c>
      <c r="O416" s="11">
        <f t="shared" si="62"/>
        <v>12.999999999999998</v>
      </c>
      <c r="P416" s="12">
        <f t="shared" si="55"/>
        <v>0</v>
      </c>
      <c r="Q416" s="12">
        <f t="shared" si="56"/>
        <v>12.999999999999998</v>
      </c>
      <c r="R416" s="6" t="str">
        <f t="shared" si="57"/>
        <v>YES</v>
      </c>
      <c r="S416" s="6" t="str">
        <f t="shared" si="60"/>
        <v>YES</v>
      </c>
      <c r="T416" s="12">
        <f t="shared" si="61"/>
        <v>600.25</v>
      </c>
      <c r="U416" s="12">
        <f t="shared" si="58"/>
        <v>624.26</v>
      </c>
      <c r="V416" s="12">
        <f t="shared" si="59"/>
        <v>-24.009999999999991</v>
      </c>
    </row>
    <row r="417" spans="1:22" x14ac:dyDescent="0.25">
      <c r="A417" s="6" t="s">
        <v>24</v>
      </c>
      <c r="B417" s="6" t="s">
        <v>23</v>
      </c>
      <c r="C417" t="s">
        <v>415</v>
      </c>
      <c r="D417" t="s">
        <v>415</v>
      </c>
      <c r="E417" s="24" t="s">
        <v>393</v>
      </c>
      <c r="F417" t="s">
        <v>390</v>
      </c>
      <c r="G417" t="s">
        <v>391</v>
      </c>
      <c r="H417" t="s">
        <v>388</v>
      </c>
      <c r="I417" t="s">
        <v>389</v>
      </c>
      <c r="J417" s="22" t="s">
        <v>423</v>
      </c>
      <c r="K417" s="12">
        <v>0</v>
      </c>
      <c r="L417" s="9">
        <v>0</v>
      </c>
      <c r="M417" s="12">
        <v>849.62</v>
      </c>
      <c r="N417" s="12">
        <v>849.62</v>
      </c>
      <c r="O417" s="11" t="e">
        <f t="shared" si="62"/>
        <v>#DIV/0!</v>
      </c>
      <c r="P417" s="12" t="e">
        <f t="shared" si="55"/>
        <v>#DIV/0!</v>
      </c>
      <c r="Q417" s="12" t="e">
        <f t="shared" si="56"/>
        <v>#DIV/0!</v>
      </c>
      <c r="R417" s="6" t="e">
        <f t="shared" si="57"/>
        <v>#DIV/0!</v>
      </c>
      <c r="S417" s="6" t="e">
        <f t="shared" si="60"/>
        <v>#DIV/0!</v>
      </c>
      <c r="T417" s="12">
        <f t="shared" si="61"/>
        <v>0</v>
      </c>
      <c r="U417" s="12">
        <f t="shared" si="58"/>
        <v>1699.24</v>
      </c>
      <c r="V417" s="12">
        <f t="shared" si="59"/>
        <v>-1699.24</v>
      </c>
    </row>
    <row r="418" spans="1:22" x14ac:dyDescent="0.25">
      <c r="A418" s="6" t="s">
        <v>24</v>
      </c>
      <c r="B418" s="6" t="s">
        <v>23</v>
      </c>
      <c r="C418" t="s">
        <v>415</v>
      </c>
      <c r="D418" t="s">
        <v>415</v>
      </c>
      <c r="E418" s="24" t="s">
        <v>393</v>
      </c>
      <c r="F418" t="s">
        <v>390</v>
      </c>
      <c r="G418" t="s">
        <v>391</v>
      </c>
      <c r="H418" t="s">
        <v>388</v>
      </c>
      <c r="I418" t="s">
        <v>389</v>
      </c>
      <c r="J418" s="22" t="s">
        <v>423</v>
      </c>
      <c r="K418" s="12">
        <v>15</v>
      </c>
      <c r="L418" s="9">
        <v>301.98</v>
      </c>
      <c r="M418" s="12">
        <v>4529.7</v>
      </c>
      <c r="N418" s="12">
        <v>0</v>
      </c>
      <c r="O418" s="11">
        <f t="shared" si="62"/>
        <v>14.999999999999998</v>
      </c>
      <c r="P418" s="12">
        <f t="shared" si="55"/>
        <v>0</v>
      </c>
      <c r="Q418" s="12">
        <f t="shared" si="56"/>
        <v>14.999999999999998</v>
      </c>
      <c r="R418" s="6" t="str">
        <f t="shared" si="57"/>
        <v>YES</v>
      </c>
      <c r="S418" s="6" t="str">
        <f t="shared" si="60"/>
        <v>YES</v>
      </c>
      <c r="T418" s="12">
        <f t="shared" si="61"/>
        <v>3774.75</v>
      </c>
      <c r="U418" s="12">
        <f t="shared" si="58"/>
        <v>4529.7</v>
      </c>
      <c r="V418" s="12">
        <f t="shared" si="59"/>
        <v>-754.94999999999982</v>
      </c>
    </row>
    <row r="419" spans="1:22" x14ac:dyDescent="0.25">
      <c r="A419" s="6" t="s">
        <v>24</v>
      </c>
      <c r="B419" s="6" t="s">
        <v>23</v>
      </c>
      <c r="C419" t="s">
        <v>415</v>
      </c>
      <c r="D419" t="s">
        <v>415</v>
      </c>
      <c r="E419" s="24" t="s">
        <v>393</v>
      </c>
      <c r="F419" t="s">
        <v>390</v>
      </c>
      <c r="G419" t="s">
        <v>391</v>
      </c>
      <c r="H419" t="s">
        <v>388</v>
      </c>
      <c r="I419" t="s">
        <v>389</v>
      </c>
      <c r="J419" s="22" t="s">
        <v>423</v>
      </c>
      <c r="K419" s="12">
        <v>16</v>
      </c>
      <c r="L419" s="9">
        <v>71.83</v>
      </c>
      <c r="M419" s="12">
        <v>1149.28</v>
      </c>
      <c r="N419" s="12">
        <v>0</v>
      </c>
      <c r="O419" s="11">
        <f t="shared" si="62"/>
        <v>16</v>
      </c>
      <c r="P419" s="12">
        <f t="shared" si="55"/>
        <v>0</v>
      </c>
      <c r="Q419" s="12">
        <f t="shared" si="56"/>
        <v>16</v>
      </c>
      <c r="R419" s="6" t="str">
        <f t="shared" si="57"/>
        <v>YES</v>
      </c>
      <c r="S419" s="6" t="str">
        <f t="shared" si="60"/>
        <v>YES</v>
      </c>
      <c r="T419" s="12">
        <f t="shared" si="61"/>
        <v>897.875</v>
      </c>
      <c r="U419" s="12">
        <f t="shared" si="58"/>
        <v>1149.28</v>
      </c>
      <c r="V419" s="12">
        <f t="shared" si="59"/>
        <v>-251.40499999999997</v>
      </c>
    </row>
    <row r="420" spans="1:22" x14ac:dyDescent="0.25">
      <c r="A420" s="6" t="s">
        <v>24</v>
      </c>
      <c r="B420" s="6" t="s">
        <v>23</v>
      </c>
      <c r="C420" t="s">
        <v>415</v>
      </c>
      <c r="D420" t="s">
        <v>415</v>
      </c>
      <c r="E420" s="24" t="s">
        <v>393</v>
      </c>
      <c r="F420" t="s">
        <v>390</v>
      </c>
      <c r="G420" t="s">
        <v>391</v>
      </c>
      <c r="H420" t="s">
        <v>388</v>
      </c>
      <c r="I420" t="s">
        <v>389</v>
      </c>
      <c r="J420" s="22" t="s">
        <v>424</v>
      </c>
      <c r="K420" s="12">
        <v>0</v>
      </c>
      <c r="L420" s="9">
        <v>0</v>
      </c>
      <c r="M420" s="12">
        <v>1548.43</v>
      </c>
      <c r="N420" s="12">
        <v>1548.43</v>
      </c>
      <c r="O420" s="11" t="e">
        <f t="shared" si="62"/>
        <v>#DIV/0!</v>
      </c>
      <c r="P420" s="12" t="e">
        <f t="shared" si="55"/>
        <v>#DIV/0!</v>
      </c>
      <c r="Q420" s="12" t="e">
        <f t="shared" si="56"/>
        <v>#DIV/0!</v>
      </c>
      <c r="R420" s="6" t="e">
        <f t="shared" si="57"/>
        <v>#DIV/0!</v>
      </c>
      <c r="S420" s="6" t="e">
        <f t="shared" si="60"/>
        <v>#DIV/0!</v>
      </c>
      <c r="T420" s="12">
        <f t="shared" si="61"/>
        <v>0</v>
      </c>
      <c r="U420" s="12">
        <f t="shared" si="58"/>
        <v>3096.86</v>
      </c>
      <c r="V420" s="12">
        <f t="shared" si="59"/>
        <v>-3096.86</v>
      </c>
    </row>
    <row r="421" spans="1:22" x14ac:dyDescent="0.25">
      <c r="A421" s="6" t="s">
        <v>24</v>
      </c>
      <c r="B421" s="6" t="s">
        <v>23</v>
      </c>
      <c r="C421" t="s">
        <v>415</v>
      </c>
      <c r="D421" t="s">
        <v>415</v>
      </c>
      <c r="E421" s="24" t="s">
        <v>393</v>
      </c>
      <c r="F421" t="s">
        <v>390</v>
      </c>
      <c r="G421" t="s">
        <v>391</v>
      </c>
      <c r="H421" t="s">
        <v>388</v>
      </c>
      <c r="I421" t="s">
        <v>389</v>
      </c>
      <c r="J421" s="22" t="s">
        <v>424</v>
      </c>
      <c r="K421" s="12">
        <v>6</v>
      </c>
      <c r="L421" s="9">
        <v>133.27000000000001</v>
      </c>
      <c r="M421" s="12">
        <v>799.62</v>
      </c>
      <c r="N421" s="12">
        <v>0</v>
      </c>
      <c r="O421" s="11">
        <f t="shared" si="62"/>
        <v>6</v>
      </c>
      <c r="P421" s="12">
        <f t="shared" si="55"/>
        <v>0</v>
      </c>
      <c r="Q421" s="12">
        <f t="shared" si="56"/>
        <v>6</v>
      </c>
      <c r="R421" s="6" t="str">
        <f t="shared" si="57"/>
        <v>NO</v>
      </c>
      <c r="S421" s="6" t="str">
        <f t="shared" si="60"/>
        <v>YES</v>
      </c>
      <c r="T421" s="12">
        <f t="shared" si="61"/>
        <v>1665.8750000000002</v>
      </c>
      <c r="U421" s="12">
        <f t="shared" si="58"/>
        <v>799.62</v>
      </c>
      <c r="V421" s="12">
        <f t="shared" si="59"/>
        <v>866.25500000000022</v>
      </c>
    </row>
    <row r="422" spans="1:22" x14ac:dyDescent="0.25">
      <c r="A422" s="6" t="s">
        <v>24</v>
      </c>
      <c r="B422" s="6" t="s">
        <v>23</v>
      </c>
      <c r="C422" t="s">
        <v>415</v>
      </c>
      <c r="D422" t="s">
        <v>415</v>
      </c>
      <c r="E422" s="24" t="s">
        <v>393</v>
      </c>
      <c r="F422" t="s">
        <v>390</v>
      </c>
      <c r="G422" t="s">
        <v>391</v>
      </c>
      <c r="H422" t="s">
        <v>388</v>
      </c>
      <c r="I422" t="s">
        <v>389</v>
      </c>
      <c r="J422" s="22" t="s">
        <v>424</v>
      </c>
      <c r="K422" s="12">
        <v>13.5</v>
      </c>
      <c r="L422" s="9">
        <v>8.0500000000000007</v>
      </c>
      <c r="M422" s="12">
        <v>108.68</v>
      </c>
      <c r="N422" s="12">
        <v>0</v>
      </c>
      <c r="O422" s="11">
        <f t="shared" si="62"/>
        <v>13.500621118012422</v>
      </c>
      <c r="P422" s="12">
        <f t="shared" si="55"/>
        <v>0</v>
      </c>
      <c r="Q422" s="12">
        <f t="shared" si="56"/>
        <v>13.500621118012422</v>
      </c>
      <c r="R422" s="6" t="str">
        <f t="shared" si="57"/>
        <v>YES</v>
      </c>
      <c r="S422" s="6" t="str">
        <f t="shared" si="60"/>
        <v>YES</v>
      </c>
      <c r="T422" s="12">
        <f t="shared" si="61"/>
        <v>100.62500000000001</v>
      </c>
      <c r="U422" s="12">
        <f t="shared" si="58"/>
        <v>108.68</v>
      </c>
      <c r="V422" s="12">
        <f t="shared" si="59"/>
        <v>-8.0549999999999926</v>
      </c>
    </row>
    <row r="423" spans="1:22" x14ac:dyDescent="0.25">
      <c r="A423" s="6" t="s">
        <v>24</v>
      </c>
      <c r="B423" s="6" t="s">
        <v>23</v>
      </c>
      <c r="C423" t="s">
        <v>415</v>
      </c>
      <c r="D423" t="s">
        <v>415</v>
      </c>
      <c r="E423" s="24" t="s">
        <v>393</v>
      </c>
      <c r="F423" t="s">
        <v>390</v>
      </c>
      <c r="G423" t="s">
        <v>391</v>
      </c>
      <c r="H423" t="s">
        <v>388</v>
      </c>
      <c r="I423" t="s">
        <v>389</v>
      </c>
      <c r="J423" s="22" t="s">
        <v>424</v>
      </c>
      <c r="K423" s="12">
        <v>15</v>
      </c>
      <c r="L423" s="9">
        <v>19.170000000000002</v>
      </c>
      <c r="M423" s="12">
        <v>287.55</v>
      </c>
      <c r="N423" s="12">
        <v>0</v>
      </c>
      <c r="O423" s="11">
        <f t="shared" si="62"/>
        <v>15</v>
      </c>
      <c r="P423" s="12">
        <f t="shared" si="55"/>
        <v>0</v>
      </c>
      <c r="Q423" s="12">
        <f t="shared" si="56"/>
        <v>15</v>
      </c>
      <c r="R423" s="6" t="str">
        <f t="shared" si="57"/>
        <v>YES</v>
      </c>
      <c r="S423" s="6" t="str">
        <f t="shared" si="60"/>
        <v>YES</v>
      </c>
      <c r="T423" s="12">
        <f t="shared" si="61"/>
        <v>239.62500000000003</v>
      </c>
      <c r="U423" s="12">
        <f t="shared" si="58"/>
        <v>287.55</v>
      </c>
      <c r="V423" s="12">
        <f t="shared" si="59"/>
        <v>-47.924999999999983</v>
      </c>
    </row>
    <row r="424" spans="1:22" x14ac:dyDescent="0.25">
      <c r="A424" s="6" t="s">
        <v>24</v>
      </c>
      <c r="B424" s="6" t="s">
        <v>23</v>
      </c>
      <c r="C424" t="s">
        <v>415</v>
      </c>
      <c r="D424" t="s">
        <v>415</v>
      </c>
      <c r="E424" s="24" t="s">
        <v>393</v>
      </c>
      <c r="F424" t="s">
        <v>390</v>
      </c>
      <c r="G424" t="s">
        <v>391</v>
      </c>
      <c r="H424" t="s">
        <v>388</v>
      </c>
      <c r="I424" t="s">
        <v>389</v>
      </c>
      <c r="J424" s="22" t="s">
        <v>424</v>
      </c>
      <c r="K424" s="12">
        <v>22.5</v>
      </c>
      <c r="L424" s="9">
        <v>1</v>
      </c>
      <c r="M424" s="12">
        <v>22.5</v>
      </c>
      <c r="N424" s="12">
        <v>0</v>
      </c>
      <c r="O424" s="11">
        <f t="shared" si="62"/>
        <v>22.5</v>
      </c>
      <c r="P424" s="12">
        <f t="shared" si="55"/>
        <v>0</v>
      </c>
      <c r="Q424" s="12">
        <f t="shared" si="56"/>
        <v>22.5</v>
      </c>
      <c r="R424" s="6" t="str">
        <f t="shared" si="57"/>
        <v>YES</v>
      </c>
      <c r="S424" s="6" t="str">
        <f t="shared" si="60"/>
        <v>YES</v>
      </c>
      <c r="T424" s="12">
        <f t="shared" si="61"/>
        <v>12.5</v>
      </c>
      <c r="U424" s="12">
        <f t="shared" si="58"/>
        <v>22.5</v>
      </c>
      <c r="V424" s="12">
        <f t="shared" si="59"/>
        <v>-10</v>
      </c>
    </row>
    <row r="425" spans="1:22" x14ac:dyDescent="0.25">
      <c r="A425" s="6" t="s">
        <v>24</v>
      </c>
      <c r="B425" s="6" t="s">
        <v>23</v>
      </c>
      <c r="C425" t="s">
        <v>415</v>
      </c>
      <c r="D425" t="s">
        <v>415</v>
      </c>
      <c r="E425" s="24" t="s">
        <v>393</v>
      </c>
      <c r="F425" t="s">
        <v>390</v>
      </c>
      <c r="G425" t="s">
        <v>391</v>
      </c>
      <c r="H425" t="s">
        <v>388</v>
      </c>
      <c r="I425" t="s">
        <v>389</v>
      </c>
      <c r="J425" s="22" t="s">
        <v>425</v>
      </c>
      <c r="K425" s="12">
        <v>0</v>
      </c>
      <c r="L425" s="9">
        <v>0</v>
      </c>
      <c r="M425" s="12">
        <v>3164.19</v>
      </c>
      <c r="N425" s="12">
        <v>3164.19</v>
      </c>
      <c r="O425" s="11" t="e">
        <f t="shared" si="62"/>
        <v>#DIV/0!</v>
      </c>
      <c r="P425" s="12" t="e">
        <f t="shared" si="55"/>
        <v>#DIV/0!</v>
      </c>
      <c r="Q425" s="12" t="e">
        <f t="shared" si="56"/>
        <v>#DIV/0!</v>
      </c>
      <c r="R425" s="6" t="e">
        <f t="shared" si="57"/>
        <v>#DIV/0!</v>
      </c>
      <c r="S425" s="6" t="e">
        <f t="shared" si="60"/>
        <v>#DIV/0!</v>
      </c>
      <c r="T425" s="12">
        <f t="shared" si="61"/>
        <v>0</v>
      </c>
      <c r="U425" s="12">
        <f t="shared" si="58"/>
        <v>6328.38</v>
      </c>
      <c r="V425" s="12">
        <f t="shared" si="59"/>
        <v>-6328.38</v>
      </c>
    </row>
    <row r="426" spans="1:22" x14ac:dyDescent="0.25">
      <c r="A426" s="6" t="s">
        <v>24</v>
      </c>
      <c r="B426" s="6" t="s">
        <v>23</v>
      </c>
      <c r="C426" t="s">
        <v>415</v>
      </c>
      <c r="D426" t="s">
        <v>415</v>
      </c>
      <c r="E426" s="24" t="s">
        <v>393</v>
      </c>
      <c r="F426" t="s">
        <v>390</v>
      </c>
      <c r="G426" t="s">
        <v>391</v>
      </c>
      <c r="H426" t="s">
        <v>388</v>
      </c>
      <c r="I426" t="s">
        <v>389</v>
      </c>
      <c r="J426" s="22" t="s">
        <v>425</v>
      </c>
      <c r="K426" s="12">
        <v>5.5</v>
      </c>
      <c r="L426" s="9">
        <v>149.85</v>
      </c>
      <c r="M426" s="12">
        <v>824.18</v>
      </c>
      <c r="N426" s="12">
        <v>0</v>
      </c>
      <c r="O426" s="11">
        <f t="shared" si="62"/>
        <v>5.5000333667000332</v>
      </c>
      <c r="P426" s="12">
        <f t="shared" si="55"/>
        <v>0</v>
      </c>
      <c r="Q426" s="12">
        <f t="shared" si="56"/>
        <v>5.5000333667000332</v>
      </c>
      <c r="R426" s="6" t="str">
        <f t="shared" si="57"/>
        <v>NO</v>
      </c>
      <c r="S426" s="6" t="str">
        <f t="shared" si="60"/>
        <v>YES</v>
      </c>
      <c r="T426" s="12">
        <f t="shared" si="61"/>
        <v>1873.125</v>
      </c>
      <c r="U426" s="12">
        <f t="shared" si="58"/>
        <v>824.18</v>
      </c>
      <c r="V426" s="12">
        <f t="shared" si="59"/>
        <v>1048.9450000000002</v>
      </c>
    </row>
    <row r="427" spans="1:22" x14ac:dyDescent="0.25">
      <c r="A427" s="6" t="s">
        <v>24</v>
      </c>
      <c r="B427" s="6" t="s">
        <v>23</v>
      </c>
      <c r="C427" t="s">
        <v>415</v>
      </c>
      <c r="D427" t="s">
        <v>415</v>
      </c>
      <c r="E427" s="24" t="s">
        <v>393</v>
      </c>
      <c r="F427" t="s">
        <v>390</v>
      </c>
      <c r="G427" t="s">
        <v>391</v>
      </c>
      <c r="H427" t="s">
        <v>388</v>
      </c>
      <c r="I427" t="s">
        <v>389</v>
      </c>
      <c r="J427" s="22" t="s">
        <v>425</v>
      </c>
      <c r="K427" s="12">
        <v>6</v>
      </c>
      <c r="L427" s="9">
        <v>143.65</v>
      </c>
      <c r="M427" s="12">
        <v>861.9</v>
      </c>
      <c r="N427" s="12">
        <v>0</v>
      </c>
      <c r="O427" s="11">
        <f t="shared" si="62"/>
        <v>6</v>
      </c>
      <c r="P427" s="12">
        <f t="shared" si="55"/>
        <v>0</v>
      </c>
      <c r="Q427" s="12">
        <f t="shared" si="56"/>
        <v>6</v>
      </c>
      <c r="R427" s="6" t="str">
        <f t="shared" si="57"/>
        <v>NO</v>
      </c>
      <c r="S427" s="6" t="str">
        <f t="shared" si="60"/>
        <v>YES</v>
      </c>
      <c r="T427" s="12">
        <f t="shared" si="61"/>
        <v>1795.625</v>
      </c>
      <c r="U427" s="12">
        <f t="shared" si="58"/>
        <v>861.9</v>
      </c>
      <c r="V427" s="12">
        <f t="shared" si="59"/>
        <v>933.72500000000002</v>
      </c>
    </row>
    <row r="428" spans="1:22" x14ac:dyDescent="0.25">
      <c r="A428" s="6" t="s">
        <v>24</v>
      </c>
      <c r="B428" s="6" t="s">
        <v>23</v>
      </c>
      <c r="C428" t="s">
        <v>415</v>
      </c>
      <c r="D428" t="s">
        <v>415</v>
      </c>
      <c r="E428" s="24" t="s">
        <v>393</v>
      </c>
      <c r="F428" t="s">
        <v>390</v>
      </c>
      <c r="G428" t="s">
        <v>391</v>
      </c>
      <c r="H428" t="s">
        <v>388</v>
      </c>
      <c r="I428" t="s">
        <v>389</v>
      </c>
      <c r="J428" s="22" t="s">
        <v>425</v>
      </c>
      <c r="K428" s="12">
        <v>13</v>
      </c>
      <c r="L428" s="9">
        <v>0.4</v>
      </c>
      <c r="M428" s="12">
        <v>5.2</v>
      </c>
      <c r="N428" s="12">
        <v>0</v>
      </c>
      <c r="O428" s="11">
        <f t="shared" si="62"/>
        <v>13</v>
      </c>
      <c r="P428" s="12">
        <f t="shared" si="55"/>
        <v>0</v>
      </c>
      <c r="Q428" s="12">
        <f t="shared" si="56"/>
        <v>13</v>
      </c>
      <c r="R428" s="6" t="str">
        <f t="shared" si="57"/>
        <v>YES</v>
      </c>
      <c r="S428" s="6" t="str">
        <f t="shared" si="60"/>
        <v>YES</v>
      </c>
      <c r="T428" s="12">
        <f t="shared" si="61"/>
        <v>5</v>
      </c>
      <c r="U428" s="12">
        <f t="shared" si="58"/>
        <v>5.2</v>
      </c>
      <c r="V428" s="12">
        <f t="shared" si="59"/>
        <v>-0.20000000000000018</v>
      </c>
    </row>
    <row r="429" spans="1:22" x14ac:dyDescent="0.25">
      <c r="A429" s="6" t="s">
        <v>24</v>
      </c>
      <c r="B429" s="6" t="s">
        <v>23</v>
      </c>
      <c r="C429" t="s">
        <v>415</v>
      </c>
      <c r="D429" t="s">
        <v>415</v>
      </c>
      <c r="E429" s="24" t="s">
        <v>393</v>
      </c>
      <c r="F429" t="s">
        <v>390</v>
      </c>
      <c r="G429" t="s">
        <v>391</v>
      </c>
      <c r="H429" t="s">
        <v>388</v>
      </c>
      <c r="I429" t="s">
        <v>389</v>
      </c>
      <c r="J429" s="22" t="s">
        <v>425</v>
      </c>
      <c r="K429" s="12">
        <v>15</v>
      </c>
      <c r="L429" s="9">
        <v>6</v>
      </c>
      <c r="M429" s="12">
        <v>90</v>
      </c>
      <c r="N429" s="12">
        <v>0</v>
      </c>
      <c r="O429" s="11">
        <f t="shared" si="62"/>
        <v>15</v>
      </c>
      <c r="P429" s="12">
        <f t="shared" si="55"/>
        <v>0</v>
      </c>
      <c r="Q429" s="12">
        <f t="shared" si="56"/>
        <v>15</v>
      </c>
      <c r="R429" s="6" t="str">
        <f t="shared" si="57"/>
        <v>YES</v>
      </c>
      <c r="S429" s="6" t="str">
        <f t="shared" si="60"/>
        <v>YES</v>
      </c>
      <c r="T429" s="12">
        <f t="shared" si="61"/>
        <v>75</v>
      </c>
      <c r="U429" s="12">
        <f t="shared" si="58"/>
        <v>90</v>
      </c>
      <c r="V429" s="12">
        <f t="shared" si="59"/>
        <v>-15</v>
      </c>
    </row>
    <row r="430" spans="1:22" x14ac:dyDescent="0.25">
      <c r="A430" s="6" t="s">
        <v>24</v>
      </c>
      <c r="B430" s="6" t="s">
        <v>23</v>
      </c>
      <c r="C430" t="s">
        <v>415</v>
      </c>
      <c r="D430" t="s">
        <v>415</v>
      </c>
      <c r="E430" s="24" t="s">
        <v>393</v>
      </c>
      <c r="F430" t="s">
        <v>390</v>
      </c>
      <c r="G430" t="s">
        <v>391</v>
      </c>
      <c r="H430" t="s">
        <v>388</v>
      </c>
      <c r="I430" t="s">
        <v>389</v>
      </c>
      <c r="J430" s="22" t="s">
        <v>426</v>
      </c>
      <c r="K430" s="12">
        <v>0</v>
      </c>
      <c r="L430" s="9">
        <v>0</v>
      </c>
      <c r="M430" s="12">
        <v>5210.07</v>
      </c>
      <c r="N430" s="12">
        <v>5210.07</v>
      </c>
      <c r="O430" s="11" t="e">
        <f t="shared" si="62"/>
        <v>#DIV/0!</v>
      </c>
      <c r="P430" s="12" t="e">
        <f t="shared" si="55"/>
        <v>#DIV/0!</v>
      </c>
      <c r="Q430" s="12" t="e">
        <f t="shared" si="56"/>
        <v>#DIV/0!</v>
      </c>
      <c r="R430" s="6" t="e">
        <f t="shared" si="57"/>
        <v>#DIV/0!</v>
      </c>
      <c r="S430" s="6" t="e">
        <f t="shared" si="60"/>
        <v>#DIV/0!</v>
      </c>
      <c r="T430" s="12">
        <f t="shared" si="61"/>
        <v>0</v>
      </c>
      <c r="U430" s="12">
        <f t="shared" si="58"/>
        <v>10420.14</v>
      </c>
      <c r="V430" s="12">
        <f t="shared" si="59"/>
        <v>-10420.14</v>
      </c>
    </row>
    <row r="431" spans="1:22" x14ac:dyDescent="0.25">
      <c r="A431" s="6" t="s">
        <v>24</v>
      </c>
      <c r="B431" s="6" t="s">
        <v>23</v>
      </c>
      <c r="C431" t="s">
        <v>415</v>
      </c>
      <c r="D431" t="s">
        <v>415</v>
      </c>
      <c r="E431" s="24" t="s">
        <v>393</v>
      </c>
      <c r="F431" t="s">
        <v>390</v>
      </c>
      <c r="G431" t="s">
        <v>391</v>
      </c>
      <c r="H431" t="s">
        <v>388</v>
      </c>
      <c r="I431" t="s">
        <v>389</v>
      </c>
      <c r="J431" s="22" t="s">
        <v>426</v>
      </c>
      <c r="K431" s="12">
        <v>5.5</v>
      </c>
      <c r="L431" s="9">
        <v>299.31</v>
      </c>
      <c r="M431" s="12">
        <v>1646.21</v>
      </c>
      <c r="N431" s="12">
        <v>0</v>
      </c>
      <c r="O431" s="11">
        <f t="shared" si="62"/>
        <v>5.5000167050883704</v>
      </c>
      <c r="P431" s="12">
        <f t="shared" si="55"/>
        <v>0</v>
      </c>
      <c r="Q431" s="12">
        <f t="shared" si="56"/>
        <v>5.5000167050883704</v>
      </c>
      <c r="R431" s="6" t="str">
        <f t="shared" si="57"/>
        <v>NO</v>
      </c>
      <c r="S431" s="6" t="str">
        <f t="shared" si="60"/>
        <v>YES</v>
      </c>
      <c r="T431" s="12">
        <f t="shared" si="61"/>
        <v>3741.375</v>
      </c>
      <c r="U431" s="12">
        <f t="shared" si="58"/>
        <v>1646.21</v>
      </c>
      <c r="V431" s="12">
        <f t="shared" si="59"/>
        <v>2095.165</v>
      </c>
    </row>
    <row r="432" spans="1:22" x14ac:dyDescent="0.25">
      <c r="A432" s="6" t="s">
        <v>24</v>
      </c>
      <c r="B432" s="6" t="s">
        <v>23</v>
      </c>
      <c r="C432" t="s">
        <v>415</v>
      </c>
      <c r="D432" t="s">
        <v>415</v>
      </c>
      <c r="E432" s="24" t="s">
        <v>393</v>
      </c>
      <c r="F432" t="s">
        <v>390</v>
      </c>
      <c r="G432" t="s">
        <v>391</v>
      </c>
      <c r="H432" t="s">
        <v>388</v>
      </c>
      <c r="I432" t="s">
        <v>389</v>
      </c>
      <c r="J432" s="22" t="s">
        <v>426</v>
      </c>
      <c r="K432" s="12">
        <v>6</v>
      </c>
      <c r="L432" s="9">
        <v>160</v>
      </c>
      <c r="M432" s="12">
        <v>960</v>
      </c>
      <c r="N432" s="12">
        <v>0</v>
      </c>
      <c r="O432" s="11">
        <f t="shared" si="62"/>
        <v>6</v>
      </c>
      <c r="P432" s="12">
        <f t="shared" si="55"/>
        <v>0</v>
      </c>
      <c r="Q432" s="12">
        <f t="shared" si="56"/>
        <v>6</v>
      </c>
      <c r="R432" s="6" t="str">
        <f t="shared" si="57"/>
        <v>NO</v>
      </c>
      <c r="S432" s="6" t="str">
        <f t="shared" si="60"/>
        <v>YES</v>
      </c>
      <c r="T432" s="12">
        <f t="shared" si="61"/>
        <v>2000</v>
      </c>
      <c r="U432" s="12">
        <f t="shared" si="58"/>
        <v>960</v>
      </c>
      <c r="V432" s="12">
        <f t="shared" si="59"/>
        <v>1040</v>
      </c>
    </row>
    <row r="433" spans="1:22" x14ac:dyDescent="0.25">
      <c r="A433" s="6" t="s">
        <v>24</v>
      </c>
      <c r="B433" s="6" t="s">
        <v>23</v>
      </c>
      <c r="C433" t="s">
        <v>415</v>
      </c>
      <c r="D433" t="s">
        <v>415</v>
      </c>
      <c r="E433" s="24" t="s">
        <v>393</v>
      </c>
      <c r="F433" t="s">
        <v>390</v>
      </c>
      <c r="G433" t="s">
        <v>391</v>
      </c>
      <c r="H433" t="s">
        <v>388</v>
      </c>
      <c r="I433" t="s">
        <v>389</v>
      </c>
      <c r="J433" s="22" t="s">
        <v>426</v>
      </c>
      <c r="K433" s="12">
        <v>13</v>
      </c>
      <c r="L433" s="9">
        <v>14.89</v>
      </c>
      <c r="M433" s="12">
        <v>193.57</v>
      </c>
      <c r="N433" s="12">
        <v>0</v>
      </c>
      <c r="O433" s="11">
        <f t="shared" si="62"/>
        <v>12.999999999999998</v>
      </c>
      <c r="P433" s="12">
        <f t="shared" si="55"/>
        <v>0</v>
      </c>
      <c r="Q433" s="12">
        <f t="shared" si="56"/>
        <v>12.999999999999998</v>
      </c>
      <c r="R433" s="6" t="str">
        <f t="shared" si="57"/>
        <v>YES</v>
      </c>
      <c r="S433" s="6" t="str">
        <f t="shared" si="60"/>
        <v>YES</v>
      </c>
      <c r="T433" s="12">
        <f t="shared" si="61"/>
        <v>186.125</v>
      </c>
      <c r="U433" s="12">
        <f t="shared" si="58"/>
        <v>193.57</v>
      </c>
      <c r="V433" s="12">
        <f t="shared" si="59"/>
        <v>-7.4449999999999932</v>
      </c>
    </row>
    <row r="434" spans="1:22" x14ac:dyDescent="0.25">
      <c r="A434" s="6" t="s">
        <v>24</v>
      </c>
      <c r="B434" s="6" t="s">
        <v>23</v>
      </c>
      <c r="C434" t="s">
        <v>415</v>
      </c>
      <c r="D434" t="s">
        <v>415</v>
      </c>
      <c r="E434" s="24" t="s">
        <v>393</v>
      </c>
      <c r="F434" t="s">
        <v>390</v>
      </c>
      <c r="G434" t="s">
        <v>391</v>
      </c>
      <c r="H434" t="s">
        <v>388</v>
      </c>
      <c r="I434" t="s">
        <v>389</v>
      </c>
      <c r="J434" s="22" t="s">
        <v>426</v>
      </c>
      <c r="K434" s="12">
        <v>13.5</v>
      </c>
      <c r="L434" s="9">
        <v>12.81</v>
      </c>
      <c r="M434" s="12">
        <v>172.94</v>
      </c>
      <c r="N434" s="12">
        <v>0</v>
      </c>
      <c r="O434" s="11">
        <f t="shared" si="62"/>
        <v>13.500390320062451</v>
      </c>
      <c r="P434" s="12">
        <f t="shared" si="55"/>
        <v>0</v>
      </c>
      <c r="Q434" s="12">
        <f t="shared" si="56"/>
        <v>13.500390320062451</v>
      </c>
      <c r="R434" s="6" t="str">
        <f t="shared" si="57"/>
        <v>YES</v>
      </c>
      <c r="S434" s="6" t="str">
        <f t="shared" si="60"/>
        <v>YES</v>
      </c>
      <c r="T434" s="12">
        <f t="shared" si="61"/>
        <v>160.125</v>
      </c>
      <c r="U434" s="12">
        <f t="shared" si="58"/>
        <v>172.94</v>
      </c>
      <c r="V434" s="12">
        <f t="shared" si="59"/>
        <v>-12.814999999999998</v>
      </c>
    </row>
    <row r="435" spans="1:22" x14ac:dyDescent="0.25">
      <c r="A435" s="6" t="s">
        <v>24</v>
      </c>
      <c r="B435" s="6" t="s">
        <v>23</v>
      </c>
      <c r="C435" t="s">
        <v>415</v>
      </c>
      <c r="D435" t="s">
        <v>415</v>
      </c>
      <c r="E435" s="24" t="s">
        <v>393</v>
      </c>
      <c r="F435" t="s">
        <v>390</v>
      </c>
      <c r="G435" t="s">
        <v>391</v>
      </c>
      <c r="H435" t="s">
        <v>388</v>
      </c>
      <c r="I435" t="s">
        <v>389</v>
      </c>
      <c r="J435" s="22" t="s">
        <v>427</v>
      </c>
      <c r="K435" s="12">
        <v>0</v>
      </c>
      <c r="L435" s="9">
        <v>0</v>
      </c>
      <c r="M435" s="12">
        <v>4069.5</v>
      </c>
      <c r="N435" s="12">
        <v>4069.5</v>
      </c>
      <c r="O435" s="11" t="e">
        <f t="shared" si="62"/>
        <v>#DIV/0!</v>
      </c>
      <c r="P435" s="12" t="e">
        <f t="shared" si="55"/>
        <v>#DIV/0!</v>
      </c>
      <c r="Q435" s="12" t="e">
        <f t="shared" si="56"/>
        <v>#DIV/0!</v>
      </c>
      <c r="R435" s="6" t="e">
        <f t="shared" si="57"/>
        <v>#DIV/0!</v>
      </c>
      <c r="S435" s="6" t="e">
        <f t="shared" si="60"/>
        <v>#DIV/0!</v>
      </c>
      <c r="T435" s="12">
        <f t="shared" si="61"/>
        <v>0</v>
      </c>
      <c r="U435" s="12">
        <f t="shared" si="58"/>
        <v>8139</v>
      </c>
      <c r="V435" s="12">
        <f t="shared" si="59"/>
        <v>-8139</v>
      </c>
    </row>
    <row r="436" spans="1:22" x14ac:dyDescent="0.25">
      <c r="A436" s="6" t="s">
        <v>24</v>
      </c>
      <c r="B436" s="6" t="s">
        <v>23</v>
      </c>
      <c r="C436" t="s">
        <v>415</v>
      </c>
      <c r="D436" t="s">
        <v>415</v>
      </c>
      <c r="E436" s="24" t="s">
        <v>393</v>
      </c>
      <c r="F436" t="s">
        <v>390</v>
      </c>
      <c r="G436" t="s">
        <v>391</v>
      </c>
      <c r="H436" t="s">
        <v>388</v>
      </c>
      <c r="I436" t="s">
        <v>389</v>
      </c>
      <c r="J436" s="22" t="s">
        <v>427</v>
      </c>
      <c r="K436" s="12">
        <v>5.5</v>
      </c>
      <c r="L436" s="9">
        <v>225.55</v>
      </c>
      <c r="M436" s="12">
        <v>1240.54</v>
      </c>
      <c r="N436" s="12">
        <v>0</v>
      </c>
      <c r="O436" s="11">
        <f t="shared" si="62"/>
        <v>5.5000665041010857</v>
      </c>
      <c r="P436" s="12">
        <f t="shared" si="55"/>
        <v>0</v>
      </c>
      <c r="Q436" s="12">
        <f t="shared" si="56"/>
        <v>5.5000665041010857</v>
      </c>
      <c r="R436" s="6" t="str">
        <f t="shared" si="57"/>
        <v>NO</v>
      </c>
      <c r="S436" s="6" t="str">
        <f t="shared" si="60"/>
        <v>YES</v>
      </c>
      <c r="T436" s="12">
        <f t="shared" si="61"/>
        <v>2819.375</v>
      </c>
      <c r="U436" s="12">
        <f t="shared" si="58"/>
        <v>1240.54</v>
      </c>
      <c r="V436" s="12">
        <f t="shared" si="59"/>
        <v>1578.835</v>
      </c>
    </row>
    <row r="437" spans="1:22" x14ac:dyDescent="0.25">
      <c r="A437" s="6" t="s">
        <v>24</v>
      </c>
      <c r="B437" s="6" t="s">
        <v>23</v>
      </c>
      <c r="C437" t="s">
        <v>415</v>
      </c>
      <c r="D437" t="s">
        <v>415</v>
      </c>
      <c r="E437" s="24" t="s">
        <v>393</v>
      </c>
      <c r="F437" t="s">
        <v>390</v>
      </c>
      <c r="G437" t="s">
        <v>391</v>
      </c>
      <c r="H437" t="s">
        <v>388</v>
      </c>
      <c r="I437" t="s">
        <v>389</v>
      </c>
      <c r="J437" s="22" t="s">
        <v>427</v>
      </c>
      <c r="K437" s="12">
        <v>6</v>
      </c>
      <c r="L437" s="9">
        <v>128.75</v>
      </c>
      <c r="M437" s="12">
        <v>772.5</v>
      </c>
      <c r="N437" s="12">
        <v>0</v>
      </c>
      <c r="O437" s="11">
        <f t="shared" si="62"/>
        <v>6</v>
      </c>
      <c r="P437" s="12">
        <f t="shared" si="55"/>
        <v>0</v>
      </c>
      <c r="Q437" s="12">
        <f t="shared" si="56"/>
        <v>6</v>
      </c>
      <c r="R437" s="6" t="str">
        <f t="shared" si="57"/>
        <v>NO</v>
      </c>
      <c r="S437" s="6" t="str">
        <f t="shared" si="60"/>
        <v>YES</v>
      </c>
      <c r="T437" s="12">
        <f t="shared" si="61"/>
        <v>1609.375</v>
      </c>
      <c r="U437" s="12">
        <f t="shared" si="58"/>
        <v>772.5</v>
      </c>
      <c r="V437" s="12">
        <f t="shared" si="59"/>
        <v>836.875</v>
      </c>
    </row>
    <row r="438" spans="1:22" x14ac:dyDescent="0.25">
      <c r="A438" s="6" t="s">
        <v>24</v>
      </c>
      <c r="B438" s="6" t="s">
        <v>23</v>
      </c>
      <c r="C438" t="s">
        <v>415</v>
      </c>
      <c r="D438" t="s">
        <v>415</v>
      </c>
      <c r="E438" s="24" t="s">
        <v>393</v>
      </c>
      <c r="F438" t="s">
        <v>390</v>
      </c>
      <c r="G438" t="s">
        <v>391</v>
      </c>
      <c r="H438" t="s">
        <v>388</v>
      </c>
      <c r="I438" t="s">
        <v>389</v>
      </c>
      <c r="J438" s="22" t="s">
        <v>427</v>
      </c>
      <c r="K438" s="12">
        <v>13.5</v>
      </c>
      <c r="L438" s="9">
        <v>7.98</v>
      </c>
      <c r="M438" s="12">
        <v>107.73</v>
      </c>
      <c r="N438" s="12">
        <v>0</v>
      </c>
      <c r="O438" s="11">
        <f t="shared" si="62"/>
        <v>13.5</v>
      </c>
      <c r="P438" s="12">
        <f t="shared" si="55"/>
        <v>0</v>
      </c>
      <c r="Q438" s="12">
        <f t="shared" si="56"/>
        <v>13.5</v>
      </c>
      <c r="R438" s="6" t="str">
        <f t="shared" si="57"/>
        <v>YES</v>
      </c>
      <c r="S438" s="6" t="str">
        <f t="shared" si="60"/>
        <v>YES</v>
      </c>
      <c r="T438" s="12">
        <f t="shared" si="61"/>
        <v>99.75</v>
      </c>
      <c r="U438" s="12">
        <f t="shared" si="58"/>
        <v>107.73</v>
      </c>
      <c r="V438" s="12">
        <f t="shared" si="59"/>
        <v>-7.980000000000004</v>
      </c>
    </row>
    <row r="439" spans="1:22" x14ac:dyDescent="0.25">
      <c r="A439" s="6" t="s">
        <v>24</v>
      </c>
      <c r="B439" s="6" t="s">
        <v>23</v>
      </c>
      <c r="C439" t="s">
        <v>415</v>
      </c>
      <c r="D439" t="s">
        <v>415</v>
      </c>
      <c r="E439" s="24" t="s">
        <v>393</v>
      </c>
      <c r="F439" t="s">
        <v>390</v>
      </c>
      <c r="G439" t="s">
        <v>391</v>
      </c>
      <c r="H439" t="s">
        <v>388</v>
      </c>
      <c r="I439" t="s">
        <v>389</v>
      </c>
      <c r="J439" s="22" t="s">
        <v>427</v>
      </c>
      <c r="K439" s="12">
        <v>15</v>
      </c>
      <c r="L439" s="9">
        <v>48.93</v>
      </c>
      <c r="M439" s="12">
        <v>733.95</v>
      </c>
      <c r="N439" s="12">
        <v>0</v>
      </c>
      <c r="O439" s="11">
        <f t="shared" si="62"/>
        <v>15.000000000000002</v>
      </c>
      <c r="P439" s="12">
        <f t="shared" si="55"/>
        <v>0</v>
      </c>
      <c r="Q439" s="12">
        <f t="shared" si="56"/>
        <v>15.000000000000002</v>
      </c>
      <c r="R439" s="6" t="str">
        <f t="shared" si="57"/>
        <v>YES</v>
      </c>
      <c r="S439" s="6" t="str">
        <f t="shared" si="60"/>
        <v>YES</v>
      </c>
      <c r="T439" s="12">
        <f t="shared" si="61"/>
        <v>611.625</v>
      </c>
      <c r="U439" s="12">
        <f t="shared" si="58"/>
        <v>733.95</v>
      </c>
      <c r="V439" s="12">
        <f t="shared" si="59"/>
        <v>-122.32500000000005</v>
      </c>
    </row>
    <row r="440" spans="1:22" x14ac:dyDescent="0.25">
      <c r="A440" s="6" t="s">
        <v>24</v>
      </c>
      <c r="B440" s="6" t="s">
        <v>23</v>
      </c>
      <c r="C440" t="s">
        <v>415</v>
      </c>
      <c r="D440" t="s">
        <v>415</v>
      </c>
      <c r="E440" s="24" t="s">
        <v>393</v>
      </c>
      <c r="F440" t="s">
        <v>390</v>
      </c>
      <c r="G440" t="s">
        <v>391</v>
      </c>
      <c r="H440" t="s">
        <v>388</v>
      </c>
      <c r="I440" t="s">
        <v>389</v>
      </c>
      <c r="J440" s="22" t="s">
        <v>428</v>
      </c>
      <c r="K440" s="12">
        <v>0</v>
      </c>
      <c r="L440" s="9">
        <v>0</v>
      </c>
      <c r="M440" s="12">
        <v>546.59</v>
      </c>
      <c r="N440" s="12">
        <v>546.59</v>
      </c>
      <c r="O440" s="11" t="e">
        <f t="shared" si="62"/>
        <v>#DIV/0!</v>
      </c>
      <c r="P440" s="12" t="e">
        <f t="shared" si="55"/>
        <v>#DIV/0!</v>
      </c>
      <c r="Q440" s="12" t="e">
        <f t="shared" si="56"/>
        <v>#DIV/0!</v>
      </c>
      <c r="R440" s="6" t="e">
        <f t="shared" si="57"/>
        <v>#DIV/0!</v>
      </c>
      <c r="S440" s="6" t="e">
        <f t="shared" si="60"/>
        <v>#DIV/0!</v>
      </c>
      <c r="T440" s="12">
        <f t="shared" si="61"/>
        <v>0</v>
      </c>
      <c r="U440" s="12">
        <f t="shared" si="58"/>
        <v>1093.18</v>
      </c>
      <c r="V440" s="12">
        <f t="shared" si="59"/>
        <v>-1093.18</v>
      </c>
    </row>
    <row r="441" spans="1:22" x14ac:dyDescent="0.25">
      <c r="A441" s="6" t="s">
        <v>24</v>
      </c>
      <c r="B441" s="6" t="s">
        <v>23</v>
      </c>
      <c r="C441" t="s">
        <v>415</v>
      </c>
      <c r="D441" t="s">
        <v>415</v>
      </c>
      <c r="E441" s="24" t="s">
        <v>393</v>
      </c>
      <c r="F441" t="s">
        <v>390</v>
      </c>
      <c r="G441" t="s">
        <v>391</v>
      </c>
      <c r="H441" t="s">
        <v>388</v>
      </c>
      <c r="I441" t="s">
        <v>389</v>
      </c>
      <c r="J441" s="22" t="s">
        <v>428</v>
      </c>
      <c r="K441" s="12">
        <v>15</v>
      </c>
      <c r="L441" s="9">
        <v>235.67</v>
      </c>
      <c r="M441" s="12">
        <v>3535.05</v>
      </c>
      <c r="N441" s="12">
        <v>0</v>
      </c>
      <c r="O441" s="11">
        <f t="shared" si="62"/>
        <v>15.000000000000002</v>
      </c>
      <c r="P441" s="12">
        <f t="shared" si="55"/>
        <v>0</v>
      </c>
      <c r="Q441" s="12">
        <f t="shared" si="56"/>
        <v>15.000000000000002</v>
      </c>
      <c r="R441" s="6" t="str">
        <f t="shared" si="57"/>
        <v>YES</v>
      </c>
      <c r="S441" s="6" t="str">
        <f t="shared" si="60"/>
        <v>YES</v>
      </c>
      <c r="T441" s="12">
        <f t="shared" si="61"/>
        <v>2945.875</v>
      </c>
      <c r="U441" s="12">
        <f t="shared" si="58"/>
        <v>3535.05</v>
      </c>
      <c r="V441" s="12">
        <f t="shared" si="59"/>
        <v>-589.17500000000018</v>
      </c>
    </row>
    <row r="442" spans="1:22" x14ac:dyDescent="0.25">
      <c r="A442" s="6" t="s">
        <v>24</v>
      </c>
      <c r="B442" s="6" t="s">
        <v>23</v>
      </c>
      <c r="C442" t="s">
        <v>415</v>
      </c>
      <c r="D442" t="s">
        <v>415</v>
      </c>
      <c r="E442" s="24" t="s">
        <v>393</v>
      </c>
      <c r="F442" t="s">
        <v>390</v>
      </c>
      <c r="G442" t="s">
        <v>391</v>
      </c>
      <c r="H442" t="s">
        <v>388</v>
      </c>
      <c r="I442" t="s">
        <v>389</v>
      </c>
      <c r="J442" s="22" t="s">
        <v>428</v>
      </c>
      <c r="K442" s="12">
        <v>16</v>
      </c>
      <c r="L442" s="9">
        <v>61.95</v>
      </c>
      <c r="M442" s="12">
        <v>991.2</v>
      </c>
      <c r="N442" s="12">
        <v>0</v>
      </c>
      <c r="O442" s="11">
        <f t="shared" si="62"/>
        <v>16</v>
      </c>
      <c r="P442" s="12">
        <f t="shared" si="55"/>
        <v>0</v>
      </c>
      <c r="Q442" s="12">
        <f t="shared" si="56"/>
        <v>16</v>
      </c>
      <c r="R442" s="6" t="str">
        <f t="shared" si="57"/>
        <v>YES</v>
      </c>
      <c r="S442" s="6" t="str">
        <f t="shared" si="60"/>
        <v>YES</v>
      </c>
      <c r="T442" s="12">
        <f t="shared" si="61"/>
        <v>774.375</v>
      </c>
      <c r="U442" s="12">
        <f t="shared" si="58"/>
        <v>991.2</v>
      </c>
      <c r="V442" s="12">
        <f t="shared" si="59"/>
        <v>-216.82500000000005</v>
      </c>
    </row>
    <row r="443" spans="1:22" x14ac:dyDescent="0.25">
      <c r="A443" s="6" t="s">
        <v>24</v>
      </c>
      <c r="B443" s="6" t="s">
        <v>23</v>
      </c>
      <c r="C443" t="s">
        <v>415</v>
      </c>
      <c r="D443" t="s">
        <v>415</v>
      </c>
      <c r="E443" s="24" t="s">
        <v>393</v>
      </c>
      <c r="F443" t="s">
        <v>390</v>
      </c>
      <c r="G443" t="s">
        <v>391</v>
      </c>
      <c r="H443" t="s">
        <v>388</v>
      </c>
      <c r="I443" t="s">
        <v>389</v>
      </c>
      <c r="J443" s="22" t="s">
        <v>429</v>
      </c>
      <c r="K443" s="12">
        <v>0</v>
      </c>
      <c r="L443" s="9">
        <v>0</v>
      </c>
      <c r="M443" s="12">
        <v>14639.11</v>
      </c>
      <c r="N443" s="12">
        <v>14639.11</v>
      </c>
      <c r="O443" s="11" t="e">
        <f t="shared" si="62"/>
        <v>#DIV/0!</v>
      </c>
      <c r="P443" s="12" t="e">
        <f t="shared" si="55"/>
        <v>#DIV/0!</v>
      </c>
      <c r="Q443" s="12" t="e">
        <f t="shared" si="56"/>
        <v>#DIV/0!</v>
      </c>
      <c r="R443" s="6" t="e">
        <f t="shared" si="57"/>
        <v>#DIV/0!</v>
      </c>
      <c r="S443" s="6" t="e">
        <f t="shared" si="60"/>
        <v>#DIV/0!</v>
      </c>
      <c r="T443" s="12">
        <f t="shared" si="61"/>
        <v>0</v>
      </c>
      <c r="U443" s="12">
        <f t="shared" si="58"/>
        <v>29278.22</v>
      </c>
      <c r="V443" s="12">
        <f t="shared" si="59"/>
        <v>-29278.22</v>
      </c>
    </row>
    <row r="444" spans="1:22" x14ac:dyDescent="0.25">
      <c r="A444" s="6" t="s">
        <v>24</v>
      </c>
      <c r="B444" s="6" t="s">
        <v>23</v>
      </c>
      <c r="C444" t="s">
        <v>415</v>
      </c>
      <c r="D444" t="s">
        <v>415</v>
      </c>
      <c r="E444" s="24" t="s">
        <v>393</v>
      </c>
      <c r="F444" t="s">
        <v>390</v>
      </c>
      <c r="G444" t="s">
        <v>391</v>
      </c>
      <c r="H444" t="s">
        <v>388</v>
      </c>
      <c r="I444" t="s">
        <v>389</v>
      </c>
      <c r="J444" s="22" t="s">
        <v>429</v>
      </c>
      <c r="K444" s="12">
        <v>5</v>
      </c>
      <c r="L444" s="9">
        <v>452.5</v>
      </c>
      <c r="M444" s="12">
        <v>2262.5</v>
      </c>
      <c r="N444" s="12">
        <v>0</v>
      </c>
      <c r="O444" s="11">
        <f t="shared" si="62"/>
        <v>5</v>
      </c>
      <c r="P444" s="12">
        <f t="shared" si="55"/>
        <v>0</v>
      </c>
      <c r="Q444" s="12">
        <f t="shared" si="56"/>
        <v>5</v>
      </c>
      <c r="R444" s="6" t="str">
        <f t="shared" si="57"/>
        <v>NO</v>
      </c>
      <c r="S444" s="6" t="str">
        <f t="shared" si="60"/>
        <v>YES</v>
      </c>
      <c r="T444" s="12">
        <f t="shared" si="61"/>
        <v>5656.25</v>
      </c>
      <c r="U444" s="12">
        <f t="shared" si="58"/>
        <v>2262.5</v>
      </c>
      <c r="V444" s="12">
        <f t="shared" si="59"/>
        <v>3393.75</v>
      </c>
    </row>
    <row r="445" spans="1:22" x14ac:dyDescent="0.25">
      <c r="A445" s="6" t="s">
        <v>24</v>
      </c>
      <c r="B445" s="6" t="s">
        <v>23</v>
      </c>
      <c r="C445" t="s">
        <v>415</v>
      </c>
      <c r="D445" t="s">
        <v>415</v>
      </c>
      <c r="E445" s="24" t="s">
        <v>393</v>
      </c>
      <c r="F445" t="s">
        <v>390</v>
      </c>
      <c r="G445" t="s">
        <v>391</v>
      </c>
      <c r="H445" t="s">
        <v>388</v>
      </c>
      <c r="I445" t="s">
        <v>389</v>
      </c>
      <c r="J445" s="22" t="s">
        <v>429</v>
      </c>
      <c r="K445" s="12">
        <v>12.5</v>
      </c>
      <c r="L445" s="9">
        <v>94.32</v>
      </c>
      <c r="M445" s="12">
        <v>1179.01</v>
      </c>
      <c r="N445" s="12">
        <v>0</v>
      </c>
      <c r="O445" s="11">
        <f t="shared" si="62"/>
        <v>12.500106022052588</v>
      </c>
      <c r="P445" s="12">
        <f t="shared" si="55"/>
        <v>0</v>
      </c>
      <c r="Q445" s="12">
        <f t="shared" si="56"/>
        <v>12.500106022052588</v>
      </c>
      <c r="R445" s="6" t="str">
        <f t="shared" si="57"/>
        <v>YES</v>
      </c>
      <c r="S445" s="6" t="str">
        <f t="shared" si="60"/>
        <v>YES</v>
      </c>
      <c r="T445" s="12">
        <f t="shared" si="61"/>
        <v>1179</v>
      </c>
      <c r="U445" s="12">
        <f t="shared" si="58"/>
        <v>1179.01</v>
      </c>
      <c r="V445" s="12">
        <f t="shared" si="59"/>
        <v>-9.9999999999909051E-3</v>
      </c>
    </row>
    <row r="446" spans="1:22" x14ac:dyDescent="0.25">
      <c r="A446" s="6" t="s">
        <v>24</v>
      </c>
      <c r="B446" s="6" t="s">
        <v>23</v>
      </c>
      <c r="C446" t="s">
        <v>415</v>
      </c>
      <c r="D446" t="s">
        <v>415</v>
      </c>
      <c r="E446" s="24" t="s">
        <v>393</v>
      </c>
      <c r="F446" t="s">
        <v>390</v>
      </c>
      <c r="G446" t="s">
        <v>391</v>
      </c>
      <c r="H446" t="s">
        <v>388</v>
      </c>
      <c r="I446" t="s">
        <v>389</v>
      </c>
      <c r="J446" s="22" t="s">
        <v>429</v>
      </c>
      <c r="K446" s="12">
        <v>15</v>
      </c>
      <c r="L446" s="9">
        <v>21.51</v>
      </c>
      <c r="M446" s="12">
        <v>322.64999999999998</v>
      </c>
      <c r="N446" s="12">
        <v>0</v>
      </c>
      <c r="O446" s="11">
        <f t="shared" si="62"/>
        <v>14.999999999999998</v>
      </c>
      <c r="P446" s="12">
        <f t="shared" si="55"/>
        <v>0</v>
      </c>
      <c r="Q446" s="12">
        <f t="shared" si="56"/>
        <v>14.999999999999998</v>
      </c>
      <c r="R446" s="6" t="str">
        <f t="shared" si="57"/>
        <v>YES</v>
      </c>
      <c r="S446" s="6" t="str">
        <f t="shared" si="60"/>
        <v>YES</v>
      </c>
      <c r="T446" s="12">
        <f t="shared" si="61"/>
        <v>268.875</v>
      </c>
      <c r="U446" s="12">
        <f t="shared" si="58"/>
        <v>322.64999999999998</v>
      </c>
      <c r="V446" s="12">
        <f t="shared" si="59"/>
        <v>-53.774999999999977</v>
      </c>
    </row>
    <row r="447" spans="1:22" x14ac:dyDescent="0.25">
      <c r="A447" s="6" t="s">
        <v>24</v>
      </c>
      <c r="B447" s="6" t="s">
        <v>23</v>
      </c>
      <c r="C447" t="s">
        <v>415</v>
      </c>
      <c r="D447" t="s">
        <v>415</v>
      </c>
      <c r="E447" s="24" t="s">
        <v>393</v>
      </c>
      <c r="F447" t="s">
        <v>390</v>
      </c>
      <c r="G447" t="s">
        <v>391</v>
      </c>
      <c r="H447" t="s">
        <v>388</v>
      </c>
      <c r="I447" t="s">
        <v>389</v>
      </c>
      <c r="J447" s="22" t="s">
        <v>429</v>
      </c>
      <c r="K447" s="12">
        <v>22.5</v>
      </c>
      <c r="L447" s="9">
        <v>3</v>
      </c>
      <c r="M447" s="12">
        <v>67.5</v>
      </c>
      <c r="N447" s="12">
        <v>0</v>
      </c>
      <c r="O447" s="11">
        <f t="shared" si="62"/>
        <v>22.5</v>
      </c>
      <c r="P447" s="12">
        <f t="shared" si="55"/>
        <v>0</v>
      </c>
      <c r="Q447" s="12">
        <f t="shared" si="56"/>
        <v>22.5</v>
      </c>
      <c r="R447" s="6" t="str">
        <f t="shared" si="57"/>
        <v>YES</v>
      </c>
      <c r="S447" s="6" t="str">
        <f t="shared" si="60"/>
        <v>YES</v>
      </c>
      <c r="T447" s="12">
        <f t="shared" si="61"/>
        <v>37.5</v>
      </c>
      <c r="U447" s="12">
        <f t="shared" si="58"/>
        <v>67.5</v>
      </c>
      <c r="V447" s="12">
        <f t="shared" si="59"/>
        <v>-30</v>
      </c>
    </row>
    <row r="448" spans="1:22" x14ac:dyDescent="0.25">
      <c r="A448" s="6" t="s">
        <v>24</v>
      </c>
      <c r="B448" s="6" t="s">
        <v>23</v>
      </c>
      <c r="C448" t="s">
        <v>415</v>
      </c>
      <c r="D448" t="s">
        <v>415</v>
      </c>
      <c r="E448" s="24" t="s">
        <v>393</v>
      </c>
      <c r="F448" t="s">
        <v>390</v>
      </c>
      <c r="G448" t="s">
        <v>391</v>
      </c>
      <c r="H448" t="s">
        <v>388</v>
      </c>
      <c r="I448" t="s">
        <v>389</v>
      </c>
      <c r="J448" s="22" t="s">
        <v>399</v>
      </c>
      <c r="K448" s="12">
        <v>0</v>
      </c>
      <c r="L448" s="9">
        <v>1</v>
      </c>
      <c r="M448" s="12">
        <v>127.89</v>
      </c>
      <c r="N448" s="12">
        <v>127.89</v>
      </c>
      <c r="O448" s="11">
        <f t="shared" si="62"/>
        <v>127.89</v>
      </c>
      <c r="P448" s="12">
        <f t="shared" si="55"/>
        <v>127.89</v>
      </c>
      <c r="Q448" s="12">
        <f t="shared" si="56"/>
        <v>255.78</v>
      </c>
      <c r="R448" s="6" t="str">
        <f t="shared" si="57"/>
        <v>YES</v>
      </c>
      <c r="S448" s="6" t="str">
        <f t="shared" si="60"/>
        <v>YES</v>
      </c>
      <c r="T448" s="12">
        <f t="shared" si="61"/>
        <v>12.5</v>
      </c>
      <c r="U448" s="12">
        <f t="shared" si="58"/>
        <v>255.78</v>
      </c>
      <c r="V448" s="12">
        <f t="shared" si="59"/>
        <v>-243.28</v>
      </c>
    </row>
    <row r="449" spans="1:22" x14ac:dyDescent="0.25">
      <c r="A449" s="6" t="s">
        <v>24</v>
      </c>
      <c r="B449" s="6" t="s">
        <v>23</v>
      </c>
      <c r="C449" t="s">
        <v>415</v>
      </c>
      <c r="D449" t="s">
        <v>415</v>
      </c>
      <c r="E449" s="24" t="s">
        <v>393</v>
      </c>
      <c r="F449" t="s">
        <v>390</v>
      </c>
      <c r="G449" t="s">
        <v>391</v>
      </c>
      <c r="H449" t="s">
        <v>388</v>
      </c>
      <c r="I449" t="s">
        <v>389</v>
      </c>
      <c r="J449" s="22" t="s">
        <v>430</v>
      </c>
      <c r="K449" s="12">
        <v>0</v>
      </c>
      <c r="L449" s="9">
        <v>0</v>
      </c>
      <c r="M449" s="12">
        <v>3730.18</v>
      </c>
      <c r="N449" s="12">
        <v>3486.87</v>
      </c>
      <c r="O449" s="11" t="e">
        <f t="shared" si="62"/>
        <v>#DIV/0!</v>
      </c>
      <c r="P449" s="12" t="e">
        <f t="shared" si="55"/>
        <v>#DIV/0!</v>
      </c>
      <c r="Q449" s="12" t="e">
        <f t="shared" si="56"/>
        <v>#DIV/0!</v>
      </c>
      <c r="R449" s="6" t="e">
        <f t="shared" si="57"/>
        <v>#DIV/0!</v>
      </c>
      <c r="S449" s="6" t="e">
        <f t="shared" si="60"/>
        <v>#DIV/0!</v>
      </c>
      <c r="T449" s="12">
        <f t="shared" si="61"/>
        <v>0</v>
      </c>
      <c r="U449" s="12">
        <f t="shared" si="58"/>
        <v>7217.0499999999993</v>
      </c>
      <c r="V449" s="12">
        <f t="shared" si="59"/>
        <v>-7217.0499999999993</v>
      </c>
    </row>
    <row r="450" spans="1:22" x14ac:dyDescent="0.25">
      <c r="A450" s="6" t="s">
        <v>24</v>
      </c>
      <c r="B450" s="6" t="s">
        <v>23</v>
      </c>
      <c r="C450" t="s">
        <v>415</v>
      </c>
      <c r="D450" t="s">
        <v>415</v>
      </c>
      <c r="E450" s="24" t="s">
        <v>393</v>
      </c>
      <c r="F450" t="s">
        <v>390</v>
      </c>
      <c r="G450" t="s">
        <v>391</v>
      </c>
      <c r="H450" t="s">
        <v>388</v>
      </c>
      <c r="I450" t="s">
        <v>389</v>
      </c>
      <c r="J450" s="22" t="s">
        <v>430</v>
      </c>
      <c r="K450" s="12">
        <v>5</v>
      </c>
      <c r="L450" s="9">
        <v>141.46</v>
      </c>
      <c r="M450" s="12">
        <v>707.3</v>
      </c>
      <c r="N450" s="12">
        <v>0</v>
      </c>
      <c r="O450" s="11">
        <f t="shared" si="62"/>
        <v>4.9999999999999991</v>
      </c>
      <c r="P450" s="12">
        <f t="shared" ref="P450:P513" si="63">N450/L450</f>
        <v>0</v>
      </c>
      <c r="Q450" s="12">
        <f t="shared" ref="Q450:Q513" si="64">(M450+N450)/L450</f>
        <v>4.9999999999999991</v>
      </c>
      <c r="R450" s="6" t="str">
        <f t="shared" ref="R450:R513" si="65">IF(Q450&gt;12.49,"YES","NO")</f>
        <v>NO</v>
      </c>
      <c r="S450" s="6" t="str">
        <f t="shared" si="60"/>
        <v>YES</v>
      </c>
      <c r="T450" s="12">
        <f t="shared" si="61"/>
        <v>1768.25</v>
      </c>
      <c r="U450" s="12">
        <f t="shared" ref="U450:U513" si="66">M450+N450</f>
        <v>707.3</v>
      </c>
      <c r="V450" s="12">
        <f t="shared" ref="V450:V513" si="67">T450-U450</f>
        <v>1060.95</v>
      </c>
    </row>
    <row r="451" spans="1:22" x14ac:dyDescent="0.25">
      <c r="A451" s="6" t="s">
        <v>24</v>
      </c>
      <c r="B451" s="6" t="s">
        <v>23</v>
      </c>
      <c r="C451" t="s">
        <v>415</v>
      </c>
      <c r="D451" t="s">
        <v>415</v>
      </c>
      <c r="E451" s="24" t="s">
        <v>393</v>
      </c>
      <c r="F451" t="s">
        <v>390</v>
      </c>
      <c r="G451" t="s">
        <v>391</v>
      </c>
      <c r="H451" t="s">
        <v>388</v>
      </c>
      <c r="I451" t="s">
        <v>389</v>
      </c>
      <c r="J451" s="22" t="s">
        <v>430</v>
      </c>
      <c r="K451" s="12">
        <v>12.5</v>
      </c>
      <c r="L451" s="9">
        <v>23.53</v>
      </c>
      <c r="M451" s="12">
        <v>294.13</v>
      </c>
      <c r="N451" s="12">
        <v>0</v>
      </c>
      <c r="O451" s="11">
        <f t="shared" si="62"/>
        <v>12.500212494687633</v>
      </c>
      <c r="P451" s="12">
        <f t="shared" si="63"/>
        <v>0</v>
      </c>
      <c r="Q451" s="12">
        <f t="shared" si="64"/>
        <v>12.500212494687633</v>
      </c>
      <c r="R451" s="6" t="str">
        <f t="shared" si="65"/>
        <v>YES</v>
      </c>
      <c r="S451" s="6" t="str">
        <f t="shared" si="60"/>
        <v>YES</v>
      </c>
      <c r="T451" s="12">
        <f t="shared" si="61"/>
        <v>294.125</v>
      </c>
      <c r="U451" s="12">
        <f t="shared" si="66"/>
        <v>294.13</v>
      </c>
      <c r="V451" s="12">
        <f t="shared" si="67"/>
        <v>-4.9999999999954525E-3</v>
      </c>
    </row>
    <row r="452" spans="1:22" x14ac:dyDescent="0.25">
      <c r="A452" s="6" t="s">
        <v>24</v>
      </c>
      <c r="B452" s="6" t="s">
        <v>23</v>
      </c>
      <c r="C452" t="s">
        <v>415</v>
      </c>
      <c r="D452" t="s">
        <v>415</v>
      </c>
      <c r="E452" s="24" t="s">
        <v>393</v>
      </c>
      <c r="F452" t="s">
        <v>390</v>
      </c>
      <c r="G452" t="s">
        <v>391</v>
      </c>
      <c r="H452" t="s">
        <v>388</v>
      </c>
      <c r="I452" t="s">
        <v>389</v>
      </c>
      <c r="J452" s="22" t="s">
        <v>431</v>
      </c>
      <c r="K452" s="12">
        <v>0</v>
      </c>
      <c r="L452" s="9">
        <v>0</v>
      </c>
      <c r="M452" s="12">
        <v>3497.93</v>
      </c>
      <c r="N452" s="12">
        <v>3497.93</v>
      </c>
      <c r="O452" s="11" t="e">
        <f t="shared" si="62"/>
        <v>#DIV/0!</v>
      </c>
      <c r="P452" s="12" t="e">
        <f t="shared" si="63"/>
        <v>#DIV/0!</v>
      </c>
      <c r="Q452" s="12" t="e">
        <f t="shared" si="64"/>
        <v>#DIV/0!</v>
      </c>
      <c r="R452" s="6" t="e">
        <f t="shared" si="65"/>
        <v>#DIV/0!</v>
      </c>
      <c r="S452" s="6" t="e">
        <f t="shared" ref="S452:S515" si="68">IF(O452&gt;3.32,"YES","NO")</f>
        <v>#DIV/0!</v>
      </c>
      <c r="T452" s="12">
        <f t="shared" ref="T452:T515" si="69">L452*12.5</f>
        <v>0</v>
      </c>
      <c r="U452" s="12">
        <f t="shared" si="66"/>
        <v>6995.86</v>
      </c>
      <c r="V452" s="12">
        <f t="shared" si="67"/>
        <v>-6995.86</v>
      </c>
    </row>
    <row r="453" spans="1:22" x14ac:dyDescent="0.25">
      <c r="A453" s="6" t="s">
        <v>24</v>
      </c>
      <c r="B453" s="6" t="s">
        <v>23</v>
      </c>
      <c r="C453" t="s">
        <v>415</v>
      </c>
      <c r="D453" t="s">
        <v>415</v>
      </c>
      <c r="E453" s="24" t="s">
        <v>393</v>
      </c>
      <c r="F453" t="s">
        <v>390</v>
      </c>
      <c r="G453" t="s">
        <v>391</v>
      </c>
      <c r="H453" t="s">
        <v>388</v>
      </c>
      <c r="I453" t="s">
        <v>389</v>
      </c>
      <c r="J453" s="22" t="s">
        <v>431</v>
      </c>
      <c r="K453" s="12">
        <v>5.5</v>
      </c>
      <c r="L453" s="9">
        <v>257.75</v>
      </c>
      <c r="M453" s="12">
        <v>1417.64</v>
      </c>
      <c r="N453" s="12">
        <v>0</v>
      </c>
      <c r="O453" s="11">
        <f t="shared" si="62"/>
        <v>5.500058195926286</v>
      </c>
      <c r="P453" s="12">
        <f t="shared" si="63"/>
        <v>0</v>
      </c>
      <c r="Q453" s="12">
        <f t="shared" si="64"/>
        <v>5.500058195926286</v>
      </c>
      <c r="R453" s="6" t="str">
        <f t="shared" si="65"/>
        <v>NO</v>
      </c>
      <c r="S453" s="6" t="str">
        <f t="shared" si="68"/>
        <v>YES</v>
      </c>
      <c r="T453" s="12">
        <f t="shared" si="69"/>
        <v>3221.875</v>
      </c>
      <c r="U453" s="12">
        <f t="shared" si="66"/>
        <v>1417.64</v>
      </c>
      <c r="V453" s="12">
        <f t="shared" si="67"/>
        <v>1804.2349999999999</v>
      </c>
    </row>
    <row r="454" spans="1:22" x14ac:dyDescent="0.25">
      <c r="A454" s="6" t="s">
        <v>24</v>
      </c>
      <c r="B454" s="6" t="s">
        <v>23</v>
      </c>
      <c r="C454" t="s">
        <v>415</v>
      </c>
      <c r="D454" t="s">
        <v>415</v>
      </c>
      <c r="E454" s="24" t="s">
        <v>393</v>
      </c>
      <c r="F454" t="s">
        <v>390</v>
      </c>
      <c r="G454" t="s">
        <v>391</v>
      </c>
      <c r="H454" t="s">
        <v>388</v>
      </c>
      <c r="I454" t="s">
        <v>389</v>
      </c>
      <c r="J454" s="22" t="s">
        <v>431</v>
      </c>
      <c r="K454" s="12">
        <v>6</v>
      </c>
      <c r="L454" s="9">
        <v>31.95</v>
      </c>
      <c r="M454" s="12">
        <v>191.7</v>
      </c>
      <c r="N454" s="12">
        <v>0</v>
      </c>
      <c r="O454" s="11">
        <f t="shared" si="62"/>
        <v>6</v>
      </c>
      <c r="P454" s="12">
        <f t="shared" si="63"/>
        <v>0</v>
      </c>
      <c r="Q454" s="12">
        <f t="shared" si="64"/>
        <v>6</v>
      </c>
      <c r="R454" s="6" t="str">
        <f t="shared" si="65"/>
        <v>NO</v>
      </c>
      <c r="S454" s="6" t="str">
        <f t="shared" si="68"/>
        <v>YES</v>
      </c>
      <c r="T454" s="12">
        <f t="shared" si="69"/>
        <v>399.375</v>
      </c>
      <c r="U454" s="12">
        <f t="shared" si="66"/>
        <v>191.7</v>
      </c>
      <c r="V454" s="12">
        <f t="shared" si="67"/>
        <v>207.67500000000001</v>
      </c>
    </row>
    <row r="455" spans="1:22" x14ac:dyDescent="0.25">
      <c r="A455" s="6" t="s">
        <v>24</v>
      </c>
      <c r="B455" s="6" t="s">
        <v>23</v>
      </c>
      <c r="C455" t="s">
        <v>415</v>
      </c>
      <c r="D455" t="s">
        <v>415</v>
      </c>
      <c r="E455" s="24" t="s">
        <v>393</v>
      </c>
      <c r="F455" t="s">
        <v>390</v>
      </c>
      <c r="G455" t="s">
        <v>391</v>
      </c>
      <c r="H455" t="s">
        <v>388</v>
      </c>
      <c r="I455" t="s">
        <v>389</v>
      </c>
      <c r="J455" s="22" t="s">
        <v>431</v>
      </c>
      <c r="K455" s="12">
        <v>6.5</v>
      </c>
      <c r="L455" s="9">
        <v>16.71</v>
      </c>
      <c r="M455" s="12">
        <v>108.62</v>
      </c>
      <c r="N455" s="12">
        <v>0</v>
      </c>
      <c r="O455" s="11">
        <f t="shared" si="62"/>
        <v>6.5002992220227407</v>
      </c>
      <c r="P455" s="12">
        <f t="shared" si="63"/>
        <v>0</v>
      </c>
      <c r="Q455" s="12">
        <f t="shared" si="64"/>
        <v>6.5002992220227407</v>
      </c>
      <c r="R455" s="6" t="str">
        <f t="shared" si="65"/>
        <v>NO</v>
      </c>
      <c r="S455" s="6" t="str">
        <f t="shared" si="68"/>
        <v>YES</v>
      </c>
      <c r="T455" s="12">
        <f t="shared" si="69"/>
        <v>208.875</v>
      </c>
      <c r="U455" s="12">
        <f t="shared" si="66"/>
        <v>108.62</v>
      </c>
      <c r="V455" s="12">
        <f t="shared" si="67"/>
        <v>100.255</v>
      </c>
    </row>
    <row r="456" spans="1:22" x14ac:dyDescent="0.25">
      <c r="A456" s="6" t="s">
        <v>24</v>
      </c>
      <c r="B456" s="6" t="s">
        <v>23</v>
      </c>
      <c r="C456" t="s">
        <v>415</v>
      </c>
      <c r="D456" t="s">
        <v>415</v>
      </c>
      <c r="E456" s="24" t="s">
        <v>393</v>
      </c>
      <c r="F456" t="s">
        <v>390</v>
      </c>
      <c r="G456" t="s">
        <v>391</v>
      </c>
      <c r="H456" t="s">
        <v>388</v>
      </c>
      <c r="I456" t="s">
        <v>389</v>
      </c>
      <c r="J456" s="22" t="s">
        <v>431</v>
      </c>
      <c r="K456" s="12">
        <v>13</v>
      </c>
      <c r="L456" s="9">
        <v>14.15</v>
      </c>
      <c r="M456" s="12">
        <v>183.95</v>
      </c>
      <c r="N456" s="12">
        <v>0</v>
      </c>
      <c r="O456" s="11">
        <f t="shared" si="62"/>
        <v>12.999999999999998</v>
      </c>
      <c r="P456" s="12">
        <f t="shared" si="63"/>
        <v>0</v>
      </c>
      <c r="Q456" s="12">
        <f t="shared" si="64"/>
        <v>12.999999999999998</v>
      </c>
      <c r="R456" s="6" t="str">
        <f t="shared" si="65"/>
        <v>YES</v>
      </c>
      <c r="S456" s="6" t="str">
        <f t="shared" si="68"/>
        <v>YES</v>
      </c>
      <c r="T456" s="12">
        <f t="shared" si="69"/>
        <v>176.875</v>
      </c>
      <c r="U456" s="12">
        <f t="shared" si="66"/>
        <v>183.95</v>
      </c>
      <c r="V456" s="12">
        <f t="shared" si="67"/>
        <v>-7.0749999999999886</v>
      </c>
    </row>
    <row r="457" spans="1:22" x14ac:dyDescent="0.25">
      <c r="A457" s="6" t="s">
        <v>24</v>
      </c>
      <c r="B457" s="6" t="s">
        <v>23</v>
      </c>
      <c r="C457" t="s">
        <v>415</v>
      </c>
      <c r="D457" t="s">
        <v>415</v>
      </c>
      <c r="E457" s="24" t="s">
        <v>393</v>
      </c>
      <c r="F457" t="s">
        <v>390</v>
      </c>
      <c r="G457" t="s">
        <v>391</v>
      </c>
      <c r="H457" t="s">
        <v>388</v>
      </c>
      <c r="I457" t="s">
        <v>389</v>
      </c>
      <c r="J457" s="22" t="s">
        <v>431</v>
      </c>
      <c r="K457" s="12">
        <v>13.5</v>
      </c>
      <c r="L457" s="9">
        <v>0.27</v>
      </c>
      <c r="M457" s="12">
        <v>3.65</v>
      </c>
      <c r="N457" s="12">
        <v>0</v>
      </c>
      <c r="O457" s="11">
        <f t="shared" si="62"/>
        <v>13.518518518518517</v>
      </c>
      <c r="P457" s="12">
        <f t="shared" si="63"/>
        <v>0</v>
      </c>
      <c r="Q457" s="12">
        <f t="shared" si="64"/>
        <v>13.518518518518517</v>
      </c>
      <c r="R457" s="6" t="str">
        <f t="shared" si="65"/>
        <v>YES</v>
      </c>
      <c r="S457" s="6" t="str">
        <f t="shared" si="68"/>
        <v>YES</v>
      </c>
      <c r="T457" s="12">
        <f t="shared" si="69"/>
        <v>3.375</v>
      </c>
      <c r="U457" s="12">
        <f t="shared" si="66"/>
        <v>3.65</v>
      </c>
      <c r="V457" s="12">
        <f t="shared" si="67"/>
        <v>-0.27499999999999991</v>
      </c>
    </row>
    <row r="458" spans="1:22" x14ac:dyDescent="0.25">
      <c r="A458" s="6" t="s">
        <v>24</v>
      </c>
      <c r="B458" s="6" t="s">
        <v>23</v>
      </c>
      <c r="C458" t="s">
        <v>415</v>
      </c>
      <c r="D458" t="s">
        <v>415</v>
      </c>
      <c r="E458" s="24" t="s">
        <v>393</v>
      </c>
      <c r="F458" t="s">
        <v>390</v>
      </c>
      <c r="G458" t="s">
        <v>391</v>
      </c>
      <c r="H458" t="s">
        <v>388</v>
      </c>
      <c r="I458" t="s">
        <v>389</v>
      </c>
      <c r="J458" s="22" t="s">
        <v>431</v>
      </c>
      <c r="K458" s="12">
        <v>15</v>
      </c>
      <c r="L458" s="9">
        <v>34.69</v>
      </c>
      <c r="M458" s="12">
        <v>520.35</v>
      </c>
      <c r="N458" s="12">
        <v>0</v>
      </c>
      <c r="O458" s="11">
        <f t="shared" si="62"/>
        <v>15.000000000000002</v>
      </c>
      <c r="P458" s="12">
        <f t="shared" si="63"/>
        <v>0</v>
      </c>
      <c r="Q458" s="12">
        <f t="shared" si="64"/>
        <v>15.000000000000002</v>
      </c>
      <c r="R458" s="6" t="str">
        <f t="shared" si="65"/>
        <v>YES</v>
      </c>
      <c r="S458" s="6" t="str">
        <f t="shared" si="68"/>
        <v>YES</v>
      </c>
      <c r="T458" s="12">
        <f t="shared" si="69"/>
        <v>433.625</v>
      </c>
      <c r="U458" s="12">
        <f t="shared" si="66"/>
        <v>520.35</v>
      </c>
      <c r="V458" s="12">
        <f t="shared" si="67"/>
        <v>-86.725000000000023</v>
      </c>
    </row>
    <row r="459" spans="1:22" x14ac:dyDescent="0.25">
      <c r="A459" s="6" t="s">
        <v>24</v>
      </c>
      <c r="B459" s="6" t="s">
        <v>23</v>
      </c>
      <c r="C459" t="s">
        <v>415</v>
      </c>
      <c r="D459" t="s">
        <v>415</v>
      </c>
      <c r="E459" s="24" t="s">
        <v>393</v>
      </c>
      <c r="F459" t="s">
        <v>390</v>
      </c>
      <c r="G459" t="s">
        <v>391</v>
      </c>
      <c r="H459" t="s">
        <v>388</v>
      </c>
      <c r="I459" t="s">
        <v>389</v>
      </c>
      <c r="J459" s="22" t="s">
        <v>431</v>
      </c>
      <c r="K459" s="12">
        <v>22.5</v>
      </c>
      <c r="L459" s="9">
        <v>1</v>
      </c>
      <c r="M459" s="12">
        <v>22.5</v>
      </c>
      <c r="N459" s="12">
        <v>0</v>
      </c>
      <c r="O459" s="11">
        <f t="shared" si="62"/>
        <v>22.5</v>
      </c>
      <c r="P459" s="12">
        <f t="shared" si="63"/>
        <v>0</v>
      </c>
      <c r="Q459" s="12">
        <f t="shared" si="64"/>
        <v>22.5</v>
      </c>
      <c r="R459" s="6" t="str">
        <f t="shared" si="65"/>
        <v>YES</v>
      </c>
      <c r="S459" s="6" t="str">
        <f t="shared" si="68"/>
        <v>YES</v>
      </c>
      <c r="T459" s="12">
        <f t="shared" si="69"/>
        <v>12.5</v>
      </c>
      <c r="U459" s="12">
        <f t="shared" si="66"/>
        <v>22.5</v>
      </c>
      <c r="V459" s="12">
        <f t="shared" si="67"/>
        <v>-10</v>
      </c>
    </row>
    <row r="460" spans="1:22" x14ac:dyDescent="0.25">
      <c r="A460" s="6" t="s">
        <v>24</v>
      </c>
      <c r="B460" s="6" t="s">
        <v>23</v>
      </c>
      <c r="C460" t="s">
        <v>415</v>
      </c>
      <c r="D460" t="s">
        <v>415</v>
      </c>
      <c r="E460" s="24" t="s">
        <v>393</v>
      </c>
      <c r="F460" t="s">
        <v>390</v>
      </c>
      <c r="G460" t="s">
        <v>391</v>
      </c>
      <c r="H460" t="s">
        <v>388</v>
      </c>
      <c r="I460" t="s">
        <v>389</v>
      </c>
      <c r="J460" s="22" t="s">
        <v>432</v>
      </c>
      <c r="K460" s="12">
        <v>0</v>
      </c>
      <c r="L460" s="9">
        <v>0</v>
      </c>
      <c r="M460" s="12">
        <v>554.37</v>
      </c>
      <c r="N460" s="12">
        <v>554.37</v>
      </c>
      <c r="O460" s="11" t="e">
        <f t="shared" si="62"/>
        <v>#DIV/0!</v>
      </c>
      <c r="P460" s="12" t="e">
        <f t="shared" si="63"/>
        <v>#DIV/0!</v>
      </c>
      <c r="Q460" s="12" t="e">
        <f t="shared" si="64"/>
        <v>#DIV/0!</v>
      </c>
      <c r="R460" s="6" t="e">
        <f t="shared" si="65"/>
        <v>#DIV/0!</v>
      </c>
      <c r="S460" s="6" t="e">
        <f t="shared" si="68"/>
        <v>#DIV/0!</v>
      </c>
      <c r="T460" s="12">
        <f t="shared" si="69"/>
        <v>0</v>
      </c>
      <c r="U460" s="12">
        <f t="shared" si="66"/>
        <v>1108.74</v>
      </c>
      <c r="V460" s="12">
        <f t="shared" si="67"/>
        <v>-1108.74</v>
      </c>
    </row>
    <row r="461" spans="1:22" x14ac:dyDescent="0.25">
      <c r="A461" s="6" t="s">
        <v>24</v>
      </c>
      <c r="B461" s="6" t="s">
        <v>23</v>
      </c>
      <c r="C461" t="s">
        <v>415</v>
      </c>
      <c r="D461" t="s">
        <v>415</v>
      </c>
      <c r="E461" s="24" t="s">
        <v>393</v>
      </c>
      <c r="F461" t="s">
        <v>390</v>
      </c>
      <c r="G461" t="s">
        <v>391</v>
      </c>
      <c r="H461" t="s">
        <v>388</v>
      </c>
      <c r="I461" t="s">
        <v>389</v>
      </c>
      <c r="J461" s="22" t="s">
        <v>432</v>
      </c>
      <c r="K461" s="12">
        <v>5.5</v>
      </c>
      <c r="L461" s="9">
        <v>38.93</v>
      </c>
      <c r="M461" s="12">
        <v>214.12</v>
      </c>
      <c r="N461" s="12">
        <v>0</v>
      </c>
      <c r="O461" s="11">
        <f t="shared" si="62"/>
        <v>5.5001284356537372</v>
      </c>
      <c r="P461" s="12">
        <f t="shared" si="63"/>
        <v>0</v>
      </c>
      <c r="Q461" s="12">
        <f t="shared" si="64"/>
        <v>5.5001284356537372</v>
      </c>
      <c r="R461" s="6" t="str">
        <f t="shared" si="65"/>
        <v>NO</v>
      </c>
      <c r="S461" s="6" t="str">
        <f t="shared" si="68"/>
        <v>YES</v>
      </c>
      <c r="T461" s="12">
        <f t="shared" si="69"/>
        <v>486.625</v>
      </c>
      <c r="U461" s="12">
        <f t="shared" si="66"/>
        <v>214.12</v>
      </c>
      <c r="V461" s="12">
        <f t="shared" si="67"/>
        <v>272.505</v>
      </c>
    </row>
    <row r="462" spans="1:22" x14ac:dyDescent="0.25">
      <c r="A462" s="6" t="s">
        <v>24</v>
      </c>
      <c r="B462" s="6" t="s">
        <v>23</v>
      </c>
      <c r="C462" t="s">
        <v>415</v>
      </c>
      <c r="D462" t="s">
        <v>415</v>
      </c>
      <c r="E462" s="24" t="s">
        <v>393</v>
      </c>
      <c r="F462" t="s">
        <v>390</v>
      </c>
      <c r="G462" t="s">
        <v>391</v>
      </c>
      <c r="H462" t="s">
        <v>388</v>
      </c>
      <c r="I462" t="s">
        <v>389</v>
      </c>
      <c r="J462" s="22" t="s">
        <v>432</v>
      </c>
      <c r="K462" s="12">
        <v>15</v>
      </c>
      <c r="L462" s="9">
        <v>4.7</v>
      </c>
      <c r="M462" s="12">
        <v>70.5</v>
      </c>
      <c r="N462" s="12">
        <v>0</v>
      </c>
      <c r="O462" s="11">
        <f t="shared" si="62"/>
        <v>15</v>
      </c>
      <c r="P462" s="12">
        <f t="shared" si="63"/>
        <v>0</v>
      </c>
      <c r="Q462" s="12">
        <f t="shared" si="64"/>
        <v>15</v>
      </c>
      <c r="R462" s="6" t="str">
        <f t="shared" si="65"/>
        <v>YES</v>
      </c>
      <c r="S462" s="6" t="str">
        <f t="shared" si="68"/>
        <v>YES</v>
      </c>
      <c r="T462" s="12">
        <f t="shared" si="69"/>
        <v>58.75</v>
      </c>
      <c r="U462" s="12">
        <f t="shared" si="66"/>
        <v>70.5</v>
      </c>
      <c r="V462" s="12">
        <f t="shared" si="67"/>
        <v>-11.75</v>
      </c>
    </row>
    <row r="463" spans="1:22" x14ac:dyDescent="0.25">
      <c r="A463" s="6" t="s">
        <v>24</v>
      </c>
      <c r="B463" s="6" t="s">
        <v>23</v>
      </c>
      <c r="C463" t="s">
        <v>415</v>
      </c>
      <c r="D463" t="s">
        <v>415</v>
      </c>
      <c r="E463" s="24" t="s">
        <v>393</v>
      </c>
      <c r="F463" t="s">
        <v>390</v>
      </c>
      <c r="G463" t="s">
        <v>391</v>
      </c>
      <c r="H463" t="s">
        <v>388</v>
      </c>
      <c r="I463" t="s">
        <v>389</v>
      </c>
      <c r="J463" s="22" t="s">
        <v>433</v>
      </c>
      <c r="K463" s="12">
        <v>0</v>
      </c>
      <c r="L463" s="9">
        <v>0</v>
      </c>
      <c r="M463" s="12">
        <v>150.24</v>
      </c>
      <c r="N463" s="12">
        <v>150.24</v>
      </c>
      <c r="O463" s="11" t="e">
        <f t="shared" si="62"/>
        <v>#DIV/0!</v>
      </c>
      <c r="P463" s="12" t="e">
        <f t="shared" si="63"/>
        <v>#DIV/0!</v>
      </c>
      <c r="Q463" s="12" t="e">
        <f t="shared" si="64"/>
        <v>#DIV/0!</v>
      </c>
      <c r="R463" s="6" t="e">
        <f t="shared" si="65"/>
        <v>#DIV/0!</v>
      </c>
      <c r="S463" s="6" t="e">
        <f t="shared" si="68"/>
        <v>#DIV/0!</v>
      </c>
      <c r="T463" s="12">
        <f t="shared" si="69"/>
        <v>0</v>
      </c>
      <c r="U463" s="12">
        <f t="shared" si="66"/>
        <v>300.48</v>
      </c>
      <c r="V463" s="12">
        <f t="shared" si="67"/>
        <v>-300.48</v>
      </c>
    </row>
    <row r="464" spans="1:22" x14ac:dyDescent="0.25">
      <c r="A464" s="6" t="s">
        <v>24</v>
      </c>
      <c r="B464" s="6" t="s">
        <v>23</v>
      </c>
      <c r="C464" t="s">
        <v>415</v>
      </c>
      <c r="D464" t="s">
        <v>415</v>
      </c>
      <c r="E464" s="24" t="s">
        <v>393</v>
      </c>
      <c r="F464" t="s">
        <v>390</v>
      </c>
      <c r="G464" t="s">
        <v>391</v>
      </c>
      <c r="H464" t="s">
        <v>388</v>
      </c>
      <c r="I464" t="s">
        <v>389</v>
      </c>
      <c r="J464" s="22" t="s">
        <v>433</v>
      </c>
      <c r="K464" s="12">
        <v>15</v>
      </c>
      <c r="L464" s="9">
        <v>71.59</v>
      </c>
      <c r="M464" s="12">
        <v>1073.8499999999999</v>
      </c>
      <c r="N464" s="12">
        <v>0</v>
      </c>
      <c r="O464" s="11">
        <f t="shared" si="62"/>
        <v>14.999999999999998</v>
      </c>
      <c r="P464" s="12">
        <f t="shared" si="63"/>
        <v>0</v>
      </c>
      <c r="Q464" s="12">
        <f t="shared" si="64"/>
        <v>14.999999999999998</v>
      </c>
      <c r="R464" s="6" t="str">
        <f t="shared" si="65"/>
        <v>YES</v>
      </c>
      <c r="S464" s="6" t="str">
        <f t="shared" si="68"/>
        <v>YES</v>
      </c>
      <c r="T464" s="12">
        <f t="shared" si="69"/>
        <v>894.875</v>
      </c>
      <c r="U464" s="12">
        <f t="shared" si="66"/>
        <v>1073.8499999999999</v>
      </c>
      <c r="V464" s="12">
        <f t="shared" si="67"/>
        <v>-178.97499999999991</v>
      </c>
    </row>
    <row r="465" spans="1:22" x14ac:dyDescent="0.25">
      <c r="A465" s="6" t="s">
        <v>24</v>
      </c>
      <c r="B465" s="6" t="s">
        <v>23</v>
      </c>
      <c r="C465" t="s">
        <v>415</v>
      </c>
      <c r="D465" t="s">
        <v>415</v>
      </c>
      <c r="E465" s="24" t="s">
        <v>393</v>
      </c>
      <c r="F465" t="s">
        <v>390</v>
      </c>
      <c r="G465" t="s">
        <v>391</v>
      </c>
      <c r="H465" t="s">
        <v>388</v>
      </c>
      <c r="I465" t="s">
        <v>389</v>
      </c>
      <c r="J465" s="22" t="s">
        <v>434</v>
      </c>
      <c r="K465" s="12">
        <v>0</v>
      </c>
      <c r="L465" s="9">
        <v>0</v>
      </c>
      <c r="M465" s="12">
        <v>638.41999999999996</v>
      </c>
      <c r="N465" s="12">
        <v>638.41999999999996</v>
      </c>
      <c r="O465" s="11" t="e">
        <f t="shared" si="62"/>
        <v>#DIV/0!</v>
      </c>
      <c r="P465" s="12" t="e">
        <f t="shared" si="63"/>
        <v>#DIV/0!</v>
      </c>
      <c r="Q465" s="12" t="e">
        <f t="shared" si="64"/>
        <v>#DIV/0!</v>
      </c>
      <c r="R465" s="6" t="e">
        <f t="shared" si="65"/>
        <v>#DIV/0!</v>
      </c>
      <c r="S465" s="6" t="e">
        <f t="shared" si="68"/>
        <v>#DIV/0!</v>
      </c>
      <c r="T465" s="12">
        <f t="shared" si="69"/>
        <v>0</v>
      </c>
      <c r="U465" s="12">
        <f t="shared" si="66"/>
        <v>1276.8399999999999</v>
      </c>
      <c r="V465" s="12">
        <f t="shared" si="67"/>
        <v>-1276.8399999999999</v>
      </c>
    </row>
    <row r="466" spans="1:22" x14ac:dyDescent="0.25">
      <c r="A466" s="6" t="s">
        <v>24</v>
      </c>
      <c r="B466" s="6" t="s">
        <v>23</v>
      </c>
      <c r="C466" t="s">
        <v>415</v>
      </c>
      <c r="D466" t="s">
        <v>415</v>
      </c>
      <c r="E466" s="24" t="s">
        <v>393</v>
      </c>
      <c r="F466" t="s">
        <v>390</v>
      </c>
      <c r="G466" t="s">
        <v>391</v>
      </c>
      <c r="H466" t="s">
        <v>388</v>
      </c>
      <c r="I466" t="s">
        <v>389</v>
      </c>
      <c r="J466" s="22" t="s">
        <v>434</v>
      </c>
      <c r="K466" s="12">
        <v>16</v>
      </c>
      <c r="L466" s="9">
        <v>340.12</v>
      </c>
      <c r="M466" s="12">
        <v>5441.92</v>
      </c>
      <c r="N466" s="12">
        <v>0</v>
      </c>
      <c r="O466" s="11">
        <f t="shared" si="62"/>
        <v>16</v>
      </c>
      <c r="P466" s="12">
        <f t="shared" si="63"/>
        <v>0</v>
      </c>
      <c r="Q466" s="12">
        <f t="shared" si="64"/>
        <v>16</v>
      </c>
      <c r="R466" s="6" t="str">
        <f t="shared" si="65"/>
        <v>YES</v>
      </c>
      <c r="S466" s="6" t="str">
        <f t="shared" si="68"/>
        <v>YES</v>
      </c>
      <c r="T466" s="12">
        <f t="shared" si="69"/>
        <v>4251.5</v>
      </c>
      <c r="U466" s="12">
        <f t="shared" si="66"/>
        <v>5441.92</v>
      </c>
      <c r="V466" s="12">
        <f t="shared" si="67"/>
        <v>-1190.42</v>
      </c>
    </row>
    <row r="467" spans="1:22" x14ac:dyDescent="0.25">
      <c r="A467" s="6" t="s">
        <v>24</v>
      </c>
      <c r="B467" s="6" t="s">
        <v>23</v>
      </c>
      <c r="C467" t="s">
        <v>415</v>
      </c>
      <c r="D467" t="s">
        <v>415</v>
      </c>
      <c r="E467" s="24" t="s">
        <v>393</v>
      </c>
      <c r="F467" t="s">
        <v>390</v>
      </c>
      <c r="G467" t="s">
        <v>391</v>
      </c>
      <c r="H467" t="s">
        <v>388</v>
      </c>
      <c r="I467" t="s">
        <v>389</v>
      </c>
      <c r="J467" s="22" t="s">
        <v>434</v>
      </c>
      <c r="K467" s="12">
        <v>17</v>
      </c>
      <c r="L467" s="9">
        <v>79.23</v>
      </c>
      <c r="M467" s="12">
        <v>1346.91</v>
      </c>
      <c r="N467" s="12">
        <v>0</v>
      </c>
      <c r="O467" s="11">
        <f t="shared" si="62"/>
        <v>17</v>
      </c>
      <c r="P467" s="12">
        <f t="shared" si="63"/>
        <v>0</v>
      </c>
      <c r="Q467" s="12">
        <f t="shared" si="64"/>
        <v>17</v>
      </c>
      <c r="R467" s="6" t="str">
        <f t="shared" si="65"/>
        <v>YES</v>
      </c>
      <c r="S467" s="6" t="str">
        <f t="shared" si="68"/>
        <v>YES</v>
      </c>
      <c r="T467" s="12">
        <f t="shared" si="69"/>
        <v>990.375</v>
      </c>
      <c r="U467" s="12">
        <f t="shared" si="66"/>
        <v>1346.91</v>
      </c>
      <c r="V467" s="12">
        <f t="shared" si="67"/>
        <v>-356.53500000000008</v>
      </c>
    </row>
    <row r="468" spans="1:22" x14ac:dyDescent="0.25">
      <c r="A468" s="6" t="s">
        <v>24</v>
      </c>
      <c r="B468" s="6" t="s">
        <v>23</v>
      </c>
      <c r="C468" t="s">
        <v>415</v>
      </c>
      <c r="D468" t="s">
        <v>415</v>
      </c>
      <c r="E468" s="24" t="s">
        <v>393</v>
      </c>
      <c r="F468" t="s">
        <v>390</v>
      </c>
      <c r="G468" t="s">
        <v>391</v>
      </c>
      <c r="H468" t="s">
        <v>388</v>
      </c>
      <c r="I468" t="s">
        <v>389</v>
      </c>
      <c r="J468" s="22" t="s">
        <v>434</v>
      </c>
      <c r="K468" s="12">
        <v>24</v>
      </c>
      <c r="L468" s="9">
        <v>16.98</v>
      </c>
      <c r="M468" s="12">
        <v>407.52</v>
      </c>
      <c r="N468" s="12">
        <v>0</v>
      </c>
      <c r="O468" s="11">
        <f t="shared" si="62"/>
        <v>24</v>
      </c>
      <c r="P468" s="12">
        <f t="shared" si="63"/>
        <v>0</v>
      </c>
      <c r="Q468" s="12">
        <f t="shared" si="64"/>
        <v>24</v>
      </c>
      <c r="R468" s="6" t="str">
        <f t="shared" si="65"/>
        <v>YES</v>
      </c>
      <c r="S468" s="6" t="str">
        <f t="shared" si="68"/>
        <v>YES</v>
      </c>
      <c r="T468" s="12">
        <f t="shared" si="69"/>
        <v>212.25</v>
      </c>
      <c r="U468" s="12">
        <f t="shared" si="66"/>
        <v>407.52</v>
      </c>
      <c r="V468" s="12">
        <f t="shared" si="67"/>
        <v>-195.26999999999998</v>
      </c>
    </row>
    <row r="469" spans="1:22" x14ac:dyDescent="0.25">
      <c r="A469" s="6" t="s">
        <v>24</v>
      </c>
      <c r="B469" s="6" t="s">
        <v>23</v>
      </c>
      <c r="C469" t="s">
        <v>415</v>
      </c>
      <c r="D469" t="s">
        <v>415</v>
      </c>
      <c r="E469" s="24" t="s">
        <v>393</v>
      </c>
      <c r="F469" t="s">
        <v>390</v>
      </c>
      <c r="G469" t="s">
        <v>391</v>
      </c>
      <c r="H469" t="s">
        <v>388</v>
      </c>
      <c r="I469" t="s">
        <v>389</v>
      </c>
      <c r="J469" s="22" t="s">
        <v>435</v>
      </c>
      <c r="K469" s="12">
        <v>0</v>
      </c>
      <c r="L469" s="9">
        <v>0</v>
      </c>
      <c r="M469" s="12">
        <v>4266.12</v>
      </c>
      <c r="N469" s="12">
        <v>4266.12</v>
      </c>
      <c r="O469" s="11" t="e">
        <f t="shared" si="62"/>
        <v>#DIV/0!</v>
      </c>
      <c r="P469" s="12" t="e">
        <f t="shared" si="63"/>
        <v>#DIV/0!</v>
      </c>
      <c r="Q469" s="12" t="e">
        <f t="shared" si="64"/>
        <v>#DIV/0!</v>
      </c>
      <c r="R469" s="6" t="e">
        <f t="shared" si="65"/>
        <v>#DIV/0!</v>
      </c>
      <c r="S469" s="6" t="e">
        <f t="shared" si="68"/>
        <v>#DIV/0!</v>
      </c>
      <c r="T469" s="12">
        <f t="shared" si="69"/>
        <v>0</v>
      </c>
      <c r="U469" s="12">
        <f t="shared" si="66"/>
        <v>8532.24</v>
      </c>
      <c r="V469" s="12">
        <f t="shared" si="67"/>
        <v>-8532.24</v>
      </c>
    </row>
    <row r="470" spans="1:22" x14ac:dyDescent="0.25">
      <c r="A470" s="6" t="s">
        <v>24</v>
      </c>
      <c r="B470" s="6" t="s">
        <v>23</v>
      </c>
      <c r="C470" t="s">
        <v>415</v>
      </c>
      <c r="D470" t="s">
        <v>415</v>
      </c>
      <c r="E470" s="24" t="s">
        <v>393</v>
      </c>
      <c r="F470" t="s">
        <v>390</v>
      </c>
      <c r="G470" t="s">
        <v>391</v>
      </c>
      <c r="H470" t="s">
        <v>388</v>
      </c>
      <c r="I470" t="s">
        <v>389</v>
      </c>
      <c r="J470" s="22" t="s">
        <v>435</v>
      </c>
      <c r="K470" s="12">
        <v>5.5</v>
      </c>
      <c r="L470" s="9">
        <v>285.43</v>
      </c>
      <c r="M470" s="12">
        <v>1569.88</v>
      </c>
      <c r="N470" s="12">
        <v>0</v>
      </c>
      <c r="O470" s="11">
        <f t="shared" si="62"/>
        <v>5.5000525522895281</v>
      </c>
      <c r="P470" s="12">
        <f t="shared" si="63"/>
        <v>0</v>
      </c>
      <c r="Q470" s="12">
        <f t="shared" si="64"/>
        <v>5.5000525522895281</v>
      </c>
      <c r="R470" s="6" t="str">
        <f t="shared" si="65"/>
        <v>NO</v>
      </c>
      <c r="S470" s="6" t="str">
        <f t="shared" si="68"/>
        <v>YES</v>
      </c>
      <c r="T470" s="12">
        <f t="shared" si="69"/>
        <v>3567.875</v>
      </c>
      <c r="U470" s="12">
        <f t="shared" si="66"/>
        <v>1569.88</v>
      </c>
      <c r="V470" s="12">
        <f t="shared" si="67"/>
        <v>1997.9949999999999</v>
      </c>
    </row>
    <row r="471" spans="1:22" x14ac:dyDescent="0.25">
      <c r="A471" s="6" t="s">
        <v>24</v>
      </c>
      <c r="B471" s="6" t="s">
        <v>23</v>
      </c>
      <c r="C471" t="s">
        <v>415</v>
      </c>
      <c r="D471" t="s">
        <v>415</v>
      </c>
      <c r="E471" s="24" t="s">
        <v>393</v>
      </c>
      <c r="F471" t="s">
        <v>390</v>
      </c>
      <c r="G471" t="s">
        <v>391</v>
      </c>
      <c r="H471" t="s">
        <v>388</v>
      </c>
      <c r="I471" t="s">
        <v>389</v>
      </c>
      <c r="J471" s="22" t="s">
        <v>435</v>
      </c>
      <c r="K471" s="12">
        <v>6</v>
      </c>
      <c r="L471" s="9">
        <v>95.95</v>
      </c>
      <c r="M471" s="12">
        <v>575.70000000000005</v>
      </c>
      <c r="N471" s="12">
        <v>0</v>
      </c>
      <c r="O471" s="11">
        <f t="shared" si="62"/>
        <v>6</v>
      </c>
      <c r="P471" s="12">
        <f t="shared" si="63"/>
        <v>0</v>
      </c>
      <c r="Q471" s="12">
        <f t="shared" si="64"/>
        <v>6</v>
      </c>
      <c r="R471" s="6" t="str">
        <f t="shared" si="65"/>
        <v>NO</v>
      </c>
      <c r="S471" s="6" t="str">
        <f t="shared" si="68"/>
        <v>YES</v>
      </c>
      <c r="T471" s="12">
        <f t="shared" si="69"/>
        <v>1199.375</v>
      </c>
      <c r="U471" s="12">
        <f t="shared" si="66"/>
        <v>575.70000000000005</v>
      </c>
      <c r="V471" s="12">
        <f t="shared" si="67"/>
        <v>623.67499999999995</v>
      </c>
    </row>
    <row r="472" spans="1:22" x14ac:dyDescent="0.25">
      <c r="A472" s="6" t="s">
        <v>24</v>
      </c>
      <c r="B472" s="6" t="s">
        <v>23</v>
      </c>
      <c r="C472" t="s">
        <v>415</v>
      </c>
      <c r="D472" t="s">
        <v>415</v>
      </c>
      <c r="E472" s="24" t="s">
        <v>393</v>
      </c>
      <c r="F472" t="s">
        <v>390</v>
      </c>
      <c r="G472" t="s">
        <v>391</v>
      </c>
      <c r="H472" t="s">
        <v>388</v>
      </c>
      <c r="I472" t="s">
        <v>389</v>
      </c>
      <c r="J472" s="22" t="s">
        <v>435</v>
      </c>
      <c r="K472" s="12">
        <v>13</v>
      </c>
      <c r="L472" s="9">
        <v>10.220000000000001</v>
      </c>
      <c r="M472" s="12">
        <v>132.86000000000001</v>
      </c>
      <c r="N472" s="12">
        <v>0</v>
      </c>
      <c r="O472" s="11">
        <f t="shared" si="62"/>
        <v>13</v>
      </c>
      <c r="P472" s="12">
        <f t="shared" si="63"/>
        <v>0</v>
      </c>
      <c r="Q472" s="12">
        <f t="shared" si="64"/>
        <v>13</v>
      </c>
      <c r="R472" s="6" t="str">
        <f t="shared" si="65"/>
        <v>YES</v>
      </c>
      <c r="S472" s="6" t="str">
        <f t="shared" si="68"/>
        <v>YES</v>
      </c>
      <c r="T472" s="12">
        <f t="shared" si="69"/>
        <v>127.75000000000001</v>
      </c>
      <c r="U472" s="12">
        <f t="shared" si="66"/>
        <v>132.86000000000001</v>
      </c>
      <c r="V472" s="12">
        <f t="shared" si="67"/>
        <v>-5.1099999999999994</v>
      </c>
    </row>
    <row r="473" spans="1:22" x14ac:dyDescent="0.25">
      <c r="A473" s="6" t="s">
        <v>24</v>
      </c>
      <c r="B473" s="6" t="s">
        <v>23</v>
      </c>
      <c r="C473" t="s">
        <v>415</v>
      </c>
      <c r="D473" t="s">
        <v>415</v>
      </c>
      <c r="E473" s="24" t="s">
        <v>393</v>
      </c>
      <c r="F473" t="s">
        <v>390</v>
      </c>
      <c r="G473" t="s">
        <v>391</v>
      </c>
      <c r="H473" t="s">
        <v>388</v>
      </c>
      <c r="I473" t="s">
        <v>389</v>
      </c>
      <c r="J473" s="22" t="s">
        <v>436</v>
      </c>
      <c r="K473" s="12">
        <v>0</v>
      </c>
      <c r="L473" s="9">
        <v>0</v>
      </c>
      <c r="M473" s="12">
        <v>2079.3000000000002</v>
      </c>
      <c r="N473" s="12">
        <v>2079.3000000000002</v>
      </c>
      <c r="O473" s="11" t="e">
        <f t="shared" si="62"/>
        <v>#DIV/0!</v>
      </c>
      <c r="P473" s="12" t="e">
        <f t="shared" si="63"/>
        <v>#DIV/0!</v>
      </c>
      <c r="Q473" s="12" t="e">
        <f t="shared" si="64"/>
        <v>#DIV/0!</v>
      </c>
      <c r="R473" s="6" t="e">
        <f t="shared" si="65"/>
        <v>#DIV/0!</v>
      </c>
      <c r="S473" s="6" t="e">
        <f t="shared" si="68"/>
        <v>#DIV/0!</v>
      </c>
      <c r="T473" s="12">
        <f t="shared" si="69"/>
        <v>0</v>
      </c>
      <c r="U473" s="12">
        <f t="shared" si="66"/>
        <v>4158.6000000000004</v>
      </c>
      <c r="V473" s="12">
        <f t="shared" si="67"/>
        <v>-4158.6000000000004</v>
      </c>
    </row>
    <row r="474" spans="1:22" x14ac:dyDescent="0.25">
      <c r="A474" s="6" t="s">
        <v>24</v>
      </c>
      <c r="B474" s="6" t="s">
        <v>23</v>
      </c>
      <c r="C474" t="s">
        <v>415</v>
      </c>
      <c r="D474" t="s">
        <v>415</v>
      </c>
      <c r="E474" s="24" t="s">
        <v>393</v>
      </c>
      <c r="F474" t="s">
        <v>390</v>
      </c>
      <c r="G474" t="s">
        <v>391</v>
      </c>
      <c r="H474" t="s">
        <v>388</v>
      </c>
      <c r="I474" t="s">
        <v>389</v>
      </c>
      <c r="J474" s="22" t="s">
        <v>436</v>
      </c>
      <c r="K474" s="12">
        <v>6.5</v>
      </c>
      <c r="L474" s="9">
        <v>191.93</v>
      </c>
      <c r="M474" s="12">
        <v>1247.55</v>
      </c>
      <c r="N474" s="12">
        <v>0</v>
      </c>
      <c r="O474" s="11">
        <f t="shared" si="62"/>
        <v>6.500026051164487</v>
      </c>
      <c r="P474" s="12">
        <f t="shared" si="63"/>
        <v>0</v>
      </c>
      <c r="Q474" s="12">
        <f t="shared" si="64"/>
        <v>6.500026051164487</v>
      </c>
      <c r="R474" s="6" t="str">
        <f t="shared" si="65"/>
        <v>NO</v>
      </c>
      <c r="S474" s="6" t="str">
        <f t="shared" si="68"/>
        <v>YES</v>
      </c>
      <c r="T474" s="12">
        <f t="shared" si="69"/>
        <v>2399.125</v>
      </c>
      <c r="U474" s="12">
        <f t="shared" si="66"/>
        <v>1247.55</v>
      </c>
      <c r="V474" s="12">
        <f t="shared" si="67"/>
        <v>1151.575</v>
      </c>
    </row>
    <row r="475" spans="1:22" x14ac:dyDescent="0.25">
      <c r="A475" s="6" t="s">
        <v>24</v>
      </c>
      <c r="B475" s="6" t="s">
        <v>23</v>
      </c>
      <c r="C475" t="s">
        <v>415</v>
      </c>
      <c r="D475" t="s">
        <v>415</v>
      </c>
      <c r="E475" s="24" t="s">
        <v>393</v>
      </c>
      <c r="F475" t="s">
        <v>390</v>
      </c>
      <c r="G475" t="s">
        <v>391</v>
      </c>
      <c r="H475" t="s">
        <v>388</v>
      </c>
      <c r="I475" t="s">
        <v>389</v>
      </c>
      <c r="J475" s="22" t="s">
        <v>437</v>
      </c>
      <c r="K475" s="12">
        <v>0</v>
      </c>
      <c r="L475" s="9">
        <v>0</v>
      </c>
      <c r="M475" s="12">
        <v>50</v>
      </c>
      <c r="N475" s="12">
        <v>50</v>
      </c>
      <c r="O475" s="11" t="e">
        <f t="shared" si="62"/>
        <v>#DIV/0!</v>
      </c>
      <c r="P475" s="12" t="e">
        <f t="shared" si="63"/>
        <v>#DIV/0!</v>
      </c>
      <c r="Q475" s="12" t="e">
        <f t="shared" si="64"/>
        <v>#DIV/0!</v>
      </c>
      <c r="R475" s="6" t="e">
        <f t="shared" si="65"/>
        <v>#DIV/0!</v>
      </c>
      <c r="S475" s="6" t="e">
        <f t="shared" si="68"/>
        <v>#DIV/0!</v>
      </c>
      <c r="T475" s="12">
        <f t="shared" si="69"/>
        <v>0</v>
      </c>
      <c r="U475" s="12">
        <f t="shared" si="66"/>
        <v>100</v>
      </c>
      <c r="V475" s="12">
        <f t="shared" si="67"/>
        <v>-100</v>
      </c>
    </row>
    <row r="476" spans="1:22" x14ac:dyDescent="0.25">
      <c r="A476" s="6" t="s">
        <v>24</v>
      </c>
      <c r="B476" s="6" t="s">
        <v>23</v>
      </c>
      <c r="C476" t="s">
        <v>415</v>
      </c>
      <c r="D476" t="s">
        <v>415</v>
      </c>
      <c r="E476" s="24" t="s">
        <v>393</v>
      </c>
      <c r="F476" t="s">
        <v>390</v>
      </c>
      <c r="G476" t="s">
        <v>391</v>
      </c>
      <c r="H476" t="s">
        <v>388</v>
      </c>
      <c r="I476" t="s">
        <v>389</v>
      </c>
      <c r="J476" s="22" t="s">
        <v>437</v>
      </c>
      <c r="K476" s="12">
        <v>15</v>
      </c>
      <c r="L476" s="9">
        <v>18.43</v>
      </c>
      <c r="M476" s="12">
        <v>276.45</v>
      </c>
      <c r="N476" s="12">
        <v>0</v>
      </c>
      <c r="O476" s="11">
        <f t="shared" ref="O476:O539" si="70">M476/L476</f>
        <v>15</v>
      </c>
      <c r="P476" s="12">
        <f t="shared" si="63"/>
        <v>0</v>
      </c>
      <c r="Q476" s="12">
        <f t="shared" si="64"/>
        <v>15</v>
      </c>
      <c r="R476" s="6" t="str">
        <f t="shared" si="65"/>
        <v>YES</v>
      </c>
      <c r="S476" s="6" t="str">
        <f t="shared" si="68"/>
        <v>YES</v>
      </c>
      <c r="T476" s="12">
        <f t="shared" si="69"/>
        <v>230.375</v>
      </c>
      <c r="U476" s="12">
        <f t="shared" si="66"/>
        <v>276.45</v>
      </c>
      <c r="V476" s="12">
        <f t="shared" si="67"/>
        <v>-46.074999999999989</v>
      </c>
    </row>
    <row r="477" spans="1:22" x14ac:dyDescent="0.25">
      <c r="A477" s="6" t="s">
        <v>24</v>
      </c>
      <c r="B477" s="6" t="s">
        <v>23</v>
      </c>
      <c r="C477" t="s">
        <v>415</v>
      </c>
      <c r="D477" t="s">
        <v>415</v>
      </c>
      <c r="E477" s="24" t="s">
        <v>393</v>
      </c>
      <c r="F477" t="s">
        <v>390</v>
      </c>
      <c r="G477" t="s">
        <v>391</v>
      </c>
      <c r="H477" t="s">
        <v>388</v>
      </c>
      <c r="I477" t="s">
        <v>389</v>
      </c>
      <c r="J477" s="22" t="s">
        <v>438</v>
      </c>
      <c r="K477" s="12">
        <v>0</v>
      </c>
      <c r="L477" s="9">
        <v>0</v>
      </c>
      <c r="M477" s="12">
        <v>4606.3500000000004</v>
      </c>
      <c r="N477" s="12">
        <v>4606.3500000000004</v>
      </c>
      <c r="O477" s="11" t="e">
        <f t="shared" si="70"/>
        <v>#DIV/0!</v>
      </c>
      <c r="P477" s="12" t="e">
        <f t="shared" si="63"/>
        <v>#DIV/0!</v>
      </c>
      <c r="Q477" s="12" t="e">
        <f t="shared" si="64"/>
        <v>#DIV/0!</v>
      </c>
      <c r="R477" s="6" t="e">
        <f t="shared" si="65"/>
        <v>#DIV/0!</v>
      </c>
      <c r="S477" s="6" t="e">
        <f t="shared" si="68"/>
        <v>#DIV/0!</v>
      </c>
      <c r="T477" s="12">
        <f t="shared" si="69"/>
        <v>0</v>
      </c>
      <c r="U477" s="12">
        <f t="shared" si="66"/>
        <v>9212.7000000000007</v>
      </c>
      <c r="V477" s="12">
        <f t="shared" si="67"/>
        <v>-9212.7000000000007</v>
      </c>
    </row>
    <row r="478" spans="1:22" x14ac:dyDescent="0.25">
      <c r="A478" s="6" t="s">
        <v>24</v>
      </c>
      <c r="B478" s="6" t="s">
        <v>23</v>
      </c>
      <c r="C478" t="s">
        <v>415</v>
      </c>
      <c r="D478" t="s">
        <v>415</v>
      </c>
      <c r="E478" s="24" t="s">
        <v>393</v>
      </c>
      <c r="F478" t="s">
        <v>390</v>
      </c>
      <c r="G478" t="s">
        <v>391</v>
      </c>
      <c r="H478" t="s">
        <v>388</v>
      </c>
      <c r="I478" t="s">
        <v>389</v>
      </c>
      <c r="J478" s="22" t="s">
        <v>438</v>
      </c>
      <c r="K478" s="12">
        <v>5.5</v>
      </c>
      <c r="L478" s="9">
        <v>263.33</v>
      </c>
      <c r="M478" s="12">
        <v>1448.33</v>
      </c>
      <c r="N478" s="12">
        <v>0</v>
      </c>
      <c r="O478" s="11">
        <f t="shared" si="70"/>
        <v>5.5000569627463642</v>
      </c>
      <c r="P478" s="12">
        <f t="shared" si="63"/>
        <v>0</v>
      </c>
      <c r="Q478" s="12">
        <f t="shared" si="64"/>
        <v>5.5000569627463642</v>
      </c>
      <c r="R478" s="6" t="str">
        <f t="shared" si="65"/>
        <v>NO</v>
      </c>
      <c r="S478" s="6" t="str">
        <f t="shared" si="68"/>
        <v>YES</v>
      </c>
      <c r="T478" s="12">
        <f t="shared" si="69"/>
        <v>3291.625</v>
      </c>
      <c r="U478" s="12">
        <f t="shared" si="66"/>
        <v>1448.33</v>
      </c>
      <c r="V478" s="12">
        <f t="shared" si="67"/>
        <v>1843.2950000000001</v>
      </c>
    </row>
    <row r="479" spans="1:22" x14ac:dyDescent="0.25">
      <c r="A479" s="6" t="s">
        <v>24</v>
      </c>
      <c r="B479" s="6" t="s">
        <v>23</v>
      </c>
      <c r="C479" t="s">
        <v>415</v>
      </c>
      <c r="D479" t="s">
        <v>415</v>
      </c>
      <c r="E479" s="24" t="s">
        <v>393</v>
      </c>
      <c r="F479" t="s">
        <v>390</v>
      </c>
      <c r="G479" t="s">
        <v>391</v>
      </c>
      <c r="H479" t="s">
        <v>388</v>
      </c>
      <c r="I479" t="s">
        <v>389</v>
      </c>
      <c r="J479" s="22" t="s">
        <v>438</v>
      </c>
      <c r="K479" s="12">
        <v>6</v>
      </c>
      <c r="L479" s="9">
        <v>155.19</v>
      </c>
      <c r="M479" s="12">
        <v>931.14</v>
      </c>
      <c r="N479" s="12">
        <v>0</v>
      </c>
      <c r="O479" s="11">
        <f t="shared" si="70"/>
        <v>6</v>
      </c>
      <c r="P479" s="12">
        <f t="shared" si="63"/>
        <v>0</v>
      </c>
      <c r="Q479" s="12">
        <f t="shared" si="64"/>
        <v>6</v>
      </c>
      <c r="R479" s="6" t="str">
        <f t="shared" si="65"/>
        <v>NO</v>
      </c>
      <c r="S479" s="6" t="str">
        <f t="shared" si="68"/>
        <v>YES</v>
      </c>
      <c r="T479" s="12">
        <f t="shared" si="69"/>
        <v>1939.875</v>
      </c>
      <c r="U479" s="12">
        <f t="shared" si="66"/>
        <v>931.14</v>
      </c>
      <c r="V479" s="12">
        <f t="shared" si="67"/>
        <v>1008.735</v>
      </c>
    </row>
    <row r="480" spans="1:22" x14ac:dyDescent="0.25">
      <c r="A480" s="6" t="s">
        <v>24</v>
      </c>
      <c r="B480" s="6" t="s">
        <v>23</v>
      </c>
      <c r="C480" t="s">
        <v>415</v>
      </c>
      <c r="D480" t="s">
        <v>415</v>
      </c>
      <c r="E480" s="24" t="s">
        <v>393</v>
      </c>
      <c r="F480" t="s">
        <v>390</v>
      </c>
      <c r="G480" t="s">
        <v>391</v>
      </c>
      <c r="H480" t="s">
        <v>388</v>
      </c>
      <c r="I480" t="s">
        <v>389</v>
      </c>
      <c r="J480" s="22" t="s">
        <v>438</v>
      </c>
      <c r="K480" s="12">
        <v>13</v>
      </c>
      <c r="L480" s="9">
        <v>2.13</v>
      </c>
      <c r="M480" s="12">
        <v>27.69</v>
      </c>
      <c r="N480" s="12">
        <v>0</v>
      </c>
      <c r="O480" s="11">
        <f t="shared" si="70"/>
        <v>13.000000000000002</v>
      </c>
      <c r="P480" s="12">
        <f t="shared" si="63"/>
        <v>0</v>
      </c>
      <c r="Q480" s="12">
        <f t="shared" si="64"/>
        <v>13.000000000000002</v>
      </c>
      <c r="R480" s="6" t="str">
        <f t="shared" si="65"/>
        <v>YES</v>
      </c>
      <c r="S480" s="6" t="str">
        <f t="shared" si="68"/>
        <v>YES</v>
      </c>
      <c r="T480" s="12">
        <f t="shared" si="69"/>
        <v>26.625</v>
      </c>
      <c r="U480" s="12">
        <f t="shared" si="66"/>
        <v>27.69</v>
      </c>
      <c r="V480" s="12">
        <f t="shared" si="67"/>
        <v>-1.0650000000000013</v>
      </c>
    </row>
    <row r="481" spans="1:22" x14ac:dyDescent="0.25">
      <c r="A481" s="6" t="s">
        <v>24</v>
      </c>
      <c r="B481" s="6" t="s">
        <v>23</v>
      </c>
      <c r="C481" t="s">
        <v>415</v>
      </c>
      <c r="D481" t="s">
        <v>415</v>
      </c>
      <c r="E481" s="24" t="s">
        <v>393</v>
      </c>
      <c r="F481" t="s">
        <v>390</v>
      </c>
      <c r="G481" t="s">
        <v>391</v>
      </c>
      <c r="H481" t="s">
        <v>388</v>
      </c>
      <c r="I481" t="s">
        <v>389</v>
      </c>
      <c r="J481" s="22" t="s">
        <v>438</v>
      </c>
      <c r="K481" s="12">
        <v>13.5</v>
      </c>
      <c r="L481" s="9">
        <v>1.05</v>
      </c>
      <c r="M481" s="12">
        <v>14.18</v>
      </c>
      <c r="N481" s="12">
        <v>0</v>
      </c>
      <c r="O481" s="11">
        <f t="shared" si="70"/>
        <v>13.504761904761905</v>
      </c>
      <c r="P481" s="12">
        <f t="shared" si="63"/>
        <v>0</v>
      </c>
      <c r="Q481" s="12">
        <f t="shared" si="64"/>
        <v>13.504761904761905</v>
      </c>
      <c r="R481" s="6" t="str">
        <f t="shared" si="65"/>
        <v>YES</v>
      </c>
      <c r="S481" s="6" t="str">
        <f t="shared" si="68"/>
        <v>YES</v>
      </c>
      <c r="T481" s="12">
        <f t="shared" si="69"/>
        <v>13.125</v>
      </c>
      <c r="U481" s="12">
        <f t="shared" si="66"/>
        <v>14.18</v>
      </c>
      <c r="V481" s="12">
        <f t="shared" si="67"/>
        <v>-1.0549999999999997</v>
      </c>
    </row>
    <row r="482" spans="1:22" x14ac:dyDescent="0.25">
      <c r="A482" s="6" t="s">
        <v>24</v>
      </c>
      <c r="B482" s="6" t="s">
        <v>23</v>
      </c>
      <c r="C482" t="s">
        <v>415</v>
      </c>
      <c r="D482" t="s">
        <v>415</v>
      </c>
      <c r="E482" s="24" t="s">
        <v>393</v>
      </c>
      <c r="F482" t="s">
        <v>390</v>
      </c>
      <c r="G482" t="s">
        <v>391</v>
      </c>
      <c r="H482" t="s">
        <v>388</v>
      </c>
      <c r="I482" t="s">
        <v>389</v>
      </c>
      <c r="J482" s="22" t="s">
        <v>438</v>
      </c>
      <c r="K482" s="12">
        <v>22.5</v>
      </c>
      <c r="L482" s="9">
        <v>1</v>
      </c>
      <c r="M482" s="12">
        <v>22.5</v>
      </c>
      <c r="N482" s="12">
        <v>0</v>
      </c>
      <c r="O482" s="11">
        <f t="shared" si="70"/>
        <v>22.5</v>
      </c>
      <c r="P482" s="12">
        <f t="shared" si="63"/>
        <v>0</v>
      </c>
      <c r="Q482" s="12">
        <f t="shared" si="64"/>
        <v>22.5</v>
      </c>
      <c r="R482" s="6" t="str">
        <f t="shared" si="65"/>
        <v>YES</v>
      </c>
      <c r="S482" s="6" t="str">
        <f t="shared" si="68"/>
        <v>YES</v>
      </c>
      <c r="T482" s="12">
        <f t="shared" si="69"/>
        <v>12.5</v>
      </c>
      <c r="U482" s="12">
        <f t="shared" si="66"/>
        <v>22.5</v>
      </c>
      <c r="V482" s="12">
        <f t="shared" si="67"/>
        <v>-10</v>
      </c>
    </row>
    <row r="483" spans="1:22" x14ac:dyDescent="0.25">
      <c r="A483" s="6" t="s">
        <v>24</v>
      </c>
      <c r="B483" s="6" t="s">
        <v>23</v>
      </c>
      <c r="C483" t="s">
        <v>415</v>
      </c>
      <c r="D483" t="s">
        <v>415</v>
      </c>
      <c r="E483" s="24" t="s">
        <v>393</v>
      </c>
      <c r="F483" t="s">
        <v>390</v>
      </c>
      <c r="G483" t="s">
        <v>391</v>
      </c>
      <c r="H483" t="s">
        <v>388</v>
      </c>
      <c r="I483" t="s">
        <v>389</v>
      </c>
      <c r="J483" s="22" t="s">
        <v>439</v>
      </c>
      <c r="K483" s="12">
        <v>0</v>
      </c>
      <c r="L483" s="9">
        <v>0</v>
      </c>
      <c r="M483" s="12">
        <v>6005.34</v>
      </c>
      <c r="N483" s="12">
        <v>6005.34</v>
      </c>
      <c r="O483" s="11" t="e">
        <f t="shared" si="70"/>
        <v>#DIV/0!</v>
      </c>
      <c r="P483" s="12" t="e">
        <f t="shared" si="63"/>
        <v>#DIV/0!</v>
      </c>
      <c r="Q483" s="12" t="e">
        <f t="shared" si="64"/>
        <v>#DIV/0!</v>
      </c>
      <c r="R483" s="6" t="e">
        <f t="shared" si="65"/>
        <v>#DIV/0!</v>
      </c>
      <c r="S483" s="6" t="e">
        <f t="shared" si="68"/>
        <v>#DIV/0!</v>
      </c>
      <c r="T483" s="12">
        <f t="shared" si="69"/>
        <v>0</v>
      </c>
      <c r="U483" s="12">
        <f t="shared" si="66"/>
        <v>12010.68</v>
      </c>
      <c r="V483" s="12">
        <f t="shared" si="67"/>
        <v>-12010.68</v>
      </c>
    </row>
    <row r="484" spans="1:22" x14ac:dyDescent="0.25">
      <c r="A484" s="6" t="s">
        <v>24</v>
      </c>
      <c r="B484" s="6" t="s">
        <v>23</v>
      </c>
      <c r="C484" t="s">
        <v>415</v>
      </c>
      <c r="D484" t="s">
        <v>415</v>
      </c>
      <c r="E484" s="24" t="s">
        <v>393</v>
      </c>
      <c r="F484" t="s">
        <v>390</v>
      </c>
      <c r="G484" t="s">
        <v>391</v>
      </c>
      <c r="H484" t="s">
        <v>388</v>
      </c>
      <c r="I484" t="s">
        <v>389</v>
      </c>
      <c r="J484" s="22" t="s">
        <v>439</v>
      </c>
      <c r="K484" s="12">
        <v>5.5</v>
      </c>
      <c r="L484" s="9">
        <v>11.77</v>
      </c>
      <c r="M484" s="12">
        <v>64.739999999999995</v>
      </c>
      <c r="N484" s="12">
        <v>0</v>
      </c>
      <c r="O484" s="11">
        <f t="shared" si="70"/>
        <v>5.5004248088360237</v>
      </c>
      <c r="P484" s="12">
        <f t="shared" si="63"/>
        <v>0</v>
      </c>
      <c r="Q484" s="12">
        <f t="shared" si="64"/>
        <v>5.5004248088360237</v>
      </c>
      <c r="R484" s="6" t="str">
        <f t="shared" si="65"/>
        <v>NO</v>
      </c>
      <c r="S484" s="6" t="str">
        <f t="shared" si="68"/>
        <v>YES</v>
      </c>
      <c r="T484" s="12">
        <f t="shared" si="69"/>
        <v>147.125</v>
      </c>
      <c r="U484" s="12">
        <f t="shared" si="66"/>
        <v>64.739999999999995</v>
      </c>
      <c r="V484" s="12">
        <f t="shared" si="67"/>
        <v>82.385000000000005</v>
      </c>
    </row>
    <row r="485" spans="1:22" x14ac:dyDescent="0.25">
      <c r="A485" s="6" t="s">
        <v>24</v>
      </c>
      <c r="B485" s="6" t="s">
        <v>23</v>
      </c>
      <c r="C485" t="s">
        <v>415</v>
      </c>
      <c r="D485" t="s">
        <v>415</v>
      </c>
      <c r="E485" s="24" t="s">
        <v>393</v>
      </c>
      <c r="F485" t="s">
        <v>390</v>
      </c>
      <c r="G485" t="s">
        <v>391</v>
      </c>
      <c r="H485" t="s">
        <v>388</v>
      </c>
      <c r="I485" t="s">
        <v>389</v>
      </c>
      <c r="J485" s="22" t="s">
        <v>439</v>
      </c>
      <c r="K485" s="12">
        <v>6.5</v>
      </c>
      <c r="L485" s="9">
        <v>369.11</v>
      </c>
      <c r="M485" s="12">
        <v>2399.23</v>
      </c>
      <c r="N485" s="12">
        <v>0</v>
      </c>
      <c r="O485" s="11">
        <f t="shared" si="70"/>
        <v>6.5000406382921074</v>
      </c>
      <c r="P485" s="12">
        <f t="shared" si="63"/>
        <v>0</v>
      </c>
      <c r="Q485" s="12">
        <f t="shared" si="64"/>
        <v>6.5000406382921074</v>
      </c>
      <c r="R485" s="6" t="str">
        <f t="shared" si="65"/>
        <v>NO</v>
      </c>
      <c r="S485" s="6" t="str">
        <f t="shared" si="68"/>
        <v>YES</v>
      </c>
      <c r="T485" s="12">
        <f t="shared" si="69"/>
        <v>4613.875</v>
      </c>
      <c r="U485" s="12">
        <f t="shared" si="66"/>
        <v>2399.23</v>
      </c>
      <c r="V485" s="12">
        <f t="shared" si="67"/>
        <v>2214.645</v>
      </c>
    </row>
    <row r="486" spans="1:22" x14ac:dyDescent="0.25">
      <c r="A486" s="6" t="s">
        <v>24</v>
      </c>
      <c r="B486" s="6" t="s">
        <v>23</v>
      </c>
      <c r="C486" t="s">
        <v>415</v>
      </c>
      <c r="D486" t="s">
        <v>415</v>
      </c>
      <c r="E486" s="24" t="s">
        <v>393</v>
      </c>
      <c r="F486" t="s">
        <v>390</v>
      </c>
      <c r="G486" t="s">
        <v>391</v>
      </c>
      <c r="H486" t="s">
        <v>388</v>
      </c>
      <c r="I486" t="s">
        <v>389</v>
      </c>
      <c r="J486" s="22" t="s">
        <v>439</v>
      </c>
      <c r="K486" s="12">
        <v>14</v>
      </c>
      <c r="L486" s="9">
        <v>5.65</v>
      </c>
      <c r="M486" s="12">
        <v>79.099999999999994</v>
      </c>
      <c r="N486" s="12">
        <v>0</v>
      </c>
      <c r="O486" s="11">
        <f t="shared" si="70"/>
        <v>13.999999999999998</v>
      </c>
      <c r="P486" s="12">
        <f t="shared" si="63"/>
        <v>0</v>
      </c>
      <c r="Q486" s="12">
        <f t="shared" si="64"/>
        <v>13.999999999999998</v>
      </c>
      <c r="R486" s="6" t="str">
        <f t="shared" si="65"/>
        <v>YES</v>
      </c>
      <c r="S486" s="6" t="str">
        <f t="shared" si="68"/>
        <v>YES</v>
      </c>
      <c r="T486" s="12">
        <f t="shared" si="69"/>
        <v>70.625</v>
      </c>
      <c r="U486" s="12">
        <f t="shared" si="66"/>
        <v>79.099999999999994</v>
      </c>
      <c r="V486" s="12">
        <f t="shared" si="67"/>
        <v>-8.4749999999999943</v>
      </c>
    </row>
    <row r="487" spans="1:22" x14ac:dyDescent="0.25">
      <c r="A487" s="6" t="s">
        <v>24</v>
      </c>
      <c r="B487" s="6" t="s">
        <v>23</v>
      </c>
      <c r="C487" t="s">
        <v>415</v>
      </c>
      <c r="D487" t="s">
        <v>415</v>
      </c>
      <c r="E487" s="24" t="s">
        <v>393</v>
      </c>
      <c r="F487" t="s">
        <v>390</v>
      </c>
      <c r="G487" t="s">
        <v>391</v>
      </c>
      <c r="H487" t="s">
        <v>388</v>
      </c>
      <c r="I487" t="s">
        <v>389</v>
      </c>
      <c r="J487" s="22" t="s">
        <v>439</v>
      </c>
      <c r="K487" s="12">
        <v>15</v>
      </c>
      <c r="L487" s="9">
        <v>10.5</v>
      </c>
      <c r="M487" s="12">
        <v>157.5</v>
      </c>
      <c r="N487" s="12">
        <v>0</v>
      </c>
      <c r="O487" s="11">
        <f t="shared" si="70"/>
        <v>15</v>
      </c>
      <c r="P487" s="12">
        <f t="shared" si="63"/>
        <v>0</v>
      </c>
      <c r="Q487" s="12">
        <f t="shared" si="64"/>
        <v>15</v>
      </c>
      <c r="R487" s="6" t="str">
        <f t="shared" si="65"/>
        <v>YES</v>
      </c>
      <c r="S487" s="6" t="str">
        <f t="shared" si="68"/>
        <v>YES</v>
      </c>
      <c r="T487" s="12">
        <f t="shared" si="69"/>
        <v>131.25</v>
      </c>
      <c r="U487" s="12">
        <f t="shared" si="66"/>
        <v>157.5</v>
      </c>
      <c r="V487" s="12">
        <f t="shared" si="67"/>
        <v>-26.25</v>
      </c>
    </row>
    <row r="488" spans="1:22" x14ac:dyDescent="0.25">
      <c r="A488" s="6" t="s">
        <v>24</v>
      </c>
      <c r="B488" s="6" t="s">
        <v>23</v>
      </c>
      <c r="C488" t="s">
        <v>415</v>
      </c>
      <c r="D488" t="s">
        <v>415</v>
      </c>
      <c r="E488" s="24" t="s">
        <v>393</v>
      </c>
      <c r="F488" t="s">
        <v>390</v>
      </c>
      <c r="G488" t="s">
        <v>391</v>
      </c>
      <c r="H488" t="s">
        <v>388</v>
      </c>
      <c r="I488" t="s">
        <v>389</v>
      </c>
      <c r="J488" s="22" t="s">
        <v>439</v>
      </c>
      <c r="K488" s="12">
        <v>22.5</v>
      </c>
      <c r="L488" s="9">
        <v>2</v>
      </c>
      <c r="M488" s="12">
        <v>45</v>
      </c>
      <c r="N488" s="12">
        <v>0</v>
      </c>
      <c r="O488" s="11">
        <f t="shared" si="70"/>
        <v>22.5</v>
      </c>
      <c r="P488" s="12">
        <f t="shared" si="63"/>
        <v>0</v>
      </c>
      <c r="Q488" s="12">
        <f t="shared" si="64"/>
        <v>22.5</v>
      </c>
      <c r="R488" s="6" t="str">
        <f t="shared" si="65"/>
        <v>YES</v>
      </c>
      <c r="S488" s="6" t="str">
        <f t="shared" si="68"/>
        <v>YES</v>
      </c>
      <c r="T488" s="12">
        <f t="shared" si="69"/>
        <v>25</v>
      </c>
      <c r="U488" s="12">
        <f t="shared" si="66"/>
        <v>45</v>
      </c>
      <c r="V488" s="12">
        <f t="shared" si="67"/>
        <v>-20</v>
      </c>
    </row>
    <row r="489" spans="1:22" x14ac:dyDescent="0.25">
      <c r="A489" s="6" t="s">
        <v>24</v>
      </c>
      <c r="B489" s="6" t="s">
        <v>23</v>
      </c>
      <c r="C489" t="s">
        <v>415</v>
      </c>
      <c r="D489" t="s">
        <v>415</v>
      </c>
      <c r="E489" s="24" t="s">
        <v>393</v>
      </c>
      <c r="F489" t="s">
        <v>390</v>
      </c>
      <c r="G489" t="s">
        <v>391</v>
      </c>
      <c r="H489" t="s">
        <v>388</v>
      </c>
      <c r="I489" t="s">
        <v>389</v>
      </c>
      <c r="J489" s="22" t="s">
        <v>440</v>
      </c>
      <c r="K489" s="12">
        <v>0</v>
      </c>
      <c r="L489" s="9">
        <v>0</v>
      </c>
      <c r="M489" s="12">
        <v>3909</v>
      </c>
      <c r="N489" s="12">
        <v>3909</v>
      </c>
      <c r="O489" s="11" t="e">
        <f t="shared" si="70"/>
        <v>#DIV/0!</v>
      </c>
      <c r="P489" s="12" t="e">
        <f t="shared" si="63"/>
        <v>#DIV/0!</v>
      </c>
      <c r="Q489" s="12" t="e">
        <f t="shared" si="64"/>
        <v>#DIV/0!</v>
      </c>
      <c r="R489" s="6" t="e">
        <f t="shared" si="65"/>
        <v>#DIV/0!</v>
      </c>
      <c r="S489" s="6" t="e">
        <f t="shared" si="68"/>
        <v>#DIV/0!</v>
      </c>
      <c r="T489" s="12">
        <f t="shared" si="69"/>
        <v>0</v>
      </c>
      <c r="U489" s="12">
        <f t="shared" si="66"/>
        <v>7818</v>
      </c>
      <c r="V489" s="12">
        <f t="shared" si="67"/>
        <v>-7818</v>
      </c>
    </row>
    <row r="490" spans="1:22" x14ac:dyDescent="0.25">
      <c r="A490" s="6" t="s">
        <v>24</v>
      </c>
      <c r="B490" s="6" t="s">
        <v>23</v>
      </c>
      <c r="C490" t="s">
        <v>415</v>
      </c>
      <c r="D490" t="s">
        <v>415</v>
      </c>
      <c r="E490" s="24" t="s">
        <v>393</v>
      </c>
      <c r="F490" t="s">
        <v>390</v>
      </c>
      <c r="G490" t="s">
        <v>391</v>
      </c>
      <c r="H490" t="s">
        <v>388</v>
      </c>
      <c r="I490" t="s">
        <v>389</v>
      </c>
      <c r="J490" s="22" t="s">
        <v>440</v>
      </c>
      <c r="K490" s="12">
        <v>5.5</v>
      </c>
      <c r="L490" s="9">
        <v>205.5</v>
      </c>
      <c r="M490" s="12">
        <v>1130.26</v>
      </c>
      <c r="N490" s="12">
        <v>0</v>
      </c>
      <c r="O490" s="11">
        <f t="shared" si="70"/>
        <v>5.5000486618004869</v>
      </c>
      <c r="P490" s="12">
        <f t="shared" si="63"/>
        <v>0</v>
      </c>
      <c r="Q490" s="12">
        <f t="shared" si="64"/>
        <v>5.5000486618004869</v>
      </c>
      <c r="R490" s="6" t="str">
        <f t="shared" si="65"/>
        <v>NO</v>
      </c>
      <c r="S490" s="6" t="str">
        <f t="shared" si="68"/>
        <v>YES</v>
      </c>
      <c r="T490" s="12">
        <f t="shared" si="69"/>
        <v>2568.75</v>
      </c>
      <c r="U490" s="12">
        <f t="shared" si="66"/>
        <v>1130.26</v>
      </c>
      <c r="V490" s="12">
        <f t="shared" si="67"/>
        <v>1438.49</v>
      </c>
    </row>
    <row r="491" spans="1:22" x14ac:dyDescent="0.25">
      <c r="A491" s="6" t="s">
        <v>24</v>
      </c>
      <c r="B491" s="6" t="s">
        <v>23</v>
      </c>
      <c r="C491" t="s">
        <v>415</v>
      </c>
      <c r="D491" t="s">
        <v>415</v>
      </c>
      <c r="E491" s="24" t="s">
        <v>393</v>
      </c>
      <c r="F491" t="s">
        <v>390</v>
      </c>
      <c r="G491" t="s">
        <v>391</v>
      </c>
      <c r="H491" t="s">
        <v>388</v>
      </c>
      <c r="I491" t="s">
        <v>389</v>
      </c>
      <c r="J491" s="22" t="s">
        <v>440</v>
      </c>
      <c r="K491" s="12">
        <v>6</v>
      </c>
      <c r="L491" s="9">
        <v>142.82</v>
      </c>
      <c r="M491" s="12">
        <v>856.92</v>
      </c>
      <c r="N491" s="12">
        <v>0</v>
      </c>
      <c r="O491" s="11">
        <f t="shared" si="70"/>
        <v>6</v>
      </c>
      <c r="P491" s="12">
        <f t="shared" si="63"/>
        <v>0</v>
      </c>
      <c r="Q491" s="12">
        <f t="shared" si="64"/>
        <v>6</v>
      </c>
      <c r="R491" s="6" t="str">
        <f t="shared" si="65"/>
        <v>NO</v>
      </c>
      <c r="S491" s="6" t="str">
        <f t="shared" si="68"/>
        <v>YES</v>
      </c>
      <c r="T491" s="12">
        <f t="shared" si="69"/>
        <v>1785.25</v>
      </c>
      <c r="U491" s="12">
        <f t="shared" si="66"/>
        <v>856.92</v>
      </c>
      <c r="V491" s="12">
        <f t="shared" si="67"/>
        <v>928.33</v>
      </c>
    </row>
    <row r="492" spans="1:22" x14ac:dyDescent="0.25">
      <c r="A492" s="6" t="s">
        <v>24</v>
      </c>
      <c r="B492" s="6" t="s">
        <v>23</v>
      </c>
      <c r="C492" t="s">
        <v>415</v>
      </c>
      <c r="D492" t="s">
        <v>415</v>
      </c>
      <c r="E492" s="24" t="s">
        <v>393</v>
      </c>
      <c r="F492" t="s">
        <v>390</v>
      </c>
      <c r="G492" t="s">
        <v>391</v>
      </c>
      <c r="H492" t="s">
        <v>388</v>
      </c>
      <c r="I492" t="s">
        <v>389</v>
      </c>
      <c r="J492" s="22" t="s">
        <v>441</v>
      </c>
      <c r="K492" s="12">
        <v>0</v>
      </c>
      <c r="L492" s="9">
        <v>0</v>
      </c>
      <c r="M492" s="12">
        <v>3468.52</v>
      </c>
      <c r="N492" s="12">
        <v>3468.52</v>
      </c>
      <c r="O492" s="11" t="e">
        <f t="shared" si="70"/>
        <v>#DIV/0!</v>
      </c>
      <c r="P492" s="12" t="e">
        <f t="shared" si="63"/>
        <v>#DIV/0!</v>
      </c>
      <c r="Q492" s="12" t="e">
        <f t="shared" si="64"/>
        <v>#DIV/0!</v>
      </c>
      <c r="R492" s="6" t="e">
        <f t="shared" si="65"/>
        <v>#DIV/0!</v>
      </c>
      <c r="S492" s="6" t="e">
        <f t="shared" si="68"/>
        <v>#DIV/0!</v>
      </c>
      <c r="T492" s="12">
        <f t="shared" si="69"/>
        <v>0</v>
      </c>
      <c r="U492" s="12">
        <f t="shared" si="66"/>
        <v>6937.04</v>
      </c>
      <c r="V492" s="12">
        <f t="shared" si="67"/>
        <v>-6937.04</v>
      </c>
    </row>
    <row r="493" spans="1:22" x14ac:dyDescent="0.25">
      <c r="A493" s="6" t="s">
        <v>24</v>
      </c>
      <c r="B493" s="6" t="s">
        <v>23</v>
      </c>
      <c r="C493" t="s">
        <v>415</v>
      </c>
      <c r="D493" t="s">
        <v>415</v>
      </c>
      <c r="E493" s="24" t="s">
        <v>393</v>
      </c>
      <c r="F493" t="s">
        <v>390</v>
      </c>
      <c r="G493" t="s">
        <v>391</v>
      </c>
      <c r="H493" t="s">
        <v>388</v>
      </c>
      <c r="I493" t="s">
        <v>389</v>
      </c>
      <c r="J493" s="22" t="s">
        <v>441</v>
      </c>
      <c r="K493" s="12">
        <v>5.5</v>
      </c>
      <c r="L493" s="9">
        <v>191</v>
      </c>
      <c r="M493" s="12">
        <v>1050.52</v>
      </c>
      <c r="N493" s="12">
        <v>0</v>
      </c>
      <c r="O493" s="11">
        <f t="shared" si="70"/>
        <v>5.5001047120418844</v>
      </c>
      <c r="P493" s="12">
        <f t="shared" si="63"/>
        <v>0</v>
      </c>
      <c r="Q493" s="12">
        <f t="shared" si="64"/>
        <v>5.5001047120418844</v>
      </c>
      <c r="R493" s="6" t="str">
        <f t="shared" si="65"/>
        <v>NO</v>
      </c>
      <c r="S493" s="6" t="str">
        <f t="shared" si="68"/>
        <v>YES</v>
      </c>
      <c r="T493" s="12">
        <f t="shared" si="69"/>
        <v>2387.5</v>
      </c>
      <c r="U493" s="12">
        <f t="shared" si="66"/>
        <v>1050.52</v>
      </c>
      <c r="V493" s="12">
        <f t="shared" si="67"/>
        <v>1336.98</v>
      </c>
    </row>
    <row r="494" spans="1:22" x14ac:dyDescent="0.25">
      <c r="A494" s="6" t="s">
        <v>24</v>
      </c>
      <c r="B494" s="6" t="s">
        <v>23</v>
      </c>
      <c r="C494" t="s">
        <v>415</v>
      </c>
      <c r="D494" t="s">
        <v>415</v>
      </c>
      <c r="E494" s="24" t="s">
        <v>393</v>
      </c>
      <c r="F494" t="s">
        <v>390</v>
      </c>
      <c r="G494" t="s">
        <v>391</v>
      </c>
      <c r="H494" t="s">
        <v>388</v>
      </c>
      <c r="I494" t="s">
        <v>389</v>
      </c>
      <c r="J494" s="22" t="s">
        <v>441</v>
      </c>
      <c r="K494" s="12">
        <v>6</v>
      </c>
      <c r="L494" s="9">
        <v>119.05</v>
      </c>
      <c r="M494" s="12">
        <v>714.3</v>
      </c>
      <c r="N494" s="12">
        <v>0</v>
      </c>
      <c r="O494" s="11">
        <f t="shared" si="70"/>
        <v>6</v>
      </c>
      <c r="P494" s="12">
        <f t="shared" si="63"/>
        <v>0</v>
      </c>
      <c r="Q494" s="12">
        <f t="shared" si="64"/>
        <v>6</v>
      </c>
      <c r="R494" s="6" t="str">
        <f t="shared" si="65"/>
        <v>NO</v>
      </c>
      <c r="S494" s="6" t="str">
        <f t="shared" si="68"/>
        <v>YES</v>
      </c>
      <c r="T494" s="12">
        <f t="shared" si="69"/>
        <v>1488.125</v>
      </c>
      <c r="U494" s="12">
        <f t="shared" si="66"/>
        <v>714.3</v>
      </c>
      <c r="V494" s="12">
        <f t="shared" si="67"/>
        <v>773.82500000000005</v>
      </c>
    </row>
    <row r="495" spans="1:22" x14ac:dyDescent="0.25">
      <c r="A495" s="6" t="s">
        <v>24</v>
      </c>
      <c r="B495" s="6" t="s">
        <v>23</v>
      </c>
      <c r="C495" t="s">
        <v>415</v>
      </c>
      <c r="D495" t="s">
        <v>415</v>
      </c>
      <c r="E495" s="24" t="s">
        <v>393</v>
      </c>
      <c r="F495" t="s">
        <v>390</v>
      </c>
      <c r="G495" t="s">
        <v>391</v>
      </c>
      <c r="H495" t="s">
        <v>388</v>
      </c>
      <c r="I495" t="s">
        <v>389</v>
      </c>
      <c r="J495" s="22" t="s">
        <v>442</v>
      </c>
      <c r="K495" s="12">
        <v>0</v>
      </c>
      <c r="L495" s="9">
        <v>0</v>
      </c>
      <c r="M495" s="12">
        <v>4020.46</v>
      </c>
      <c r="N495" s="12">
        <v>4020.46</v>
      </c>
      <c r="O495" s="11" t="e">
        <f t="shared" si="70"/>
        <v>#DIV/0!</v>
      </c>
      <c r="P495" s="12" t="e">
        <f t="shared" si="63"/>
        <v>#DIV/0!</v>
      </c>
      <c r="Q495" s="12" t="e">
        <f t="shared" si="64"/>
        <v>#DIV/0!</v>
      </c>
      <c r="R495" s="6" t="e">
        <f t="shared" si="65"/>
        <v>#DIV/0!</v>
      </c>
      <c r="S495" s="6" t="e">
        <f t="shared" si="68"/>
        <v>#DIV/0!</v>
      </c>
      <c r="T495" s="12">
        <f t="shared" si="69"/>
        <v>0</v>
      </c>
      <c r="U495" s="12">
        <f t="shared" si="66"/>
        <v>8040.92</v>
      </c>
      <c r="V495" s="12">
        <f t="shared" si="67"/>
        <v>-8040.92</v>
      </c>
    </row>
    <row r="496" spans="1:22" x14ac:dyDescent="0.25">
      <c r="A496" s="6" t="s">
        <v>24</v>
      </c>
      <c r="B496" s="6" t="s">
        <v>23</v>
      </c>
      <c r="C496" t="s">
        <v>415</v>
      </c>
      <c r="D496" t="s">
        <v>415</v>
      </c>
      <c r="E496" s="24" t="s">
        <v>393</v>
      </c>
      <c r="F496" t="s">
        <v>390</v>
      </c>
      <c r="G496" t="s">
        <v>391</v>
      </c>
      <c r="H496" t="s">
        <v>388</v>
      </c>
      <c r="I496" t="s">
        <v>389</v>
      </c>
      <c r="J496" s="22" t="s">
        <v>442</v>
      </c>
      <c r="K496" s="12">
        <v>6.5</v>
      </c>
      <c r="L496" s="9">
        <v>228.04</v>
      </c>
      <c r="M496" s="12">
        <v>1482.28</v>
      </c>
      <c r="N496" s="12">
        <v>0</v>
      </c>
      <c r="O496" s="11">
        <f t="shared" si="70"/>
        <v>6.5000877039115945</v>
      </c>
      <c r="P496" s="12">
        <f t="shared" si="63"/>
        <v>0</v>
      </c>
      <c r="Q496" s="12">
        <f t="shared" si="64"/>
        <v>6.5000877039115945</v>
      </c>
      <c r="R496" s="6" t="str">
        <f t="shared" si="65"/>
        <v>NO</v>
      </c>
      <c r="S496" s="6" t="str">
        <f t="shared" si="68"/>
        <v>YES</v>
      </c>
      <c r="T496" s="12">
        <f t="shared" si="69"/>
        <v>2850.5</v>
      </c>
      <c r="U496" s="12">
        <f t="shared" si="66"/>
        <v>1482.28</v>
      </c>
      <c r="V496" s="12">
        <f t="shared" si="67"/>
        <v>1368.22</v>
      </c>
    </row>
    <row r="497" spans="1:22" x14ac:dyDescent="0.25">
      <c r="A497" s="6" t="s">
        <v>24</v>
      </c>
      <c r="B497" s="6" t="s">
        <v>23</v>
      </c>
      <c r="C497" t="s">
        <v>415</v>
      </c>
      <c r="D497" t="s">
        <v>415</v>
      </c>
      <c r="E497" s="24" t="s">
        <v>393</v>
      </c>
      <c r="F497" t="s">
        <v>390</v>
      </c>
      <c r="G497" t="s">
        <v>391</v>
      </c>
      <c r="H497" t="s">
        <v>388</v>
      </c>
      <c r="I497" t="s">
        <v>389</v>
      </c>
      <c r="J497" s="22" t="s">
        <v>442</v>
      </c>
      <c r="K497" s="12">
        <v>14</v>
      </c>
      <c r="L497" s="9">
        <v>0.95</v>
      </c>
      <c r="M497" s="12">
        <v>13.3</v>
      </c>
      <c r="N497" s="12">
        <v>0</v>
      </c>
      <c r="O497" s="11">
        <f t="shared" si="70"/>
        <v>14.000000000000002</v>
      </c>
      <c r="P497" s="12">
        <f t="shared" si="63"/>
        <v>0</v>
      </c>
      <c r="Q497" s="12">
        <f t="shared" si="64"/>
        <v>14.000000000000002</v>
      </c>
      <c r="R497" s="6" t="str">
        <f t="shared" si="65"/>
        <v>YES</v>
      </c>
      <c r="S497" s="6" t="str">
        <f t="shared" si="68"/>
        <v>YES</v>
      </c>
      <c r="T497" s="12">
        <f t="shared" si="69"/>
        <v>11.875</v>
      </c>
      <c r="U497" s="12">
        <f t="shared" si="66"/>
        <v>13.3</v>
      </c>
      <c r="V497" s="12">
        <f t="shared" si="67"/>
        <v>-1.4250000000000007</v>
      </c>
    </row>
    <row r="498" spans="1:22" x14ac:dyDescent="0.25">
      <c r="A498" s="6" t="s">
        <v>24</v>
      </c>
      <c r="B498" s="6" t="s">
        <v>23</v>
      </c>
      <c r="C498" t="s">
        <v>415</v>
      </c>
      <c r="D498" t="s">
        <v>415</v>
      </c>
      <c r="E498" s="24" t="s">
        <v>393</v>
      </c>
      <c r="F498" t="s">
        <v>390</v>
      </c>
      <c r="G498" t="s">
        <v>391</v>
      </c>
      <c r="H498" t="s">
        <v>388</v>
      </c>
      <c r="I498" t="s">
        <v>389</v>
      </c>
      <c r="J498" s="22" t="s">
        <v>443</v>
      </c>
      <c r="K498" s="12">
        <v>0</v>
      </c>
      <c r="L498" s="9">
        <v>0</v>
      </c>
      <c r="M498" s="12">
        <v>306.27999999999997</v>
      </c>
      <c r="N498" s="12">
        <v>306.27999999999997</v>
      </c>
      <c r="O498" s="11" t="e">
        <f t="shared" si="70"/>
        <v>#DIV/0!</v>
      </c>
      <c r="P498" s="12" t="e">
        <f t="shared" si="63"/>
        <v>#DIV/0!</v>
      </c>
      <c r="Q498" s="12" t="e">
        <f t="shared" si="64"/>
        <v>#DIV/0!</v>
      </c>
      <c r="R498" s="6" t="e">
        <f t="shared" si="65"/>
        <v>#DIV/0!</v>
      </c>
      <c r="S498" s="6" t="e">
        <f t="shared" si="68"/>
        <v>#DIV/0!</v>
      </c>
      <c r="T498" s="12">
        <f t="shared" si="69"/>
        <v>0</v>
      </c>
      <c r="U498" s="12">
        <f t="shared" si="66"/>
        <v>612.55999999999995</v>
      </c>
      <c r="V498" s="12">
        <f t="shared" si="67"/>
        <v>-612.55999999999995</v>
      </c>
    </row>
    <row r="499" spans="1:22" x14ac:dyDescent="0.25">
      <c r="A499" s="6" t="s">
        <v>24</v>
      </c>
      <c r="B499" s="6" t="s">
        <v>23</v>
      </c>
      <c r="C499" t="s">
        <v>415</v>
      </c>
      <c r="D499" t="s">
        <v>415</v>
      </c>
      <c r="E499" s="24" t="s">
        <v>393</v>
      </c>
      <c r="F499" t="s">
        <v>390</v>
      </c>
      <c r="G499" t="s">
        <v>391</v>
      </c>
      <c r="H499" t="s">
        <v>388</v>
      </c>
      <c r="I499" t="s">
        <v>389</v>
      </c>
      <c r="J499" s="22" t="s">
        <v>443</v>
      </c>
      <c r="K499" s="12">
        <v>6</v>
      </c>
      <c r="L499" s="9">
        <v>20.350000000000001</v>
      </c>
      <c r="M499" s="12">
        <v>122.1</v>
      </c>
      <c r="N499" s="12">
        <v>0</v>
      </c>
      <c r="O499" s="11">
        <f t="shared" si="70"/>
        <v>5.9999999999999991</v>
      </c>
      <c r="P499" s="12">
        <f t="shared" si="63"/>
        <v>0</v>
      </c>
      <c r="Q499" s="12">
        <f t="shared" si="64"/>
        <v>5.9999999999999991</v>
      </c>
      <c r="R499" s="6" t="str">
        <f t="shared" si="65"/>
        <v>NO</v>
      </c>
      <c r="S499" s="6" t="str">
        <f t="shared" si="68"/>
        <v>YES</v>
      </c>
      <c r="T499" s="12">
        <f t="shared" si="69"/>
        <v>254.37500000000003</v>
      </c>
      <c r="U499" s="12">
        <f t="shared" si="66"/>
        <v>122.1</v>
      </c>
      <c r="V499" s="12">
        <f t="shared" si="67"/>
        <v>132.27500000000003</v>
      </c>
    </row>
    <row r="500" spans="1:22" x14ac:dyDescent="0.25">
      <c r="A500" s="6" t="s">
        <v>24</v>
      </c>
      <c r="B500" s="6" t="s">
        <v>23</v>
      </c>
      <c r="C500" t="s">
        <v>415</v>
      </c>
      <c r="D500" t="s">
        <v>415</v>
      </c>
      <c r="E500" s="24" t="s">
        <v>393</v>
      </c>
      <c r="F500" t="s">
        <v>390</v>
      </c>
      <c r="G500" t="s">
        <v>391</v>
      </c>
      <c r="H500" t="s">
        <v>388</v>
      </c>
      <c r="I500" t="s">
        <v>389</v>
      </c>
      <c r="J500" s="22" t="s">
        <v>443</v>
      </c>
      <c r="K500" s="12">
        <v>13.5</v>
      </c>
      <c r="L500" s="9">
        <v>13.22</v>
      </c>
      <c r="M500" s="12">
        <v>178.47</v>
      </c>
      <c r="N500" s="12">
        <v>0</v>
      </c>
      <c r="O500" s="11">
        <f t="shared" si="70"/>
        <v>13.5</v>
      </c>
      <c r="P500" s="12">
        <f t="shared" si="63"/>
        <v>0</v>
      </c>
      <c r="Q500" s="12">
        <f t="shared" si="64"/>
        <v>13.5</v>
      </c>
      <c r="R500" s="6" t="str">
        <f t="shared" si="65"/>
        <v>YES</v>
      </c>
      <c r="S500" s="6" t="str">
        <f t="shared" si="68"/>
        <v>YES</v>
      </c>
      <c r="T500" s="12">
        <f t="shared" si="69"/>
        <v>165.25</v>
      </c>
      <c r="U500" s="12">
        <f t="shared" si="66"/>
        <v>178.47</v>
      </c>
      <c r="V500" s="12">
        <f t="shared" si="67"/>
        <v>-13.219999999999999</v>
      </c>
    </row>
    <row r="501" spans="1:22" x14ac:dyDescent="0.25">
      <c r="A501" s="6" t="s">
        <v>24</v>
      </c>
      <c r="B501" s="6" t="s">
        <v>23</v>
      </c>
      <c r="C501" t="s">
        <v>415</v>
      </c>
      <c r="D501" t="s">
        <v>415</v>
      </c>
      <c r="E501" s="24" t="s">
        <v>393</v>
      </c>
      <c r="F501" t="s">
        <v>390</v>
      </c>
      <c r="G501" t="s">
        <v>391</v>
      </c>
      <c r="H501" t="s">
        <v>388</v>
      </c>
      <c r="I501" t="s">
        <v>389</v>
      </c>
      <c r="J501" s="22" t="s">
        <v>443</v>
      </c>
      <c r="K501" s="12">
        <v>15</v>
      </c>
      <c r="L501" s="9">
        <v>59.65</v>
      </c>
      <c r="M501" s="12">
        <v>894.75</v>
      </c>
      <c r="N501" s="12">
        <v>0</v>
      </c>
      <c r="O501" s="11">
        <f t="shared" si="70"/>
        <v>15</v>
      </c>
      <c r="P501" s="12">
        <f t="shared" si="63"/>
        <v>0</v>
      </c>
      <c r="Q501" s="12">
        <f t="shared" si="64"/>
        <v>15</v>
      </c>
      <c r="R501" s="6" t="str">
        <f t="shared" si="65"/>
        <v>YES</v>
      </c>
      <c r="S501" s="6" t="str">
        <f t="shared" si="68"/>
        <v>YES</v>
      </c>
      <c r="T501" s="12">
        <f t="shared" si="69"/>
        <v>745.625</v>
      </c>
      <c r="U501" s="12">
        <f t="shared" si="66"/>
        <v>894.75</v>
      </c>
      <c r="V501" s="12">
        <f t="shared" si="67"/>
        <v>-149.125</v>
      </c>
    </row>
    <row r="502" spans="1:22" x14ac:dyDescent="0.25">
      <c r="A502" s="6" t="s">
        <v>24</v>
      </c>
      <c r="B502" s="6" t="s">
        <v>23</v>
      </c>
      <c r="C502" t="s">
        <v>415</v>
      </c>
      <c r="D502" t="s">
        <v>415</v>
      </c>
      <c r="E502" s="24" t="s">
        <v>393</v>
      </c>
      <c r="F502" t="s">
        <v>390</v>
      </c>
      <c r="G502" t="s">
        <v>391</v>
      </c>
      <c r="H502" t="s">
        <v>388</v>
      </c>
      <c r="I502" t="s">
        <v>389</v>
      </c>
      <c r="J502" s="22" t="s">
        <v>443</v>
      </c>
      <c r="K502" s="12">
        <v>22.5</v>
      </c>
      <c r="L502" s="9">
        <v>5.85</v>
      </c>
      <c r="M502" s="12">
        <v>131.63</v>
      </c>
      <c r="N502" s="12">
        <v>0</v>
      </c>
      <c r="O502" s="11">
        <f t="shared" si="70"/>
        <v>22.500854700854703</v>
      </c>
      <c r="P502" s="12">
        <f t="shared" si="63"/>
        <v>0</v>
      </c>
      <c r="Q502" s="12">
        <f t="shared" si="64"/>
        <v>22.500854700854703</v>
      </c>
      <c r="R502" s="6" t="str">
        <f t="shared" si="65"/>
        <v>YES</v>
      </c>
      <c r="S502" s="6" t="str">
        <f t="shared" si="68"/>
        <v>YES</v>
      </c>
      <c r="T502" s="12">
        <f t="shared" si="69"/>
        <v>73.125</v>
      </c>
      <c r="U502" s="12">
        <f t="shared" si="66"/>
        <v>131.63</v>
      </c>
      <c r="V502" s="12">
        <f t="shared" si="67"/>
        <v>-58.504999999999995</v>
      </c>
    </row>
    <row r="503" spans="1:22" x14ac:dyDescent="0.25">
      <c r="A503" s="6" t="s">
        <v>24</v>
      </c>
      <c r="B503" s="6" t="s">
        <v>23</v>
      </c>
      <c r="C503" t="s">
        <v>415</v>
      </c>
      <c r="D503" t="s">
        <v>415</v>
      </c>
      <c r="E503" s="24" t="s">
        <v>393</v>
      </c>
      <c r="F503" t="s">
        <v>390</v>
      </c>
      <c r="G503" t="s">
        <v>391</v>
      </c>
      <c r="H503" t="s">
        <v>388</v>
      </c>
      <c r="I503" t="s">
        <v>389</v>
      </c>
      <c r="J503" s="22" t="s">
        <v>444</v>
      </c>
      <c r="K503" s="12">
        <v>0</v>
      </c>
      <c r="L503" s="9">
        <v>0</v>
      </c>
      <c r="M503" s="12">
        <v>251.53</v>
      </c>
      <c r="N503" s="12">
        <v>251.53</v>
      </c>
      <c r="O503" s="11" t="e">
        <f t="shared" si="70"/>
        <v>#DIV/0!</v>
      </c>
      <c r="P503" s="12" t="e">
        <f t="shared" si="63"/>
        <v>#DIV/0!</v>
      </c>
      <c r="Q503" s="12" t="e">
        <f t="shared" si="64"/>
        <v>#DIV/0!</v>
      </c>
      <c r="R503" s="6" t="e">
        <f t="shared" si="65"/>
        <v>#DIV/0!</v>
      </c>
      <c r="S503" s="6" t="e">
        <f t="shared" si="68"/>
        <v>#DIV/0!</v>
      </c>
      <c r="T503" s="12">
        <f t="shared" si="69"/>
        <v>0</v>
      </c>
      <c r="U503" s="12">
        <f t="shared" si="66"/>
        <v>503.06</v>
      </c>
      <c r="V503" s="12">
        <f t="shared" si="67"/>
        <v>-503.06</v>
      </c>
    </row>
    <row r="504" spans="1:22" x14ac:dyDescent="0.25">
      <c r="A504" s="6" t="s">
        <v>24</v>
      </c>
      <c r="B504" s="6" t="s">
        <v>23</v>
      </c>
      <c r="C504" t="s">
        <v>415</v>
      </c>
      <c r="D504" t="s">
        <v>415</v>
      </c>
      <c r="E504" s="24" t="s">
        <v>393</v>
      </c>
      <c r="F504" t="s">
        <v>390</v>
      </c>
      <c r="G504" t="s">
        <v>391</v>
      </c>
      <c r="H504" t="s">
        <v>388</v>
      </c>
      <c r="I504" t="s">
        <v>389</v>
      </c>
      <c r="J504" s="22" t="s">
        <v>444</v>
      </c>
      <c r="K504" s="12">
        <v>6.5</v>
      </c>
      <c r="L504" s="9">
        <v>14.7</v>
      </c>
      <c r="M504" s="12">
        <v>95.55</v>
      </c>
      <c r="N504" s="12">
        <v>0</v>
      </c>
      <c r="O504" s="11">
        <f t="shared" si="70"/>
        <v>6.5</v>
      </c>
      <c r="P504" s="12">
        <f t="shared" si="63"/>
        <v>0</v>
      </c>
      <c r="Q504" s="12">
        <f t="shared" si="64"/>
        <v>6.5</v>
      </c>
      <c r="R504" s="6" t="str">
        <f t="shared" si="65"/>
        <v>NO</v>
      </c>
      <c r="S504" s="6" t="str">
        <f t="shared" si="68"/>
        <v>YES</v>
      </c>
      <c r="T504" s="12">
        <f t="shared" si="69"/>
        <v>183.75</v>
      </c>
      <c r="U504" s="12">
        <f t="shared" si="66"/>
        <v>95.55</v>
      </c>
      <c r="V504" s="12">
        <f t="shared" si="67"/>
        <v>88.2</v>
      </c>
    </row>
    <row r="505" spans="1:22" x14ac:dyDescent="0.25">
      <c r="A505" s="6" t="s">
        <v>24</v>
      </c>
      <c r="B505" s="6" t="s">
        <v>23</v>
      </c>
      <c r="C505" t="s">
        <v>415</v>
      </c>
      <c r="D505" t="s">
        <v>415</v>
      </c>
      <c r="E505" s="24" t="s">
        <v>393</v>
      </c>
      <c r="F505" t="s">
        <v>390</v>
      </c>
      <c r="G505" t="s">
        <v>391</v>
      </c>
      <c r="H505" t="s">
        <v>388</v>
      </c>
      <c r="I505" t="s">
        <v>389</v>
      </c>
      <c r="J505" s="22" t="s">
        <v>444</v>
      </c>
      <c r="K505" s="12">
        <v>15</v>
      </c>
      <c r="L505" s="9">
        <v>31.05</v>
      </c>
      <c r="M505" s="12">
        <v>465.75</v>
      </c>
      <c r="N505" s="12">
        <v>0</v>
      </c>
      <c r="O505" s="11">
        <f t="shared" si="70"/>
        <v>15</v>
      </c>
      <c r="P505" s="12">
        <f t="shared" si="63"/>
        <v>0</v>
      </c>
      <c r="Q505" s="12">
        <f t="shared" si="64"/>
        <v>15</v>
      </c>
      <c r="R505" s="6" t="str">
        <f t="shared" si="65"/>
        <v>YES</v>
      </c>
      <c r="S505" s="6" t="str">
        <f t="shared" si="68"/>
        <v>YES</v>
      </c>
      <c r="T505" s="12">
        <f t="shared" si="69"/>
        <v>388.125</v>
      </c>
      <c r="U505" s="12">
        <f t="shared" si="66"/>
        <v>465.75</v>
      </c>
      <c r="V505" s="12">
        <f t="shared" si="67"/>
        <v>-77.625</v>
      </c>
    </row>
    <row r="506" spans="1:22" x14ac:dyDescent="0.25">
      <c r="A506" s="6" t="s">
        <v>24</v>
      </c>
      <c r="B506" s="6" t="s">
        <v>23</v>
      </c>
      <c r="C506" t="s">
        <v>415</v>
      </c>
      <c r="D506" t="s">
        <v>415</v>
      </c>
      <c r="E506" s="24" t="s">
        <v>393</v>
      </c>
      <c r="F506" t="s">
        <v>390</v>
      </c>
      <c r="G506" t="s">
        <v>391</v>
      </c>
      <c r="H506" t="s">
        <v>388</v>
      </c>
      <c r="I506" t="s">
        <v>389</v>
      </c>
      <c r="J506" s="22" t="s">
        <v>445</v>
      </c>
      <c r="K506" s="12">
        <v>0</v>
      </c>
      <c r="L506" s="9">
        <v>1</v>
      </c>
      <c r="M506" s="12">
        <v>127.89</v>
      </c>
      <c r="N506" s="12">
        <v>127.89</v>
      </c>
      <c r="O506" s="11">
        <f t="shared" si="70"/>
        <v>127.89</v>
      </c>
      <c r="P506" s="12">
        <f t="shared" si="63"/>
        <v>127.89</v>
      </c>
      <c r="Q506" s="12">
        <f t="shared" si="64"/>
        <v>255.78</v>
      </c>
      <c r="R506" s="6" t="str">
        <f t="shared" si="65"/>
        <v>YES</v>
      </c>
      <c r="S506" s="6" t="str">
        <f t="shared" si="68"/>
        <v>YES</v>
      </c>
      <c r="T506" s="12">
        <f t="shared" si="69"/>
        <v>12.5</v>
      </c>
      <c r="U506" s="12">
        <f t="shared" si="66"/>
        <v>255.78</v>
      </c>
      <c r="V506" s="12">
        <f t="shared" si="67"/>
        <v>-243.28</v>
      </c>
    </row>
    <row r="507" spans="1:22" x14ac:dyDescent="0.25">
      <c r="A507" s="6" t="s">
        <v>24</v>
      </c>
      <c r="B507" s="6" t="s">
        <v>23</v>
      </c>
      <c r="C507" t="s">
        <v>415</v>
      </c>
      <c r="D507" t="s">
        <v>415</v>
      </c>
      <c r="E507" s="24" t="s">
        <v>393</v>
      </c>
      <c r="F507" t="s">
        <v>390</v>
      </c>
      <c r="G507" t="s">
        <v>391</v>
      </c>
      <c r="H507" t="s">
        <v>388</v>
      </c>
      <c r="I507" t="s">
        <v>389</v>
      </c>
      <c r="J507" s="22" t="s">
        <v>446</v>
      </c>
      <c r="K507" s="12">
        <v>0</v>
      </c>
      <c r="L507" s="9">
        <v>0</v>
      </c>
      <c r="M507" s="12">
        <v>12059.51</v>
      </c>
      <c r="N507" s="12">
        <v>12059.51</v>
      </c>
      <c r="O507" s="11" t="e">
        <f t="shared" si="70"/>
        <v>#DIV/0!</v>
      </c>
      <c r="P507" s="12" t="e">
        <f t="shared" si="63"/>
        <v>#DIV/0!</v>
      </c>
      <c r="Q507" s="12" t="e">
        <f t="shared" si="64"/>
        <v>#DIV/0!</v>
      </c>
      <c r="R507" s="6" t="e">
        <f t="shared" si="65"/>
        <v>#DIV/0!</v>
      </c>
      <c r="S507" s="6" t="e">
        <f t="shared" si="68"/>
        <v>#DIV/0!</v>
      </c>
      <c r="T507" s="12">
        <f t="shared" si="69"/>
        <v>0</v>
      </c>
      <c r="U507" s="12">
        <f t="shared" si="66"/>
        <v>24119.02</v>
      </c>
      <c r="V507" s="12">
        <f t="shared" si="67"/>
        <v>-24119.02</v>
      </c>
    </row>
    <row r="508" spans="1:22" x14ac:dyDescent="0.25">
      <c r="A508" s="6" t="s">
        <v>24</v>
      </c>
      <c r="B508" s="6" t="s">
        <v>23</v>
      </c>
      <c r="C508" t="s">
        <v>415</v>
      </c>
      <c r="D508" t="s">
        <v>415</v>
      </c>
      <c r="E508" s="24" t="s">
        <v>393</v>
      </c>
      <c r="F508" t="s">
        <v>390</v>
      </c>
      <c r="G508" t="s">
        <v>391</v>
      </c>
      <c r="H508" t="s">
        <v>388</v>
      </c>
      <c r="I508" t="s">
        <v>389</v>
      </c>
      <c r="J508" s="22" t="s">
        <v>446</v>
      </c>
      <c r="K508" s="12">
        <v>5</v>
      </c>
      <c r="L508" s="9">
        <v>445.69</v>
      </c>
      <c r="M508" s="12">
        <v>2228.4499999999998</v>
      </c>
      <c r="N508" s="12">
        <v>0</v>
      </c>
      <c r="O508" s="11">
        <f t="shared" si="70"/>
        <v>5</v>
      </c>
      <c r="P508" s="12">
        <f t="shared" si="63"/>
        <v>0</v>
      </c>
      <c r="Q508" s="12">
        <f t="shared" si="64"/>
        <v>5</v>
      </c>
      <c r="R508" s="6" t="str">
        <f t="shared" si="65"/>
        <v>NO</v>
      </c>
      <c r="S508" s="6" t="str">
        <f t="shared" si="68"/>
        <v>YES</v>
      </c>
      <c r="T508" s="12">
        <f t="shared" si="69"/>
        <v>5571.125</v>
      </c>
      <c r="U508" s="12">
        <f t="shared" si="66"/>
        <v>2228.4499999999998</v>
      </c>
      <c r="V508" s="12">
        <f t="shared" si="67"/>
        <v>3342.6750000000002</v>
      </c>
    </row>
    <row r="509" spans="1:22" x14ac:dyDescent="0.25">
      <c r="A509" s="6" t="s">
        <v>24</v>
      </c>
      <c r="B509" s="6" t="s">
        <v>23</v>
      </c>
      <c r="C509" t="s">
        <v>415</v>
      </c>
      <c r="D509" t="s">
        <v>415</v>
      </c>
      <c r="E509" s="24" t="s">
        <v>393</v>
      </c>
      <c r="F509" t="s">
        <v>390</v>
      </c>
      <c r="G509" t="s">
        <v>391</v>
      </c>
      <c r="H509" t="s">
        <v>388</v>
      </c>
      <c r="I509" t="s">
        <v>389</v>
      </c>
      <c r="J509" s="22" t="s">
        <v>446</v>
      </c>
      <c r="K509" s="12">
        <v>12.5</v>
      </c>
      <c r="L509" s="9">
        <v>39.369999999999997</v>
      </c>
      <c r="M509" s="12">
        <v>492.14</v>
      </c>
      <c r="N509" s="12">
        <v>0</v>
      </c>
      <c r="O509" s="11">
        <f t="shared" si="70"/>
        <v>12.500381000762003</v>
      </c>
      <c r="P509" s="12">
        <f t="shared" si="63"/>
        <v>0</v>
      </c>
      <c r="Q509" s="12">
        <f t="shared" si="64"/>
        <v>12.500381000762003</v>
      </c>
      <c r="R509" s="6" t="str">
        <f t="shared" si="65"/>
        <v>YES</v>
      </c>
      <c r="S509" s="6" t="str">
        <f t="shared" si="68"/>
        <v>YES</v>
      </c>
      <c r="T509" s="12">
        <f t="shared" si="69"/>
        <v>492.12499999999994</v>
      </c>
      <c r="U509" s="12">
        <f t="shared" si="66"/>
        <v>492.14</v>
      </c>
      <c r="V509" s="12">
        <f t="shared" si="67"/>
        <v>-1.5000000000043201E-2</v>
      </c>
    </row>
    <row r="510" spans="1:22" x14ac:dyDescent="0.25">
      <c r="A510" s="6" t="s">
        <v>24</v>
      </c>
      <c r="B510" s="6" t="s">
        <v>23</v>
      </c>
      <c r="C510" t="s">
        <v>415</v>
      </c>
      <c r="D510" t="s">
        <v>415</v>
      </c>
      <c r="E510" s="24" t="s">
        <v>393</v>
      </c>
      <c r="F510" t="s">
        <v>390</v>
      </c>
      <c r="G510" t="s">
        <v>391</v>
      </c>
      <c r="H510" t="s">
        <v>388</v>
      </c>
      <c r="I510" t="s">
        <v>389</v>
      </c>
      <c r="J510" s="22" t="s">
        <v>446</v>
      </c>
      <c r="K510" s="12">
        <v>22.5</v>
      </c>
      <c r="L510" s="9">
        <v>3</v>
      </c>
      <c r="M510" s="12">
        <v>67.5</v>
      </c>
      <c r="N510" s="12">
        <v>0</v>
      </c>
      <c r="O510" s="11">
        <f t="shared" si="70"/>
        <v>22.5</v>
      </c>
      <c r="P510" s="12">
        <f t="shared" si="63"/>
        <v>0</v>
      </c>
      <c r="Q510" s="12">
        <f t="shared" si="64"/>
        <v>22.5</v>
      </c>
      <c r="R510" s="6" t="str">
        <f t="shared" si="65"/>
        <v>YES</v>
      </c>
      <c r="S510" s="6" t="str">
        <f t="shared" si="68"/>
        <v>YES</v>
      </c>
      <c r="T510" s="12">
        <f t="shared" si="69"/>
        <v>37.5</v>
      </c>
      <c r="U510" s="12">
        <f t="shared" si="66"/>
        <v>67.5</v>
      </c>
      <c r="V510" s="12">
        <f t="shared" si="67"/>
        <v>-30</v>
      </c>
    </row>
    <row r="511" spans="1:22" x14ac:dyDescent="0.25">
      <c r="A511" s="6" t="s">
        <v>24</v>
      </c>
      <c r="B511" s="6" t="s">
        <v>23</v>
      </c>
      <c r="C511" t="s">
        <v>415</v>
      </c>
      <c r="D511" t="s">
        <v>415</v>
      </c>
      <c r="E511" s="24" t="s">
        <v>393</v>
      </c>
      <c r="F511" t="s">
        <v>390</v>
      </c>
      <c r="G511" t="s">
        <v>391</v>
      </c>
      <c r="H511" t="s">
        <v>388</v>
      </c>
      <c r="I511" t="s">
        <v>389</v>
      </c>
      <c r="J511" s="22" t="s">
        <v>447</v>
      </c>
      <c r="K511" s="12">
        <v>0</v>
      </c>
      <c r="L511" s="9">
        <v>0</v>
      </c>
      <c r="M511" s="12">
        <v>3825.15</v>
      </c>
      <c r="N511" s="12">
        <v>3825.15</v>
      </c>
      <c r="O511" s="11" t="e">
        <f t="shared" si="70"/>
        <v>#DIV/0!</v>
      </c>
      <c r="P511" s="12" t="e">
        <f t="shared" si="63"/>
        <v>#DIV/0!</v>
      </c>
      <c r="Q511" s="12" t="e">
        <f t="shared" si="64"/>
        <v>#DIV/0!</v>
      </c>
      <c r="R511" s="6" t="e">
        <f t="shared" si="65"/>
        <v>#DIV/0!</v>
      </c>
      <c r="S511" s="6" t="e">
        <f t="shared" si="68"/>
        <v>#DIV/0!</v>
      </c>
      <c r="T511" s="12">
        <f t="shared" si="69"/>
        <v>0</v>
      </c>
      <c r="U511" s="12">
        <f t="shared" si="66"/>
        <v>7650.3</v>
      </c>
      <c r="V511" s="12">
        <f t="shared" si="67"/>
        <v>-7650.3</v>
      </c>
    </row>
    <row r="512" spans="1:22" x14ac:dyDescent="0.25">
      <c r="A512" s="6" t="s">
        <v>24</v>
      </c>
      <c r="B512" s="6" t="s">
        <v>23</v>
      </c>
      <c r="C512" t="s">
        <v>415</v>
      </c>
      <c r="D512" t="s">
        <v>415</v>
      </c>
      <c r="E512" s="24" t="s">
        <v>393</v>
      </c>
      <c r="F512" t="s">
        <v>390</v>
      </c>
      <c r="G512" t="s">
        <v>391</v>
      </c>
      <c r="H512" t="s">
        <v>388</v>
      </c>
      <c r="I512" t="s">
        <v>389</v>
      </c>
      <c r="J512" s="22" t="s">
        <v>447</v>
      </c>
      <c r="K512" s="12">
        <v>6.5</v>
      </c>
      <c r="L512" s="9">
        <v>265.44</v>
      </c>
      <c r="M512" s="12">
        <v>1725.37</v>
      </c>
      <c r="N512" s="12">
        <v>0</v>
      </c>
      <c r="O512" s="11">
        <f t="shared" si="70"/>
        <v>6.5000376732971663</v>
      </c>
      <c r="P512" s="12">
        <f t="shared" si="63"/>
        <v>0</v>
      </c>
      <c r="Q512" s="12">
        <f t="shared" si="64"/>
        <v>6.5000376732971663</v>
      </c>
      <c r="R512" s="6" t="str">
        <f t="shared" si="65"/>
        <v>NO</v>
      </c>
      <c r="S512" s="6" t="str">
        <f t="shared" si="68"/>
        <v>YES</v>
      </c>
      <c r="T512" s="12">
        <f t="shared" si="69"/>
        <v>3318</v>
      </c>
      <c r="U512" s="12">
        <f t="shared" si="66"/>
        <v>1725.37</v>
      </c>
      <c r="V512" s="12">
        <f t="shared" si="67"/>
        <v>1592.63</v>
      </c>
    </row>
    <row r="513" spans="1:22" x14ac:dyDescent="0.25">
      <c r="A513" s="6" t="s">
        <v>24</v>
      </c>
      <c r="B513" s="6" t="s">
        <v>23</v>
      </c>
      <c r="C513" t="s">
        <v>415</v>
      </c>
      <c r="D513" t="s">
        <v>415</v>
      </c>
      <c r="E513" s="24" t="s">
        <v>393</v>
      </c>
      <c r="F513" t="s">
        <v>390</v>
      </c>
      <c r="G513" t="s">
        <v>391</v>
      </c>
      <c r="H513" t="s">
        <v>388</v>
      </c>
      <c r="I513" t="s">
        <v>389</v>
      </c>
      <c r="J513" s="22" t="s">
        <v>447</v>
      </c>
      <c r="K513" s="12">
        <v>15</v>
      </c>
      <c r="L513" s="9">
        <v>4</v>
      </c>
      <c r="M513" s="12">
        <v>60</v>
      </c>
      <c r="N513" s="12">
        <v>0</v>
      </c>
      <c r="O513" s="11">
        <f t="shared" si="70"/>
        <v>15</v>
      </c>
      <c r="P513" s="12">
        <f t="shared" si="63"/>
        <v>0</v>
      </c>
      <c r="Q513" s="12">
        <f t="shared" si="64"/>
        <v>15</v>
      </c>
      <c r="R513" s="6" t="str">
        <f t="shared" si="65"/>
        <v>YES</v>
      </c>
      <c r="S513" s="6" t="str">
        <f t="shared" si="68"/>
        <v>YES</v>
      </c>
      <c r="T513" s="12">
        <f t="shared" si="69"/>
        <v>50</v>
      </c>
      <c r="U513" s="12">
        <f t="shared" si="66"/>
        <v>60</v>
      </c>
      <c r="V513" s="12">
        <f t="shared" si="67"/>
        <v>-10</v>
      </c>
    </row>
    <row r="514" spans="1:22" x14ac:dyDescent="0.25">
      <c r="A514" s="6" t="s">
        <v>24</v>
      </c>
      <c r="B514" s="6" t="s">
        <v>23</v>
      </c>
      <c r="C514" t="s">
        <v>415</v>
      </c>
      <c r="D514" t="s">
        <v>415</v>
      </c>
      <c r="E514" s="24" t="s">
        <v>393</v>
      </c>
      <c r="F514" t="s">
        <v>390</v>
      </c>
      <c r="G514" t="s">
        <v>391</v>
      </c>
      <c r="H514" t="s">
        <v>388</v>
      </c>
      <c r="I514" t="s">
        <v>389</v>
      </c>
      <c r="J514" s="22" t="s">
        <v>448</v>
      </c>
      <c r="K514" s="12">
        <v>0</v>
      </c>
      <c r="L514" s="9">
        <v>0</v>
      </c>
      <c r="M514" s="12">
        <v>16232.78</v>
      </c>
      <c r="N514" s="12">
        <v>16232.78</v>
      </c>
      <c r="O514" s="11" t="e">
        <f t="shared" si="70"/>
        <v>#DIV/0!</v>
      </c>
      <c r="P514" s="12" t="e">
        <f t="shared" ref="P514:P577" si="71">N514/L514</f>
        <v>#DIV/0!</v>
      </c>
      <c r="Q514" s="12" t="e">
        <f t="shared" ref="Q514:Q577" si="72">(M514+N514)/L514</f>
        <v>#DIV/0!</v>
      </c>
      <c r="R514" s="6" t="e">
        <f t="shared" ref="R514:R577" si="73">IF(Q514&gt;12.49,"YES","NO")</f>
        <v>#DIV/0!</v>
      </c>
      <c r="S514" s="6" t="e">
        <f t="shared" si="68"/>
        <v>#DIV/0!</v>
      </c>
      <c r="T514" s="12">
        <f t="shared" si="69"/>
        <v>0</v>
      </c>
      <c r="U514" s="12">
        <f t="shared" ref="U514:U577" si="74">M514+N514</f>
        <v>32465.56</v>
      </c>
      <c r="V514" s="12">
        <f t="shared" ref="V514:V577" si="75">T514-U514</f>
        <v>-32465.56</v>
      </c>
    </row>
    <row r="515" spans="1:22" x14ac:dyDescent="0.25">
      <c r="A515" s="6" t="s">
        <v>24</v>
      </c>
      <c r="B515" s="6" t="s">
        <v>23</v>
      </c>
      <c r="C515" t="s">
        <v>415</v>
      </c>
      <c r="D515" t="s">
        <v>415</v>
      </c>
      <c r="E515" s="24" t="s">
        <v>393</v>
      </c>
      <c r="F515" t="s">
        <v>390</v>
      </c>
      <c r="G515" t="s">
        <v>391</v>
      </c>
      <c r="H515" t="s">
        <v>388</v>
      </c>
      <c r="I515" t="s">
        <v>389</v>
      </c>
      <c r="J515" s="22" t="s">
        <v>448</v>
      </c>
      <c r="K515" s="12">
        <v>5</v>
      </c>
      <c r="L515" s="9">
        <v>463.41</v>
      </c>
      <c r="M515" s="12">
        <v>2317.0500000000002</v>
      </c>
      <c r="N515" s="12">
        <v>0</v>
      </c>
      <c r="O515" s="11">
        <f t="shared" si="70"/>
        <v>5</v>
      </c>
      <c r="P515" s="12">
        <f t="shared" si="71"/>
        <v>0</v>
      </c>
      <c r="Q515" s="12">
        <f t="shared" si="72"/>
        <v>5</v>
      </c>
      <c r="R515" s="6" t="str">
        <f t="shared" si="73"/>
        <v>NO</v>
      </c>
      <c r="S515" s="6" t="str">
        <f t="shared" si="68"/>
        <v>YES</v>
      </c>
      <c r="T515" s="12">
        <f t="shared" si="69"/>
        <v>5792.625</v>
      </c>
      <c r="U515" s="12">
        <f t="shared" si="74"/>
        <v>2317.0500000000002</v>
      </c>
      <c r="V515" s="12">
        <f t="shared" si="75"/>
        <v>3475.5749999999998</v>
      </c>
    </row>
    <row r="516" spans="1:22" x14ac:dyDescent="0.25">
      <c r="A516" s="6" t="s">
        <v>24</v>
      </c>
      <c r="B516" s="6" t="s">
        <v>23</v>
      </c>
      <c r="C516" t="s">
        <v>415</v>
      </c>
      <c r="D516" t="s">
        <v>415</v>
      </c>
      <c r="E516" s="24" t="s">
        <v>393</v>
      </c>
      <c r="F516" t="s">
        <v>390</v>
      </c>
      <c r="G516" t="s">
        <v>391</v>
      </c>
      <c r="H516" t="s">
        <v>388</v>
      </c>
      <c r="I516" t="s">
        <v>389</v>
      </c>
      <c r="J516" s="22" t="s">
        <v>448</v>
      </c>
      <c r="K516" s="12">
        <v>12.5</v>
      </c>
      <c r="L516" s="9">
        <v>29.02</v>
      </c>
      <c r="M516" s="12">
        <v>362.76</v>
      </c>
      <c r="N516" s="12">
        <v>0</v>
      </c>
      <c r="O516" s="11">
        <f t="shared" si="70"/>
        <v>12.500344589937974</v>
      </c>
      <c r="P516" s="12">
        <f t="shared" si="71"/>
        <v>0</v>
      </c>
      <c r="Q516" s="12">
        <f t="shared" si="72"/>
        <v>12.500344589937974</v>
      </c>
      <c r="R516" s="6" t="str">
        <f t="shared" si="73"/>
        <v>YES</v>
      </c>
      <c r="S516" s="6" t="str">
        <f t="shared" ref="S516:S579" si="76">IF(O516&gt;3.32,"YES","NO")</f>
        <v>YES</v>
      </c>
      <c r="T516" s="12">
        <f t="shared" ref="T516:T579" si="77">L516*12.5</f>
        <v>362.75</v>
      </c>
      <c r="U516" s="12">
        <f t="shared" si="74"/>
        <v>362.76</v>
      </c>
      <c r="V516" s="12">
        <f t="shared" si="75"/>
        <v>-9.9999999999909051E-3</v>
      </c>
    </row>
    <row r="517" spans="1:22" x14ac:dyDescent="0.25">
      <c r="A517" s="6" t="s">
        <v>24</v>
      </c>
      <c r="B517" s="6" t="s">
        <v>23</v>
      </c>
      <c r="C517" t="s">
        <v>415</v>
      </c>
      <c r="D517" t="s">
        <v>415</v>
      </c>
      <c r="E517" s="24" t="s">
        <v>393</v>
      </c>
      <c r="F517" t="s">
        <v>390</v>
      </c>
      <c r="G517" t="s">
        <v>391</v>
      </c>
      <c r="H517" t="s">
        <v>388</v>
      </c>
      <c r="I517" t="s">
        <v>389</v>
      </c>
      <c r="J517" s="22" t="s">
        <v>448</v>
      </c>
      <c r="K517" s="12">
        <v>22.5</v>
      </c>
      <c r="L517" s="9">
        <v>1</v>
      </c>
      <c r="M517" s="12">
        <v>22.5</v>
      </c>
      <c r="N517" s="12">
        <v>0</v>
      </c>
      <c r="O517" s="11">
        <f t="shared" si="70"/>
        <v>22.5</v>
      </c>
      <c r="P517" s="12">
        <f t="shared" si="71"/>
        <v>0</v>
      </c>
      <c r="Q517" s="12">
        <f t="shared" si="72"/>
        <v>22.5</v>
      </c>
      <c r="R517" s="6" t="str">
        <f t="shared" si="73"/>
        <v>YES</v>
      </c>
      <c r="S517" s="6" t="str">
        <f t="shared" si="76"/>
        <v>YES</v>
      </c>
      <c r="T517" s="12">
        <f t="shared" si="77"/>
        <v>12.5</v>
      </c>
      <c r="U517" s="12">
        <f t="shared" si="74"/>
        <v>22.5</v>
      </c>
      <c r="V517" s="12">
        <f t="shared" si="75"/>
        <v>-10</v>
      </c>
    </row>
    <row r="518" spans="1:22" x14ac:dyDescent="0.25">
      <c r="A518" s="6" t="s">
        <v>24</v>
      </c>
      <c r="B518" s="6" t="s">
        <v>23</v>
      </c>
      <c r="C518" t="s">
        <v>415</v>
      </c>
      <c r="D518" t="s">
        <v>415</v>
      </c>
      <c r="E518" s="24" t="s">
        <v>393</v>
      </c>
      <c r="F518" t="s">
        <v>390</v>
      </c>
      <c r="G518" t="s">
        <v>391</v>
      </c>
      <c r="H518" t="s">
        <v>388</v>
      </c>
      <c r="I518" t="s">
        <v>389</v>
      </c>
      <c r="J518" s="22" t="s">
        <v>449</v>
      </c>
      <c r="K518" s="12">
        <v>0</v>
      </c>
      <c r="L518" s="9">
        <v>0</v>
      </c>
      <c r="M518" s="12">
        <v>4158.51</v>
      </c>
      <c r="N518" s="12">
        <v>4158.51</v>
      </c>
      <c r="O518" s="11" t="e">
        <f t="shared" si="70"/>
        <v>#DIV/0!</v>
      </c>
      <c r="P518" s="12" t="e">
        <f t="shared" si="71"/>
        <v>#DIV/0!</v>
      </c>
      <c r="Q518" s="12" t="e">
        <f t="shared" si="72"/>
        <v>#DIV/0!</v>
      </c>
      <c r="R518" s="6" t="e">
        <f t="shared" si="73"/>
        <v>#DIV/0!</v>
      </c>
      <c r="S518" s="6" t="e">
        <f t="shared" si="76"/>
        <v>#DIV/0!</v>
      </c>
      <c r="T518" s="12">
        <f t="shared" si="77"/>
        <v>0</v>
      </c>
      <c r="U518" s="12">
        <f t="shared" si="74"/>
        <v>8317.02</v>
      </c>
      <c r="V518" s="12">
        <f t="shared" si="75"/>
        <v>-8317.02</v>
      </c>
    </row>
    <row r="519" spans="1:22" x14ac:dyDescent="0.25">
      <c r="A519" s="6" t="s">
        <v>24</v>
      </c>
      <c r="B519" s="6" t="s">
        <v>23</v>
      </c>
      <c r="C519" t="s">
        <v>415</v>
      </c>
      <c r="D519" t="s">
        <v>415</v>
      </c>
      <c r="E519" s="24" t="s">
        <v>393</v>
      </c>
      <c r="F519" t="s">
        <v>390</v>
      </c>
      <c r="G519" t="s">
        <v>391</v>
      </c>
      <c r="H519" t="s">
        <v>388</v>
      </c>
      <c r="I519" t="s">
        <v>389</v>
      </c>
      <c r="J519" s="22" t="s">
        <v>449</v>
      </c>
      <c r="K519" s="12">
        <v>5</v>
      </c>
      <c r="L519" s="9">
        <v>146.08000000000001</v>
      </c>
      <c r="M519" s="12">
        <v>730.4</v>
      </c>
      <c r="N519" s="12">
        <v>0</v>
      </c>
      <c r="O519" s="11">
        <f t="shared" si="70"/>
        <v>4.9999999999999991</v>
      </c>
      <c r="P519" s="12">
        <f t="shared" si="71"/>
        <v>0</v>
      </c>
      <c r="Q519" s="12">
        <f t="shared" si="72"/>
        <v>4.9999999999999991</v>
      </c>
      <c r="R519" s="6" t="str">
        <f t="shared" si="73"/>
        <v>NO</v>
      </c>
      <c r="S519" s="6" t="str">
        <f t="shared" si="76"/>
        <v>YES</v>
      </c>
      <c r="T519" s="12">
        <f t="shared" si="77"/>
        <v>1826.0000000000002</v>
      </c>
      <c r="U519" s="12">
        <f t="shared" si="74"/>
        <v>730.4</v>
      </c>
      <c r="V519" s="12">
        <f t="shared" si="75"/>
        <v>1095.6000000000004</v>
      </c>
    </row>
    <row r="520" spans="1:22" x14ac:dyDescent="0.25">
      <c r="A520" s="6" t="s">
        <v>24</v>
      </c>
      <c r="B520" s="6" t="s">
        <v>23</v>
      </c>
      <c r="C520" t="s">
        <v>415</v>
      </c>
      <c r="D520" t="s">
        <v>415</v>
      </c>
      <c r="E520" s="24" t="s">
        <v>393</v>
      </c>
      <c r="F520" t="s">
        <v>390</v>
      </c>
      <c r="G520" t="s">
        <v>391</v>
      </c>
      <c r="H520" t="s">
        <v>388</v>
      </c>
      <c r="I520" t="s">
        <v>389</v>
      </c>
      <c r="J520" s="22" t="s">
        <v>450</v>
      </c>
      <c r="K520" s="12">
        <v>0</v>
      </c>
      <c r="L520" s="9">
        <v>0</v>
      </c>
      <c r="M520" s="12">
        <v>4438.3999999999996</v>
      </c>
      <c r="N520" s="12">
        <v>4438.3999999999996</v>
      </c>
      <c r="O520" s="11" t="e">
        <f t="shared" si="70"/>
        <v>#DIV/0!</v>
      </c>
      <c r="P520" s="12" t="e">
        <f t="shared" si="71"/>
        <v>#DIV/0!</v>
      </c>
      <c r="Q520" s="12" t="e">
        <f t="shared" si="72"/>
        <v>#DIV/0!</v>
      </c>
      <c r="R520" s="6" t="e">
        <f t="shared" si="73"/>
        <v>#DIV/0!</v>
      </c>
      <c r="S520" s="6" t="e">
        <f t="shared" si="76"/>
        <v>#DIV/0!</v>
      </c>
      <c r="T520" s="12">
        <f t="shared" si="77"/>
        <v>0</v>
      </c>
      <c r="U520" s="12">
        <f t="shared" si="74"/>
        <v>8876.7999999999993</v>
      </c>
      <c r="V520" s="12">
        <f t="shared" si="75"/>
        <v>-8876.7999999999993</v>
      </c>
    </row>
    <row r="521" spans="1:22" x14ac:dyDescent="0.25">
      <c r="A521" s="6" t="s">
        <v>24</v>
      </c>
      <c r="B521" s="6" t="s">
        <v>23</v>
      </c>
      <c r="C521" t="s">
        <v>415</v>
      </c>
      <c r="D521" t="s">
        <v>415</v>
      </c>
      <c r="E521" s="24" t="s">
        <v>393</v>
      </c>
      <c r="F521" t="s">
        <v>390</v>
      </c>
      <c r="G521" t="s">
        <v>391</v>
      </c>
      <c r="H521" t="s">
        <v>388</v>
      </c>
      <c r="I521" t="s">
        <v>389</v>
      </c>
      <c r="J521" s="22" t="s">
        <v>450</v>
      </c>
      <c r="K521" s="12">
        <v>6.5</v>
      </c>
      <c r="L521" s="9">
        <v>267.26</v>
      </c>
      <c r="M521" s="12">
        <v>1737.21</v>
      </c>
      <c r="N521" s="12">
        <v>0</v>
      </c>
      <c r="O521" s="11">
        <f t="shared" si="70"/>
        <v>6.5000748334954732</v>
      </c>
      <c r="P521" s="12">
        <f t="shared" si="71"/>
        <v>0</v>
      </c>
      <c r="Q521" s="12">
        <f t="shared" si="72"/>
        <v>6.5000748334954732</v>
      </c>
      <c r="R521" s="6" t="str">
        <f t="shared" si="73"/>
        <v>NO</v>
      </c>
      <c r="S521" s="6" t="str">
        <f t="shared" si="76"/>
        <v>YES</v>
      </c>
      <c r="T521" s="12">
        <f t="shared" si="77"/>
        <v>3340.75</v>
      </c>
      <c r="U521" s="12">
        <f t="shared" si="74"/>
        <v>1737.21</v>
      </c>
      <c r="V521" s="12">
        <f t="shared" si="75"/>
        <v>1603.54</v>
      </c>
    </row>
    <row r="522" spans="1:22" x14ac:dyDescent="0.25">
      <c r="A522" s="6" t="s">
        <v>24</v>
      </c>
      <c r="B522" s="6" t="s">
        <v>23</v>
      </c>
      <c r="C522" t="s">
        <v>415</v>
      </c>
      <c r="D522" t="s">
        <v>415</v>
      </c>
      <c r="E522" s="24" t="s">
        <v>393</v>
      </c>
      <c r="F522" t="s">
        <v>390</v>
      </c>
      <c r="G522" t="s">
        <v>391</v>
      </c>
      <c r="H522" t="s">
        <v>388</v>
      </c>
      <c r="I522" t="s">
        <v>389</v>
      </c>
      <c r="J522" s="22" t="s">
        <v>451</v>
      </c>
      <c r="K522" s="12">
        <v>0</v>
      </c>
      <c r="L522" s="9">
        <v>0</v>
      </c>
      <c r="M522" s="12">
        <v>2888.26</v>
      </c>
      <c r="N522" s="12">
        <v>2888.26</v>
      </c>
      <c r="O522" s="11" t="e">
        <f t="shared" si="70"/>
        <v>#DIV/0!</v>
      </c>
      <c r="P522" s="12" t="e">
        <f t="shared" si="71"/>
        <v>#DIV/0!</v>
      </c>
      <c r="Q522" s="12" t="e">
        <f t="shared" si="72"/>
        <v>#DIV/0!</v>
      </c>
      <c r="R522" s="6" t="e">
        <f t="shared" si="73"/>
        <v>#DIV/0!</v>
      </c>
      <c r="S522" s="6" t="e">
        <f t="shared" si="76"/>
        <v>#DIV/0!</v>
      </c>
      <c r="T522" s="12">
        <f t="shared" si="77"/>
        <v>0</v>
      </c>
      <c r="U522" s="12">
        <f t="shared" si="74"/>
        <v>5776.52</v>
      </c>
      <c r="V522" s="12">
        <f t="shared" si="75"/>
        <v>-5776.52</v>
      </c>
    </row>
    <row r="523" spans="1:22" x14ac:dyDescent="0.25">
      <c r="A523" s="6" t="s">
        <v>24</v>
      </c>
      <c r="B523" s="6" t="s">
        <v>23</v>
      </c>
      <c r="C523" t="s">
        <v>415</v>
      </c>
      <c r="D523" t="s">
        <v>415</v>
      </c>
      <c r="E523" s="24" t="s">
        <v>393</v>
      </c>
      <c r="F523" t="s">
        <v>390</v>
      </c>
      <c r="G523" t="s">
        <v>391</v>
      </c>
      <c r="H523" t="s">
        <v>388</v>
      </c>
      <c r="I523" t="s">
        <v>389</v>
      </c>
      <c r="J523" s="22" t="s">
        <v>451</v>
      </c>
      <c r="K523" s="12">
        <v>5.5</v>
      </c>
      <c r="L523" s="9">
        <v>265.37</v>
      </c>
      <c r="M523" s="12">
        <v>1459.55</v>
      </c>
      <c r="N523" s="12">
        <v>0</v>
      </c>
      <c r="O523" s="11">
        <f t="shared" si="70"/>
        <v>5.5000565248520932</v>
      </c>
      <c r="P523" s="12">
        <f t="shared" si="71"/>
        <v>0</v>
      </c>
      <c r="Q523" s="12">
        <f t="shared" si="72"/>
        <v>5.5000565248520932</v>
      </c>
      <c r="R523" s="6" t="str">
        <f t="shared" si="73"/>
        <v>NO</v>
      </c>
      <c r="S523" s="6" t="str">
        <f t="shared" si="76"/>
        <v>YES</v>
      </c>
      <c r="T523" s="12">
        <f t="shared" si="77"/>
        <v>3317.125</v>
      </c>
      <c r="U523" s="12">
        <f t="shared" si="74"/>
        <v>1459.55</v>
      </c>
      <c r="V523" s="12">
        <f t="shared" si="75"/>
        <v>1857.575</v>
      </c>
    </row>
    <row r="524" spans="1:22" x14ac:dyDescent="0.25">
      <c r="A524" s="6" t="s">
        <v>24</v>
      </c>
      <c r="B524" s="6" t="s">
        <v>23</v>
      </c>
      <c r="C524" t="s">
        <v>415</v>
      </c>
      <c r="D524" t="s">
        <v>415</v>
      </c>
      <c r="E524" s="24" t="s">
        <v>393</v>
      </c>
      <c r="F524" t="s">
        <v>390</v>
      </c>
      <c r="G524" t="s">
        <v>391</v>
      </c>
      <c r="H524" t="s">
        <v>388</v>
      </c>
      <c r="I524" t="s">
        <v>389</v>
      </c>
      <c r="J524" s="22" t="s">
        <v>451</v>
      </c>
      <c r="K524" s="12">
        <v>13</v>
      </c>
      <c r="L524" s="9">
        <v>3.23</v>
      </c>
      <c r="M524" s="12">
        <v>41.99</v>
      </c>
      <c r="N524" s="12">
        <v>0</v>
      </c>
      <c r="O524" s="11">
        <f t="shared" si="70"/>
        <v>13</v>
      </c>
      <c r="P524" s="12">
        <f t="shared" si="71"/>
        <v>0</v>
      </c>
      <c r="Q524" s="12">
        <f t="shared" si="72"/>
        <v>13</v>
      </c>
      <c r="R524" s="6" t="str">
        <f t="shared" si="73"/>
        <v>YES</v>
      </c>
      <c r="S524" s="6" t="str">
        <f t="shared" si="76"/>
        <v>YES</v>
      </c>
      <c r="T524" s="12">
        <f t="shared" si="77"/>
        <v>40.375</v>
      </c>
      <c r="U524" s="12">
        <f t="shared" si="74"/>
        <v>41.99</v>
      </c>
      <c r="V524" s="12">
        <f t="shared" si="75"/>
        <v>-1.615000000000002</v>
      </c>
    </row>
    <row r="525" spans="1:22" x14ac:dyDescent="0.25">
      <c r="A525" s="6" t="s">
        <v>24</v>
      </c>
      <c r="B525" s="6" t="s">
        <v>23</v>
      </c>
      <c r="C525" t="s">
        <v>415</v>
      </c>
      <c r="D525" t="s">
        <v>415</v>
      </c>
      <c r="E525" s="24" t="s">
        <v>393</v>
      </c>
      <c r="F525" t="s">
        <v>390</v>
      </c>
      <c r="G525" t="s">
        <v>391</v>
      </c>
      <c r="H525" t="s">
        <v>388</v>
      </c>
      <c r="I525" t="s">
        <v>389</v>
      </c>
      <c r="J525" s="22" t="s">
        <v>451</v>
      </c>
      <c r="K525" s="12">
        <v>15</v>
      </c>
      <c r="L525" s="9">
        <v>4</v>
      </c>
      <c r="M525" s="12">
        <v>60</v>
      </c>
      <c r="N525" s="12">
        <v>0</v>
      </c>
      <c r="O525" s="11">
        <f t="shared" si="70"/>
        <v>15</v>
      </c>
      <c r="P525" s="12">
        <f t="shared" si="71"/>
        <v>0</v>
      </c>
      <c r="Q525" s="12">
        <f t="shared" si="72"/>
        <v>15</v>
      </c>
      <c r="R525" s="6" t="str">
        <f t="shared" si="73"/>
        <v>YES</v>
      </c>
      <c r="S525" s="6" t="str">
        <f t="shared" si="76"/>
        <v>YES</v>
      </c>
      <c r="T525" s="12">
        <f t="shared" si="77"/>
        <v>50</v>
      </c>
      <c r="U525" s="12">
        <f t="shared" si="74"/>
        <v>60</v>
      </c>
      <c r="V525" s="12">
        <f t="shared" si="75"/>
        <v>-10</v>
      </c>
    </row>
    <row r="526" spans="1:22" x14ac:dyDescent="0.25">
      <c r="A526" s="6" t="s">
        <v>24</v>
      </c>
      <c r="B526" s="6" t="s">
        <v>23</v>
      </c>
      <c r="C526" t="s">
        <v>415</v>
      </c>
      <c r="D526" t="s">
        <v>415</v>
      </c>
      <c r="E526" s="24" t="s">
        <v>393</v>
      </c>
      <c r="F526" t="s">
        <v>390</v>
      </c>
      <c r="G526" t="s">
        <v>391</v>
      </c>
      <c r="H526" t="s">
        <v>388</v>
      </c>
      <c r="I526" t="s">
        <v>389</v>
      </c>
      <c r="J526" s="22" t="s">
        <v>452</v>
      </c>
      <c r="K526" s="12">
        <v>0</v>
      </c>
      <c r="L526" s="9">
        <v>0</v>
      </c>
      <c r="M526" s="12">
        <v>752.37</v>
      </c>
      <c r="N526" s="12">
        <v>752.37</v>
      </c>
      <c r="O526" s="11" t="e">
        <f t="shared" si="70"/>
        <v>#DIV/0!</v>
      </c>
      <c r="P526" s="12" t="e">
        <f t="shared" si="71"/>
        <v>#DIV/0!</v>
      </c>
      <c r="Q526" s="12" t="e">
        <f t="shared" si="72"/>
        <v>#DIV/0!</v>
      </c>
      <c r="R526" s="6" t="e">
        <f t="shared" si="73"/>
        <v>#DIV/0!</v>
      </c>
      <c r="S526" s="6" t="e">
        <f t="shared" si="76"/>
        <v>#DIV/0!</v>
      </c>
      <c r="T526" s="12">
        <f t="shared" si="77"/>
        <v>0</v>
      </c>
      <c r="U526" s="12">
        <f t="shared" si="74"/>
        <v>1504.74</v>
      </c>
      <c r="V526" s="12">
        <f t="shared" si="75"/>
        <v>-1504.74</v>
      </c>
    </row>
    <row r="527" spans="1:22" x14ac:dyDescent="0.25">
      <c r="A527" s="6" t="s">
        <v>24</v>
      </c>
      <c r="B527" s="6" t="s">
        <v>23</v>
      </c>
      <c r="C527" t="s">
        <v>415</v>
      </c>
      <c r="D527" t="s">
        <v>415</v>
      </c>
      <c r="E527" s="24" t="s">
        <v>393</v>
      </c>
      <c r="F527" t="s">
        <v>390</v>
      </c>
      <c r="G527" t="s">
        <v>391</v>
      </c>
      <c r="H527" t="s">
        <v>388</v>
      </c>
      <c r="I527" t="s">
        <v>389</v>
      </c>
      <c r="J527" s="22" t="s">
        <v>452</v>
      </c>
      <c r="K527" s="12">
        <v>6</v>
      </c>
      <c r="L527" s="9">
        <v>66.02</v>
      </c>
      <c r="M527" s="12">
        <v>396.12</v>
      </c>
      <c r="N527" s="12">
        <v>0</v>
      </c>
      <c r="O527" s="11">
        <f t="shared" si="70"/>
        <v>6</v>
      </c>
      <c r="P527" s="12">
        <f t="shared" si="71"/>
        <v>0</v>
      </c>
      <c r="Q527" s="12">
        <f t="shared" si="72"/>
        <v>6</v>
      </c>
      <c r="R527" s="6" t="str">
        <f t="shared" si="73"/>
        <v>NO</v>
      </c>
      <c r="S527" s="6" t="str">
        <f t="shared" si="76"/>
        <v>YES</v>
      </c>
      <c r="T527" s="12">
        <f t="shared" si="77"/>
        <v>825.25</v>
      </c>
      <c r="U527" s="12">
        <f t="shared" si="74"/>
        <v>396.12</v>
      </c>
      <c r="V527" s="12">
        <f t="shared" si="75"/>
        <v>429.13</v>
      </c>
    </row>
    <row r="528" spans="1:22" x14ac:dyDescent="0.25">
      <c r="A528" s="6" t="s">
        <v>24</v>
      </c>
      <c r="B528" s="6" t="s">
        <v>23</v>
      </c>
      <c r="C528" t="s">
        <v>415</v>
      </c>
      <c r="D528" t="s">
        <v>415</v>
      </c>
      <c r="E528" s="24" t="s">
        <v>393</v>
      </c>
      <c r="F528" t="s">
        <v>390</v>
      </c>
      <c r="G528" t="s">
        <v>391</v>
      </c>
      <c r="H528" t="s">
        <v>388</v>
      </c>
      <c r="I528" t="s">
        <v>389</v>
      </c>
      <c r="J528" s="22" t="s">
        <v>452</v>
      </c>
      <c r="K528" s="12">
        <v>15</v>
      </c>
      <c r="L528" s="9">
        <v>12</v>
      </c>
      <c r="M528" s="12">
        <v>180</v>
      </c>
      <c r="N528" s="12">
        <v>0</v>
      </c>
      <c r="O528" s="11">
        <f t="shared" si="70"/>
        <v>15</v>
      </c>
      <c r="P528" s="12">
        <f t="shared" si="71"/>
        <v>0</v>
      </c>
      <c r="Q528" s="12">
        <f t="shared" si="72"/>
        <v>15</v>
      </c>
      <c r="R528" s="6" t="str">
        <f t="shared" si="73"/>
        <v>YES</v>
      </c>
      <c r="S528" s="6" t="str">
        <f t="shared" si="76"/>
        <v>YES</v>
      </c>
      <c r="T528" s="12">
        <f t="shared" si="77"/>
        <v>150</v>
      </c>
      <c r="U528" s="12">
        <f t="shared" si="74"/>
        <v>180</v>
      </c>
      <c r="V528" s="12">
        <f t="shared" si="75"/>
        <v>-30</v>
      </c>
    </row>
    <row r="529" spans="1:22" x14ac:dyDescent="0.25">
      <c r="A529" s="6" t="s">
        <v>24</v>
      </c>
      <c r="B529" s="6" t="s">
        <v>23</v>
      </c>
      <c r="C529" t="s">
        <v>415</v>
      </c>
      <c r="D529" t="s">
        <v>415</v>
      </c>
      <c r="E529" s="24" t="s">
        <v>393</v>
      </c>
      <c r="F529" t="s">
        <v>390</v>
      </c>
      <c r="G529" t="s">
        <v>391</v>
      </c>
      <c r="H529" t="s">
        <v>388</v>
      </c>
      <c r="I529" t="s">
        <v>389</v>
      </c>
      <c r="J529" s="22" t="s">
        <v>408</v>
      </c>
      <c r="K529" s="12">
        <v>0</v>
      </c>
      <c r="L529" s="9">
        <v>0</v>
      </c>
      <c r="M529" s="12">
        <v>5337.35</v>
      </c>
      <c r="N529" s="12">
        <v>5337.35</v>
      </c>
      <c r="O529" s="11" t="e">
        <f t="shared" si="70"/>
        <v>#DIV/0!</v>
      </c>
      <c r="P529" s="12" t="e">
        <f t="shared" si="71"/>
        <v>#DIV/0!</v>
      </c>
      <c r="Q529" s="12" t="e">
        <f t="shared" si="72"/>
        <v>#DIV/0!</v>
      </c>
      <c r="R529" s="6" t="e">
        <f t="shared" si="73"/>
        <v>#DIV/0!</v>
      </c>
      <c r="S529" s="6" t="e">
        <f t="shared" si="76"/>
        <v>#DIV/0!</v>
      </c>
      <c r="T529" s="12">
        <f t="shared" si="77"/>
        <v>0</v>
      </c>
      <c r="U529" s="12">
        <f t="shared" si="74"/>
        <v>10674.7</v>
      </c>
      <c r="V529" s="12">
        <f t="shared" si="75"/>
        <v>-10674.7</v>
      </c>
    </row>
    <row r="530" spans="1:22" x14ac:dyDescent="0.25">
      <c r="A530" s="6" t="s">
        <v>24</v>
      </c>
      <c r="B530" s="6" t="s">
        <v>23</v>
      </c>
      <c r="C530" t="s">
        <v>415</v>
      </c>
      <c r="D530" t="s">
        <v>415</v>
      </c>
      <c r="E530" s="24" t="s">
        <v>393</v>
      </c>
      <c r="F530" t="s">
        <v>390</v>
      </c>
      <c r="G530" t="s">
        <v>391</v>
      </c>
      <c r="H530" t="s">
        <v>388</v>
      </c>
      <c r="I530" t="s">
        <v>389</v>
      </c>
      <c r="J530" s="22" t="s">
        <v>408</v>
      </c>
      <c r="K530" s="12">
        <v>6</v>
      </c>
      <c r="L530" s="9">
        <v>244.9</v>
      </c>
      <c r="M530" s="12">
        <v>1469.4</v>
      </c>
      <c r="N530" s="12">
        <v>0</v>
      </c>
      <c r="O530" s="11">
        <f t="shared" si="70"/>
        <v>6</v>
      </c>
      <c r="P530" s="12">
        <f t="shared" si="71"/>
        <v>0</v>
      </c>
      <c r="Q530" s="12">
        <f t="shared" si="72"/>
        <v>6</v>
      </c>
      <c r="R530" s="6" t="str">
        <f t="shared" si="73"/>
        <v>NO</v>
      </c>
      <c r="S530" s="6" t="str">
        <f t="shared" si="76"/>
        <v>YES</v>
      </c>
      <c r="T530" s="12">
        <f t="shared" si="77"/>
        <v>3061.25</v>
      </c>
      <c r="U530" s="12">
        <f t="shared" si="74"/>
        <v>1469.4</v>
      </c>
      <c r="V530" s="12">
        <f t="shared" si="75"/>
        <v>1591.85</v>
      </c>
    </row>
    <row r="531" spans="1:22" x14ac:dyDescent="0.25">
      <c r="A531" s="6" t="s">
        <v>24</v>
      </c>
      <c r="B531" s="6" t="s">
        <v>23</v>
      </c>
      <c r="C531" t="s">
        <v>415</v>
      </c>
      <c r="D531" t="s">
        <v>415</v>
      </c>
      <c r="E531" s="24" t="s">
        <v>393</v>
      </c>
      <c r="F531" t="s">
        <v>390</v>
      </c>
      <c r="G531" t="s">
        <v>391</v>
      </c>
      <c r="H531" t="s">
        <v>388</v>
      </c>
      <c r="I531" t="s">
        <v>389</v>
      </c>
      <c r="J531" s="22" t="s">
        <v>408</v>
      </c>
      <c r="K531" s="12">
        <v>13.5</v>
      </c>
      <c r="L531" s="9">
        <v>16.39</v>
      </c>
      <c r="M531" s="12">
        <v>221.27</v>
      </c>
      <c r="N531" s="12">
        <v>0</v>
      </c>
      <c r="O531" s="11">
        <f t="shared" si="70"/>
        <v>13.500305064063454</v>
      </c>
      <c r="P531" s="12">
        <f t="shared" si="71"/>
        <v>0</v>
      </c>
      <c r="Q531" s="12">
        <f t="shared" si="72"/>
        <v>13.500305064063454</v>
      </c>
      <c r="R531" s="6" t="str">
        <f t="shared" si="73"/>
        <v>YES</v>
      </c>
      <c r="S531" s="6" t="str">
        <f t="shared" si="76"/>
        <v>YES</v>
      </c>
      <c r="T531" s="12">
        <f t="shared" si="77"/>
        <v>204.875</v>
      </c>
      <c r="U531" s="12">
        <f t="shared" si="74"/>
        <v>221.27</v>
      </c>
      <c r="V531" s="12">
        <f t="shared" si="75"/>
        <v>-16.39500000000001</v>
      </c>
    </row>
    <row r="532" spans="1:22" x14ac:dyDescent="0.25">
      <c r="A532" s="6" t="s">
        <v>24</v>
      </c>
      <c r="B532" s="6" t="s">
        <v>23</v>
      </c>
      <c r="C532" t="s">
        <v>415</v>
      </c>
      <c r="D532" t="s">
        <v>415</v>
      </c>
      <c r="E532" s="24" t="s">
        <v>393</v>
      </c>
      <c r="F532" t="s">
        <v>390</v>
      </c>
      <c r="G532" t="s">
        <v>391</v>
      </c>
      <c r="H532" t="s">
        <v>388</v>
      </c>
      <c r="I532" t="s">
        <v>389</v>
      </c>
      <c r="J532" s="22" t="s">
        <v>408</v>
      </c>
      <c r="K532" s="12">
        <v>15</v>
      </c>
      <c r="L532" s="9">
        <v>23.17</v>
      </c>
      <c r="M532" s="12">
        <v>347.55</v>
      </c>
      <c r="N532" s="12">
        <v>0</v>
      </c>
      <c r="O532" s="11">
        <f t="shared" si="70"/>
        <v>15</v>
      </c>
      <c r="P532" s="12">
        <f t="shared" si="71"/>
        <v>0</v>
      </c>
      <c r="Q532" s="12">
        <f t="shared" si="72"/>
        <v>15</v>
      </c>
      <c r="R532" s="6" t="str">
        <f t="shared" si="73"/>
        <v>YES</v>
      </c>
      <c r="S532" s="6" t="str">
        <f t="shared" si="76"/>
        <v>YES</v>
      </c>
      <c r="T532" s="12">
        <f t="shared" si="77"/>
        <v>289.625</v>
      </c>
      <c r="U532" s="12">
        <f t="shared" si="74"/>
        <v>347.55</v>
      </c>
      <c r="V532" s="12">
        <f t="shared" si="75"/>
        <v>-57.925000000000011</v>
      </c>
    </row>
    <row r="533" spans="1:22" x14ac:dyDescent="0.25">
      <c r="A533" s="6" t="s">
        <v>24</v>
      </c>
      <c r="B533" s="6" t="s">
        <v>23</v>
      </c>
      <c r="C533" t="s">
        <v>415</v>
      </c>
      <c r="D533" t="s">
        <v>415</v>
      </c>
      <c r="E533" s="24" t="s">
        <v>393</v>
      </c>
      <c r="F533" t="s">
        <v>390</v>
      </c>
      <c r="G533" t="s">
        <v>391</v>
      </c>
      <c r="H533" t="s">
        <v>388</v>
      </c>
      <c r="I533" t="s">
        <v>389</v>
      </c>
      <c r="J533" s="22" t="s">
        <v>408</v>
      </c>
      <c r="K533" s="12">
        <v>22.5</v>
      </c>
      <c r="L533" s="9">
        <v>1</v>
      </c>
      <c r="M533" s="12">
        <v>22.5</v>
      </c>
      <c r="N533" s="12">
        <v>0</v>
      </c>
      <c r="O533" s="11">
        <f t="shared" si="70"/>
        <v>22.5</v>
      </c>
      <c r="P533" s="12">
        <f t="shared" si="71"/>
        <v>0</v>
      </c>
      <c r="Q533" s="12">
        <f t="shared" si="72"/>
        <v>22.5</v>
      </c>
      <c r="R533" s="6" t="str">
        <f t="shared" si="73"/>
        <v>YES</v>
      </c>
      <c r="S533" s="6" t="str">
        <f t="shared" si="76"/>
        <v>YES</v>
      </c>
      <c r="T533" s="12">
        <f t="shared" si="77"/>
        <v>12.5</v>
      </c>
      <c r="U533" s="12">
        <f t="shared" si="74"/>
        <v>22.5</v>
      </c>
      <c r="V533" s="12">
        <f t="shared" si="75"/>
        <v>-10</v>
      </c>
    </row>
    <row r="534" spans="1:22" x14ac:dyDescent="0.25">
      <c r="A534" s="6" t="s">
        <v>24</v>
      </c>
      <c r="B534" s="6" t="s">
        <v>23</v>
      </c>
      <c r="C534" t="s">
        <v>415</v>
      </c>
      <c r="D534" t="s">
        <v>415</v>
      </c>
      <c r="E534" s="24" t="s">
        <v>393</v>
      </c>
      <c r="F534" t="s">
        <v>390</v>
      </c>
      <c r="G534" t="s">
        <v>391</v>
      </c>
      <c r="H534" t="s">
        <v>388</v>
      </c>
      <c r="I534" t="s">
        <v>389</v>
      </c>
      <c r="J534" s="22" t="s">
        <v>453</v>
      </c>
      <c r="K534" s="12">
        <v>0</v>
      </c>
      <c r="L534" s="9">
        <v>0</v>
      </c>
      <c r="M534" s="12">
        <v>18498.04</v>
      </c>
      <c r="N534" s="12">
        <v>18498.04</v>
      </c>
      <c r="O534" s="11" t="e">
        <f t="shared" si="70"/>
        <v>#DIV/0!</v>
      </c>
      <c r="P534" s="12" t="e">
        <f t="shared" si="71"/>
        <v>#DIV/0!</v>
      </c>
      <c r="Q534" s="12" t="e">
        <f t="shared" si="72"/>
        <v>#DIV/0!</v>
      </c>
      <c r="R534" s="6" t="e">
        <f t="shared" si="73"/>
        <v>#DIV/0!</v>
      </c>
      <c r="S534" s="6" t="e">
        <f t="shared" si="76"/>
        <v>#DIV/0!</v>
      </c>
      <c r="T534" s="12">
        <f t="shared" si="77"/>
        <v>0</v>
      </c>
      <c r="U534" s="12">
        <f t="shared" si="74"/>
        <v>36996.080000000002</v>
      </c>
      <c r="V534" s="12">
        <f t="shared" si="75"/>
        <v>-36996.080000000002</v>
      </c>
    </row>
    <row r="535" spans="1:22" x14ac:dyDescent="0.25">
      <c r="A535" s="6" t="s">
        <v>24</v>
      </c>
      <c r="B535" s="6" t="s">
        <v>23</v>
      </c>
      <c r="C535" t="s">
        <v>415</v>
      </c>
      <c r="D535" t="s">
        <v>415</v>
      </c>
      <c r="E535" s="24" t="s">
        <v>393</v>
      </c>
      <c r="F535" t="s">
        <v>390</v>
      </c>
      <c r="G535" t="s">
        <v>391</v>
      </c>
      <c r="H535" t="s">
        <v>388</v>
      </c>
      <c r="I535" t="s">
        <v>389</v>
      </c>
      <c r="J535" s="22" t="s">
        <v>453</v>
      </c>
      <c r="K535" s="12">
        <v>5</v>
      </c>
      <c r="L535" s="9">
        <v>477.95</v>
      </c>
      <c r="M535" s="12">
        <v>2389.75</v>
      </c>
      <c r="N535" s="12">
        <v>0</v>
      </c>
      <c r="O535" s="11">
        <f t="shared" si="70"/>
        <v>5</v>
      </c>
      <c r="P535" s="12">
        <f t="shared" si="71"/>
        <v>0</v>
      </c>
      <c r="Q535" s="12">
        <f t="shared" si="72"/>
        <v>5</v>
      </c>
      <c r="R535" s="6" t="str">
        <f t="shared" si="73"/>
        <v>NO</v>
      </c>
      <c r="S535" s="6" t="str">
        <f t="shared" si="76"/>
        <v>YES</v>
      </c>
      <c r="T535" s="12">
        <f t="shared" si="77"/>
        <v>5974.375</v>
      </c>
      <c r="U535" s="12">
        <f t="shared" si="74"/>
        <v>2389.75</v>
      </c>
      <c r="V535" s="12">
        <f t="shared" si="75"/>
        <v>3584.625</v>
      </c>
    </row>
    <row r="536" spans="1:22" x14ac:dyDescent="0.25">
      <c r="A536" s="6" t="s">
        <v>24</v>
      </c>
      <c r="B536" s="6" t="s">
        <v>23</v>
      </c>
      <c r="C536" t="s">
        <v>415</v>
      </c>
      <c r="D536" t="s">
        <v>415</v>
      </c>
      <c r="E536" s="24" t="s">
        <v>393</v>
      </c>
      <c r="F536" t="s">
        <v>390</v>
      </c>
      <c r="G536" t="s">
        <v>391</v>
      </c>
      <c r="H536" t="s">
        <v>388</v>
      </c>
      <c r="I536" t="s">
        <v>389</v>
      </c>
      <c r="J536" s="22" t="s">
        <v>453</v>
      </c>
      <c r="K536" s="12">
        <v>12.5</v>
      </c>
      <c r="L536" s="9">
        <v>133.83000000000001</v>
      </c>
      <c r="M536" s="12">
        <v>1672.89</v>
      </c>
      <c r="N536" s="12">
        <v>0</v>
      </c>
      <c r="O536" s="11">
        <f t="shared" si="70"/>
        <v>12.500112082492715</v>
      </c>
      <c r="P536" s="12">
        <f t="shared" si="71"/>
        <v>0</v>
      </c>
      <c r="Q536" s="12">
        <f t="shared" si="72"/>
        <v>12.500112082492715</v>
      </c>
      <c r="R536" s="6" t="str">
        <f t="shared" si="73"/>
        <v>YES</v>
      </c>
      <c r="S536" s="6" t="str">
        <f t="shared" si="76"/>
        <v>YES</v>
      </c>
      <c r="T536" s="12">
        <f t="shared" si="77"/>
        <v>1672.8750000000002</v>
      </c>
      <c r="U536" s="12">
        <f t="shared" si="74"/>
        <v>1672.89</v>
      </c>
      <c r="V536" s="12">
        <f t="shared" si="75"/>
        <v>-1.4999999999872671E-2</v>
      </c>
    </row>
    <row r="537" spans="1:22" x14ac:dyDescent="0.25">
      <c r="A537" s="6" t="s">
        <v>24</v>
      </c>
      <c r="B537" s="6" t="s">
        <v>23</v>
      </c>
      <c r="C537" t="s">
        <v>415</v>
      </c>
      <c r="D537" t="s">
        <v>415</v>
      </c>
      <c r="E537" s="24" t="s">
        <v>393</v>
      </c>
      <c r="F537" t="s">
        <v>390</v>
      </c>
      <c r="G537" t="s">
        <v>391</v>
      </c>
      <c r="H537" t="s">
        <v>388</v>
      </c>
      <c r="I537" t="s">
        <v>389</v>
      </c>
      <c r="J537" s="22" t="s">
        <v>453</v>
      </c>
      <c r="K537" s="12">
        <v>22.5</v>
      </c>
      <c r="L537" s="9">
        <v>1</v>
      </c>
      <c r="M537" s="12">
        <v>22.5</v>
      </c>
      <c r="N537" s="12">
        <v>0</v>
      </c>
      <c r="O537" s="11">
        <f t="shared" si="70"/>
        <v>22.5</v>
      </c>
      <c r="P537" s="12">
        <f t="shared" si="71"/>
        <v>0</v>
      </c>
      <c r="Q537" s="12">
        <f t="shared" si="72"/>
        <v>22.5</v>
      </c>
      <c r="R537" s="6" t="str">
        <f t="shared" si="73"/>
        <v>YES</v>
      </c>
      <c r="S537" s="6" t="str">
        <f t="shared" si="76"/>
        <v>YES</v>
      </c>
      <c r="T537" s="12">
        <f t="shared" si="77"/>
        <v>12.5</v>
      </c>
      <c r="U537" s="12">
        <f t="shared" si="74"/>
        <v>22.5</v>
      </c>
      <c r="V537" s="12">
        <f t="shared" si="75"/>
        <v>-10</v>
      </c>
    </row>
    <row r="538" spans="1:22" x14ac:dyDescent="0.25">
      <c r="A538" s="6" t="s">
        <v>24</v>
      </c>
      <c r="B538" s="6" t="s">
        <v>23</v>
      </c>
      <c r="C538" t="s">
        <v>415</v>
      </c>
      <c r="D538" t="s">
        <v>415</v>
      </c>
      <c r="E538" s="24" t="s">
        <v>393</v>
      </c>
      <c r="F538" t="s">
        <v>390</v>
      </c>
      <c r="G538" t="s">
        <v>391</v>
      </c>
      <c r="H538" t="s">
        <v>388</v>
      </c>
      <c r="I538" t="s">
        <v>389</v>
      </c>
      <c r="J538" s="22" t="s">
        <v>454</v>
      </c>
      <c r="K538" s="12">
        <v>0</v>
      </c>
      <c r="L538" s="9">
        <v>0</v>
      </c>
      <c r="M538" s="12">
        <v>12478.63</v>
      </c>
      <c r="N538" s="12">
        <v>12478.63</v>
      </c>
      <c r="O538" s="11" t="e">
        <f t="shared" si="70"/>
        <v>#DIV/0!</v>
      </c>
      <c r="P538" s="12" t="e">
        <f t="shared" si="71"/>
        <v>#DIV/0!</v>
      </c>
      <c r="Q538" s="12" t="e">
        <f t="shared" si="72"/>
        <v>#DIV/0!</v>
      </c>
      <c r="R538" s="6" t="e">
        <f t="shared" si="73"/>
        <v>#DIV/0!</v>
      </c>
      <c r="S538" s="6" t="e">
        <f t="shared" si="76"/>
        <v>#DIV/0!</v>
      </c>
      <c r="T538" s="12">
        <f t="shared" si="77"/>
        <v>0</v>
      </c>
      <c r="U538" s="12">
        <f t="shared" si="74"/>
        <v>24957.26</v>
      </c>
      <c r="V538" s="12">
        <f t="shared" si="75"/>
        <v>-24957.26</v>
      </c>
    </row>
    <row r="539" spans="1:22" x14ac:dyDescent="0.25">
      <c r="A539" s="6" t="s">
        <v>24</v>
      </c>
      <c r="B539" s="6" t="s">
        <v>23</v>
      </c>
      <c r="C539" t="s">
        <v>415</v>
      </c>
      <c r="D539" t="s">
        <v>415</v>
      </c>
      <c r="E539" s="24" t="s">
        <v>393</v>
      </c>
      <c r="F539" t="s">
        <v>390</v>
      </c>
      <c r="G539" t="s">
        <v>391</v>
      </c>
      <c r="H539" t="s">
        <v>388</v>
      </c>
      <c r="I539" t="s">
        <v>389</v>
      </c>
      <c r="J539" s="22" t="s">
        <v>454</v>
      </c>
      <c r="K539" s="12">
        <v>5</v>
      </c>
      <c r="L539" s="9">
        <v>417.49</v>
      </c>
      <c r="M539" s="12">
        <v>2087.4499999999998</v>
      </c>
      <c r="N539" s="12">
        <v>0</v>
      </c>
      <c r="O539" s="11">
        <f t="shared" si="70"/>
        <v>4.9999999999999991</v>
      </c>
      <c r="P539" s="12">
        <f t="shared" si="71"/>
        <v>0</v>
      </c>
      <c r="Q539" s="12">
        <f t="shared" si="72"/>
        <v>4.9999999999999991</v>
      </c>
      <c r="R539" s="6" t="str">
        <f t="shared" si="73"/>
        <v>NO</v>
      </c>
      <c r="S539" s="6" t="str">
        <f t="shared" si="76"/>
        <v>YES</v>
      </c>
      <c r="T539" s="12">
        <f t="shared" si="77"/>
        <v>5218.625</v>
      </c>
      <c r="U539" s="12">
        <f t="shared" si="74"/>
        <v>2087.4499999999998</v>
      </c>
      <c r="V539" s="12">
        <f t="shared" si="75"/>
        <v>3131.1750000000002</v>
      </c>
    </row>
    <row r="540" spans="1:22" x14ac:dyDescent="0.25">
      <c r="A540" s="6" t="s">
        <v>24</v>
      </c>
      <c r="B540" s="6" t="s">
        <v>23</v>
      </c>
      <c r="C540" t="s">
        <v>415</v>
      </c>
      <c r="D540" t="s">
        <v>415</v>
      </c>
      <c r="E540" s="24" t="s">
        <v>393</v>
      </c>
      <c r="F540" t="s">
        <v>390</v>
      </c>
      <c r="G540" t="s">
        <v>391</v>
      </c>
      <c r="H540" t="s">
        <v>388</v>
      </c>
      <c r="I540" t="s">
        <v>389</v>
      </c>
      <c r="J540" s="22" t="s">
        <v>454</v>
      </c>
      <c r="K540" s="12">
        <v>12.5</v>
      </c>
      <c r="L540" s="9">
        <v>42.79</v>
      </c>
      <c r="M540" s="12">
        <v>534.89</v>
      </c>
      <c r="N540" s="12">
        <v>0</v>
      </c>
      <c r="O540" s="11">
        <f t="shared" ref="O540:O603" si="78">M540/L540</f>
        <v>12.500350549193737</v>
      </c>
      <c r="P540" s="12">
        <f t="shared" si="71"/>
        <v>0</v>
      </c>
      <c r="Q540" s="12">
        <f t="shared" si="72"/>
        <v>12.500350549193737</v>
      </c>
      <c r="R540" s="6" t="str">
        <f t="shared" si="73"/>
        <v>YES</v>
      </c>
      <c r="S540" s="6" t="str">
        <f t="shared" si="76"/>
        <v>YES</v>
      </c>
      <c r="T540" s="12">
        <f t="shared" si="77"/>
        <v>534.875</v>
      </c>
      <c r="U540" s="12">
        <f t="shared" si="74"/>
        <v>534.89</v>
      </c>
      <c r="V540" s="12">
        <f t="shared" si="75"/>
        <v>-1.4999999999986358E-2</v>
      </c>
    </row>
    <row r="541" spans="1:22" x14ac:dyDescent="0.25">
      <c r="A541" s="6" t="s">
        <v>24</v>
      </c>
      <c r="B541" s="6" t="s">
        <v>23</v>
      </c>
      <c r="C541" t="s">
        <v>415</v>
      </c>
      <c r="D541" t="s">
        <v>415</v>
      </c>
      <c r="E541" s="24" t="s">
        <v>393</v>
      </c>
      <c r="F541" t="s">
        <v>390</v>
      </c>
      <c r="G541" t="s">
        <v>391</v>
      </c>
      <c r="H541" t="s">
        <v>388</v>
      </c>
      <c r="I541" t="s">
        <v>389</v>
      </c>
      <c r="J541" s="22" t="s">
        <v>455</v>
      </c>
      <c r="K541" s="12">
        <v>0</v>
      </c>
      <c r="L541" s="9">
        <v>0</v>
      </c>
      <c r="M541" s="12">
        <v>5499.37</v>
      </c>
      <c r="N541" s="12">
        <v>5499.37</v>
      </c>
      <c r="O541" s="11" t="e">
        <f t="shared" si="78"/>
        <v>#DIV/0!</v>
      </c>
      <c r="P541" s="12" t="e">
        <f t="shared" si="71"/>
        <v>#DIV/0!</v>
      </c>
      <c r="Q541" s="12" t="e">
        <f t="shared" si="72"/>
        <v>#DIV/0!</v>
      </c>
      <c r="R541" s="6" t="e">
        <f t="shared" si="73"/>
        <v>#DIV/0!</v>
      </c>
      <c r="S541" s="6" t="e">
        <f t="shared" si="76"/>
        <v>#DIV/0!</v>
      </c>
      <c r="T541" s="12">
        <f t="shared" si="77"/>
        <v>0</v>
      </c>
      <c r="U541" s="12">
        <f t="shared" si="74"/>
        <v>10998.74</v>
      </c>
      <c r="V541" s="12">
        <f t="shared" si="75"/>
        <v>-10998.74</v>
      </c>
    </row>
    <row r="542" spans="1:22" x14ac:dyDescent="0.25">
      <c r="A542" s="6" t="s">
        <v>24</v>
      </c>
      <c r="B542" s="6" t="s">
        <v>23</v>
      </c>
      <c r="C542" t="s">
        <v>415</v>
      </c>
      <c r="D542" t="s">
        <v>415</v>
      </c>
      <c r="E542" s="24" t="s">
        <v>393</v>
      </c>
      <c r="F542" t="s">
        <v>390</v>
      </c>
      <c r="G542" t="s">
        <v>391</v>
      </c>
      <c r="H542" t="s">
        <v>388</v>
      </c>
      <c r="I542" t="s">
        <v>389</v>
      </c>
      <c r="J542" s="22" t="s">
        <v>455</v>
      </c>
      <c r="K542" s="12">
        <v>5.5</v>
      </c>
      <c r="L542" s="9">
        <v>297.05</v>
      </c>
      <c r="M542" s="12">
        <v>1633.79</v>
      </c>
      <c r="N542" s="12">
        <v>0</v>
      </c>
      <c r="O542" s="11">
        <f t="shared" si="78"/>
        <v>5.5000504965494024</v>
      </c>
      <c r="P542" s="12">
        <f t="shared" si="71"/>
        <v>0</v>
      </c>
      <c r="Q542" s="12">
        <f t="shared" si="72"/>
        <v>5.5000504965494024</v>
      </c>
      <c r="R542" s="6" t="str">
        <f t="shared" si="73"/>
        <v>NO</v>
      </c>
      <c r="S542" s="6" t="str">
        <f t="shared" si="76"/>
        <v>YES</v>
      </c>
      <c r="T542" s="12">
        <f t="shared" si="77"/>
        <v>3713.125</v>
      </c>
      <c r="U542" s="12">
        <f t="shared" si="74"/>
        <v>1633.79</v>
      </c>
      <c r="V542" s="12">
        <f t="shared" si="75"/>
        <v>2079.335</v>
      </c>
    </row>
    <row r="543" spans="1:22" x14ac:dyDescent="0.25">
      <c r="A543" s="6" t="s">
        <v>24</v>
      </c>
      <c r="B543" s="6" t="s">
        <v>23</v>
      </c>
      <c r="C543" t="s">
        <v>415</v>
      </c>
      <c r="D543" t="s">
        <v>415</v>
      </c>
      <c r="E543" s="24" t="s">
        <v>393</v>
      </c>
      <c r="F543" t="s">
        <v>390</v>
      </c>
      <c r="G543" t="s">
        <v>391</v>
      </c>
      <c r="H543" t="s">
        <v>388</v>
      </c>
      <c r="I543" t="s">
        <v>389</v>
      </c>
      <c r="J543" s="22" t="s">
        <v>455</v>
      </c>
      <c r="K543" s="12">
        <v>6</v>
      </c>
      <c r="L543" s="9">
        <v>153.69999999999999</v>
      </c>
      <c r="M543" s="12">
        <v>922.2</v>
      </c>
      <c r="N543" s="12">
        <v>0</v>
      </c>
      <c r="O543" s="11">
        <f t="shared" si="78"/>
        <v>6.0000000000000009</v>
      </c>
      <c r="P543" s="12">
        <f t="shared" si="71"/>
        <v>0</v>
      </c>
      <c r="Q543" s="12">
        <f t="shared" si="72"/>
        <v>6.0000000000000009</v>
      </c>
      <c r="R543" s="6" t="str">
        <f t="shared" si="73"/>
        <v>NO</v>
      </c>
      <c r="S543" s="6" t="str">
        <f t="shared" si="76"/>
        <v>YES</v>
      </c>
      <c r="T543" s="12">
        <f t="shared" si="77"/>
        <v>1921.2499999999998</v>
      </c>
      <c r="U543" s="12">
        <f t="shared" si="74"/>
        <v>922.2</v>
      </c>
      <c r="V543" s="12">
        <f t="shared" si="75"/>
        <v>999.04999999999973</v>
      </c>
    </row>
    <row r="544" spans="1:22" x14ac:dyDescent="0.25">
      <c r="A544" s="6" t="s">
        <v>24</v>
      </c>
      <c r="B544" s="6" t="s">
        <v>23</v>
      </c>
      <c r="C544" t="s">
        <v>415</v>
      </c>
      <c r="D544" t="s">
        <v>415</v>
      </c>
      <c r="E544" s="24" t="s">
        <v>393</v>
      </c>
      <c r="F544" t="s">
        <v>390</v>
      </c>
      <c r="G544" t="s">
        <v>391</v>
      </c>
      <c r="H544" t="s">
        <v>388</v>
      </c>
      <c r="I544" t="s">
        <v>389</v>
      </c>
      <c r="J544" s="22" t="s">
        <v>455</v>
      </c>
      <c r="K544" s="12">
        <v>6.5</v>
      </c>
      <c r="L544" s="9">
        <v>16.55</v>
      </c>
      <c r="M544" s="12">
        <v>107.58</v>
      </c>
      <c r="N544" s="12">
        <v>0</v>
      </c>
      <c r="O544" s="11">
        <f t="shared" si="78"/>
        <v>6.5003021148036249</v>
      </c>
      <c r="P544" s="12">
        <f t="shared" si="71"/>
        <v>0</v>
      </c>
      <c r="Q544" s="12">
        <f t="shared" si="72"/>
        <v>6.5003021148036249</v>
      </c>
      <c r="R544" s="6" t="str">
        <f t="shared" si="73"/>
        <v>NO</v>
      </c>
      <c r="S544" s="6" t="str">
        <f t="shared" si="76"/>
        <v>YES</v>
      </c>
      <c r="T544" s="12">
        <f t="shared" si="77"/>
        <v>206.875</v>
      </c>
      <c r="U544" s="12">
        <f t="shared" si="74"/>
        <v>107.58</v>
      </c>
      <c r="V544" s="12">
        <f t="shared" si="75"/>
        <v>99.295000000000002</v>
      </c>
    </row>
    <row r="545" spans="1:22" x14ac:dyDescent="0.25">
      <c r="A545" s="6" t="s">
        <v>24</v>
      </c>
      <c r="B545" s="6" t="s">
        <v>23</v>
      </c>
      <c r="C545" t="s">
        <v>415</v>
      </c>
      <c r="D545" t="s">
        <v>415</v>
      </c>
      <c r="E545" s="24" t="s">
        <v>393</v>
      </c>
      <c r="F545" t="s">
        <v>390</v>
      </c>
      <c r="G545" t="s">
        <v>391</v>
      </c>
      <c r="H545" t="s">
        <v>388</v>
      </c>
      <c r="I545" t="s">
        <v>389</v>
      </c>
      <c r="J545" s="22" t="s">
        <v>455</v>
      </c>
      <c r="K545" s="12">
        <v>13</v>
      </c>
      <c r="L545" s="9">
        <v>19.829999999999998</v>
      </c>
      <c r="M545" s="12">
        <v>257.79000000000002</v>
      </c>
      <c r="N545" s="12">
        <v>0</v>
      </c>
      <c r="O545" s="11">
        <f t="shared" si="78"/>
        <v>13.000000000000002</v>
      </c>
      <c r="P545" s="12">
        <f t="shared" si="71"/>
        <v>0</v>
      </c>
      <c r="Q545" s="12">
        <f t="shared" si="72"/>
        <v>13.000000000000002</v>
      </c>
      <c r="R545" s="6" t="str">
        <f t="shared" si="73"/>
        <v>YES</v>
      </c>
      <c r="S545" s="6" t="str">
        <f t="shared" si="76"/>
        <v>YES</v>
      </c>
      <c r="T545" s="12">
        <f t="shared" si="77"/>
        <v>247.87499999999997</v>
      </c>
      <c r="U545" s="12">
        <f t="shared" si="74"/>
        <v>257.79000000000002</v>
      </c>
      <c r="V545" s="12">
        <f t="shared" si="75"/>
        <v>-9.9150000000000489</v>
      </c>
    </row>
    <row r="546" spans="1:22" x14ac:dyDescent="0.25">
      <c r="A546" s="6" t="s">
        <v>24</v>
      </c>
      <c r="B546" s="6" t="s">
        <v>23</v>
      </c>
      <c r="C546" t="s">
        <v>415</v>
      </c>
      <c r="D546" t="s">
        <v>415</v>
      </c>
      <c r="E546" s="24" t="s">
        <v>393</v>
      </c>
      <c r="F546" t="s">
        <v>390</v>
      </c>
      <c r="G546" t="s">
        <v>391</v>
      </c>
      <c r="H546" t="s">
        <v>388</v>
      </c>
      <c r="I546" t="s">
        <v>389</v>
      </c>
      <c r="J546" s="22" t="s">
        <v>455</v>
      </c>
      <c r="K546" s="12">
        <v>13.5</v>
      </c>
      <c r="L546" s="9">
        <v>27.58</v>
      </c>
      <c r="M546" s="12">
        <v>372.34</v>
      </c>
      <c r="N546" s="12">
        <v>0</v>
      </c>
      <c r="O546" s="11">
        <f t="shared" si="78"/>
        <v>13.500362581580855</v>
      </c>
      <c r="P546" s="12">
        <f t="shared" si="71"/>
        <v>0</v>
      </c>
      <c r="Q546" s="12">
        <f t="shared" si="72"/>
        <v>13.500362581580855</v>
      </c>
      <c r="R546" s="6" t="str">
        <f t="shared" si="73"/>
        <v>YES</v>
      </c>
      <c r="S546" s="6" t="str">
        <f t="shared" si="76"/>
        <v>YES</v>
      </c>
      <c r="T546" s="12">
        <f t="shared" si="77"/>
        <v>344.75</v>
      </c>
      <c r="U546" s="12">
        <f t="shared" si="74"/>
        <v>372.34</v>
      </c>
      <c r="V546" s="12">
        <f t="shared" si="75"/>
        <v>-27.589999999999975</v>
      </c>
    </row>
    <row r="547" spans="1:22" x14ac:dyDescent="0.25">
      <c r="A547" s="6" t="s">
        <v>24</v>
      </c>
      <c r="B547" s="6" t="s">
        <v>23</v>
      </c>
      <c r="C547" t="s">
        <v>415</v>
      </c>
      <c r="D547" t="s">
        <v>415</v>
      </c>
      <c r="E547" s="24" t="s">
        <v>393</v>
      </c>
      <c r="F547" t="s">
        <v>390</v>
      </c>
      <c r="G547" t="s">
        <v>391</v>
      </c>
      <c r="H547" t="s">
        <v>388</v>
      </c>
      <c r="I547" t="s">
        <v>389</v>
      </c>
      <c r="J547" s="22" t="s">
        <v>455</v>
      </c>
      <c r="K547" s="12">
        <v>22.5</v>
      </c>
      <c r="L547" s="9">
        <v>1</v>
      </c>
      <c r="M547" s="12">
        <v>22.5</v>
      </c>
      <c r="N547" s="12">
        <v>0</v>
      </c>
      <c r="O547" s="11">
        <f t="shared" si="78"/>
        <v>22.5</v>
      </c>
      <c r="P547" s="12">
        <f t="shared" si="71"/>
        <v>0</v>
      </c>
      <c r="Q547" s="12">
        <f t="shared" si="72"/>
        <v>22.5</v>
      </c>
      <c r="R547" s="6" t="str">
        <f t="shared" si="73"/>
        <v>YES</v>
      </c>
      <c r="S547" s="6" t="str">
        <f t="shared" si="76"/>
        <v>YES</v>
      </c>
      <c r="T547" s="12">
        <f t="shared" si="77"/>
        <v>12.5</v>
      </c>
      <c r="U547" s="12">
        <f t="shared" si="74"/>
        <v>22.5</v>
      </c>
      <c r="V547" s="12">
        <f t="shared" si="75"/>
        <v>-10</v>
      </c>
    </row>
    <row r="548" spans="1:22" x14ac:dyDescent="0.25">
      <c r="A548" s="6" t="s">
        <v>24</v>
      </c>
      <c r="B548" s="6" t="s">
        <v>23</v>
      </c>
      <c r="C548" t="s">
        <v>415</v>
      </c>
      <c r="D548" t="s">
        <v>415</v>
      </c>
      <c r="E548" s="24" t="s">
        <v>393</v>
      </c>
      <c r="F548" t="s">
        <v>390</v>
      </c>
      <c r="G548" t="s">
        <v>391</v>
      </c>
      <c r="H548" t="s">
        <v>388</v>
      </c>
      <c r="I548" t="s">
        <v>389</v>
      </c>
      <c r="J548" s="22" t="s">
        <v>456</v>
      </c>
      <c r="K548" s="12">
        <v>0</v>
      </c>
      <c r="L548" s="9">
        <v>0</v>
      </c>
      <c r="M548" s="12">
        <v>42.9</v>
      </c>
      <c r="N548" s="12">
        <v>42.9</v>
      </c>
      <c r="O548" s="11" t="e">
        <f t="shared" si="78"/>
        <v>#DIV/0!</v>
      </c>
      <c r="P548" s="12" t="e">
        <f t="shared" si="71"/>
        <v>#DIV/0!</v>
      </c>
      <c r="Q548" s="12" t="e">
        <f t="shared" si="72"/>
        <v>#DIV/0!</v>
      </c>
      <c r="R548" s="6" t="e">
        <f t="shared" si="73"/>
        <v>#DIV/0!</v>
      </c>
      <c r="S548" s="6" t="e">
        <f t="shared" si="76"/>
        <v>#DIV/0!</v>
      </c>
      <c r="T548" s="12">
        <f t="shared" si="77"/>
        <v>0</v>
      </c>
      <c r="U548" s="12">
        <f t="shared" si="74"/>
        <v>85.8</v>
      </c>
      <c r="V548" s="12">
        <f t="shared" si="75"/>
        <v>-85.8</v>
      </c>
    </row>
    <row r="549" spans="1:22" x14ac:dyDescent="0.25">
      <c r="A549" s="6" t="s">
        <v>24</v>
      </c>
      <c r="B549" s="6" t="s">
        <v>23</v>
      </c>
      <c r="C549" t="s">
        <v>415</v>
      </c>
      <c r="D549" t="s">
        <v>415</v>
      </c>
      <c r="E549" s="24" t="s">
        <v>393</v>
      </c>
      <c r="F549" t="s">
        <v>390</v>
      </c>
      <c r="G549" t="s">
        <v>391</v>
      </c>
      <c r="H549" t="s">
        <v>388</v>
      </c>
      <c r="I549" t="s">
        <v>389</v>
      </c>
      <c r="J549" s="22" t="s">
        <v>456</v>
      </c>
      <c r="K549" s="12">
        <v>15</v>
      </c>
      <c r="L549" s="9">
        <v>63.15</v>
      </c>
      <c r="M549" s="12">
        <v>947.25</v>
      </c>
      <c r="N549" s="12">
        <v>0</v>
      </c>
      <c r="O549" s="11">
        <f t="shared" si="78"/>
        <v>15</v>
      </c>
      <c r="P549" s="12">
        <f t="shared" si="71"/>
        <v>0</v>
      </c>
      <c r="Q549" s="12">
        <f t="shared" si="72"/>
        <v>15</v>
      </c>
      <c r="R549" s="6" t="str">
        <f t="shared" si="73"/>
        <v>YES</v>
      </c>
      <c r="S549" s="6" t="str">
        <f t="shared" si="76"/>
        <v>YES</v>
      </c>
      <c r="T549" s="12">
        <f t="shared" si="77"/>
        <v>789.375</v>
      </c>
      <c r="U549" s="12">
        <f t="shared" si="74"/>
        <v>947.25</v>
      </c>
      <c r="V549" s="12">
        <f t="shared" si="75"/>
        <v>-157.875</v>
      </c>
    </row>
    <row r="550" spans="1:22" x14ac:dyDescent="0.25">
      <c r="A550" s="6" t="s">
        <v>24</v>
      </c>
      <c r="B550" s="6" t="s">
        <v>23</v>
      </c>
      <c r="C550" t="s">
        <v>415</v>
      </c>
      <c r="D550" t="s">
        <v>415</v>
      </c>
      <c r="E550" s="24" t="s">
        <v>393</v>
      </c>
      <c r="F550" t="s">
        <v>390</v>
      </c>
      <c r="G550" t="s">
        <v>391</v>
      </c>
      <c r="H550" t="s">
        <v>388</v>
      </c>
      <c r="I550" t="s">
        <v>389</v>
      </c>
      <c r="J550" s="22" t="s">
        <v>456</v>
      </c>
      <c r="K550" s="12">
        <v>16</v>
      </c>
      <c r="L550" s="9">
        <v>33.15</v>
      </c>
      <c r="M550" s="12">
        <v>530.4</v>
      </c>
      <c r="N550" s="12">
        <v>0</v>
      </c>
      <c r="O550" s="11">
        <f t="shared" si="78"/>
        <v>16</v>
      </c>
      <c r="P550" s="12">
        <f t="shared" si="71"/>
        <v>0</v>
      </c>
      <c r="Q550" s="12">
        <f t="shared" si="72"/>
        <v>16</v>
      </c>
      <c r="R550" s="6" t="str">
        <f t="shared" si="73"/>
        <v>YES</v>
      </c>
      <c r="S550" s="6" t="str">
        <f t="shared" si="76"/>
        <v>YES</v>
      </c>
      <c r="T550" s="12">
        <f t="shared" si="77"/>
        <v>414.375</v>
      </c>
      <c r="U550" s="12">
        <f t="shared" si="74"/>
        <v>530.4</v>
      </c>
      <c r="V550" s="12">
        <f t="shared" si="75"/>
        <v>-116.02499999999998</v>
      </c>
    </row>
    <row r="551" spans="1:22" x14ac:dyDescent="0.25">
      <c r="A551" s="6" t="s">
        <v>24</v>
      </c>
      <c r="B551" s="6" t="s">
        <v>23</v>
      </c>
      <c r="C551" t="s">
        <v>415</v>
      </c>
      <c r="D551" t="s">
        <v>415</v>
      </c>
      <c r="E551" s="24" t="s">
        <v>393</v>
      </c>
      <c r="F551" t="s">
        <v>390</v>
      </c>
      <c r="G551" t="s">
        <v>391</v>
      </c>
      <c r="H551" t="s">
        <v>388</v>
      </c>
      <c r="I551" t="s">
        <v>389</v>
      </c>
      <c r="J551" s="22" t="s">
        <v>457</v>
      </c>
      <c r="K551" s="12">
        <v>0</v>
      </c>
      <c r="L551" s="9">
        <v>0</v>
      </c>
      <c r="M551" s="12">
        <v>2885.14</v>
      </c>
      <c r="N551" s="12">
        <v>2885.14</v>
      </c>
      <c r="O551" s="11" t="e">
        <f t="shared" si="78"/>
        <v>#DIV/0!</v>
      </c>
      <c r="P551" s="12" t="e">
        <f t="shared" si="71"/>
        <v>#DIV/0!</v>
      </c>
      <c r="Q551" s="12" t="e">
        <f t="shared" si="72"/>
        <v>#DIV/0!</v>
      </c>
      <c r="R551" s="6" t="e">
        <f t="shared" si="73"/>
        <v>#DIV/0!</v>
      </c>
      <c r="S551" s="6" t="e">
        <f t="shared" si="76"/>
        <v>#DIV/0!</v>
      </c>
      <c r="T551" s="12">
        <f t="shared" si="77"/>
        <v>0</v>
      </c>
      <c r="U551" s="12">
        <f t="shared" si="74"/>
        <v>5770.28</v>
      </c>
      <c r="V551" s="12">
        <f t="shared" si="75"/>
        <v>-5770.28</v>
      </c>
    </row>
    <row r="552" spans="1:22" x14ac:dyDescent="0.25">
      <c r="A552" s="6" t="s">
        <v>24</v>
      </c>
      <c r="B552" s="6" t="s">
        <v>23</v>
      </c>
      <c r="C552" t="s">
        <v>415</v>
      </c>
      <c r="D552" t="s">
        <v>415</v>
      </c>
      <c r="E552" s="24" t="s">
        <v>393</v>
      </c>
      <c r="F552" t="s">
        <v>390</v>
      </c>
      <c r="G552" t="s">
        <v>391</v>
      </c>
      <c r="H552" t="s">
        <v>388</v>
      </c>
      <c r="I552" t="s">
        <v>389</v>
      </c>
      <c r="J552" s="22" t="s">
        <v>457</v>
      </c>
      <c r="K552" s="12">
        <v>5</v>
      </c>
      <c r="L552" s="9">
        <v>99.4</v>
      </c>
      <c r="M552" s="12">
        <v>497</v>
      </c>
      <c r="N552" s="12">
        <v>0</v>
      </c>
      <c r="O552" s="11">
        <f t="shared" si="78"/>
        <v>5</v>
      </c>
      <c r="P552" s="12">
        <f t="shared" si="71"/>
        <v>0</v>
      </c>
      <c r="Q552" s="12">
        <f t="shared" si="72"/>
        <v>5</v>
      </c>
      <c r="R552" s="6" t="str">
        <f t="shared" si="73"/>
        <v>NO</v>
      </c>
      <c r="S552" s="6" t="str">
        <f t="shared" si="76"/>
        <v>YES</v>
      </c>
      <c r="T552" s="12">
        <f t="shared" si="77"/>
        <v>1242.5</v>
      </c>
      <c r="U552" s="12">
        <f t="shared" si="74"/>
        <v>497</v>
      </c>
      <c r="V552" s="12">
        <f t="shared" si="75"/>
        <v>745.5</v>
      </c>
    </row>
    <row r="553" spans="1:22" x14ac:dyDescent="0.25">
      <c r="A553" s="6" t="s">
        <v>24</v>
      </c>
      <c r="B553" s="6" t="s">
        <v>23</v>
      </c>
      <c r="C553" t="s">
        <v>415</v>
      </c>
      <c r="D553" t="s">
        <v>415</v>
      </c>
      <c r="E553" s="24" t="s">
        <v>393</v>
      </c>
      <c r="F553" t="s">
        <v>390</v>
      </c>
      <c r="G553" t="s">
        <v>391</v>
      </c>
      <c r="H553" t="s">
        <v>388</v>
      </c>
      <c r="I553" t="s">
        <v>389</v>
      </c>
      <c r="J553" s="22" t="s">
        <v>457</v>
      </c>
      <c r="K553" s="12">
        <v>18</v>
      </c>
      <c r="L553" s="9">
        <v>21.97</v>
      </c>
      <c r="M553" s="12">
        <v>395.46</v>
      </c>
      <c r="N553" s="12">
        <v>0</v>
      </c>
      <c r="O553" s="11">
        <f t="shared" si="78"/>
        <v>18</v>
      </c>
      <c r="P553" s="12">
        <f t="shared" si="71"/>
        <v>0</v>
      </c>
      <c r="Q553" s="12">
        <f t="shared" si="72"/>
        <v>18</v>
      </c>
      <c r="R553" s="6" t="str">
        <f t="shared" si="73"/>
        <v>YES</v>
      </c>
      <c r="S553" s="6" t="str">
        <f t="shared" si="76"/>
        <v>YES</v>
      </c>
      <c r="T553" s="12">
        <f t="shared" si="77"/>
        <v>274.625</v>
      </c>
      <c r="U553" s="12">
        <f t="shared" si="74"/>
        <v>395.46</v>
      </c>
      <c r="V553" s="12">
        <f t="shared" si="75"/>
        <v>-120.83499999999998</v>
      </c>
    </row>
    <row r="554" spans="1:22" x14ac:dyDescent="0.25">
      <c r="A554" s="6" t="s">
        <v>24</v>
      </c>
      <c r="B554" s="6" t="s">
        <v>23</v>
      </c>
      <c r="C554" t="s">
        <v>415</v>
      </c>
      <c r="D554" t="s">
        <v>415</v>
      </c>
      <c r="E554" s="24" t="s">
        <v>393</v>
      </c>
      <c r="F554" t="s">
        <v>390</v>
      </c>
      <c r="G554" t="s">
        <v>391</v>
      </c>
      <c r="H554" t="s">
        <v>388</v>
      </c>
      <c r="I554" t="s">
        <v>389</v>
      </c>
      <c r="J554" s="22" t="s">
        <v>458</v>
      </c>
      <c r="K554" s="12">
        <v>0</v>
      </c>
      <c r="L554" s="9">
        <v>0</v>
      </c>
      <c r="M554" s="12">
        <v>3514.37</v>
      </c>
      <c r="N554" s="12">
        <v>3514.37</v>
      </c>
      <c r="O554" s="11" t="e">
        <f t="shared" si="78"/>
        <v>#DIV/0!</v>
      </c>
      <c r="P554" s="12" t="e">
        <f t="shared" si="71"/>
        <v>#DIV/0!</v>
      </c>
      <c r="Q554" s="12" t="e">
        <f t="shared" si="72"/>
        <v>#DIV/0!</v>
      </c>
      <c r="R554" s="6" t="e">
        <f t="shared" si="73"/>
        <v>#DIV/0!</v>
      </c>
      <c r="S554" s="6" t="e">
        <f t="shared" si="76"/>
        <v>#DIV/0!</v>
      </c>
      <c r="T554" s="12">
        <f t="shared" si="77"/>
        <v>0</v>
      </c>
      <c r="U554" s="12">
        <f t="shared" si="74"/>
        <v>7028.74</v>
      </c>
      <c r="V554" s="12">
        <f t="shared" si="75"/>
        <v>-7028.74</v>
      </c>
    </row>
    <row r="555" spans="1:22" x14ac:dyDescent="0.25">
      <c r="A555" s="6" t="s">
        <v>24</v>
      </c>
      <c r="B555" s="6" t="s">
        <v>23</v>
      </c>
      <c r="C555" t="s">
        <v>415</v>
      </c>
      <c r="D555" t="s">
        <v>415</v>
      </c>
      <c r="E555" s="24" t="s">
        <v>393</v>
      </c>
      <c r="F555" t="s">
        <v>390</v>
      </c>
      <c r="G555" t="s">
        <v>391</v>
      </c>
      <c r="H555" t="s">
        <v>388</v>
      </c>
      <c r="I555" t="s">
        <v>389</v>
      </c>
      <c r="J555" s="22" t="s">
        <v>458</v>
      </c>
      <c r="K555" s="12">
        <v>5.5</v>
      </c>
      <c r="L555" s="9">
        <v>244.15</v>
      </c>
      <c r="M555" s="12">
        <v>1342.84</v>
      </c>
      <c r="N555" s="12">
        <v>0</v>
      </c>
      <c r="O555" s="11">
        <f t="shared" si="78"/>
        <v>5.5000614376407944</v>
      </c>
      <c r="P555" s="12">
        <f t="shared" si="71"/>
        <v>0</v>
      </c>
      <c r="Q555" s="12">
        <f t="shared" si="72"/>
        <v>5.5000614376407944</v>
      </c>
      <c r="R555" s="6" t="str">
        <f t="shared" si="73"/>
        <v>NO</v>
      </c>
      <c r="S555" s="6" t="str">
        <f t="shared" si="76"/>
        <v>YES</v>
      </c>
      <c r="T555" s="12">
        <f t="shared" si="77"/>
        <v>3051.875</v>
      </c>
      <c r="U555" s="12">
        <f t="shared" si="74"/>
        <v>1342.84</v>
      </c>
      <c r="V555" s="12">
        <f t="shared" si="75"/>
        <v>1709.0350000000001</v>
      </c>
    </row>
    <row r="556" spans="1:22" x14ac:dyDescent="0.25">
      <c r="A556" s="6" t="s">
        <v>24</v>
      </c>
      <c r="B556" s="6" t="s">
        <v>23</v>
      </c>
      <c r="C556" t="s">
        <v>415</v>
      </c>
      <c r="D556" t="s">
        <v>415</v>
      </c>
      <c r="E556" s="24" t="s">
        <v>393</v>
      </c>
      <c r="F556" t="s">
        <v>390</v>
      </c>
      <c r="G556" t="s">
        <v>391</v>
      </c>
      <c r="H556" t="s">
        <v>388</v>
      </c>
      <c r="I556" t="s">
        <v>389</v>
      </c>
      <c r="J556" s="22" t="s">
        <v>458</v>
      </c>
      <c r="K556" s="12">
        <v>6</v>
      </c>
      <c r="L556" s="9">
        <v>71.13</v>
      </c>
      <c r="M556" s="12">
        <v>426.78</v>
      </c>
      <c r="N556" s="12">
        <v>0</v>
      </c>
      <c r="O556" s="11">
        <f t="shared" si="78"/>
        <v>6</v>
      </c>
      <c r="P556" s="12">
        <f t="shared" si="71"/>
        <v>0</v>
      </c>
      <c r="Q556" s="12">
        <f t="shared" si="72"/>
        <v>6</v>
      </c>
      <c r="R556" s="6" t="str">
        <f t="shared" si="73"/>
        <v>NO</v>
      </c>
      <c r="S556" s="6" t="str">
        <f t="shared" si="76"/>
        <v>YES</v>
      </c>
      <c r="T556" s="12">
        <f t="shared" si="77"/>
        <v>889.125</v>
      </c>
      <c r="U556" s="12">
        <f t="shared" si="74"/>
        <v>426.78</v>
      </c>
      <c r="V556" s="12">
        <f t="shared" si="75"/>
        <v>462.34500000000003</v>
      </c>
    </row>
    <row r="557" spans="1:22" x14ac:dyDescent="0.25">
      <c r="A557" s="6" t="s">
        <v>24</v>
      </c>
      <c r="B557" s="6" t="s">
        <v>23</v>
      </c>
      <c r="C557" t="s">
        <v>415</v>
      </c>
      <c r="D557" t="s">
        <v>415</v>
      </c>
      <c r="E557" s="24" t="s">
        <v>393</v>
      </c>
      <c r="F557" t="s">
        <v>390</v>
      </c>
      <c r="G557" t="s">
        <v>391</v>
      </c>
      <c r="H557" t="s">
        <v>388</v>
      </c>
      <c r="I557" t="s">
        <v>389</v>
      </c>
      <c r="J557" s="22" t="s">
        <v>459</v>
      </c>
      <c r="K557" s="12">
        <v>0</v>
      </c>
      <c r="L557" s="9">
        <v>0</v>
      </c>
      <c r="M557" s="12">
        <v>136.51</v>
      </c>
      <c r="N557" s="12">
        <v>136.51</v>
      </c>
      <c r="O557" s="11" t="e">
        <f t="shared" si="78"/>
        <v>#DIV/0!</v>
      </c>
      <c r="P557" s="12" t="e">
        <f t="shared" si="71"/>
        <v>#DIV/0!</v>
      </c>
      <c r="Q557" s="12" t="e">
        <f t="shared" si="72"/>
        <v>#DIV/0!</v>
      </c>
      <c r="R557" s="6" t="e">
        <f t="shared" si="73"/>
        <v>#DIV/0!</v>
      </c>
      <c r="S557" s="6" t="e">
        <f t="shared" si="76"/>
        <v>#DIV/0!</v>
      </c>
      <c r="T557" s="12">
        <f t="shared" si="77"/>
        <v>0</v>
      </c>
      <c r="U557" s="12">
        <f t="shared" si="74"/>
        <v>273.02</v>
      </c>
      <c r="V557" s="12">
        <f t="shared" si="75"/>
        <v>-273.02</v>
      </c>
    </row>
    <row r="558" spans="1:22" x14ac:dyDescent="0.25">
      <c r="A558" s="6" t="s">
        <v>24</v>
      </c>
      <c r="B558" s="6" t="s">
        <v>23</v>
      </c>
      <c r="C558" t="s">
        <v>415</v>
      </c>
      <c r="D558" t="s">
        <v>415</v>
      </c>
      <c r="E558" s="24" t="s">
        <v>393</v>
      </c>
      <c r="F558" t="s">
        <v>390</v>
      </c>
      <c r="G558" t="s">
        <v>391</v>
      </c>
      <c r="H558" t="s">
        <v>388</v>
      </c>
      <c r="I558" t="s">
        <v>389</v>
      </c>
      <c r="J558" s="22" t="s">
        <v>459</v>
      </c>
      <c r="K558" s="12">
        <v>6</v>
      </c>
      <c r="L558" s="9">
        <v>7.5</v>
      </c>
      <c r="M558" s="12">
        <v>45</v>
      </c>
      <c r="N558" s="12">
        <v>0</v>
      </c>
      <c r="O558" s="11">
        <f t="shared" si="78"/>
        <v>6</v>
      </c>
      <c r="P558" s="12">
        <f t="shared" si="71"/>
        <v>0</v>
      </c>
      <c r="Q558" s="12">
        <f t="shared" si="72"/>
        <v>6</v>
      </c>
      <c r="R558" s="6" t="str">
        <f t="shared" si="73"/>
        <v>NO</v>
      </c>
      <c r="S558" s="6" t="str">
        <f t="shared" si="76"/>
        <v>YES</v>
      </c>
      <c r="T558" s="12">
        <f t="shared" si="77"/>
        <v>93.75</v>
      </c>
      <c r="U558" s="12">
        <f t="shared" si="74"/>
        <v>45</v>
      </c>
      <c r="V558" s="12">
        <f t="shared" si="75"/>
        <v>48.75</v>
      </c>
    </row>
    <row r="559" spans="1:22" x14ac:dyDescent="0.25">
      <c r="A559" s="6" t="s">
        <v>24</v>
      </c>
      <c r="B559" s="6" t="s">
        <v>23</v>
      </c>
      <c r="C559" t="s">
        <v>415</v>
      </c>
      <c r="D559" t="s">
        <v>415</v>
      </c>
      <c r="E559" s="24" t="s">
        <v>393</v>
      </c>
      <c r="F559" t="s">
        <v>390</v>
      </c>
      <c r="G559" t="s">
        <v>391</v>
      </c>
      <c r="H559" t="s">
        <v>388</v>
      </c>
      <c r="I559" t="s">
        <v>389</v>
      </c>
      <c r="J559" s="22" t="s">
        <v>459</v>
      </c>
      <c r="K559" s="12">
        <v>15</v>
      </c>
      <c r="L559" s="9">
        <v>22.5</v>
      </c>
      <c r="M559" s="12">
        <v>337.5</v>
      </c>
      <c r="N559" s="12">
        <v>0</v>
      </c>
      <c r="O559" s="11">
        <f t="shared" si="78"/>
        <v>15</v>
      </c>
      <c r="P559" s="12">
        <f t="shared" si="71"/>
        <v>0</v>
      </c>
      <c r="Q559" s="12">
        <f t="shared" si="72"/>
        <v>15</v>
      </c>
      <c r="R559" s="6" t="str">
        <f t="shared" si="73"/>
        <v>YES</v>
      </c>
      <c r="S559" s="6" t="str">
        <f t="shared" si="76"/>
        <v>YES</v>
      </c>
      <c r="T559" s="12">
        <f t="shared" si="77"/>
        <v>281.25</v>
      </c>
      <c r="U559" s="12">
        <f t="shared" si="74"/>
        <v>337.5</v>
      </c>
      <c r="V559" s="12">
        <f t="shared" si="75"/>
        <v>-56.25</v>
      </c>
    </row>
    <row r="560" spans="1:22" x14ac:dyDescent="0.25">
      <c r="A560" s="6" t="s">
        <v>24</v>
      </c>
      <c r="B560" s="6" t="s">
        <v>23</v>
      </c>
      <c r="C560" t="s">
        <v>415</v>
      </c>
      <c r="D560" t="s">
        <v>415</v>
      </c>
      <c r="E560" s="24" t="s">
        <v>393</v>
      </c>
      <c r="F560" t="s">
        <v>390</v>
      </c>
      <c r="G560" t="s">
        <v>391</v>
      </c>
      <c r="H560" t="s">
        <v>388</v>
      </c>
      <c r="I560" t="s">
        <v>389</v>
      </c>
      <c r="J560" s="22" t="s">
        <v>460</v>
      </c>
      <c r="K560" s="12">
        <v>0</v>
      </c>
      <c r="L560" s="9">
        <v>0</v>
      </c>
      <c r="M560" s="12">
        <v>11022.24</v>
      </c>
      <c r="N560" s="12">
        <v>11022.24</v>
      </c>
      <c r="O560" s="11" t="e">
        <f t="shared" si="78"/>
        <v>#DIV/0!</v>
      </c>
      <c r="P560" s="12" t="e">
        <f t="shared" si="71"/>
        <v>#DIV/0!</v>
      </c>
      <c r="Q560" s="12" t="e">
        <f t="shared" si="72"/>
        <v>#DIV/0!</v>
      </c>
      <c r="R560" s="6" t="e">
        <f t="shared" si="73"/>
        <v>#DIV/0!</v>
      </c>
      <c r="S560" s="6" t="e">
        <f t="shared" si="76"/>
        <v>#DIV/0!</v>
      </c>
      <c r="T560" s="12">
        <f t="shared" si="77"/>
        <v>0</v>
      </c>
      <c r="U560" s="12">
        <f t="shared" si="74"/>
        <v>22044.48</v>
      </c>
      <c r="V560" s="12">
        <f t="shared" si="75"/>
        <v>-22044.48</v>
      </c>
    </row>
    <row r="561" spans="1:22" x14ac:dyDescent="0.25">
      <c r="A561" s="6" t="s">
        <v>24</v>
      </c>
      <c r="B561" s="6" t="s">
        <v>23</v>
      </c>
      <c r="C561" t="s">
        <v>415</v>
      </c>
      <c r="D561" t="s">
        <v>415</v>
      </c>
      <c r="E561" s="24" t="s">
        <v>393</v>
      </c>
      <c r="F561" t="s">
        <v>390</v>
      </c>
      <c r="G561" t="s">
        <v>391</v>
      </c>
      <c r="H561" t="s">
        <v>388</v>
      </c>
      <c r="I561" t="s">
        <v>389</v>
      </c>
      <c r="J561" s="22" t="s">
        <v>460</v>
      </c>
      <c r="K561" s="12">
        <v>5</v>
      </c>
      <c r="L561" s="9">
        <v>119.35</v>
      </c>
      <c r="M561" s="12">
        <v>596.75</v>
      </c>
      <c r="N561" s="12">
        <v>0</v>
      </c>
      <c r="O561" s="11">
        <f t="shared" si="78"/>
        <v>5</v>
      </c>
      <c r="P561" s="12">
        <f t="shared" si="71"/>
        <v>0</v>
      </c>
      <c r="Q561" s="12">
        <f t="shared" si="72"/>
        <v>5</v>
      </c>
      <c r="R561" s="6" t="str">
        <f t="shared" si="73"/>
        <v>NO</v>
      </c>
      <c r="S561" s="6" t="str">
        <f t="shared" si="76"/>
        <v>YES</v>
      </c>
      <c r="T561" s="12">
        <f t="shared" si="77"/>
        <v>1491.875</v>
      </c>
      <c r="U561" s="12">
        <f t="shared" si="74"/>
        <v>596.75</v>
      </c>
      <c r="V561" s="12">
        <f t="shared" si="75"/>
        <v>895.125</v>
      </c>
    </row>
    <row r="562" spans="1:22" x14ac:dyDescent="0.25">
      <c r="A562" s="6" t="s">
        <v>24</v>
      </c>
      <c r="B562" s="6" t="s">
        <v>23</v>
      </c>
      <c r="C562" t="s">
        <v>415</v>
      </c>
      <c r="D562" t="s">
        <v>415</v>
      </c>
      <c r="E562" s="24" t="s">
        <v>393</v>
      </c>
      <c r="F562" t="s">
        <v>390</v>
      </c>
      <c r="G562" t="s">
        <v>391</v>
      </c>
      <c r="H562" t="s">
        <v>388</v>
      </c>
      <c r="I562" t="s">
        <v>389</v>
      </c>
      <c r="J562" s="22" t="s">
        <v>460</v>
      </c>
      <c r="K562" s="12">
        <v>5.5</v>
      </c>
      <c r="L562" s="9">
        <v>284.98</v>
      </c>
      <c r="M562" s="12">
        <v>1567.41</v>
      </c>
      <c r="N562" s="12">
        <v>0</v>
      </c>
      <c r="O562" s="11">
        <f t="shared" si="78"/>
        <v>5.5000701803635339</v>
      </c>
      <c r="P562" s="12">
        <f t="shared" si="71"/>
        <v>0</v>
      </c>
      <c r="Q562" s="12">
        <f t="shared" si="72"/>
        <v>5.5000701803635339</v>
      </c>
      <c r="R562" s="6" t="str">
        <f t="shared" si="73"/>
        <v>NO</v>
      </c>
      <c r="S562" s="6" t="str">
        <f t="shared" si="76"/>
        <v>YES</v>
      </c>
      <c r="T562" s="12">
        <f t="shared" si="77"/>
        <v>3562.25</v>
      </c>
      <c r="U562" s="12">
        <f t="shared" si="74"/>
        <v>1567.41</v>
      </c>
      <c r="V562" s="12">
        <f t="shared" si="75"/>
        <v>1994.84</v>
      </c>
    </row>
    <row r="563" spans="1:22" x14ac:dyDescent="0.25">
      <c r="A563" s="6" t="s">
        <v>24</v>
      </c>
      <c r="B563" s="6" t="s">
        <v>23</v>
      </c>
      <c r="C563" t="s">
        <v>415</v>
      </c>
      <c r="D563" t="s">
        <v>415</v>
      </c>
      <c r="E563" s="24" t="s">
        <v>393</v>
      </c>
      <c r="F563" t="s">
        <v>390</v>
      </c>
      <c r="G563" t="s">
        <v>391</v>
      </c>
      <c r="H563" t="s">
        <v>388</v>
      </c>
      <c r="I563" t="s">
        <v>389</v>
      </c>
      <c r="J563" s="22" t="s">
        <v>460</v>
      </c>
      <c r="K563" s="12">
        <v>12.5</v>
      </c>
      <c r="L563" s="9">
        <v>2.85</v>
      </c>
      <c r="M563" s="12">
        <v>35.630000000000003</v>
      </c>
      <c r="N563" s="12">
        <v>0</v>
      </c>
      <c r="O563" s="11">
        <f t="shared" si="78"/>
        <v>12.501754385964913</v>
      </c>
      <c r="P563" s="12">
        <f t="shared" si="71"/>
        <v>0</v>
      </c>
      <c r="Q563" s="12">
        <f t="shared" si="72"/>
        <v>12.501754385964913</v>
      </c>
      <c r="R563" s="6" t="str">
        <f t="shared" si="73"/>
        <v>YES</v>
      </c>
      <c r="S563" s="6" t="str">
        <f t="shared" si="76"/>
        <v>YES</v>
      </c>
      <c r="T563" s="12">
        <f t="shared" si="77"/>
        <v>35.625</v>
      </c>
      <c r="U563" s="12">
        <f t="shared" si="74"/>
        <v>35.630000000000003</v>
      </c>
      <c r="V563" s="12">
        <f t="shared" si="75"/>
        <v>-5.000000000002558E-3</v>
      </c>
    </row>
    <row r="564" spans="1:22" x14ac:dyDescent="0.25">
      <c r="A564" s="6" t="s">
        <v>24</v>
      </c>
      <c r="B564" s="6" t="s">
        <v>23</v>
      </c>
      <c r="C564" t="s">
        <v>415</v>
      </c>
      <c r="D564" t="s">
        <v>415</v>
      </c>
      <c r="E564" s="24" t="s">
        <v>393</v>
      </c>
      <c r="F564" t="s">
        <v>390</v>
      </c>
      <c r="G564" t="s">
        <v>391</v>
      </c>
      <c r="H564" t="s">
        <v>388</v>
      </c>
      <c r="I564" t="s">
        <v>389</v>
      </c>
      <c r="J564" s="22" t="s">
        <v>460</v>
      </c>
      <c r="K564" s="12">
        <v>13</v>
      </c>
      <c r="L564" s="9">
        <v>19.8</v>
      </c>
      <c r="M564" s="12">
        <v>257.39999999999998</v>
      </c>
      <c r="N564" s="12">
        <v>0</v>
      </c>
      <c r="O564" s="11">
        <f t="shared" si="78"/>
        <v>12.999999999999998</v>
      </c>
      <c r="P564" s="12">
        <f t="shared" si="71"/>
        <v>0</v>
      </c>
      <c r="Q564" s="12">
        <f t="shared" si="72"/>
        <v>12.999999999999998</v>
      </c>
      <c r="R564" s="6" t="str">
        <f t="shared" si="73"/>
        <v>YES</v>
      </c>
      <c r="S564" s="6" t="str">
        <f t="shared" si="76"/>
        <v>YES</v>
      </c>
      <c r="T564" s="12">
        <f t="shared" si="77"/>
        <v>247.5</v>
      </c>
      <c r="U564" s="12">
        <f t="shared" si="74"/>
        <v>257.39999999999998</v>
      </c>
      <c r="V564" s="12">
        <f t="shared" si="75"/>
        <v>-9.8999999999999773</v>
      </c>
    </row>
    <row r="565" spans="1:22" x14ac:dyDescent="0.25">
      <c r="A565" s="6" t="s">
        <v>24</v>
      </c>
      <c r="B565" s="6" t="s">
        <v>23</v>
      </c>
      <c r="C565" t="s">
        <v>415</v>
      </c>
      <c r="D565" t="s">
        <v>415</v>
      </c>
      <c r="E565" s="24" t="s">
        <v>393</v>
      </c>
      <c r="F565" t="s">
        <v>390</v>
      </c>
      <c r="G565" t="s">
        <v>391</v>
      </c>
      <c r="H565" t="s">
        <v>388</v>
      </c>
      <c r="I565" t="s">
        <v>389</v>
      </c>
      <c r="J565" s="22" t="s">
        <v>461</v>
      </c>
      <c r="K565" s="12">
        <v>0</v>
      </c>
      <c r="L565" s="9">
        <v>0</v>
      </c>
      <c r="M565" s="12">
        <v>9406.82</v>
      </c>
      <c r="N565" s="12">
        <v>9406.82</v>
      </c>
      <c r="O565" s="11" t="e">
        <f t="shared" si="78"/>
        <v>#DIV/0!</v>
      </c>
      <c r="P565" s="12" t="e">
        <f t="shared" si="71"/>
        <v>#DIV/0!</v>
      </c>
      <c r="Q565" s="12" t="e">
        <f t="shared" si="72"/>
        <v>#DIV/0!</v>
      </c>
      <c r="R565" s="6" t="e">
        <f t="shared" si="73"/>
        <v>#DIV/0!</v>
      </c>
      <c r="S565" s="6" t="e">
        <f t="shared" si="76"/>
        <v>#DIV/0!</v>
      </c>
      <c r="T565" s="12">
        <f t="shared" si="77"/>
        <v>0</v>
      </c>
      <c r="U565" s="12">
        <f t="shared" si="74"/>
        <v>18813.64</v>
      </c>
      <c r="V565" s="12">
        <f t="shared" si="75"/>
        <v>-18813.64</v>
      </c>
    </row>
    <row r="566" spans="1:22" x14ac:dyDescent="0.25">
      <c r="A566" s="6" t="s">
        <v>24</v>
      </c>
      <c r="B566" s="6" t="s">
        <v>23</v>
      </c>
      <c r="C566" t="s">
        <v>415</v>
      </c>
      <c r="D566" t="s">
        <v>415</v>
      </c>
      <c r="E566" s="24" t="s">
        <v>393</v>
      </c>
      <c r="F566" t="s">
        <v>390</v>
      </c>
      <c r="G566" t="s">
        <v>391</v>
      </c>
      <c r="H566" t="s">
        <v>388</v>
      </c>
      <c r="I566" t="s">
        <v>389</v>
      </c>
      <c r="J566" s="22" t="s">
        <v>461</v>
      </c>
      <c r="K566" s="12">
        <v>5</v>
      </c>
      <c r="L566" s="9">
        <v>274.97000000000003</v>
      </c>
      <c r="M566" s="12">
        <v>1374.85</v>
      </c>
      <c r="N566" s="12">
        <v>0</v>
      </c>
      <c r="O566" s="11">
        <f t="shared" si="78"/>
        <v>4.9999999999999991</v>
      </c>
      <c r="P566" s="12">
        <f t="shared" si="71"/>
        <v>0</v>
      </c>
      <c r="Q566" s="12">
        <f t="shared" si="72"/>
        <v>4.9999999999999991</v>
      </c>
      <c r="R566" s="6" t="str">
        <f t="shared" si="73"/>
        <v>NO</v>
      </c>
      <c r="S566" s="6" t="str">
        <f t="shared" si="76"/>
        <v>YES</v>
      </c>
      <c r="T566" s="12">
        <f t="shared" si="77"/>
        <v>3437.1250000000005</v>
      </c>
      <c r="U566" s="12">
        <f t="shared" si="74"/>
        <v>1374.85</v>
      </c>
      <c r="V566" s="12">
        <f t="shared" si="75"/>
        <v>2062.2750000000005</v>
      </c>
    </row>
    <row r="567" spans="1:22" x14ac:dyDescent="0.25">
      <c r="A567" s="6" t="s">
        <v>24</v>
      </c>
      <c r="B567" s="6" t="s">
        <v>23</v>
      </c>
      <c r="C567" t="s">
        <v>415</v>
      </c>
      <c r="D567" t="s">
        <v>415</v>
      </c>
      <c r="E567" s="24" t="s">
        <v>393</v>
      </c>
      <c r="F567" t="s">
        <v>390</v>
      </c>
      <c r="G567" t="s">
        <v>391</v>
      </c>
      <c r="H567" t="s">
        <v>388</v>
      </c>
      <c r="I567" t="s">
        <v>389</v>
      </c>
      <c r="J567" s="22" t="s">
        <v>462</v>
      </c>
      <c r="K567" s="12">
        <v>0</v>
      </c>
      <c r="L567" s="9">
        <v>0</v>
      </c>
      <c r="M567" s="12">
        <v>3944.29</v>
      </c>
      <c r="N567" s="12">
        <v>3944.29</v>
      </c>
      <c r="O567" s="11" t="e">
        <f t="shared" si="78"/>
        <v>#DIV/0!</v>
      </c>
      <c r="P567" s="12" t="e">
        <f t="shared" si="71"/>
        <v>#DIV/0!</v>
      </c>
      <c r="Q567" s="12" t="e">
        <f t="shared" si="72"/>
        <v>#DIV/0!</v>
      </c>
      <c r="R567" s="6" t="e">
        <f t="shared" si="73"/>
        <v>#DIV/0!</v>
      </c>
      <c r="S567" s="6" t="e">
        <f t="shared" si="76"/>
        <v>#DIV/0!</v>
      </c>
      <c r="T567" s="12">
        <f t="shared" si="77"/>
        <v>0</v>
      </c>
      <c r="U567" s="12">
        <f t="shared" si="74"/>
        <v>7888.58</v>
      </c>
      <c r="V567" s="12">
        <f t="shared" si="75"/>
        <v>-7888.58</v>
      </c>
    </row>
    <row r="568" spans="1:22" x14ac:dyDescent="0.25">
      <c r="A568" s="6" t="s">
        <v>24</v>
      </c>
      <c r="B568" s="6" t="s">
        <v>23</v>
      </c>
      <c r="C568" t="s">
        <v>415</v>
      </c>
      <c r="D568" t="s">
        <v>415</v>
      </c>
      <c r="E568" s="24" t="s">
        <v>393</v>
      </c>
      <c r="F568" t="s">
        <v>390</v>
      </c>
      <c r="G568" t="s">
        <v>391</v>
      </c>
      <c r="H568" t="s">
        <v>388</v>
      </c>
      <c r="I568" t="s">
        <v>389</v>
      </c>
      <c r="J568" s="22" t="s">
        <v>462</v>
      </c>
      <c r="K568" s="12">
        <v>5</v>
      </c>
      <c r="L568" s="9">
        <v>125.22</v>
      </c>
      <c r="M568" s="12">
        <v>626.1</v>
      </c>
      <c r="N568" s="12">
        <v>0</v>
      </c>
      <c r="O568" s="11">
        <f t="shared" si="78"/>
        <v>5</v>
      </c>
      <c r="P568" s="12">
        <f t="shared" si="71"/>
        <v>0</v>
      </c>
      <c r="Q568" s="12">
        <f t="shared" si="72"/>
        <v>5</v>
      </c>
      <c r="R568" s="6" t="str">
        <f t="shared" si="73"/>
        <v>NO</v>
      </c>
      <c r="S568" s="6" t="str">
        <f t="shared" si="76"/>
        <v>YES</v>
      </c>
      <c r="T568" s="12">
        <f t="shared" si="77"/>
        <v>1565.25</v>
      </c>
      <c r="U568" s="12">
        <f t="shared" si="74"/>
        <v>626.1</v>
      </c>
      <c r="V568" s="12">
        <f t="shared" si="75"/>
        <v>939.15</v>
      </c>
    </row>
    <row r="569" spans="1:22" x14ac:dyDescent="0.25">
      <c r="A569" s="6" t="s">
        <v>24</v>
      </c>
      <c r="B569" s="6" t="s">
        <v>23</v>
      </c>
      <c r="C569" t="s">
        <v>415</v>
      </c>
      <c r="D569" t="s">
        <v>415</v>
      </c>
      <c r="E569" s="24" t="s">
        <v>393</v>
      </c>
      <c r="F569" t="s">
        <v>390</v>
      </c>
      <c r="G569" t="s">
        <v>391</v>
      </c>
      <c r="H569" t="s">
        <v>388</v>
      </c>
      <c r="I569" t="s">
        <v>389</v>
      </c>
      <c r="J569" s="22" t="s">
        <v>462</v>
      </c>
      <c r="K569" s="12">
        <v>15</v>
      </c>
      <c r="L569" s="9">
        <v>12.98</v>
      </c>
      <c r="M569" s="12">
        <v>194.7</v>
      </c>
      <c r="N569" s="12">
        <v>0</v>
      </c>
      <c r="O569" s="11">
        <f t="shared" si="78"/>
        <v>14.999999999999998</v>
      </c>
      <c r="P569" s="12">
        <f t="shared" si="71"/>
        <v>0</v>
      </c>
      <c r="Q569" s="12">
        <f t="shared" si="72"/>
        <v>14.999999999999998</v>
      </c>
      <c r="R569" s="6" t="str">
        <f t="shared" si="73"/>
        <v>YES</v>
      </c>
      <c r="S569" s="6" t="str">
        <f t="shared" si="76"/>
        <v>YES</v>
      </c>
      <c r="T569" s="12">
        <f t="shared" si="77"/>
        <v>162.25</v>
      </c>
      <c r="U569" s="12">
        <f t="shared" si="74"/>
        <v>194.7</v>
      </c>
      <c r="V569" s="12">
        <f t="shared" si="75"/>
        <v>-32.449999999999989</v>
      </c>
    </row>
    <row r="570" spans="1:22" x14ac:dyDescent="0.25">
      <c r="A570" s="6" t="s">
        <v>24</v>
      </c>
      <c r="B570" s="6" t="s">
        <v>23</v>
      </c>
      <c r="C570" t="s">
        <v>415</v>
      </c>
      <c r="D570" t="s">
        <v>415</v>
      </c>
      <c r="E570" s="24" t="s">
        <v>393</v>
      </c>
      <c r="F570" t="s">
        <v>390</v>
      </c>
      <c r="G570" t="s">
        <v>391</v>
      </c>
      <c r="H570" t="s">
        <v>388</v>
      </c>
      <c r="I570" t="s">
        <v>389</v>
      </c>
      <c r="J570" s="22" t="s">
        <v>463</v>
      </c>
      <c r="K570" s="12">
        <v>0</v>
      </c>
      <c r="L570" s="9">
        <v>0</v>
      </c>
      <c r="M570" s="12">
        <v>10216.26</v>
      </c>
      <c r="N570" s="12">
        <v>10216.26</v>
      </c>
      <c r="O570" s="11" t="e">
        <f t="shared" si="78"/>
        <v>#DIV/0!</v>
      </c>
      <c r="P570" s="12" t="e">
        <f t="shared" si="71"/>
        <v>#DIV/0!</v>
      </c>
      <c r="Q570" s="12" t="e">
        <f t="shared" si="72"/>
        <v>#DIV/0!</v>
      </c>
      <c r="R570" s="6" t="e">
        <f t="shared" si="73"/>
        <v>#DIV/0!</v>
      </c>
      <c r="S570" s="6" t="e">
        <f t="shared" si="76"/>
        <v>#DIV/0!</v>
      </c>
      <c r="T570" s="12">
        <f t="shared" si="77"/>
        <v>0</v>
      </c>
      <c r="U570" s="12">
        <f t="shared" si="74"/>
        <v>20432.52</v>
      </c>
      <c r="V570" s="12">
        <f t="shared" si="75"/>
        <v>-20432.52</v>
      </c>
    </row>
    <row r="571" spans="1:22" x14ac:dyDescent="0.25">
      <c r="A571" s="6" t="s">
        <v>24</v>
      </c>
      <c r="B571" s="6" t="s">
        <v>23</v>
      </c>
      <c r="C571" t="s">
        <v>415</v>
      </c>
      <c r="D571" t="s">
        <v>415</v>
      </c>
      <c r="E571" s="24" t="s">
        <v>393</v>
      </c>
      <c r="F571" t="s">
        <v>390</v>
      </c>
      <c r="G571" t="s">
        <v>391</v>
      </c>
      <c r="H571" t="s">
        <v>388</v>
      </c>
      <c r="I571" t="s">
        <v>389</v>
      </c>
      <c r="J571" s="22" t="s">
        <v>463</v>
      </c>
      <c r="K571" s="12">
        <v>5</v>
      </c>
      <c r="L571" s="9">
        <v>338.54</v>
      </c>
      <c r="M571" s="12">
        <v>1692.7</v>
      </c>
      <c r="N571" s="12">
        <v>0</v>
      </c>
      <c r="O571" s="11">
        <f t="shared" si="78"/>
        <v>5</v>
      </c>
      <c r="P571" s="12">
        <f t="shared" si="71"/>
        <v>0</v>
      </c>
      <c r="Q571" s="12">
        <f t="shared" si="72"/>
        <v>5</v>
      </c>
      <c r="R571" s="6" t="str">
        <f t="shared" si="73"/>
        <v>NO</v>
      </c>
      <c r="S571" s="6" t="str">
        <f t="shared" si="76"/>
        <v>YES</v>
      </c>
      <c r="T571" s="12">
        <f t="shared" si="77"/>
        <v>4231.75</v>
      </c>
      <c r="U571" s="12">
        <f t="shared" si="74"/>
        <v>1692.7</v>
      </c>
      <c r="V571" s="12">
        <f t="shared" si="75"/>
        <v>2539.0500000000002</v>
      </c>
    </row>
    <row r="572" spans="1:22" x14ac:dyDescent="0.25">
      <c r="A572" s="6" t="s">
        <v>24</v>
      </c>
      <c r="B572" s="6" t="s">
        <v>23</v>
      </c>
      <c r="C572" t="s">
        <v>415</v>
      </c>
      <c r="D572" t="s">
        <v>415</v>
      </c>
      <c r="E572" s="24" t="s">
        <v>393</v>
      </c>
      <c r="F572" t="s">
        <v>390</v>
      </c>
      <c r="G572" t="s">
        <v>391</v>
      </c>
      <c r="H572" t="s">
        <v>388</v>
      </c>
      <c r="I572" t="s">
        <v>389</v>
      </c>
      <c r="J572" s="22" t="s">
        <v>463</v>
      </c>
      <c r="K572" s="12">
        <v>12.5</v>
      </c>
      <c r="L572" s="9">
        <v>0.83</v>
      </c>
      <c r="M572" s="12">
        <v>10.38</v>
      </c>
      <c r="N572" s="12">
        <v>0</v>
      </c>
      <c r="O572" s="11">
        <f t="shared" si="78"/>
        <v>12.506024096385543</v>
      </c>
      <c r="P572" s="12">
        <f t="shared" si="71"/>
        <v>0</v>
      </c>
      <c r="Q572" s="12">
        <f t="shared" si="72"/>
        <v>12.506024096385543</v>
      </c>
      <c r="R572" s="6" t="str">
        <f t="shared" si="73"/>
        <v>YES</v>
      </c>
      <c r="S572" s="6" t="str">
        <f t="shared" si="76"/>
        <v>YES</v>
      </c>
      <c r="T572" s="12">
        <f t="shared" si="77"/>
        <v>10.375</v>
      </c>
      <c r="U572" s="12">
        <f t="shared" si="74"/>
        <v>10.38</v>
      </c>
      <c r="V572" s="12">
        <f t="shared" si="75"/>
        <v>-5.0000000000007816E-3</v>
      </c>
    </row>
    <row r="573" spans="1:22" x14ac:dyDescent="0.25">
      <c r="A573" s="6" t="s">
        <v>24</v>
      </c>
      <c r="B573" s="6" t="s">
        <v>23</v>
      </c>
      <c r="C573" t="s">
        <v>415</v>
      </c>
      <c r="D573" t="s">
        <v>415</v>
      </c>
      <c r="E573" s="24" t="s">
        <v>393</v>
      </c>
      <c r="F573" t="s">
        <v>390</v>
      </c>
      <c r="G573" t="s">
        <v>391</v>
      </c>
      <c r="H573" t="s">
        <v>388</v>
      </c>
      <c r="I573" t="s">
        <v>389</v>
      </c>
      <c r="J573" s="22" t="s">
        <v>463</v>
      </c>
      <c r="K573" s="12">
        <v>15</v>
      </c>
      <c r="L573" s="9">
        <v>1</v>
      </c>
      <c r="M573" s="12">
        <v>15</v>
      </c>
      <c r="N573" s="12">
        <v>0</v>
      </c>
      <c r="O573" s="11">
        <f t="shared" si="78"/>
        <v>15</v>
      </c>
      <c r="P573" s="12">
        <f t="shared" si="71"/>
        <v>0</v>
      </c>
      <c r="Q573" s="12">
        <f t="shared" si="72"/>
        <v>15</v>
      </c>
      <c r="R573" s="6" t="str">
        <f t="shared" si="73"/>
        <v>YES</v>
      </c>
      <c r="S573" s="6" t="str">
        <f t="shared" si="76"/>
        <v>YES</v>
      </c>
      <c r="T573" s="12">
        <f t="shared" si="77"/>
        <v>12.5</v>
      </c>
      <c r="U573" s="12">
        <f t="shared" si="74"/>
        <v>15</v>
      </c>
      <c r="V573" s="12">
        <f t="shared" si="75"/>
        <v>-2.5</v>
      </c>
    </row>
    <row r="574" spans="1:22" x14ac:dyDescent="0.25">
      <c r="A574" s="6" t="s">
        <v>24</v>
      </c>
      <c r="B574" s="6" t="s">
        <v>23</v>
      </c>
      <c r="C574" t="s">
        <v>415</v>
      </c>
      <c r="D574" t="s">
        <v>415</v>
      </c>
      <c r="E574" s="24" t="s">
        <v>393</v>
      </c>
      <c r="F574" t="s">
        <v>390</v>
      </c>
      <c r="G574" t="s">
        <v>391</v>
      </c>
      <c r="H574" t="s">
        <v>388</v>
      </c>
      <c r="I574" t="s">
        <v>389</v>
      </c>
      <c r="J574" s="22" t="s">
        <v>464</v>
      </c>
      <c r="K574" s="12">
        <v>0</v>
      </c>
      <c r="L574" s="9">
        <v>0</v>
      </c>
      <c r="M574" s="12">
        <v>3212.56</v>
      </c>
      <c r="N574" s="12">
        <v>3212.56</v>
      </c>
      <c r="O574" s="11" t="e">
        <f t="shared" si="78"/>
        <v>#DIV/0!</v>
      </c>
      <c r="P574" s="12" t="e">
        <f t="shared" si="71"/>
        <v>#DIV/0!</v>
      </c>
      <c r="Q574" s="12" t="e">
        <f t="shared" si="72"/>
        <v>#DIV/0!</v>
      </c>
      <c r="R574" s="6" t="e">
        <f t="shared" si="73"/>
        <v>#DIV/0!</v>
      </c>
      <c r="S574" s="6" t="e">
        <f t="shared" si="76"/>
        <v>#DIV/0!</v>
      </c>
      <c r="T574" s="12">
        <f t="shared" si="77"/>
        <v>0</v>
      </c>
      <c r="U574" s="12">
        <f t="shared" si="74"/>
        <v>6425.12</v>
      </c>
      <c r="V574" s="12">
        <f t="shared" si="75"/>
        <v>-6425.12</v>
      </c>
    </row>
    <row r="575" spans="1:22" x14ac:dyDescent="0.25">
      <c r="A575" s="6" t="s">
        <v>24</v>
      </c>
      <c r="B575" s="6" t="s">
        <v>23</v>
      </c>
      <c r="C575" t="s">
        <v>415</v>
      </c>
      <c r="D575" t="s">
        <v>415</v>
      </c>
      <c r="E575" s="24" t="s">
        <v>393</v>
      </c>
      <c r="F575" t="s">
        <v>390</v>
      </c>
      <c r="G575" t="s">
        <v>391</v>
      </c>
      <c r="H575" t="s">
        <v>388</v>
      </c>
      <c r="I575" t="s">
        <v>389</v>
      </c>
      <c r="J575" s="22" t="s">
        <v>464</v>
      </c>
      <c r="K575" s="12">
        <v>5.5</v>
      </c>
      <c r="L575" s="9">
        <v>159.04</v>
      </c>
      <c r="M575" s="12">
        <v>874.73</v>
      </c>
      <c r="N575" s="12">
        <v>0</v>
      </c>
      <c r="O575" s="11">
        <f t="shared" si="78"/>
        <v>5.5000628772635816</v>
      </c>
      <c r="P575" s="12">
        <f t="shared" si="71"/>
        <v>0</v>
      </c>
      <c r="Q575" s="12">
        <f t="shared" si="72"/>
        <v>5.5000628772635816</v>
      </c>
      <c r="R575" s="6" t="str">
        <f t="shared" si="73"/>
        <v>NO</v>
      </c>
      <c r="S575" s="6" t="str">
        <f t="shared" si="76"/>
        <v>YES</v>
      </c>
      <c r="T575" s="12">
        <f t="shared" si="77"/>
        <v>1988</v>
      </c>
      <c r="U575" s="12">
        <f t="shared" si="74"/>
        <v>874.73</v>
      </c>
      <c r="V575" s="12">
        <f t="shared" si="75"/>
        <v>1113.27</v>
      </c>
    </row>
    <row r="576" spans="1:22" x14ac:dyDescent="0.25">
      <c r="A576" s="6" t="s">
        <v>24</v>
      </c>
      <c r="B576" s="6" t="s">
        <v>23</v>
      </c>
      <c r="C576" t="s">
        <v>415</v>
      </c>
      <c r="D576" t="s">
        <v>415</v>
      </c>
      <c r="E576" s="24" t="s">
        <v>393</v>
      </c>
      <c r="F576" t="s">
        <v>390</v>
      </c>
      <c r="G576" t="s">
        <v>391</v>
      </c>
      <c r="H576" t="s">
        <v>388</v>
      </c>
      <c r="I576" t="s">
        <v>389</v>
      </c>
      <c r="J576" s="22" t="s">
        <v>464</v>
      </c>
      <c r="K576" s="12">
        <v>6</v>
      </c>
      <c r="L576" s="9">
        <v>124.33</v>
      </c>
      <c r="M576" s="12">
        <v>745.98</v>
      </c>
      <c r="N576" s="12">
        <v>0</v>
      </c>
      <c r="O576" s="11">
        <f t="shared" si="78"/>
        <v>6</v>
      </c>
      <c r="P576" s="12">
        <f t="shared" si="71"/>
        <v>0</v>
      </c>
      <c r="Q576" s="12">
        <f t="shared" si="72"/>
        <v>6</v>
      </c>
      <c r="R576" s="6" t="str">
        <f t="shared" si="73"/>
        <v>NO</v>
      </c>
      <c r="S576" s="6" t="str">
        <f t="shared" si="76"/>
        <v>YES</v>
      </c>
      <c r="T576" s="12">
        <f t="shared" si="77"/>
        <v>1554.125</v>
      </c>
      <c r="U576" s="12">
        <f t="shared" si="74"/>
        <v>745.98</v>
      </c>
      <c r="V576" s="12">
        <f t="shared" si="75"/>
        <v>808.14499999999998</v>
      </c>
    </row>
    <row r="577" spans="1:22" x14ac:dyDescent="0.25">
      <c r="A577" s="6" t="s">
        <v>24</v>
      </c>
      <c r="B577" s="6" t="s">
        <v>23</v>
      </c>
      <c r="C577" t="s">
        <v>415</v>
      </c>
      <c r="D577" t="s">
        <v>415</v>
      </c>
      <c r="E577" s="24" t="s">
        <v>393</v>
      </c>
      <c r="F577" t="s">
        <v>390</v>
      </c>
      <c r="G577" t="s">
        <v>391</v>
      </c>
      <c r="H577" t="s">
        <v>388</v>
      </c>
      <c r="I577" t="s">
        <v>389</v>
      </c>
      <c r="J577" s="22" t="s">
        <v>464</v>
      </c>
      <c r="K577" s="12">
        <v>13.5</v>
      </c>
      <c r="L577" s="9">
        <v>6.85</v>
      </c>
      <c r="M577" s="12">
        <v>92.48</v>
      </c>
      <c r="N577" s="12">
        <v>0</v>
      </c>
      <c r="O577" s="11">
        <f t="shared" si="78"/>
        <v>13.500729927007301</v>
      </c>
      <c r="P577" s="12">
        <f t="shared" si="71"/>
        <v>0</v>
      </c>
      <c r="Q577" s="12">
        <f t="shared" si="72"/>
        <v>13.500729927007301</v>
      </c>
      <c r="R577" s="6" t="str">
        <f t="shared" si="73"/>
        <v>YES</v>
      </c>
      <c r="S577" s="6" t="str">
        <f t="shared" si="76"/>
        <v>YES</v>
      </c>
      <c r="T577" s="12">
        <f t="shared" si="77"/>
        <v>85.625</v>
      </c>
      <c r="U577" s="12">
        <f t="shared" si="74"/>
        <v>92.48</v>
      </c>
      <c r="V577" s="12">
        <f t="shared" si="75"/>
        <v>-6.855000000000004</v>
      </c>
    </row>
    <row r="578" spans="1:22" x14ac:dyDescent="0.25">
      <c r="A578" s="6" t="s">
        <v>24</v>
      </c>
      <c r="B578" s="6" t="s">
        <v>23</v>
      </c>
      <c r="C578" t="s">
        <v>415</v>
      </c>
      <c r="D578" t="s">
        <v>415</v>
      </c>
      <c r="E578" s="24" t="s">
        <v>393</v>
      </c>
      <c r="F578" t="s">
        <v>390</v>
      </c>
      <c r="G578" t="s">
        <v>391</v>
      </c>
      <c r="H578" t="s">
        <v>388</v>
      </c>
      <c r="I578" t="s">
        <v>389</v>
      </c>
      <c r="J578" s="22" t="s">
        <v>464</v>
      </c>
      <c r="K578" s="12">
        <v>15</v>
      </c>
      <c r="L578" s="9">
        <v>30.5</v>
      </c>
      <c r="M578" s="12">
        <v>457.5</v>
      </c>
      <c r="N578" s="12">
        <v>0</v>
      </c>
      <c r="O578" s="11">
        <f t="shared" si="78"/>
        <v>15</v>
      </c>
      <c r="P578" s="12">
        <f t="shared" ref="P578:P641" si="79">N578/L578</f>
        <v>0</v>
      </c>
      <c r="Q578" s="12">
        <f t="shared" ref="Q578:Q641" si="80">(M578+N578)/L578</f>
        <v>15</v>
      </c>
      <c r="R578" s="6" t="str">
        <f t="shared" ref="R578:R641" si="81">IF(Q578&gt;12.49,"YES","NO")</f>
        <v>YES</v>
      </c>
      <c r="S578" s="6" t="str">
        <f t="shared" si="76"/>
        <v>YES</v>
      </c>
      <c r="T578" s="12">
        <f t="shared" si="77"/>
        <v>381.25</v>
      </c>
      <c r="U578" s="12">
        <f t="shared" ref="U578:U641" si="82">M578+N578</f>
        <v>457.5</v>
      </c>
      <c r="V578" s="12">
        <f t="shared" ref="V578:V641" si="83">T578-U578</f>
        <v>-76.25</v>
      </c>
    </row>
    <row r="579" spans="1:22" x14ac:dyDescent="0.25">
      <c r="A579" s="6" t="s">
        <v>24</v>
      </c>
      <c r="B579" s="6" t="s">
        <v>23</v>
      </c>
      <c r="C579" t="s">
        <v>415</v>
      </c>
      <c r="D579" t="s">
        <v>415</v>
      </c>
      <c r="E579" s="24" t="s">
        <v>393</v>
      </c>
      <c r="F579" t="s">
        <v>390</v>
      </c>
      <c r="G579" t="s">
        <v>391</v>
      </c>
      <c r="H579" t="s">
        <v>388</v>
      </c>
      <c r="I579" t="s">
        <v>389</v>
      </c>
      <c r="J579" s="22" t="s">
        <v>464</v>
      </c>
      <c r="K579" s="12">
        <v>22.5</v>
      </c>
      <c r="L579" s="9">
        <v>1</v>
      </c>
      <c r="M579" s="12">
        <v>22.5</v>
      </c>
      <c r="N579" s="12">
        <v>0</v>
      </c>
      <c r="O579" s="11">
        <f t="shared" si="78"/>
        <v>22.5</v>
      </c>
      <c r="P579" s="12">
        <f t="shared" si="79"/>
        <v>0</v>
      </c>
      <c r="Q579" s="12">
        <f t="shared" si="80"/>
        <v>22.5</v>
      </c>
      <c r="R579" s="6" t="str">
        <f t="shared" si="81"/>
        <v>YES</v>
      </c>
      <c r="S579" s="6" t="str">
        <f t="shared" si="76"/>
        <v>YES</v>
      </c>
      <c r="T579" s="12">
        <f t="shared" si="77"/>
        <v>12.5</v>
      </c>
      <c r="U579" s="12">
        <f t="shared" si="82"/>
        <v>22.5</v>
      </c>
      <c r="V579" s="12">
        <f t="shared" si="83"/>
        <v>-10</v>
      </c>
    </row>
    <row r="580" spans="1:22" x14ac:dyDescent="0.25">
      <c r="A580" s="6" t="s">
        <v>24</v>
      </c>
      <c r="B580" s="6" t="s">
        <v>23</v>
      </c>
      <c r="C580" t="s">
        <v>493</v>
      </c>
      <c r="D580" t="s">
        <v>493</v>
      </c>
      <c r="E580" s="24" t="s">
        <v>393</v>
      </c>
      <c r="F580" t="s">
        <v>390</v>
      </c>
      <c r="G580" t="s">
        <v>391</v>
      </c>
      <c r="H580" t="s">
        <v>388</v>
      </c>
      <c r="I580" t="s">
        <v>389</v>
      </c>
      <c r="J580" s="22" t="s">
        <v>465</v>
      </c>
      <c r="K580" s="12">
        <v>0</v>
      </c>
      <c r="L580" s="9">
        <v>0</v>
      </c>
      <c r="M580" s="12">
        <v>1352.16</v>
      </c>
      <c r="N580" s="12">
        <v>1352.16</v>
      </c>
      <c r="O580" s="11" t="e">
        <f t="shared" si="78"/>
        <v>#DIV/0!</v>
      </c>
      <c r="P580" s="12" t="e">
        <f t="shared" si="79"/>
        <v>#DIV/0!</v>
      </c>
      <c r="Q580" s="12" t="e">
        <f t="shared" si="80"/>
        <v>#DIV/0!</v>
      </c>
      <c r="R580" s="6" t="e">
        <f t="shared" si="81"/>
        <v>#DIV/0!</v>
      </c>
      <c r="S580" s="6" t="e">
        <f t="shared" ref="S580:S643" si="84">IF(O580&gt;3.32,"YES","NO")</f>
        <v>#DIV/0!</v>
      </c>
      <c r="T580" s="12">
        <f t="shared" ref="T580:T643" si="85">L580*12.5</f>
        <v>0</v>
      </c>
      <c r="U580" s="12">
        <f t="shared" si="82"/>
        <v>2704.32</v>
      </c>
      <c r="V580" s="12">
        <f t="shared" si="83"/>
        <v>-2704.32</v>
      </c>
    </row>
    <row r="581" spans="1:22" x14ac:dyDescent="0.25">
      <c r="A581" s="6" t="s">
        <v>24</v>
      </c>
      <c r="B581" s="6" t="s">
        <v>23</v>
      </c>
      <c r="C581" t="s">
        <v>493</v>
      </c>
      <c r="D581" t="s">
        <v>493</v>
      </c>
      <c r="E581" s="24" t="s">
        <v>393</v>
      </c>
      <c r="F581" t="s">
        <v>390</v>
      </c>
      <c r="G581" t="s">
        <v>391</v>
      </c>
      <c r="H581" t="s">
        <v>388</v>
      </c>
      <c r="I581" t="s">
        <v>389</v>
      </c>
      <c r="J581" s="22" t="s">
        <v>465</v>
      </c>
      <c r="K581" s="12">
        <v>6</v>
      </c>
      <c r="L581" s="9">
        <v>105.31</v>
      </c>
      <c r="M581" s="12">
        <v>631.86</v>
      </c>
      <c r="N581" s="12">
        <v>0</v>
      </c>
      <c r="O581" s="11">
        <f t="shared" si="78"/>
        <v>6</v>
      </c>
      <c r="P581" s="12">
        <f t="shared" si="79"/>
        <v>0</v>
      </c>
      <c r="Q581" s="12">
        <f t="shared" si="80"/>
        <v>6</v>
      </c>
      <c r="R581" s="6" t="str">
        <f t="shared" si="81"/>
        <v>NO</v>
      </c>
      <c r="S581" s="6" t="str">
        <f t="shared" si="84"/>
        <v>YES</v>
      </c>
      <c r="T581" s="12">
        <f t="shared" si="85"/>
        <v>1316.375</v>
      </c>
      <c r="U581" s="12">
        <f t="shared" si="82"/>
        <v>631.86</v>
      </c>
      <c r="V581" s="12">
        <f t="shared" si="83"/>
        <v>684.51499999999999</v>
      </c>
    </row>
    <row r="582" spans="1:22" x14ac:dyDescent="0.25">
      <c r="A582" s="6" t="s">
        <v>24</v>
      </c>
      <c r="B582" s="6" t="s">
        <v>23</v>
      </c>
      <c r="C582" t="s">
        <v>493</v>
      </c>
      <c r="D582" t="s">
        <v>493</v>
      </c>
      <c r="E582" s="24" t="s">
        <v>393</v>
      </c>
      <c r="F582" t="s">
        <v>390</v>
      </c>
      <c r="G582" t="s">
        <v>391</v>
      </c>
      <c r="H582" t="s">
        <v>388</v>
      </c>
      <c r="I582" t="s">
        <v>389</v>
      </c>
      <c r="J582" s="22" t="s">
        <v>466</v>
      </c>
      <c r="K582" s="12">
        <v>0</v>
      </c>
      <c r="L582" s="9">
        <v>0</v>
      </c>
      <c r="M582" s="12">
        <v>20095.990000000002</v>
      </c>
      <c r="N582" s="12">
        <v>20095.990000000002</v>
      </c>
      <c r="O582" s="11" t="e">
        <f t="shared" si="78"/>
        <v>#DIV/0!</v>
      </c>
      <c r="P582" s="12" t="e">
        <f t="shared" si="79"/>
        <v>#DIV/0!</v>
      </c>
      <c r="Q582" s="12" t="e">
        <f t="shared" si="80"/>
        <v>#DIV/0!</v>
      </c>
      <c r="R582" s="6" t="e">
        <f t="shared" si="81"/>
        <v>#DIV/0!</v>
      </c>
      <c r="S582" s="6" t="e">
        <f t="shared" si="84"/>
        <v>#DIV/0!</v>
      </c>
      <c r="T582" s="12">
        <f t="shared" si="85"/>
        <v>0</v>
      </c>
      <c r="U582" s="12">
        <f t="shared" si="82"/>
        <v>40191.980000000003</v>
      </c>
      <c r="V582" s="12">
        <f t="shared" si="83"/>
        <v>-40191.980000000003</v>
      </c>
    </row>
    <row r="583" spans="1:22" x14ac:dyDescent="0.25">
      <c r="A583" s="6" t="s">
        <v>24</v>
      </c>
      <c r="B583" s="6" t="s">
        <v>23</v>
      </c>
      <c r="C583" t="s">
        <v>493</v>
      </c>
      <c r="D583" t="s">
        <v>493</v>
      </c>
      <c r="E583" s="24" t="s">
        <v>393</v>
      </c>
      <c r="F583" t="s">
        <v>390</v>
      </c>
      <c r="G583" t="s">
        <v>391</v>
      </c>
      <c r="H583" t="s">
        <v>388</v>
      </c>
      <c r="I583" t="s">
        <v>389</v>
      </c>
      <c r="J583" s="22" t="s">
        <v>466</v>
      </c>
      <c r="K583" s="12">
        <v>5</v>
      </c>
      <c r="L583" s="9">
        <v>379.34</v>
      </c>
      <c r="M583" s="12">
        <v>1896.7</v>
      </c>
      <c r="N583" s="12">
        <v>0</v>
      </c>
      <c r="O583" s="11">
        <f t="shared" si="78"/>
        <v>5.0000000000000009</v>
      </c>
      <c r="P583" s="12">
        <f t="shared" si="79"/>
        <v>0</v>
      </c>
      <c r="Q583" s="12">
        <f t="shared" si="80"/>
        <v>5.0000000000000009</v>
      </c>
      <c r="R583" s="6" t="str">
        <f t="shared" si="81"/>
        <v>NO</v>
      </c>
      <c r="S583" s="6" t="str">
        <f t="shared" si="84"/>
        <v>YES</v>
      </c>
      <c r="T583" s="12">
        <f t="shared" si="85"/>
        <v>4741.75</v>
      </c>
      <c r="U583" s="12">
        <f t="shared" si="82"/>
        <v>1896.7</v>
      </c>
      <c r="V583" s="12">
        <f t="shared" si="83"/>
        <v>2845.05</v>
      </c>
    </row>
    <row r="584" spans="1:22" x14ac:dyDescent="0.25">
      <c r="A584" s="6" t="s">
        <v>24</v>
      </c>
      <c r="B584" s="6" t="s">
        <v>23</v>
      </c>
      <c r="C584" t="s">
        <v>493</v>
      </c>
      <c r="D584" t="s">
        <v>493</v>
      </c>
      <c r="E584" s="24" t="s">
        <v>393</v>
      </c>
      <c r="F584" t="s">
        <v>390</v>
      </c>
      <c r="G584" t="s">
        <v>391</v>
      </c>
      <c r="H584" t="s">
        <v>388</v>
      </c>
      <c r="I584" t="s">
        <v>389</v>
      </c>
      <c r="J584" s="22" t="s">
        <v>466</v>
      </c>
      <c r="K584" s="12">
        <v>12.5</v>
      </c>
      <c r="L584" s="9">
        <v>0.02</v>
      </c>
      <c r="M584" s="12">
        <v>0.25</v>
      </c>
      <c r="N584" s="12">
        <v>0</v>
      </c>
      <c r="O584" s="11">
        <f t="shared" si="78"/>
        <v>12.5</v>
      </c>
      <c r="P584" s="12">
        <f t="shared" si="79"/>
        <v>0</v>
      </c>
      <c r="Q584" s="12">
        <f t="shared" si="80"/>
        <v>12.5</v>
      </c>
      <c r="R584" s="6" t="str">
        <f t="shared" si="81"/>
        <v>YES</v>
      </c>
      <c r="S584" s="6" t="str">
        <f t="shared" si="84"/>
        <v>YES</v>
      </c>
      <c r="T584" s="12">
        <f t="shared" si="85"/>
        <v>0.25</v>
      </c>
      <c r="U584" s="12">
        <f t="shared" si="82"/>
        <v>0.25</v>
      </c>
      <c r="V584" s="12">
        <f t="shared" si="83"/>
        <v>0</v>
      </c>
    </row>
    <row r="585" spans="1:22" x14ac:dyDescent="0.25">
      <c r="A585" s="6" t="s">
        <v>24</v>
      </c>
      <c r="B585" s="6" t="s">
        <v>23</v>
      </c>
      <c r="C585" t="s">
        <v>493</v>
      </c>
      <c r="D585" t="s">
        <v>493</v>
      </c>
      <c r="E585" s="24" t="s">
        <v>393</v>
      </c>
      <c r="F585" t="s">
        <v>390</v>
      </c>
      <c r="G585" t="s">
        <v>391</v>
      </c>
      <c r="H585" t="s">
        <v>388</v>
      </c>
      <c r="I585" t="s">
        <v>389</v>
      </c>
      <c r="J585" s="22" t="s">
        <v>467</v>
      </c>
      <c r="K585" s="12">
        <v>0</v>
      </c>
      <c r="L585" s="9">
        <v>0</v>
      </c>
      <c r="M585" s="12">
        <v>3009.58</v>
      </c>
      <c r="N585" s="12">
        <v>3009.58</v>
      </c>
      <c r="O585" s="11" t="e">
        <f t="shared" si="78"/>
        <v>#DIV/0!</v>
      </c>
      <c r="P585" s="12" t="e">
        <f t="shared" si="79"/>
        <v>#DIV/0!</v>
      </c>
      <c r="Q585" s="12" t="e">
        <f t="shared" si="80"/>
        <v>#DIV/0!</v>
      </c>
      <c r="R585" s="6" t="e">
        <f t="shared" si="81"/>
        <v>#DIV/0!</v>
      </c>
      <c r="S585" s="6" t="e">
        <f t="shared" si="84"/>
        <v>#DIV/0!</v>
      </c>
      <c r="T585" s="12">
        <f t="shared" si="85"/>
        <v>0</v>
      </c>
      <c r="U585" s="12">
        <f t="shared" si="82"/>
        <v>6019.16</v>
      </c>
      <c r="V585" s="12">
        <f t="shared" si="83"/>
        <v>-6019.16</v>
      </c>
    </row>
    <row r="586" spans="1:22" x14ac:dyDescent="0.25">
      <c r="A586" s="6" t="s">
        <v>24</v>
      </c>
      <c r="B586" s="6" t="s">
        <v>23</v>
      </c>
      <c r="C586" t="s">
        <v>493</v>
      </c>
      <c r="D586" t="s">
        <v>493</v>
      </c>
      <c r="E586" s="24" t="s">
        <v>393</v>
      </c>
      <c r="F586" t="s">
        <v>390</v>
      </c>
      <c r="G586" t="s">
        <v>391</v>
      </c>
      <c r="H586" t="s">
        <v>388</v>
      </c>
      <c r="I586" t="s">
        <v>389</v>
      </c>
      <c r="J586" s="22" t="s">
        <v>467</v>
      </c>
      <c r="K586" s="12">
        <v>7</v>
      </c>
      <c r="L586" s="9">
        <v>159.82</v>
      </c>
      <c r="M586" s="12">
        <v>1118.74</v>
      </c>
      <c r="N586" s="12">
        <v>0</v>
      </c>
      <c r="O586" s="11">
        <f t="shared" si="78"/>
        <v>7</v>
      </c>
      <c r="P586" s="12">
        <f t="shared" si="79"/>
        <v>0</v>
      </c>
      <c r="Q586" s="12">
        <f t="shared" si="80"/>
        <v>7</v>
      </c>
      <c r="R586" s="6" t="str">
        <f t="shared" si="81"/>
        <v>NO</v>
      </c>
      <c r="S586" s="6" t="str">
        <f t="shared" si="84"/>
        <v>YES</v>
      </c>
      <c r="T586" s="12">
        <f t="shared" si="85"/>
        <v>1997.75</v>
      </c>
      <c r="U586" s="12">
        <f t="shared" si="82"/>
        <v>1118.74</v>
      </c>
      <c r="V586" s="12">
        <f t="shared" si="83"/>
        <v>879.01</v>
      </c>
    </row>
    <row r="587" spans="1:22" x14ac:dyDescent="0.25">
      <c r="A587" s="6" t="s">
        <v>24</v>
      </c>
      <c r="B587" s="6" t="s">
        <v>23</v>
      </c>
      <c r="C587" t="s">
        <v>493</v>
      </c>
      <c r="D587" t="s">
        <v>493</v>
      </c>
      <c r="E587" s="24" t="s">
        <v>393</v>
      </c>
      <c r="F587" t="s">
        <v>390</v>
      </c>
      <c r="G587" t="s">
        <v>391</v>
      </c>
      <c r="H587" t="s">
        <v>388</v>
      </c>
      <c r="I587" t="s">
        <v>389</v>
      </c>
      <c r="J587" s="22" t="s">
        <v>467</v>
      </c>
      <c r="K587" s="12">
        <v>14.5</v>
      </c>
      <c r="L587" s="9">
        <v>0.9</v>
      </c>
      <c r="M587" s="12">
        <v>13.05</v>
      </c>
      <c r="N587" s="12">
        <v>0</v>
      </c>
      <c r="O587" s="11">
        <f t="shared" si="78"/>
        <v>14.5</v>
      </c>
      <c r="P587" s="12">
        <f t="shared" si="79"/>
        <v>0</v>
      </c>
      <c r="Q587" s="12">
        <f t="shared" si="80"/>
        <v>14.5</v>
      </c>
      <c r="R587" s="6" t="str">
        <f t="shared" si="81"/>
        <v>YES</v>
      </c>
      <c r="S587" s="6" t="str">
        <f t="shared" si="84"/>
        <v>YES</v>
      </c>
      <c r="T587" s="12">
        <f t="shared" si="85"/>
        <v>11.25</v>
      </c>
      <c r="U587" s="12">
        <f t="shared" si="82"/>
        <v>13.05</v>
      </c>
      <c r="V587" s="12">
        <f t="shared" si="83"/>
        <v>-1.8000000000000007</v>
      </c>
    </row>
    <row r="588" spans="1:22" x14ac:dyDescent="0.25">
      <c r="A588" s="6" t="s">
        <v>24</v>
      </c>
      <c r="B588" s="6" t="s">
        <v>23</v>
      </c>
      <c r="C588" t="s">
        <v>493</v>
      </c>
      <c r="D588" t="s">
        <v>493</v>
      </c>
      <c r="E588" s="24" t="s">
        <v>393</v>
      </c>
      <c r="F588" t="s">
        <v>390</v>
      </c>
      <c r="G588" t="s">
        <v>391</v>
      </c>
      <c r="H588" t="s">
        <v>388</v>
      </c>
      <c r="I588" t="s">
        <v>389</v>
      </c>
      <c r="J588" s="22" t="s">
        <v>468</v>
      </c>
      <c r="K588" s="12">
        <v>0</v>
      </c>
      <c r="L588" s="9">
        <v>0</v>
      </c>
      <c r="M588" s="12">
        <v>8580.2900000000009</v>
      </c>
      <c r="N588" s="12">
        <v>8580.2900000000009</v>
      </c>
      <c r="O588" s="11" t="e">
        <f t="shared" si="78"/>
        <v>#DIV/0!</v>
      </c>
      <c r="P588" s="12" t="e">
        <f t="shared" si="79"/>
        <v>#DIV/0!</v>
      </c>
      <c r="Q588" s="12" t="e">
        <f t="shared" si="80"/>
        <v>#DIV/0!</v>
      </c>
      <c r="R588" s="6" t="e">
        <f t="shared" si="81"/>
        <v>#DIV/0!</v>
      </c>
      <c r="S588" s="6" t="e">
        <f t="shared" si="84"/>
        <v>#DIV/0!</v>
      </c>
      <c r="T588" s="12">
        <f t="shared" si="85"/>
        <v>0</v>
      </c>
      <c r="U588" s="12">
        <f t="shared" si="82"/>
        <v>17160.580000000002</v>
      </c>
      <c r="V588" s="12">
        <f t="shared" si="83"/>
        <v>-17160.580000000002</v>
      </c>
    </row>
    <row r="589" spans="1:22" x14ac:dyDescent="0.25">
      <c r="A589" s="6" t="s">
        <v>24</v>
      </c>
      <c r="B589" s="6" t="s">
        <v>23</v>
      </c>
      <c r="C589" t="s">
        <v>493</v>
      </c>
      <c r="D589" t="s">
        <v>493</v>
      </c>
      <c r="E589" s="24" t="s">
        <v>393</v>
      </c>
      <c r="F589" t="s">
        <v>390</v>
      </c>
      <c r="G589" t="s">
        <v>391</v>
      </c>
      <c r="H589" t="s">
        <v>388</v>
      </c>
      <c r="I589" t="s">
        <v>389</v>
      </c>
      <c r="J589" s="22" t="s">
        <v>468</v>
      </c>
      <c r="K589" s="12">
        <v>7</v>
      </c>
      <c r="L589" s="9">
        <v>454.02</v>
      </c>
      <c r="M589" s="12">
        <v>3178.14</v>
      </c>
      <c r="N589" s="12">
        <v>0</v>
      </c>
      <c r="O589" s="11">
        <f t="shared" si="78"/>
        <v>7</v>
      </c>
      <c r="P589" s="12">
        <f t="shared" si="79"/>
        <v>0</v>
      </c>
      <c r="Q589" s="12">
        <f t="shared" si="80"/>
        <v>7</v>
      </c>
      <c r="R589" s="6" t="str">
        <f t="shared" si="81"/>
        <v>NO</v>
      </c>
      <c r="S589" s="6" t="str">
        <f t="shared" si="84"/>
        <v>YES</v>
      </c>
      <c r="T589" s="12">
        <f t="shared" si="85"/>
        <v>5675.25</v>
      </c>
      <c r="U589" s="12">
        <f t="shared" si="82"/>
        <v>3178.14</v>
      </c>
      <c r="V589" s="12">
        <f t="shared" si="83"/>
        <v>2497.11</v>
      </c>
    </row>
    <row r="590" spans="1:22" x14ac:dyDescent="0.25">
      <c r="A590" s="6" t="s">
        <v>24</v>
      </c>
      <c r="B590" s="6" t="s">
        <v>23</v>
      </c>
      <c r="C590" t="s">
        <v>493</v>
      </c>
      <c r="D590" t="s">
        <v>493</v>
      </c>
      <c r="E590" s="24" t="s">
        <v>393</v>
      </c>
      <c r="F590" t="s">
        <v>390</v>
      </c>
      <c r="G590" t="s">
        <v>391</v>
      </c>
      <c r="H590" t="s">
        <v>388</v>
      </c>
      <c r="I590" t="s">
        <v>389</v>
      </c>
      <c r="J590" s="22" t="s">
        <v>469</v>
      </c>
      <c r="K590" s="12">
        <v>0</v>
      </c>
      <c r="L590" s="9">
        <v>0</v>
      </c>
      <c r="M590" s="12">
        <v>1846.75</v>
      </c>
      <c r="N590" s="12">
        <v>1846.75</v>
      </c>
      <c r="O590" s="11" t="e">
        <f t="shared" si="78"/>
        <v>#DIV/0!</v>
      </c>
      <c r="P590" s="12" t="e">
        <f t="shared" si="79"/>
        <v>#DIV/0!</v>
      </c>
      <c r="Q590" s="12" t="e">
        <f t="shared" si="80"/>
        <v>#DIV/0!</v>
      </c>
      <c r="R590" s="6" t="e">
        <f t="shared" si="81"/>
        <v>#DIV/0!</v>
      </c>
      <c r="S590" s="6" t="e">
        <f t="shared" si="84"/>
        <v>#DIV/0!</v>
      </c>
      <c r="T590" s="12">
        <f t="shared" si="85"/>
        <v>0</v>
      </c>
      <c r="U590" s="12">
        <f t="shared" si="82"/>
        <v>3693.5</v>
      </c>
      <c r="V590" s="12">
        <f t="shared" si="83"/>
        <v>-3693.5</v>
      </c>
    </row>
    <row r="591" spans="1:22" x14ac:dyDescent="0.25">
      <c r="A591" s="6" t="s">
        <v>24</v>
      </c>
      <c r="B591" s="6" t="s">
        <v>23</v>
      </c>
      <c r="C591" t="s">
        <v>493</v>
      </c>
      <c r="D591" t="s">
        <v>493</v>
      </c>
      <c r="E591" s="24" t="s">
        <v>393</v>
      </c>
      <c r="F591" t="s">
        <v>390</v>
      </c>
      <c r="G591" t="s">
        <v>391</v>
      </c>
      <c r="H591" t="s">
        <v>388</v>
      </c>
      <c r="I591" t="s">
        <v>389</v>
      </c>
      <c r="J591" s="22" t="s">
        <v>469</v>
      </c>
      <c r="K591" s="12">
        <v>5</v>
      </c>
      <c r="L591" s="9">
        <v>57.59</v>
      </c>
      <c r="M591" s="12">
        <v>287.95</v>
      </c>
      <c r="N591" s="12">
        <v>0</v>
      </c>
      <c r="O591" s="11">
        <f t="shared" si="78"/>
        <v>4.9999999999999991</v>
      </c>
      <c r="P591" s="12">
        <f t="shared" si="79"/>
        <v>0</v>
      </c>
      <c r="Q591" s="12">
        <f t="shared" si="80"/>
        <v>4.9999999999999991</v>
      </c>
      <c r="R591" s="6" t="str">
        <f t="shared" si="81"/>
        <v>NO</v>
      </c>
      <c r="S591" s="6" t="str">
        <f t="shared" si="84"/>
        <v>YES</v>
      </c>
      <c r="T591" s="12">
        <f t="shared" si="85"/>
        <v>719.875</v>
      </c>
      <c r="U591" s="12">
        <f t="shared" si="82"/>
        <v>287.95</v>
      </c>
      <c r="V591" s="12">
        <f t="shared" si="83"/>
        <v>431.92500000000001</v>
      </c>
    </row>
    <row r="592" spans="1:22" x14ac:dyDescent="0.25">
      <c r="A592" s="6" t="s">
        <v>24</v>
      </c>
      <c r="B592" s="6" t="s">
        <v>23</v>
      </c>
      <c r="C592" t="s">
        <v>493</v>
      </c>
      <c r="D592" t="s">
        <v>493</v>
      </c>
      <c r="E592" s="24" t="s">
        <v>393</v>
      </c>
      <c r="F592" t="s">
        <v>390</v>
      </c>
      <c r="G592" t="s">
        <v>391</v>
      </c>
      <c r="H592" t="s">
        <v>388</v>
      </c>
      <c r="I592" t="s">
        <v>389</v>
      </c>
      <c r="J592" s="22" t="s">
        <v>470</v>
      </c>
      <c r="K592" s="12">
        <v>0</v>
      </c>
      <c r="L592" s="9">
        <v>0</v>
      </c>
      <c r="M592" s="12">
        <v>2815.29</v>
      </c>
      <c r="N592" s="12">
        <v>2815.29</v>
      </c>
      <c r="O592" s="11" t="e">
        <f t="shared" si="78"/>
        <v>#DIV/0!</v>
      </c>
      <c r="P592" s="12" t="e">
        <f t="shared" si="79"/>
        <v>#DIV/0!</v>
      </c>
      <c r="Q592" s="12" t="e">
        <f t="shared" si="80"/>
        <v>#DIV/0!</v>
      </c>
      <c r="R592" s="6" t="e">
        <f t="shared" si="81"/>
        <v>#DIV/0!</v>
      </c>
      <c r="S592" s="6" t="e">
        <f t="shared" si="84"/>
        <v>#DIV/0!</v>
      </c>
      <c r="T592" s="12">
        <f t="shared" si="85"/>
        <v>0</v>
      </c>
      <c r="U592" s="12">
        <f t="shared" si="82"/>
        <v>5630.58</v>
      </c>
      <c r="V592" s="12">
        <f t="shared" si="83"/>
        <v>-5630.58</v>
      </c>
    </row>
    <row r="593" spans="1:22" x14ac:dyDescent="0.25">
      <c r="A593" s="6" t="s">
        <v>24</v>
      </c>
      <c r="B593" s="6" t="s">
        <v>23</v>
      </c>
      <c r="C593" t="s">
        <v>493</v>
      </c>
      <c r="D593" t="s">
        <v>493</v>
      </c>
      <c r="E593" s="24" t="s">
        <v>393</v>
      </c>
      <c r="F593" t="s">
        <v>390</v>
      </c>
      <c r="G593" t="s">
        <v>391</v>
      </c>
      <c r="H593" t="s">
        <v>388</v>
      </c>
      <c r="I593" t="s">
        <v>389</v>
      </c>
      <c r="J593" s="22" t="s">
        <v>470</v>
      </c>
      <c r="K593" s="12">
        <v>7</v>
      </c>
      <c r="L593" s="9">
        <v>210.07</v>
      </c>
      <c r="M593" s="12">
        <v>1470.49</v>
      </c>
      <c r="N593" s="12">
        <v>0</v>
      </c>
      <c r="O593" s="11">
        <f t="shared" si="78"/>
        <v>7</v>
      </c>
      <c r="P593" s="12">
        <f t="shared" si="79"/>
        <v>0</v>
      </c>
      <c r="Q593" s="12">
        <f t="shared" si="80"/>
        <v>7</v>
      </c>
      <c r="R593" s="6" t="str">
        <f t="shared" si="81"/>
        <v>NO</v>
      </c>
      <c r="S593" s="6" t="str">
        <f t="shared" si="84"/>
        <v>YES</v>
      </c>
      <c r="T593" s="12">
        <f t="shared" si="85"/>
        <v>2625.875</v>
      </c>
      <c r="U593" s="12">
        <f t="shared" si="82"/>
        <v>1470.49</v>
      </c>
      <c r="V593" s="12">
        <f t="shared" si="83"/>
        <v>1155.385</v>
      </c>
    </row>
    <row r="594" spans="1:22" x14ac:dyDescent="0.25">
      <c r="A594" s="6" t="s">
        <v>24</v>
      </c>
      <c r="B594" s="6" t="s">
        <v>23</v>
      </c>
      <c r="C594" t="s">
        <v>493</v>
      </c>
      <c r="D594" t="s">
        <v>493</v>
      </c>
      <c r="E594" s="24" t="s">
        <v>393</v>
      </c>
      <c r="F594" t="s">
        <v>390</v>
      </c>
      <c r="G594" t="s">
        <v>391</v>
      </c>
      <c r="H594" t="s">
        <v>388</v>
      </c>
      <c r="I594" t="s">
        <v>389</v>
      </c>
      <c r="J594" s="22" t="s">
        <v>471</v>
      </c>
      <c r="K594" s="12">
        <v>0</v>
      </c>
      <c r="L594" s="9">
        <v>0</v>
      </c>
      <c r="M594" s="12">
        <v>13657.22</v>
      </c>
      <c r="N594" s="12">
        <v>13515.29</v>
      </c>
      <c r="O594" s="11" t="e">
        <f t="shared" si="78"/>
        <v>#DIV/0!</v>
      </c>
      <c r="P594" s="12" t="e">
        <f t="shared" si="79"/>
        <v>#DIV/0!</v>
      </c>
      <c r="Q594" s="12" t="e">
        <f t="shared" si="80"/>
        <v>#DIV/0!</v>
      </c>
      <c r="R594" s="6" t="e">
        <f t="shared" si="81"/>
        <v>#DIV/0!</v>
      </c>
      <c r="S594" s="6" t="e">
        <f t="shared" si="84"/>
        <v>#DIV/0!</v>
      </c>
      <c r="T594" s="12">
        <f t="shared" si="85"/>
        <v>0</v>
      </c>
      <c r="U594" s="12">
        <f t="shared" si="82"/>
        <v>27172.510000000002</v>
      </c>
      <c r="V594" s="12">
        <f t="shared" si="83"/>
        <v>-27172.510000000002</v>
      </c>
    </row>
    <row r="595" spans="1:22" x14ac:dyDescent="0.25">
      <c r="A595" s="6" t="s">
        <v>24</v>
      </c>
      <c r="B595" s="6" t="s">
        <v>23</v>
      </c>
      <c r="C595" t="s">
        <v>493</v>
      </c>
      <c r="D595" t="s">
        <v>493</v>
      </c>
      <c r="E595" s="24" t="s">
        <v>393</v>
      </c>
      <c r="F595" t="s">
        <v>390</v>
      </c>
      <c r="G595" t="s">
        <v>391</v>
      </c>
      <c r="H595" t="s">
        <v>388</v>
      </c>
      <c r="I595" t="s">
        <v>389</v>
      </c>
      <c r="J595" s="22" t="s">
        <v>471</v>
      </c>
      <c r="K595" s="12">
        <v>5</v>
      </c>
      <c r="L595" s="9">
        <v>377.32</v>
      </c>
      <c r="M595" s="12">
        <v>1886.6</v>
      </c>
      <c r="N595" s="12">
        <v>0</v>
      </c>
      <c r="O595" s="11">
        <f t="shared" si="78"/>
        <v>5</v>
      </c>
      <c r="P595" s="12">
        <f t="shared" si="79"/>
        <v>0</v>
      </c>
      <c r="Q595" s="12">
        <f t="shared" si="80"/>
        <v>5</v>
      </c>
      <c r="R595" s="6" t="str">
        <f t="shared" si="81"/>
        <v>NO</v>
      </c>
      <c r="S595" s="6" t="str">
        <f t="shared" si="84"/>
        <v>YES</v>
      </c>
      <c r="T595" s="12">
        <f t="shared" si="85"/>
        <v>4716.5</v>
      </c>
      <c r="U595" s="12">
        <f t="shared" si="82"/>
        <v>1886.6</v>
      </c>
      <c r="V595" s="12">
        <f t="shared" si="83"/>
        <v>2829.9</v>
      </c>
    </row>
    <row r="596" spans="1:22" x14ac:dyDescent="0.25">
      <c r="A596" s="6" t="s">
        <v>24</v>
      </c>
      <c r="B596" s="6" t="s">
        <v>23</v>
      </c>
      <c r="C596" t="s">
        <v>493</v>
      </c>
      <c r="D596" t="s">
        <v>493</v>
      </c>
      <c r="E596" s="24" t="s">
        <v>393</v>
      </c>
      <c r="F596" t="s">
        <v>390</v>
      </c>
      <c r="G596" t="s">
        <v>391</v>
      </c>
      <c r="H596" t="s">
        <v>388</v>
      </c>
      <c r="I596" t="s">
        <v>389</v>
      </c>
      <c r="J596" s="22" t="s">
        <v>471</v>
      </c>
      <c r="K596" s="12">
        <v>12.5</v>
      </c>
      <c r="L596" s="9">
        <v>0.57999999999999996</v>
      </c>
      <c r="M596" s="12">
        <v>7.25</v>
      </c>
      <c r="N596" s="12">
        <v>0</v>
      </c>
      <c r="O596" s="11">
        <f t="shared" si="78"/>
        <v>12.5</v>
      </c>
      <c r="P596" s="12">
        <f t="shared" si="79"/>
        <v>0</v>
      </c>
      <c r="Q596" s="12">
        <f t="shared" si="80"/>
        <v>12.5</v>
      </c>
      <c r="R596" s="6" t="str">
        <f t="shared" si="81"/>
        <v>YES</v>
      </c>
      <c r="S596" s="6" t="str">
        <f t="shared" si="84"/>
        <v>YES</v>
      </c>
      <c r="T596" s="12">
        <f t="shared" si="85"/>
        <v>7.2499999999999991</v>
      </c>
      <c r="U596" s="12">
        <f t="shared" si="82"/>
        <v>7.25</v>
      </c>
      <c r="V596" s="12">
        <f t="shared" si="83"/>
        <v>0</v>
      </c>
    </row>
    <row r="597" spans="1:22" x14ac:dyDescent="0.25">
      <c r="A597" s="6" t="s">
        <v>24</v>
      </c>
      <c r="B597" s="6" t="s">
        <v>23</v>
      </c>
      <c r="C597" t="s">
        <v>493</v>
      </c>
      <c r="D597" t="s">
        <v>493</v>
      </c>
      <c r="E597" s="24" t="s">
        <v>393</v>
      </c>
      <c r="F597" t="s">
        <v>390</v>
      </c>
      <c r="G597" t="s">
        <v>391</v>
      </c>
      <c r="H597" t="s">
        <v>388</v>
      </c>
      <c r="I597" t="s">
        <v>389</v>
      </c>
      <c r="J597" s="6" t="s">
        <v>472</v>
      </c>
      <c r="K597" s="12">
        <v>0</v>
      </c>
      <c r="L597" s="9">
        <v>0</v>
      </c>
      <c r="M597" s="12">
        <v>72.19</v>
      </c>
      <c r="N597" s="12">
        <v>40.700000000000003</v>
      </c>
      <c r="O597" s="11" t="e">
        <f t="shared" si="78"/>
        <v>#DIV/0!</v>
      </c>
      <c r="P597" s="12" t="e">
        <f t="shared" si="79"/>
        <v>#DIV/0!</v>
      </c>
      <c r="Q597" s="12" t="e">
        <f t="shared" si="80"/>
        <v>#DIV/0!</v>
      </c>
      <c r="R597" s="6" t="e">
        <f t="shared" si="81"/>
        <v>#DIV/0!</v>
      </c>
      <c r="S597" s="6" t="e">
        <f t="shared" si="84"/>
        <v>#DIV/0!</v>
      </c>
      <c r="T597" s="12">
        <f t="shared" si="85"/>
        <v>0</v>
      </c>
      <c r="U597" s="12">
        <f t="shared" si="82"/>
        <v>112.89</v>
      </c>
      <c r="V597" s="12">
        <f t="shared" si="83"/>
        <v>-112.89</v>
      </c>
    </row>
    <row r="598" spans="1:22" x14ac:dyDescent="0.25">
      <c r="A598" s="6" t="s">
        <v>24</v>
      </c>
      <c r="B598" s="6" t="s">
        <v>23</v>
      </c>
      <c r="C598" t="s">
        <v>493</v>
      </c>
      <c r="D598" t="s">
        <v>493</v>
      </c>
      <c r="E598" s="24" t="s">
        <v>393</v>
      </c>
      <c r="F598" t="s">
        <v>390</v>
      </c>
      <c r="G598" t="s">
        <v>391</v>
      </c>
      <c r="H598" t="s">
        <v>388</v>
      </c>
      <c r="I598" t="s">
        <v>389</v>
      </c>
      <c r="J598" s="6" t="s">
        <v>472</v>
      </c>
      <c r="K598" s="12">
        <v>6</v>
      </c>
      <c r="L598" s="9">
        <v>8.02</v>
      </c>
      <c r="M598" s="12">
        <v>48.12</v>
      </c>
      <c r="N598" s="12">
        <v>0</v>
      </c>
      <c r="O598" s="11">
        <f t="shared" si="78"/>
        <v>6</v>
      </c>
      <c r="P598" s="12">
        <f t="shared" si="79"/>
        <v>0</v>
      </c>
      <c r="Q598" s="12">
        <f t="shared" si="80"/>
        <v>6</v>
      </c>
      <c r="R598" s="6" t="str">
        <f t="shared" si="81"/>
        <v>NO</v>
      </c>
      <c r="S598" s="6" t="str">
        <f t="shared" si="84"/>
        <v>YES</v>
      </c>
      <c r="T598" s="12">
        <f t="shared" si="85"/>
        <v>100.25</v>
      </c>
      <c r="U598" s="12">
        <f t="shared" si="82"/>
        <v>48.12</v>
      </c>
      <c r="V598" s="12">
        <f t="shared" si="83"/>
        <v>52.13</v>
      </c>
    </row>
    <row r="599" spans="1:22" x14ac:dyDescent="0.25">
      <c r="A599" s="6" t="s">
        <v>24</v>
      </c>
      <c r="B599" s="6" t="s">
        <v>23</v>
      </c>
      <c r="C599" t="s">
        <v>493</v>
      </c>
      <c r="D599" t="s">
        <v>493</v>
      </c>
      <c r="E599" s="24" t="s">
        <v>393</v>
      </c>
      <c r="F599" t="s">
        <v>390</v>
      </c>
      <c r="G599" t="s">
        <v>391</v>
      </c>
      <c r="H599" t="s">
        <v>388</v>
      </c>
      <c r="I599" t="s">
        <v>389</v>
      </c>
      <c r="J599" s="6" t="s">
        <v>473</v>
      </c>
      <c r="K599" s="12">
        <v>0</v>
      </c>
      <c r="L599" s="9">
        <v>0</v>
      </c>
      <c r="M599" s="12">
        <v>3414.12</v>
      </c>
      <c r="N599" s="12">
        <v>3414.12</v>
      </c>
      <c r="O599" s="11" t="e">
        <f t="shared" si="78"/>
        <v>#DIV/0!</v>
      </c>
      <c r="P599" s="12" t="e">
        <f t="shared" si="79"/>
        <v>#DIV/0!</v>
      </c>
      <c r="Q599" s="12" t="e">
        <f t="shared" si="80"/>
        <v>#DIV/0!</v>
      </c>
      <c r="R599" s="6" t="e">
        <f t="shared" si="81"/>
        <v>#DIV/0!</v>
      </c>
      <c r="S599" s="6" t="e">
        <f t="shared" si="84"/>
        <v>#DIV/0!</v>
      </c>
      <c r="T599" s="12">
        <f t="shared" si="85"/>
        <v>0</v>
      </c>
      <c r="U599" s="12">
        <f t="shared" si="82"/>
        <v>6828.24</v>
      </c>
      <c r="V599" s="12">
        <f t="shared" si="83"/>
        <v>-6828.24</v>
      </c>
    </row>
    <row r="600" spans="1:22" x14ac:dyDescent="0.25">
      <c r="A600" s="6" t="s">
        <v>24</v>
      </c>
      <c r="B600" s="6" t="s">
        <v>23</v>
      </c>
      <c r="C600" t="s">
        <v>493</v>
      </c>
      <c r="D600" t="s">
        <v>493</v>
      </c>
      <c r="E600" s="24" t="s">
        <v>393</v>
      </c>
      <c r="F600" t="s">
        <v>390</v>
      </c>
      <c r="G600" t="s">
        <v>391</v>
      </c>
      <c r="H600" t="s">
        <v>388</v>
      </c>
      <c r="I600" t="s">
        <v>389</v>
      </c>
      <c r="J600" s="6" t="s">
        <v>473</v>
      </c>
      <c r="K600" s="12">
        <v>6</v>
      </c>
      <c r="L600" s="9">
        <v>225.95</v>
      </c>
      <c r="M600" s="12">
        <v>1355.7</v>
      </c>
      <c r="N600" s="12">
        <v>0</v>
      </c>
      <c r="O600" s="11">
        <f t="shared" si="78"/>
        <v>6.0000000000000009</v>
      </c>
      <c r="P600" s="12">
        <f t="shared" si="79"/>
        <v>0</v>
      </c>
      <c r="Q600" s="12">
        <f t="shared" si="80"/>
        <v>6.0000000000000009</v>
      </c>
      <c r="R600" s="6" t="str">
        <f t="shared" si="81"/>
        <v>NO</v>
      </c>
      <c r="S600" s="6" t="str">
        <f t="shared" si="84"/>
        <v>YES</v>
      </c>
      <c r="T600" s="12">
        <f t="shared" si="85"/>
        <v>2824.375</v>
      </c>
      <c r="U600" s="12">
        <f t="shared" si="82"/>
        <v>1355.7</v>
      </c>
      <c r="V600" s="12">
        <f t="shared" si="83"/>
        <v>1468.675</v>
      </c>
    </row>
    <row r="601" spans="1:22" x14ac:dyDescent="0.25">
      <c r="A601" s="6" t="s">
        <v>24</v>
      </c>
      <c r="B601" s="6" t="s">
        <v>23</v>
      </c>
      <c r="C601" t="s">
        <v>493</v>
      </c>
      <c r="D601" t="s">
        <v>493</v>
      </c>
      <c r="E601" s="24" t="s">
        <v>393</v>
      </c>
      <c r="F601" t="s">
        <v>390</v>
      </c>
      <c r="G601" t="s">
        <v>391</v>
      </c>
      <c r="H601" t="s">
        <v>388</v>
      </c>
      <c r="I601" t="s">
        <v>389</v>
      </c>
      <c r="J601" s="6" t="s">
        <v>474</v>
      </c>
      <c r="K601" s="12">
        <v>0</v>
      </c>
      <c r="L601" s="9">
        <v>0</v>
      </c>
      <c r="M601" s="12">
        <v>6400.15</v>
      </c>
      <c r="N601" s="12">
        <v>6400.15</v>
      </c>
      <c r="O601" s="11" t="e">
        <f t="shared" si="78"/>
        <v>#DIV/0!</v>
      </c>
      <c r="P601" s="12" t="e">
        <f t="shared" si="79"/>
        <v>#DIV/0!</v>
      </c>
      <c r="Q601" s="12" t="e">
        <f t="shared" si="80"/>
        <v>#DIV/0!</v>
      </c>
      <c r="R601" s="6" t="e">
        <f t="shared" si="81"/>
        <v>#DIV/0!</v>
      </c>
      <c r="S601" s="6" t="e">
        <f t="shared" si="84"/>
        <v>#DIV/0!</v>
      </c>
      <c r="T601" s="12">
        <f t="shared" si="85"/>
        <v>0</v>
      </c>
      <c r="U601" s="12">
        <f t="shared" si="82"/>
        <v>12800.3</v>
      </c>
      <c r="V601" s="12">
        <f t="shared" si="83"/>
        <v>-12800.3</v>
      </c>
    </row>
    <row r="602" spans="1:22" x14ac:dyDescent="0.25">
      <c r="A602" s="6" t="s">
        <v>24</v>
      </c>
      <c r="B602" s="6" t="s">
        <v>23</v>
      </c>
      <c r="C602" t="s">
        <v>493</v>
      </c>
      <c r="D602" t="s">
        <v>493</v>
      </c>
      <c r="E602" s="24" t="s">
        <v>393</v>
      </c>
      <c r="F602" t="s">
        <v>390</v>
      </c>
      <c r="G602" t="s">
        <v>391</v>
      </c>
      <c r="H602" t="s">
        <v>388</v>
      </c>
      <c r="I602" t="s">
        <v>389</v>
      </c>
      <c r="J602" s="6" t="s">
        <v>474</v>
      </c>
      <c r="K602" s="12">
        <v>6</v>
      </c>
      <c r="L602" s="9">
        <v>384.4</v>
      </c>
      <c r="M602" s="12">
        <v>2306.4</v>
      </c>
      <c r="N602" s="12">
        <v>0</v>
      </c>
      <c r="O602" s="11">
        <f t="shared" si="78"/>
        <v>6.0000000000000009</v>
      </c>
      <c r="P602" s="12">
        <f t="shared" si="79"/>
        <v>0</v>
      </c>
      <c r="Q602" s="12">
        <f t="shared" si="80"/>
        <v>6.0000000000000009</v>
      </c>
      <c r="R602" s="6" t="str">
        <f t="shared" si="81"/>
        <v>NO</v>
      </c>
      <c r="S602" s="6" t="str">
        <f t="shared" si="84"/>
        <v>YES</v>
      </c>
      <c r="T602" s="12">
        <f t="shared" si="85"/>
        <v>4805</v>
      </c>
      <c r="U602" s="12">
        <f t="shared" si="82"/>
        <v>2306.4</v>
      </c>
      <c r="V602" s="12">
        <f t="shared" si="83"/>
        <v>2498.6</v>
      </c>
    </row>
    <row r="603" spans="1:22" x14ac:dyDescent="0.25">
      <c r="A603" s="6" t="s">
        <v>24</v>
      </c>
      <c r="B603" s="6" t="s">
        <v>23</v>
      </c>
      <c r="C603" t="s">
        <v>493</v>
      </c>
      <c r="D603" t="s">
        <v>493</v>
      </c>
      <c r="E603" s="24" t="s">
        <v>393</v>
      </c>
      <c r="F603" t="s">
        <v>390</v>
      </c>
      <c r="G603" t="s">
        <v>391</v>
      </c>
      <c r="H603" t="s">
        <v>388</v>
      </c>
      <c r="I603" t="s">
        <v>389</v>
      </c>
      <c r="J603" s="6" t="s">
        <v>474</v>
      </c>
      <c r="K603" s="12">
        <v>13.5</v>
      </c>
      <c r="L603" s="9">
        <v>38.36</v>
      </c>
      <c r="M603" s="12">
        <v>517.87</v>
      </c>
      <c r="N603" s="12">
        <v>0</v>
      </c>
      <c r="O603" s="11">
        <f t="shared" si="78"/>
        <v>13.500260688216892</v>
      </c>
      <c r="P603" s="12">
        <f t="shared" si="79"/>
        <v>0</v>
      </c>
      <c r="Q603" s="12">
        <f t="shared" si="80"/>
        <v>13.500260688216892</v>
      </c>
      <c r="R603" s="6" t="str">
        <f t="shared" si="81"/>
        <v>YES</v>
      </c>
      <c r="S603" s="6" t="str">
        <f t="shared" si="84"/>
        <v>YES</v>
      </c>
      <c r="T603" s="12">
        <f t="shared" si="85"/>
        <v>479.5</v>
      </c>
      <c r="U603" s="12">
        <f t="shared" si="82"/>
        <v>517.87</v>
      </c>
      <c r="V603" s="12">
        <f t="shared" si="83"/>
        <v>-38.370000000000005</v>
      </c>
    </row>
    <row r="604" spans="1:22" x14ac:dyDescent="0.25">
      <c r="A604" s="6" t="s">
        <v>24</v>
      </c>
      <c r="B604" s="6" t="s">
        <v>23</v>
      </c>
      <c r="C604" t="s">
        <v>493</v>
      </c>
      <c r="D604" t="s">
        <v>493</v>
      </c>
      <c r="E604" s="24" t="s">
        <v>393</v>
      </c>
      <c r="F604" t="s">
        <v>390</v>
      </c>
      <c r="G604" t="s">
        <v>391</v>
      </c>
      <c r="H604" t="s">
        <v>388</v>
      </c>
      <c r="I604" t="s">
        <v>389</v>
      </c>
      <c r="J604" s="6" t="s">
        <v>474</v>
      </c>
      <c r="K604" s="12">
        <v>15</v>
      </c>
      <c r="L604" s="9">
        <v>125.86</v>
      </c>
      <c r="M604" s="12">
        <v>1887.9</v>
      </c>
      <c r="N604" s="12">
        <v>0</v>
      </c>
      <c r="O604" s="11">
        <f t="shared" ref="O604:O667" si="86">M604/L604</f>
        <v>15</v>
      </c>
      <c r="P604" s="12">
        <f t="shared" si="79"/>
        <v>0</v>
      </c>
      <c r="Q604" s="12">
        <f t="shared" si="80"/>
        <v>15</v>
      </c>
      <c r="R604" s="6" t="str">
        <f t="shared" si="81"/>
        <v>YES</v>
      </c>
      <c r="S604" s="6" t="str">
        <f t="shared" si="84"/>
        <v>YES</v>
      </c>
      <c r="T604" s="12">
        <f t="shared" si="85"/>
        <v>1573.25</v>
      </c>
      <c r="U604" s="12">
        <f t="shared" si="82"/>
        <v>1887.9</v>
      </c>
      <c r="V604" s="12">
        <f t="shared" si="83"/>
        <v>-314.65000000000009</v>
      </c>
    </row>
    <row r="605" spans="1:22" x14ac:dyDescent="0.25">
      <c r="A605" s="6" t="s">
        <v>24</v>
      </c>
      <c r="B605" s="6" t="s">
        <v>23</v>
      </c>
      <c r="C605" t="s">
        <v>493</v>
      </c>
      <c r="D605" t="s">
        <v>493</v>
      </c>
      <c r="E605" s="24" t="s">
        <v>393</v>
      </c>
      <c r="F605" t="s">
        <v>390</v>
      </c>
      <c r="G605" t="s">
        <v>391</v>
      </c>
      <c r="H605" t="s">
        <v>388</v>
      </c>
      <c r="I605" t="s">
        <v>389</v>
      </c>
      <c r="J605" s="6" t="s">
        <v>475</v>
      </c>
      <c r="K605" s="12">
        <v>0</v>
      </c>
      <c r="L605" s="9">
        <v>0</v>
      </c>
      <c r="M605" s="12">
        <v>108.04</v>
      </c>
      <c r="N605" s="12">
        <v>108.04</v>
      </c>
      <c r="O605" s="11" t="e">
        <f t="shared" si="86"/>
        <v>#DIV/0!</v>
      </c>
      <c r="P605" s="12" t="e">
        <f t="shared" si="79"/>
        <v>#DIV/0!</v>
      </c>
      <c r="Q605" s="12" t="e">
        <f t="shared" si="80"/>
        <v>#DIV/0!</v>
      </c>
      <c r="R605" s="6" t="e">
        <f t="shared" si="81"/>
        <v>#DIV/0!</v>
      </c>
      <c r="S605" s="6" t="e">
        <f t="shared" si="84"/>
        <v>#DIV/0!</v>
      </c>
      <c r="T605" s="12">
        <f t="shared" si="85"/>
        <v>0</v>
      </c>
      <c r="U605" s="12">
        <f t="shared" si="82"/>
        <v>216.08</v>
      </c>
      <c r="V605" s="12">
        <f t="shared" si="83"/>
        <v>-216.08</v>
      </c>
    </row>
    <row r="606" spans="1:22" x14ac:dyDescent="0.25">
      <c r="A606" s="6" t="s">
        <v>24</v>
      </c>
      <c r="B606" s="6" t="s">
        <v>23</v>
      </c>
      <c r="C606" t="s">
        <v>493</v>
      </c>
      <c r="D606" t="s">
        <v>493</v>
      </c>
      <c r="E606" s="24" t="s">
        <v>393</v>
      </c>
      <c r="F606" t="s">
        <v>390</v>
      </c>
      <c r="G606" t="s">
        <v>391</v>
      </c>
      <c r="H606" t="s">
        <v>388</v>
      </c>
      <c r="I606" t="s">
        <v>389</v>
      </c>
      <c r="J606" s="6" t="s">
        <v>475</v>
      </c>
      <c r="K606" s="12">
        <v>16</v>
      </c>
      <c r="L606" s="9">
        <v>414.22</v>
      </c>
      <c r="M606" s="12">
        <v>6627.52</v>
      </c>
      <c r="N606" s="12">
        <v>0</v>
      </c>
      <c r="O606" s="11">
        <f t="shared" si="86"/>
        <v>16</v>
      </c>
      <c r="P606" s="12">
        <f t="shared" si="79"/>
        <v>0</v>
      </c>
      <c r="Q606" s="12">
        <f t="shared" si="80"/>
        <v>16</v>
      </c>
      <c r="R606" s="6" t="str">
        <f t="shared" si="81"/>
        <v>YES</v>
      </c>
      <c r="S606" s="6" t="str">
        <f t="shared" si="84"/>
        <v>YES</v>
      </c>
      <c r="T606" s="12">
        <f t="shared" si="85"/>
        <v>5177.75</v>
      </c>
      <c r="U606" s="12">
        <f t="shared" si="82"/>
        <v>6627.52</v>
      </c>
      <c r="V606" s="12">
        <f t="shared" si="83"/>
        <v>-1449.7700000000004</v>
      </c>
    </row>
    <row r="607" spans="1:22" x14ac:dyDescent="0.25">
      <c r="A607" s="6" t="s">
        <v>24</v>
      </c>
      <c r="B607" s="6" t="s">
        <v>23</v>
      </c>
      <c r="C607" t="s">
        <v>493</v>
      </c>
      <c r="D607" t="s">
        <v>493</v>
      </c>
      <c r="E607" s="24" t="s">
        <v>393</v>
      </c>
      <c r="F607" t="s">
        <v>390</v>
      </c>
      <c r="G607" t="s">
        <v>391</v>
      </c>
      <c r="H607" t="s">
        <v>388</v>
      </c>
      <c r="I607" t="s">
        <v>389</v>
      </c>
      <c r="J607" s="6" t="s">
        <v>476</v>
      </c>
      <c r="K607" s="12">
        <v>0</v>
      </c>
      <c r="L607" s="9">
        <v>0</v>
      </c>
      <c r="M607" s="12">
        <v>4145.54</v>
      </c>
      <c r="N607" s="12">
        <v>4145.54</v>
      </c>
      <c r="O607" s="11" t="e">
        <f t="shared" si="86"/>
        <v>#DIV/0!</v>
      </c>
      <c r="P607" s="12" t="e">
        <f t="shared" si="79"/>
        <v>#DIV/0!</v>
      </c>
      <c r="Q607" s="12" t="e">
        <f t="shared" si="80"/>
        <v>#DIV/0!</v>
      </c>
      <c r="R607" s="6" t="e">
        <f t="shared" si="81"/>
        <v>#DIV/0!</v>
      </c>
      <c r="S607" s="6" t="e">
        <f t="shared" si="84"/>
        <v>#DIV/0!</v>
      </c>
      <c r="T607" s="12">
        <f t="shared" si="85"/>
        <v>0</v>
      </c>
      <c r="U607" s="12">
        <f t="shared" si="82"/>
        <v>8291.08</v>
      </c>
      <c r="V607" s="12">
        <f t="shared" si="83"/>
        <v>-8291.08</v>
      </c>
    </row>
    <row r="608" spans="1:22" x14ac:dyDescent="0.25">
      <c r="A608" s="6" t="s">
        <v>24</v>
      </c>
      <c r="B608" s="6" t="s">
        <v>23</v>
      </c>
      <c r="C608" t="s">
        <v>493</v>
      </c>
      <c r="D608" t="s">
        <v>493</v>
      </c>
      <c r="E608" s="24" t="s">
        <v>393</v>
      </c>
      <c r="F608" t="s">
        <v>390</v>
      </c>
      <c r="G608" t="s">
        <v>391</v>
      </c>
      <c r="H608" t="s">
        <v>388</v>
      </c>
      <c r="I608" t="s">
        <v>389</v>
      </c>
      <c r="J608" s="6" t="s">
        <v>476</v>
      </c>
      <c r="K608" s="12">
        <v>6</v>
      </c>
      <c r="L608" s="9">
        <v>242.03</v>
      </c>
      <c r="M608" s="12">
        <v>1452.18</v>
      </c>
      <c r="N608" s="12">
        <v>0</v>
      </c>
      <c r="O608" s="11">
        <f t="shared" si="86"/>
        <v>6</v>
      </c>
      <c r="P608" s="12">
        <f t="shared" si="79"/>
        <v>0</v>
      </c>
      <c r="Q608" s="12">
        <f t="shared" si="80"/>
        <v>6</v>
      </c>
      <c r="R608" s="6" t="str">
        <f t="shared" si="81"/>
        <v>NO</v>
      </c>
      <c r="S608" s="6" t="str">
        <f t="shared" si="84"/>
        <v>YES</v>
      </c>
      <c r="T608" s="12">
        <f t="shared" si="85"/>
        <v>3025.375</v>
      </c>
      <c r="U608" s="12">
        <f t="shared" si="82"/>
        <v>1452.18</v>
      </c>
      <c r="V608" s="12">
        <f t="shared" si="83"/>
        <v>1573.1949999999999</v>
      </c>
    </row>
    <row r="609" spans="1:22" x14ac:dyDescent="0.25">
      <c r="A609" s="6" t="s">
        <v>24</v>
      </c>
      <c r="B609" s="6" t="s">
        <v>23</v>
      </c>
      <c r="C609" t="s">
        <v>493</v>
      </c>
      <c r="D609" t="s">
        <v>493</v>
      </c>
      <c r="E609" s="24" t="s">
        <v>393</v>
      </c>
      <c r="F609" t="s">
        <v>390</v>
      </c>
      <c r="G609" t="s">
        <v>391</v>
      </c>
      <c r="H609" t="s">
        <v>388</v>
      </c>
      <c r="I609" t="s">
        <v>389</v>
      </c>
      <c r="J609" s="6" t="s">
        <v>477</v>
      </c>
      <c r="K609" s="12">
        <v>0</v>
      </c>
      <c r="L609" s="9">
        <v>0</v>
      </c>
      <c r="M609" s="12">
        <v>616.77</v>
      </c>
      <c r="N609" s="12">
        <v>598.67999999999995</v>
      </c>
      <c r="O609" s="11" t="e">
        <f t="shared" si="86"/>
        <v>#DIV/0!</v>
      </c>
      <c r="P609" s="12" t="e">
        <f t="shared" si="79"/>
        <v>#DIV/0!</v>
      </c>
      <c r="Q609" s="12" t="e">
        <f t="shared" si="80"/>
        <v>#DIV/0!</v>
      </c>
      <c r="R609" s="6" t="e">
        <f t="shared" si="81"/>
        <v>#DIV/0!</v>
      </c>
      <c r="S609" s="6" t="e">
        <f t="shared" si="84"/>
        <v>#DIV/0!</v>
      </c>
      <c r="T609" s="12">
        <f t="shared" si="85"/>
        <v>0</v>
      </c>
      <c r="U609" s="12">
        <f t="shared" si="82"/>
        <v>1215.4499999999998</v>
      </c>
      <c r="V609" s="12">
        <f t="shared" si="83"/>
        <v>-1215.4499999999998</v>
      </c>
    </row>
    <row r="610" spans="1:22" x14ac:dyDescent="0.25">
      <c r="A610" s="6" t="s">
        <v>24</v>
      </c>
      <c r="B610" s="6" t="s">
        <v>23</v>
      </c>
      <c r="C610" t="s">
        <v>493</v>
      </c>
      <c r="D610" t="s">
        <v>493</v>
      </c>
      <c r="E610" s="24" t="s">
        <v>393</v>
      </c>
      <c r="F610" t="s">
        <v>390</v>
      </c>
      <c r="G610" t="s">
        <v>391</v>
      </c>
      <c r="H610" t="s">
        <v>388</v>
      </c>
      <c r="I610" t="s">
        <v>389</v>
      </c>
      <c r="J610" s="6" t="s">
        <v>477</v>
      </c>
      <c r="K610" s="12">
        <v>6</v>
      </c>
      <c r="L610" s="9">
        <v>46.42</v>
      </c>
      <c r="M610" s="12">
        <v>278.52</v>
      </c>
      <c r="N610" s="12">
        <v>0</v>
      </c>
      <c r="O610" s="11">
        <f t="shared" si="86"/>
        <v>5.9999999999999991</v>
      </c>
      <c r="P610" s="12">
        <f t="shared" si="79"/>
        <v>0</v>
      </c>
      <c r="Q610" s="12">
        <f t="shared" si="80"/>
        <v>5.9999999999999991</v>
      </c>
      <c r="R610" s="6" t="str">
        <f t="shared" si="81"/>
        <v>NO</v>
      </c>
      <c r="S610" s="6" t="str">
        <f t="shared" si="84"/>
        <v>YES</v>
      </c>
      <c r="T610" s="12">
        <f t="shared" si="85"/>
        <v>580.25</v>
      </c>
      <c r="U610" s="12">
        <f t="shared" si="82"/>
        <v>278.52</v>
      </c>
      <c r="V610" s="12">
        <f t="shared" si="83"/>
        <v>301.73</v>
      </c>
    </row>
    <row r="611" spans="1:22" x14ac:dyDescent="0.25">
      <c r="A611" s="6" t="s">
        <v>24</v>
      </c>
      <c r="B611" s="6" t="s">
        <v>23</v>
      </c>
      <c r="C611" t="s">
        <v>493</v>
      </c>
      <c r="D611" t="s">
        <v>493</v>
      </c>
      <c r="E611" s="24" t="s">
        <v>393</v>
      </c>
      <c r="F611" t="s">
        <v>390</v>
      </c>
      <c r="G611" t="s">
        <v>391</v>
      </c>
      <c r="H611" t="s">
        <v>388</v>
      </c>
      <c r="I611" t="s">
        <v>389</v>
      </c>
      <c r="J611" s="6" t="s">
        <v>400</v>
      </c>
      <c r="K611" s="12">
        <v>0</v>
      </c>
      <c r="L611" s="9">
        <v>0</v>
      </c>
      <c r="M611" s="12">
        <v>86.22</v>
      </c>
      <c r="N611" s="12">
        <v>86.22</v>
      </c>
      <c r="O611" s="11" t="e">
        <f t="shared" si="86"/>
        <v>#DIV/0!</v>
      </c>
      <c r="P611" s="12" t="e">
        <f t="shared" si="79"/>
        <v>#DIV/0!</v>
      </c>
      <c r="Q611" s="12" t="e">
        <f t="shared" si="80"/>
        <v>#DIV/0!</v>
      </c>
      <c r="R611" s="6" t="e">
        <f t="shared" si="81"/>
        <v>#DIV/0!</v>
      </c>
      <c r="S611" s="6" t="e">
        <f t="shared" si="84"/>
        <v>#DIV/0!</v>
      </c>
      <c r="T611" s="12">
        <f t="shared" si="85"/>
        <v>0</v>
      </c>
      <c r="U611" s="12">
        <f t="shared" si="82"/>
        <v>172.44</v>
      </c>
      <c r="V611" s="12">
        <f t="shared" si="83"/>
        <v>-172.44</v>
      </c>
    </row>
    <row r="612" spans="1:22" x14ac:dyDescent="0.25">
      <c r="A612" s="6" t="s">
        <v>24</v>
      </c>
      <c r="B612" s="6" t="s">
        <v>23</v>
      </c>
      <c r="C612" t="s">
        <v>493</v>
      </c>
      <c r="D612" t="s">
        <v>493</v>
      </c>
      <c r="E612" s="24" t="s">
        <v>393</v>
      </c>
      <c r="F612" t="s">
        <v>390</v>
      </c>
      <c r="G612" t="s">
        <v>391</v>
      </c>
      <c r="H612" t="s">
        <v>388</v>
      </c>
      <c r="I612" t="s">
        <v>389</v>
      </c>
      <c r="J612" s="6" t="s">
        <v>400</v>
      </c>
      <c r="K612" s="12">
        <v>6</v>
      </c>
      <c r="L612" s="9">
        <v>5</v>
      </c>
      <c r="M612" s="12">
        <v>30</v>
      </c>
      <c r="N612" s="12">
        <v>0</v>
      </c>
      <c r="O612" s="11">
        <f t="shared" si="86"/>
        <v>6</v>
      </c>
      <c r="P612" s="12">
        <f t="shared" si="79"/>
        <v>0</v>
      </c>
      <c r="Q612" s="12">
        <f t="shared" si="80"/>
        <v>6</v>
      </c>
      <c r="R612" s="6" t="str">
        <f t="shared" si="81"/>
        <v>NO</v>
      </c>
      <c r="S612" s="6" t="str">
        <f t="shared" si="84"/>
        <v>YES</v>
      </c>
      <c r="T612" s="12">
        <f t="shared" si="85"/>
        <v>62.5</v>
      </c>
      <c r="U612" s="12">
        <f t="shared" si="82"/>
        <v>30</v>
      </c>
      <c r="V612" s="12">
        <f t="shared" si="83"/>
        <v>32.5</v>
      </c>
    </row>
    <row r="613" spans="1:22" x14ac:dyDescent="0.25">
      <c r="A613" s="6" t="s">
        <v>24</v>
      </c>
      <c r="B613" s="6" t="s">
        <v>23</v>
      </c>
      <c r="C613" t="s">
        <v>493</v>
      </c>
      <c r="D613" t="s">
        <v>493</v>
      </c>
      <c r="E613" s="24" t="s">
        <v>393</v>
      </c>
      <c r="F613" t="s">
        <v>390</v>
      </c>
      <c r="G613" t="s">
        <v>391</v>
      </c>
      <c r="H613" t="s">
        <v>388</v>
      </c>
      <c r="I613" t="s">
        <v>389</v>
      </c>
      <c r="J613" s="6" t="s">
        <v>478</v>
      </c>
      <c r="K613" s="12">
        <v>0</v>
      </c>
      <c r="L613" s="9">
        <v>0</v>
      </c>
      <c r="M613" s="12">
        <v>4203.01</v>
      </c>
      <c r="N613" s="12">
        <v>4118.66</v>
      </c>
      <c r="O613" s="11" t="e">
        <f t="shared" si="86"/>
        <v>#DIV/0!</v>
      </c>
      <c r="P613" s="12" t="e">
        <f t="shared" si="79"/>
        <v>#DIV/0!</v>
      </c>
      <c r="Q613" s="12" t="e">
        <f t="shared" si="80"/>
        <v>#DIV/0!</v>
      </c>
      <c r="R613" s="6" t="e">
        <f t="shared" si="81"/>
        <v>#DIV/0!</v>
      </c>
      <c r="S613" s="6" t="e">
        <f t="shared" si="84"/>
        <v>#DIV/0!</v>
      </c>
      <c r="T613" s="12">
        <f t="shared" si="85"/>
        <v>0</v>
      </c>
      <c r="U613" s="12">
        <f t="shared" si="82"/>
        <v>8321.67</v>
      </c>
      <c r="V613" s="12">
        <f t="shared" si="83"/>
        <v>-8321.67</v>
      </c>
    </row>
    <row r="614" spans="1:22" x14ac:dyDescent="0.25">
      <c r="A614" s="6" t="s">
        <v>24</v>
      </c>
      <c r="B614" s="6" t="s">
        <v>23</v>
      </c>
      <c r="C614" t="s">
        <v>493</v>
      </c>
      <c r="D614" t="s">
        <v>493</v>
      </c>
      <c r="E614" s="24" t="s">
        <v>393</v>
      </c>
      <c r="F614" t="s">
        <v>390</v>
      </c>
      <c r="G614" t="s">
        <v>391</v>
      </c>
      <c r="H614" t="s">
        <v>388</v>
      </c>
      <c r="I614" t="s">
        <v>389</v>
      </c>
      <c r="J614" s="6" t="s">
        <v>478</v>
      </c>
      <c r="K614" s="12">
        <v>6</v>
      </c>
      <c r="L614" s="9">
        <v>248.93</v>
      </c>
      <c r="M614" s="12">
        <v>1493.58</v>
      </c>
      <c r="N614" s="12">
        <v>0</v>
      </c>
      <c r="O614" s="11">
        <f t="shared" si="86"/>
        <v>5.9999999999999991</v>
      </c>
      <c r="P614" s="12">
        <f t="shared" si="79"/>
        <v>0</v>
      </c>
      <c r="Q614" s="12">
        <f t="shared" si="80"/>
        <v>5.9999999999999991</v>
      </c>
      <c r="R614" s="6" t="str">
        <f t="shared" si="81"/>
        <v>NO</v>
      </c>
      <c r="S614" s="6" t="str">
        <f t="shared" si="84"/>
        <v>YES</v>
      </c>
      <c r="T614" s="12">
        <f t="shared" si="85"/>
        <v>3111.625</v>
      </c>
      <c r="U614" s="12">
        <f t="shared" si="82"/>
        <v>1493.58</v>
      </c>
      <c r="V614" s="12">
        <f t="shared" si="83"/>
        <v>1618.0450000000001</v>
      </c>
    </row>
    <row r="615" spans="1:22" x14ac:dyDescent="0.25">
      <c r="A615" s="6" t="s">
        <v>24</v>
      </c>
      <c r="B615" s="6" t="s">
        <v>23</v>
      </c>
      <c r="C615" t="s">
        <v>493</v>
      </c>
      <c r="D615" t="s">
        <v>493</v>
      </c>
      <c r="E615" s="24" t="s">
        <v>393</v>
      </c>
      <c r="F615" t="s">
        <v>390</v>
      </c>
      <c r="G615" t="s">
        <v>391</v>
      </c>
      <c r="H615" t="s">
        <v>388</v>
      </c>
      <c r="I615" t="s">
        <v>389</v>
      </c>
      <c r="J615" s="6" t="s">
        <v>478</v>
      </c>
      <c r="K615" s="12">
        <v>13.5</v>
      </c>
      <c r="L615" s="9">
        <v>23.18</v>
      </c>
      <c r="M615" s="12">
        <v>312.94</v>
      </c>
      <c r="N615" s="12">
        <v>0</v>
      </c>
      <c r="O615" s="11">
        <f t="shared" si="86"/>
        <v>13.500431406384815</v>
      </c>
      <c r="P615" s="12">
        <f t="shared" si="79"/>
        <v>0</v>
      </c>
      <c r="Q615" s="12">
        <f t="shared" si="80"/>
        <v>13.500431406384815</v>
      </c>
      <c r="R615" s="6" t="str">
        <f t="shared" si="81"/>
        <v>YES</v>
      </c>
      <c r="S615" s="6" t="str">
        <f t="shared" si="84"/>
        <v>YES</v>
      </c>
      <c r="T615" s="12">
        <f t="shared" si="85"/>
        <v>289.75</v>
      </c>
      <c r="U615" s="12">
        <f t="shared" si="82"/>
        <v>312.94</v>
      </c>
      <c r="V615" s="12">
        <f t="shared" si="83"/>
        <v>-23.189999999999998</v>
      </c>
    </row>
    <row r="616" spans="1:22" x14ac:dyDescent="0.25">
      <c r="A616" s="6" t="s">
        <v>24</v>
      </c>
      <c r="B616" s="6" t="s">
        <v>23</v>
      </c>
      <c r="C616" t="s">
        <v>493</v>
      </c>
      <c r="D616" t="s">
        <v>493</v>
      </c>
      <c r="E616" s="24" t="s">
        <v>393</v>
      </c>
      <c r="F616" t="s">
        <v>390</v>
      </c>
      <c r="G616" t="s">
        <v>391</v>
      </c>
      <c r="H616" t="s">
        <v>388</v>
      </c>
      <c r="I616" t="s">
        <v>389</v>
      </c>
      <c r="J616" s="6" t="s">
        <v>479</v>
      </c>
      <c r="K616" s="12">
        <v>0</v>
      </c>
      <c r="L616" s="9">
        <v>0</v>
      </c>
      <c r="M616" s="12">
        <v>7809.89</v>
      </c>
      <c r="N616" s="12">
        <v>7809.89</v>
      </c>
      <c r="O616" s="11" t="e">
        <f t="shared" si="86"/>
        <v>#DIV/0!</v>
      </c>
      <c r="P616" s="12" t="e">
        <f t="shared" si="79"/>
        <v>#DIV/0!</v>
      </c>
      <c r="Q616" s="12" t="e">
        <f t="shared" si="80"/>
        <v>#DIV/0!</v>
      </c>
      <c r="R616" s="6" t="e">
        <f t="shared" si="81"/>
        <v>#DIV/0!</v>
      </c>
      <c r="S616" s="6" t="e">
        <f t="shared" si="84"/>
        <v>#DIV/0!</v>
      </c>
      <c r="T616" s="12">
        <f t="shared" si="85"/>
        <v>0</v>
      </c>
      <c r="U616" s="12">
        <f t="shared" si="82"/>
        <v>15619.78</v>
      </c>
      <c r="V616" s="12">
        <f t="shared" si="83"/>
        <v>-15619.78</v>
      </c>
    </row>
    <row r="617" spans="1:22" x14ac:dyDescent="0.25">
      <c r="A617" s="6" t="s">
        <v>24</v>
      </c>
      <c r="B617" s="6" t="s">
        <v>23</v>
      </c>
      <c r="C617" t="s">
        <v>493</v>
      </c>
      <c r="D617" t="s">
        <v>493</v>
      </c>
      <c r="E617" s="24" t="s">
        <v>393</v>
      </c>
      <c r="F617" t="s">
        <v>390</v>
      </c>
      <c r="G617" t="s">
        <v>391</v>
      </c>
      <c r="H617" t="s">
        <v>388</v>
      </c>
      <c r="I617" t="s">
        <v>389</v>
      </c>
      <c r="J617" s="6" t="s">
        <v>479</v>
      </c>
      <c r="K617" s="12">
        <v>6</v>
      </c>
      <c r="L617" s="9">
        <v>342.6</v>
      </c>
      <c r="M617" s="12">
        <v>2055.6</v>
      </c>
      <c r="N617" s="12">
        <v>0</v>
      </c>
      <c r="O617" s="11">
        <f t="shared" si="86"/>
        <v>5.9999999999999991</v>
      </c>
      <c r="P617" s="12">
        <f t="shared" si="79"/>
        <v>0</v>
      </c>
      <c r="Q617" s="12">
        <f t="shared" si="80"/>
        <v>5.9999999999999991</v>
      </c>
      <c r="R617" s="6" t="str">
        <f t="shared" si="81"/>
        <v>NO</v>
      </c>
      <c r="S617" s="6" t="str">
        <f t="shared" si="84"/>
        <v>YES</v>
      </c>
      <c r="T617" s="12">
        <f t="shared" si="85"/>
        <v>4282.5</v>
      </c>
      <c r="U617" s="12">
        <f t="shared" si="82"/>
        <v>2055.6</v>
      </c>
      <c r="V617" s="12">
        <f t="shared" si="83"/>
        <v>2226.9</v>
      </c>
    </row>
    <row r="618" spans="1:22" x14ac:dyDescent="0.25">
      <c r="A618" s="6" t="s">
        <v>24</v>
      </c>
      <c r="B618" s="6" t="s">
        <v>23</v>
      </c>
      <c r="C618" t="s">
        <v>493</v>
      </c>
      <c r="D618" t="s">
        <v>493</v>
      </c>
      <c r="E618" s="24" t="s">
        <v>393</v>
      </c>
      <c r="F618" t="s">
        <v>390</v>
      </c>
      <c r="G618" t="s">
        <v>391</v>
      </c>
      <c r="H618" t="s">
        <v>388</v>
      </c>
      <c r="I618" t="s">
        <v>389</v>
      </c>
      <c r="J618" s="6" t="s">
        <v>479</v>
      </c>
      <c r="K618" s="12">
        <v>15</v>
      </c>
      <c r="L618" s="9">
        <v>19</v>
      </c>
      <c r="M618" s="12">
        <v>285</v>
      </c>
      <c r="N618" s="12">
        <v>0</v>
      </c>
      <c r="O618" s="11">
        <f t="shared" si="86"/>
        <v>15</v>
      </c>
      <c r="P618" s="12">
        <f t="shared" si="79"/>
        <v>0</v>
      </c>
      <c r="Q618" s="12">
        <f t="shared" si="80"/>
        <v>15</v>
      </c>
      <c r="R618" s="6" t="str">
        <f t="shared" si="81"/>
        <v>YES</v>
      </c>
      <c r="S618" s="6" t="str">
        <f t="shared" si="84"/>
        <v>YES</v>
      </c>
      <c r="T618" s="12">
        <f t="shared" si="85"/>
        <v>237.5</v>
      </c>
      <c r="U618" s="12">
        <f t="shared" si="82"/>
        <v>285</v>
      </c>
      <c r="V618" s="12">
        <f t="shared" si="83"/>
        <v>-47.5</v>
      </c>
    </row>
    <row r="619" spans="1:22" x14ac:dyDescent="0.25">
      <c r="A619" s="6" t="s">
        <v>24</v>
      </c>
      <c r="B619" s="6" t="s">
        <v>23</v>
      </c>
      <c r="C619" t="s">
        <v>493</v>
      </c>
      <c r="D619" t="s">
        <v>493</v>
      </c>
      <c r="E619" s="24" t="s">
        <v>393</v>
      </c>
      <c r="F619" t="s">
        <v>390</v>
      </c>
      <c r="G619" t="s">
        <v>391</v>
      </c>
      <c r="H619" t="s">
        <v>388</v>
      </c>
      <c r="I619" t="s">
        <v>389</v>
      </c>
      <c r="J619" s="6" t="s">
        <v>480</v>
      </c>
      <c r="K619" s="12">
        <v>0</v>
      </c>
      <c r="L619" s="9">
        <v>0</v>
      </c>
      <c r="M619" s="12">
        <v>4666.2700000000004</v>
      </c>
      <c r="N619" s="12">
        <v>4666.2700000000004</v>
      </c>
      <c r="O619" s="11" t="e">
        <f t="shared" si="86"/>
        <v>#DIV/0!</v>
      </c>
      <c r="P619" s="12" t="e">
        <f t="shared" si="79"/>
        <v>#DIV/0!</v>
      </c>
      <c r="Q619" s="12" t="e">
        <f t="shared" si="80"/>
        <v>#DIV/0!</v>
      </c>
      <c r="R619" s="6" t="e">
        <f t="shared" si="81"/>
        <v>#DIV/0!</v>
      </c>
      <c r="S619" s="6" t="e">
        <f t="shared" si="84"/>
        <v>#DIV/0!</v>
      </c>
      <c r="T619" s="12">
        <f t="shared" si="85"/>
        <v>0</v>
      </c>
      <c r="U619" s="12">
        <f t="shared" si="82"/>
        <v>9332.5400000000009</v>
      </c>
      <c r="V619" s="12">
        <f t="shared" si="83"/>
        <v>-9332.5400000000009</v>
      </c>
    </row>
    <row r="620" spans="1:22" x14ac:dyDescent="0.25">
      <c r="A620" s="6" t="s">
        <v>24</v>
      </c>
      <c r="B620" s="6" t="s">
        <v>23</v>
      </c>
      <c r="C620" t="s">
        <v>493</v>
      </c>
      <c r="D620" t="s">
        <v>493</v>
      </c>
      <c r="E620" s="24" t="s">
        <v>393</v>
      </c>
      <c r="F620" t="s">
        <v>390</v>
      </c>
      <c r="G620" t="s">
        <v>391</v>
      </c>
      <c r="H620" t="s">
        <v>388</v>
      </c>
      <c r="I620" t="s">
        <v>389</v>
      </c>
      <c r="J620" s="6" t="s">
        <v>480</v>
      </c>
      <c r="K620" s="12">
        <v>6</v>
      </c>
      <c r="L620" s="9">
        <v>276.02</v>
      </c>
      <c r="M620" s="12">
        <v>1656.12</v>
      </c>
      <c r="N620" s="12">
        <v>0</v>
      </c>
      <c r="O620" s="11">
        <f t="shared" si="86"/>
        <v>6</v>
      </c>
      <c r="P620" s="12">
        <f t="shared" si="79"/>
        <v>0</v>
      </c>
      <c r="Q620" s="12">
        <f t="shared" si="80"/>
        <v>6</v>
      </c>
      <c r="R620" s="6" t="str">
        <f t="shared" si="81"/>
        <v>NO</v>
      </c>
      <c r="S620" s="6" t="str">
        <f t="shared" si="84"/>
        <v>YES</v>
      </c>
      <c r="T620" s="12">
        <f t="shared" si="85"/>
        <v>3450.25</v>
      </c>
      <c r="U620" s="12">
        <f t="shared" si="82"/>
        <v>1656.12</v>
      </c>
      <c r="V620" s="12">
        <f t="shared" si="83"/>
        <v>1794.13</v>
      </c>
    </row>
    <row r="621" spans="1:22" x14ac:dyDescent="0.25">
      <c r="A621" s="6" t="s">
        <v>24</v>
      </c>
      <c r="B621" s="6" t="s">
        <v>23</v>
      </c>
      <c r="C621" t="s">
        <v>493</v>
      </c>
      <c r="D621" t="s">
        <v>493</v>
      </c>
      <c r="E621" s="24" t="s">
        <v>393</v>
      </c>
      <c r="F621" t="s">
        <v>390</v>
      </c>
      <c r="G621" t="s">
        <v>391</v>
      </c>
      <c r="H621" t="s">
        <v>388</v>
      </c>
      <c r="I621" t="s">
        <v>389</v>
      </c>
      <c r="J621" s="6" t="s">
        <v>480</v>
      </c>
      <c r="K621" s="12">
        <v>13.5</v>
      </c>
      <c r="L621" s="9">
        <v>1.53</v>
      </c>
      <c r="M621" s="12">
        <v>20.66</v>
      </c>
      <c r="N621" s="12">
        <v>0</v>
      </c>
      <c r="O621" s="11">
        <f t="shared" si="86"/>
        <v>13.503267973856209</v>
      </c>
      <c r="P621" s="12">
        <f t="shared" si="79"/>
        <v>0</v>
      </c>
      <c r="Q621" s="12">
        <f t="shared" si="80"/>
        <v>13.503267973856209</v>
      </c>
      <c r="R621" s="6" t="str">
        <f t="shared" si="81"/>
        <v>YES</v>
      </c>
      <c r="S621" s="6" t="str">
        <f t="shared" si="84"/>
        <v>YES</v>
      </c>
      <c r="T621" s="12">
        <f t="shared" si="85"/>
        <v>19.125</v>
      </c>
      <c r="U621" s="12">
        <f t="shared" si="82"/>
        <v>20.66</v>
      </c>
      <c r="V621" s="12">
        <f t="shared" si="83"/>
        <v>-1.5350000000000001</v>
      </c>
    </row>
    <row r="622" spans="1:22" x14ac:dyDescent="0.25">
      <c r="A622" s="6" t="s">
        <v>24</v>
      </c>
      <c r="B622" s="6" t="s">
        <v>23</v>
      </c>
      <c r="C622" t="s">
        <v>493</v>
      </c>
      <c r="D622" t="s">
        <v>493</v>
      </c>
      <c r="E622" s="24" t="s">
        <v>393</v>
      </c>
      <c r="F622" t="s">
        <v>390</v>
      </c>
      <c r="G622" t="s">
        <v>391</v>
      </c>
      <c r="H622" t="s">
        <v>388</v>
      </c>
      <c r="I622" t="s">
        <v>389</v>
      </c>
      <c r="J622" s="6" t="s">
        <v>481</v>
      </c>
      <c r="K622" s="12">
        <v>0</v>
      </c>
      <c r="L622" s="9">
        <v>0</v>
      </c>
      <c r="M622" s="12">
        <v>501.33</v>
      </c>
      <c r="N622" s="12">
        <v>501.33</v>
      </c>
      <c r="O622" s="11" t="e">
        <f t="shared" si="86"/>
        <v>#DIV/0!</v>
      </c>
      <c r="P622" s="12" t="e">
        <f t="shared" si="79"/>
        <v>#DIV/0!</v>
      </c>
      <c r="Q622" s="12" t="e">
        <f t="shared" si="80"/>
        <v>#DIV/0!</v>
      </c>
      <c r="R622" s="6" t="e">
        <f t="shared" si="81"/>
        <v>#DIV/0!</v>
      </c>
      <c r="S622" s="6" t="e">
        <f t="shared" si="84"/>
        <v>#DIV/0!</v>
      </c>
      <c r="T622" s="12">
        <f t="shared" si="85"/>
        <v>0</v>
      </c>
      <c r="U622" s="12">
        <f t="shared" si="82"/>
        <v>1002.66</v>
      </c>
      <c r="V622" s="12">
        <f t="shared" si="83"/>
        <v>-1002.66</v>
      </c>
    </row>
    <row r="623" spans="1:22" x14ac:dyDescent="0.25">
      <c r="A623" s="6" t="s">
        <v>24</v>
      </c>
      <c r="B623" s="6" t="s">
        <v>23</v>
      </c>
      <c r="C623" t="s">
        <v>493</v>
      </c>
      <c r="D623" t="s">
        <v>493</v>
      </c>
      <c r="E623" s="24" t="s">
        <v>393</v>
      </c>
      <c r="F623" t="s">
        <v>390</v>
      </c>
      <c r="G623" t="s">
        <v>391</v>
      </c>
      <c r="H623" t="s">
        <v>388</v>
      </c>
      <c r="I623" t="s">
        <v>389</v>
      </c>
      <c r="J623" s="6" t="s">
        <v>481</v>
      </c>
      <c r="K623" s="12">
        <v>6</v>
      </c>
      <c r="L623" s="9">
        <v>46.8</v>
      </c>
      <c r="M623" s="12">
        <v>280.8</v>
      </c>
      <c r="N623" s="12">
        <v>0</v>
      </c>
      <c r="O623" s="11">
        <f t="shared" si="86"/>
        <v>6.0000000000000009</v>
      </c>
      <c r="P623" s="12">
        <f t="shared" si="79"/>
        <v>0</v>
      </c>
      <c r="Q623" s="12">
        <f t="shared" si="80"/>
        <v>6.0000000000000009</v>
      </c>
      <c r="R623" s="6" t="str">
        <f t="shared" si="81"/>
        <v>NO</v>
      </c>
      <c r="S623" s="6" t="str">
        <f t="shared" si="84"/>
        <v>YES</v>
      </c>
      <c r="T623" s="12">
        <f t="shared" si="85"/>
        <v>585</v>
      </c>
      <c r="U623" s="12">
        <f t="shared" si="82"/>
        <v>280.8</v>
      </c>
      <c r="V623" s="12">
        <f t="shared" si="83"/>
        <v>304.2</v>
      </c>
    </row>
    <row r="624" spans="1:22" x14ac:dyDescent="0.25">
      <c r="A624" s="6" t="s">
        <v>24</v>
      </c>
      <c r="B624" s="6" t="s">
        <v>23</v>
      </c>
      <c r="C624" t="s">
        <v>493</v>
      </c>
      <c r="D624" t="s">
        <v>493</v>
      </c>
      <c r="E624" s="24" t="s">
        <v>393</v>
      </c>
      <c r="F624" t="s">
        <v>390</v>
      </c>
      <c r="G624" t="s">
        <v>391</v>
      </c>
      <c r="H624" t="s">
        <v>388</v>
      </c>
      <c r="I624" t="s">
        <v>389</v>
      </c>
      <c r="J624" s="6" t="s">
        <v>403</v>
      </c>
      <c r="K624" s="12">
        <v>0</v>
      </c>
      <c r="L624" s="9">
        <v>0</v>
      </c>
      <c r="M624" s="12">
        <v>1648.6</v>
      </c>
      <c r="N624" s="12">
        <v>1648.6</v>
      </c>
      <c r="O624" s="11" t="e">
        <f t="shared" si="86"/>
        <v>#DIV/0!</v>
      </c>
      <c r="P624" s="12" t="e">
        <f t="shared" si="79"/>
        <v>#DIV/0!</v>
      </c>
      <c r="Q624" s="12" t="e">
        <f t="shared" si="80"/>
        <v>#DIV/0!</v>
      </c>
      <c r="R624" s="6" t="e">
        <f t="shared" si="81"/>
        <v>#DIV/0!</v>
      </c>
      <c r="S624" s="6" t="e">
        <f t="shared" si="84"/>
        <v>#DIV/0!</v>
      </c>
      <c r="T624" s="12">
        <f t="shared" si="85"/>
        <v>0</v>
      </c>
      <c r="U624" s="12">
        <f t="shared" si="82"/>
        <v>3297.2</v>
      </c>
      <c r="V624" s="12">
        <f t="shared" si="83"/>
        <v>-3297.2</v>
      </c>
    </row>
    <row r="625" spans="1:22" x14ac:dyDescent="0.25">
      <c r="A625" s="6" t="s">
        <v>24</v>
      </c>
      <c r="B625" s="6" t="s">
        <v>23</v>
      </c>
      <c r="C625" t="s">
        <v>493</v>
      </c>
      <c r="D625" t="s">
        <v>493</v>
      </c>
      <c r="E625" s="24" t="s">
        <v>393</v>
      </c>
      <c r="F625" t="s">
        <v>390</v>
      </c>
      <c r="G625" t="s">
        <v>391</v>
      </c>
      <c r="H625" t="s">
        <v>388</v>
      </c>
      <c r="I625" t="s">
        <v>389</v>
      </c>
      <c r="J625" s="6" t="s">
        <v>403</v>
      </c>
      <c r="K625" s="12">
        <v>6</v>
      </c>
      <c r="L625" s="9">
        <v>119.3</v>
      </c>
      <c r="M625" s="12">
        <v>715.8</v>
      </c>
      <c r="N625" s="12">
        <v>0</v>
      </c>
      <c r="O625" s="11">
        <f t="shared" si="86"/>
        <v>6</v>
      </c>
      <c r="P625" s="12">
        <f t="shared" si="79"/>
        <v>0</v>
      </c>
      <c r="Q625" s="12">
        <f t="shared" si="80"/>
        <v>6</v>
      </c>
      <c r="R625" s="6" t="str">
        <f t="shared" si="81"/>
        <v>NO</v>
      </c>
      <c r="S625" s="6" t="str">
        <f t="shared" si="84"/>
        <v>YES</v>
      </c>
      <c r="T625" s="12">
        <f t="shared" si="85"/>
        <v>1491.25</v>
      </c>
      <c r="U625" s="12">
        <f t="shared" si="82"/>
        <v>715.8</v>
      </c>
      <c r="V625" s="12">
        <f t="shared" si="83"/>
        <v>775.45</v>
      </c>
    </row>
    <row r="626" spans="1:22" x14ac:dyDescent="0.25">
      <c r="A626" s="6" t="s">
        <v>24</v>
      </c>
      <c r="B626" s="6" t="s">
        <v>23</v>
      </c>
      <c r="C626" t="s">
        <v>493</v>
      </c>
      <c r="D626" t="s">
        <v>493</v>
      </c>
      <c r="E626" s="24" t="s">
        <v>393</v>
      </c>
      <c r="F626" t="s">
        <v>390</v>
      </c>
      <c r="G626" t="s">
        <v>391</v>
      </c>
      <c r="H626" t="s">
        <v>388</v>
      </c>
      <c r="I626" t="s">
        <v>389</v>
      </c>
      <c r="J626" s="6" t="s">
        <v>482</v>
      </c>
      <c r="K626" s="12">
        <v>0</v>
      </c>
      <c r="L626" s="9">
        <v>0</v>
      </c>
      <c r="M626" s="12">
        <v>18889.79</v>
      </c>
      <c r="N626" s="12">
        <v>18889.79</v>
      </c>
      <c r="O626" s="11" t="e">
        <f t="shared" si="86"/>
        <v>#DIV/0!</v>
      </c>
      <c r="P626" s="12" t="e">
        <f t="shared" si="79"/>
        <v>#DIV/0!</v>
      </c>
      <c r="Q626" s="12" t="e">
        <f t="shared" si="80"/>
        <v>#DIV/0!</v>
      </c>
      <c r="R626" s="6" t="e">
        <f t="shared" si="81"/>
        <v>#DIV/0!</v>
      </c>
      <c r="S626" s="6" t="e">
        <f t="shared" si="84"/>
        <v>#DIV/0!</v>
      </c>
      <c r="T626" s="12">
        <f t="shared" si="85"/>
        <v>0</v>
      </c>
      <c r="U626" s="12">
        <f t="shared" si="82"/>
        <v>37779.58</v>
      </c>
      <c r="V626" s="12">
        <f t="shared" si="83"/>
        <v>-37779.58</v>
      </c>
    </row>
    <row r="627" spans="1:22" x14ac:dyDescent="0.25">
      <c r="A627" s="6" t="s">
        <v>24</v>
      </c>
      <c r="B627" s="6" t="s">
        <v>23</v>
      </c>
      <c r="C627" t="s">
        <v>493</v>
      </c>
      <c r="D627" t="s">
        <v>493</v>
      </c>
      <c r="E627" s="24" t="s">
        <v>393</v>
      </c>
      <c r="F627" t="s">
        <v>390</v>
      </c>
      <c r="G627" t="s">
        <v>391</v>
      </c>
      <c r="H627" t="s">
        <v>388</v>
      </c>
      <c r="I627" t="s">
        <v>389</v>
      </c>
      <c r="J627" s="6" t="s">
        <v>482</v>
      </c>
      <c r="K627" s="12">
        <v>5</v>
      </c>
      <c r="L627" s="9">
        <v>454.66</v>
      </c>
      <c r="M627" s="12">
        <v>2273.3000000000002</v>
      </c>
      <c r="N627" s="12">
        <v>0</v>
      </c>
      <c r="O627" s="11">
        <f t="shared" si="86"/>
        <v>5</v>
      </c>
      <c r="P627" s="12">
        <f t="shared" si="79"/>
        <v>0</v>
      </c>
      <c r="Q627" s="12">
        <f t="shared" si="80"/>
        <v>5</v>
      </c>
      <c r="R627" s="6" t="str">
        <f t="shared" si="81"/>
        <v>NO</v>
      </c>
      <c r="S627" s="6" t="str">
        <f t="shared" si="84"/>
        <v>YES</v>
      </c>
      <c r="T627" s="12">
        <f t="shared" si="85"/>
        <v>5683.25</v>
      </c>
      <c r="U627" s="12">
        <f t="shared" si="82"/>
        <v>2273.3000000000002</v>
      </c>
      <c r="V627" s="12">
        <f t="shared" si="83"/>
        <v>3409.95</v>
      </c>
    </row>
    <row r="628" spans="1:22" x14ac:dyDescent="0.25">
      <c r="A628" s="6" t="s">
        <v>24</v>
      </c>
      <c r="B628" s="6" t="s">
        <v>23</v>
      </c>
      <c r="C628" t="s">
        <v>493</v>
      </c>
      <c r="D628" t="s">
        <v>493</v>
      </c>
      <c r="E628" s="24" t="s">
        <v>393</v>
      </c>
      <c r="F628" t="s">
        <v>390</v>
      </c>
      <c r="G628" t="s">
        <v>391</v>
      </c>
      <c r="H628" t="s">
        <v>388</v>
      </c>
      <c r="I628" t="s">
        <v>389</v>
      </c>
      <c r="J628" s="6" t="s">
        <v>482</v>
      </c>
      <c r="K628" s="12">
        <v>12.5</v>
      </c>
      <c r="L628" s="9">
        <v>12.4</v>
      </c>
      <c r="M628" s="12">
        <v>155.01</v>
      </c>
      <c r="N628" s="12">
        <v>0</v>
      </c>
      <c r="O628" s="11">
        <f t="shared" si="86"/>
        <v>12.500806451612902</v>
      </c>
      <c r="P628" s="12">
        <f t="shared" si="79"/>
        <v>0</v>
      </c>
      <c r="Q628" s="12">
        <f t="shared" si="80"/>
        <v>12.500806451612902</v>
      </c>
      <c r="R628" s="6" t="str">
        <f t="shared" si="81"/>
        <v>YES</v>
      </c>
      <c r="S628" s="6" t="str">
        <f t="shared" si="84"/>
        <v>YES</v>
      </c>
      <c r="T628" s="12">
        <f t="shared" si="85"/>
        <v>155</v>
      </c>
      <c r="U628" s="12">
        <f t="shared" si="82"/>
        <v>155.01</v>
      </c>
      <c r="V628" s="12">
        <f t="shared" si="83"/>
        <v>-9.9999999999909051E-3</v>
      </c>
    </row>
    <row r="629" spans="1:22" x14ac:dyDescent="0.25">
      <c r="A629" s="6" t="s">
        <v>24</v>
      </c>
      <c r="B629" s="6" t="s">
        <v>23</v>
      </c>
      <c r="C629" t="s">
        <v>493</v>
      </c>
      <c r="D629" t="s">
        <v>493</v>
      </c>
      <c r="E629" s="24" t="s">
        <v>393</v>
      </c>
      <c r="F629" t="s">
        <v>390</v>
      </c>
      <c r="G629" t="s">
        <v>391</v>
      </c>
      <c r="H629" t="s">
        <v>388</v>
      </c>
      <c r="I629" t="s">
        <v>389</v>
      </c>
      <c r="J629" s="6" t="s">
        <v>483</v>
      </c>
      <c r="K629" s="12">
        <v>0</v>
      </c>
      <c r="L629" s="9">
        <v>0</v>
      </c>
      <c r="M629" s="12">
        <v>2489.7199999999998</v>
      </c>
      <c r="N629" s="12">
        <v>2489.7199999999998</v>
      </c>
      <c r="O629" s="11" t="e">
        <f t="shared" si="86"/>
        <v>#DIV/0!</v>
      </c>
      <c r="P629" s="12" t="e">
        <f t="shared" si="79"/>
        <v>#DIV/0!</v>
      </c>
      <c r="Q629" s="12" t="e">
        <f t="shared" si="80"/>
        <v>#DIV/0!</v>
      </c>
      <c r="R629" s="6" t="e">
        <f t="shared" si="81"/>
        <v>#DIV/0!</v>
      </c>
      <c r="S629" s="6" t="e">
        <f t="shared" si="84"/>
        <v>#DIV/0!</v>
      </c>
      <c r="T629" s="12">
        <f t="shared" si="85"/>
        <v>0</v>
      </c>
      <c r="U629" s="12">
        <f t="shared" si="82"/>
        <v>4979.4399999999996</v>
      </c>
      <c r="V629" s="12">
        <f t="shared" si="83"/>
        <v>-4979.4399999999996</v>
      </c>
    </row>
    <row r="630" spans="1:22" x14ac:dyDescent="0.25">
      <c r="A630" s="6" t="s">
        <v>24</v>
      </c>
      <c r="B630" s="6" t="s">
        <v>23</v>
      </c>
      <c r="C630" t="s">
        <v>493</v>
      </c>
      <c r="D630" t="s">
        <v>493</v>
      </c>
      <c r="E630" s="24" t="s">
        <v>393</v>
      </c>
      <c r="F630" t="s">
        <v>390</v>
      </c>
      <c r="G630" t="s">
        <v>391</v>
      </c>
      <c r="H630" t="s">
        <v>388</v>
      </c>
      <c r="I630" t="s">
        <v>389</v>
      </c>
      <c r="J630" s="6" t="s">
        <v>483</v>
      </c>
      <c r="K630" s="12">
        <v>5</v>
      </c>
      <c r="L630" s="9">
        <v>43.25</v>
      </c>
      <c r="M630" s="12">
        <v>216.25</v>
      </c>
      <c r="N630" s="12">
        <v>0</v>
      </c>
      <c r="O630" s="11">
        <f t="shared" si="86"/>
        <v>5</v>
      </c>
      <c r="P630" s="12">
        <f t="shared" si="79"/>
        <v>0</v>
      </c>
      <c r="Q630" s="12">
        <f t="shared" si="80"/>
        <v>5</v>
      </c>
      <c r="R630" s="6" t="str">
        <f t="shared" si="81"/>
        <v>NO</v>
      </c>
      <c r="S630" s="6" t="str">
        <f t="shared" si="84"/>
        <v>YES</v>
      </c>
      <c r="T630" s="12">
        <f t="shared" si="85"/>
        <v>540.625</v>
      </c>
      <c r="U630" s="12">
        <f t="shared" si="82"/>
        <v>216.25</v>
      </c>
      <c r="V630" s="12">
        <f t="shared" si="83"/>
        <v>324.375</v>
      </c>
    </row>
    <row r="631" spans="1:22" x14ac:dyDescent="0.25">
      <c r="A631" s="6" t="s">
        <v>24</v>
      </c>
      <c r="B631" s="6" t="s">
        <v>23</v>
      </c>
      <c r="C631" t="s">
        <v>493</v>
      </c>
      <c r="D631" t="s">
        <v>493</v>
      </c>
      <c r="E631" s="24" t="s">
        <v>393</v>
      </c>
      <c r="F631" t="s">
        <v>390</v>
      </c>
      <c r="G631" t="s">
        <v>391</v>
      </c>
      <c r="H631" t="s">
        <v>388</v>
      </c>
      <c r="I631" t="s">
        <v>389</v>
      </c>
      <c r="J631" s="6" t="s">
        <v>483</v>
      </c>
      <c r="K631" s="12">
        <v>6</v>
      </c>
      <c r="L631" s="9">
        <v>72.75</v>
      </c>
      <c r="M631" s="12">
        <v>436.5</v>
      </c>
      <c r="N631" s="12">
        <v>0</v>
      </c>
      <c r="O631" s="11">
        <f t="shared" si="86"/>
        <v>6</v>
      </c>
      <c r="P631" s="12">
        <f t="shared" si="79"/>
        <v>0</v>
      </c>
      <c r="Q631" s="12">
        <f t="shared" si="80"/>
        <v>6</v>
      </c>
      <c r="R631" s="6" t="str">
        <f t="shared" si="81"/>
        <v>NO</v>
      </c>
      <c r="S631" s="6" t="str">
        <f t="shared" si="84"/>
        <v>YES</v>
      </c>
      <c r="T631" s="12">
        <f t="shared" si="85"/>
        <v>909.375</v>
      </c>
      <c r="U631" s="12">
        <f t="shared" si="82"/>
        <v>436.5</v>
      </c>
      <c r="V631" s="12">
        <f t="shared" si="83"/>
        <v>472.875</v>
      </c>
    </row>
    <row r="632" spans="1:22" x14ac:dyDescent="0.25">
      <c r="A632" s="6" t="s">
        <v>24</v>
      </c>
      <c r="B632" s="6" t="s">
        <v>23</v>
      </c>
      <c r="C632" t="s">
        <v>493</v>
      </c>
      <c r="D632" t="s">
        <v>493</v>
      </c>
      <c r="E632" s="24" t="s">
        <v>393</v>
      </c>
      <c r="F632" t="s">
        <v>390</v>
      </c>
      <c r="G632" t="s">
        <v>391</v>
      </c>
      <c r="H632" t="s">
        <v>388</v>
      </c>
      <c r="I632" t="s">
        <v>389</v>
      </c>
      <c r="J632" s="6" t="s">
        <v>483</v>
      </c>
      <c r="K632" s="12">
        <v>12.5</v>
      </c>
      <c r="L632" s="9">
        <v>0.48</v>
      </c>
      <c r="M632" s="12">
        <v>6</v>
      </c>
      <c r="N632" s="12">
        <v>0</v>
      </c>
      <c r="O632" s="11">
        <f t="shared" si="86"/>
        <v>12.5</v>
      </c>
      <c r="P632" s="12">
        <f t="shared" si="79"/>
        <v>0</v>
      </c>
      <c r="Q632" s="12">
        <f t="shared" si="80"/>
        <v>12.5</v>
      </c>
      <c r="R632" s="6" t="str">
        <f t="shared" si="81"/>
        <v>YES</v>
      </c>
      <c r="S632" s="6" t="str">
        <f t="shared" si="84"/>
        <v>YES</v>
      </c>
      <c r="T632" s="12">
        <f t="shared" si="85"/>
        <v>6</v>
      </c>
      <c r="U632" s="12">
        <f t="shared" si="82"/>
        <v>6</v>
      </c>
      <c r="V632" s="12">
        <f t="shared" si="83"/>
        <v>0</v>
      </c>
    </row>
    <row r="633" spans="1:22" x14ac:dyDescent="0.25">
      <c r="A633" s="6" t="s">
        <v>24</v>
      </c>
      <c r="B633" s="6" t="s">
        <v>23</v>
      </c>
      <c r="C633" t="s">
        <v>493</v>
      </c>
      <c r="D633" t="s">
        <v>493</v>
      </c>
      <c r="E633" s="24" t="s">
        <v>393</v>
      </c>
      <c r="F633" t="s">
        <v>390</v>
      </c>
      <c r="G633" t="s">
        <v>391</v>
      </c>
      <c r="H633" t="s">
        <v>388</v>
      </c>
      <c r="I633" t="s">
        <v>389</v>
      </c>
      <c r="J633" s="6" t="s">
        <v>483</v>
      </c>
      <c r="K633" s="12">
        <v>15</v>
      </c>
      <c r="L633" s="9">
        <v>1.5</v>
      </c>
      <c r="M633" s="12">
        <v>22.5</v>
      </c>
      <c r="N633" s="12">
        <v>0</v>
      </c>
      <c r="O633" s="11">
        <f t="shared" si="86"/>
        <v>15</v>
      </c>
      <c r="P633" s="12">
        <f t="shared" si="79"/>
        <v>0</v>
      </c>
      <c r="Q633" s="12">
        <f t="shared" si="80"/>
        <v>15</v>
      </c>
      <c r="R633" s="6" t="str">
        <f t="shared" si="81"/>
        <v>YES</v>
      </c>
      <c r="S633" s="6" t="str">
        <f t="shared" si="84"/>
        <v>YES</v>
      </c>
      <c r="T633" s="12">
        <f t="shared" si="85"/>
        <v>18.75</v>
      </c>
      <c r="U633" s="12">
        <f t="shared" si="82"/>
        <v>22.5</v>
      </c>
      <c r="V633" s="12">
        <f t="shared" si="83"/>
        <v>-3.75</v>
      </c>
    </row>
    <row r="634" spans="1:22" x14ac:dyDescent="0.25">
      <c r="A634" s="6" t="s">
        <v>24</v>
      </c>
      <c r="B634" s="6" t="s">
        <v>23</v>
      </c>
      <c r="C634" t="s">
        <v>493</v>
      </c>
      <c r="D634" t="s">
        <v>493</v>
      </c>
      <c r="E634" s="24" t="s">
        <v>393</v>
      </c>
      <c r="F634" t="s">
        <v>390</v>
      </c>
      <c r="G634" t="s">
        <v>391</v>
      </c>
      <c r="H634" t="s">
        <v>388</v>
      </c>
      <c r="I634" t="s">
        <v>389</v>
      </c>
      <c r="J634" s="6" t="s">
        <v>484</v>
      </c>
      <c r="K634" s="12">
        <v>0</v>
      </c>
      <c r="L634" s="9">
        <v>0</v>
      </c>
      <c r="M634" s="12">
        <v>12258.28</v>
      </c>
      <c r="N634" s="12">
        <v>12258.28</v>
      </c>
      <c r="O634" s="11" t="e">
        <f t="shared" si="86"/>
        <v>#DIV/0!</v>
      </c>
      <c r="P634" s="12" t="e">
        <f t="shared" si="79"/>
        <v>#DIV/0!</v>
      </c>
      <c r="Q634" s="12" t="e">
        <f t="shared" si="80"/>
        <v>#DIV/0!</v>
      </c>
      <c r="R634" s="6" t="e">
        <f t="shared" si="81"/>
        <v>#DIV/0!</v>
      </c>
      <c r="S634" s="6" t="e">
        <f t="shared" si="84"/>
        <v>#DIV/0!</v>
      </c>
      <c r="T634" s="12">
        <f t="shared" si="85"/>
        <v>0</v>
      </c>
      <c r="U634" s="12">
        <f t="shared" si="82"/>
        <v>24516.560000000001</v>
      </c>
      <c r="V634" s="12">
        <f t="shared" si="83"/>
        <v>-24516.560000000001</v>
      </c>
    </row>
    <row r="635" spans="1:22" x14ac:dyDescent="0.25">
      <c r="A635" s="6" t="s">
        <v>24</v>
      </c>
      <c r="B635" s="6" t="s">
        <v>23</v>
      </c>
      <c r="C635" t="s">
        <v>493</v>
      </c>
      <c r="D635" t="s">
        <v>493</v>
      </c>
      <c r="E635" s="24" t="s">
        <v>393</v>
      </c>
      <c r="F635" t="s">
        <v>390</v>
      </c>
      <c r="G635" t="s">
        <v>391</v>
      </c>
      <c r="H635" t="s">
        <v>388</v>
      </c>
      <c r="I635" t="s">
        <v>389</v>
      </c>
      <c r="J635" s="6" t="s">
        <v>484</v>
      </c>
      <c r="K635" s="12">
        <v>5</v>
      </c>
      <c r="L635" s="9">
        <v>303.77999999999997</v>
      </c>
      <c r="M635" s="12">
        <v>1518.9</v>
      </c>
      <c r="N635" s="12">
        <v>0</v>
      </c>
      <c r="O635" s="11">
        <f t="shared" si="86"/>
        <v>5.0000000000000009</v>
      </c>
      <c r="P635" s="12">
        <f t="shared" si="79"/>
        <v>0</v>
      </c>
      <c r="Q635" s="12">
        <f t="shared" si="80"/>
        <v>5.0000000000000009</v>
      </c>
      <c r="R635" s="6" t="str">
        <f t="shared" si="81"/>
        <v>NO</v>
      </c>
      <c r="S635" s="6" t="str">
        <f t="shared" si="84"/>
        <v>YES</v>
      </c>
      <c r="T635" s="12">
        <f t="shared" si="85"/>
        <v>3797.2499999999995</v>
      </c>
      <c r="U635" s="12">
        <f t="shared" si="82"/>
        <v>1518.9</v>
      </c>
      <c r="V635" s="12">
        <f t="shared" si="83"/>
        <v>2278.3499999999995</v>
      </c>
    </row>
    <row r="636" spans="1:22" x14ac:dyDescent="0.25">
      <c r="A636" s="6" t="s">
        <v>24</v>
      </c>
      <c r="B636" s="6" t="s">
        <v>23</v>
      </c>
      <c r="C636" t="s">
        <v>493</v>
      </c>
      <c r="D636" t="s">
        <v>493</v>
      </c>
      <c r="E636" s="24" t="s">
        <v>393</v>
      </c>
      <c r="F636" t="s">
        <v>390</v>
      </c>
      <c r="G636" t="s">
        <v>391</v>
      </c>
      <c r="H636" t="s">
        <v>388</v>
      </c>
      <c r="I636" t="s">
        <v>389</v>
      </c>
      <c r="J636" s="6" t="s">
        <v>484</v>
      </c>
      <c r="K636" s="12">
        <v>15</v>
      </c>
      <c r="L636" s="9">
        <v>1</v>
      </c>
      <c r="M636" s="12">
        <v>15</v>
      </c>
      <c r="N636" s="12">
        <v>0</v>
      </c>
      <c r="O636" s="11">
        <f t="shared" si="86"/>
        <v>15</v>
      </c>
      <c r="P636" s="12">
        <f t="shared" si="79"/>
        <v>0</v>
      </c>
      <c r="Q636" s="12">
        <f t="shared" si="80"/>
        <v>15</v>
      </c>
      <c r="R636" s="6" t="str">
        <f t="shared" si="81"/>
        <v>YES</v>
      </c>
      <c r="S636" s="6" t="str">
        <f t="shared" si="84"/>
        <v>YES</v>
      </c>
      <c r="T636" s="12">
        <f t="shared" si="85"/>
        <v>12.5</v>
      </c>
      <c r="U636" s="12">
        <f t="shared" si="82"/>
        <v>15</v>
      </c>
      <c r="V636" s="12">
        <f t="shared" si="83"/>
        <v>-2.5</v>
      </c>
    </row>
    <row r="637" spans="1:22" x14ac:dyDescent="0.25">
      <c r="A637" s="6" t="s">
        <v>24</v>
      </c>
      <c r="B637" s="6" t="s">
        <v>23</v>
      </c>
      <c r="C637" t="s">
        <v>493</v>
      </c>
      <c r="D637" t="s">
        <v>493</v>
      </c>
      <c r="E637" s="24" t="s">
        <v>393</v>
      </c>
      <c r="F637" t="s">
        <v>390</v>
      </c>
      <c r="G637" t="s">
        <v>391</v>
      </c>
      <c r="H637" t="s">
        <v>388</v>
      </c>
      <c r="I637" t="s">
        <v>389</v>
      </c>
      <c r="J637" s="6" t="s">
        <v>485</v>
      </c>
      <c r="K637" s="12">
        <v>0</v>
      </c>
      <c r="L637" s="9">
        <v>0</v>
      </c>
      <c r="M637" s="12">
        <v>14540.12</v>
      </c>
      <c r="N637" s="12">
        <v>14540.12</v>
      </c>
      <c r="O637" s="11" t="e">
        <f t="shared" si="86"/>
        <v>#DIV/0!</v>
      </c>
      <c r="P637" s="12" t="e">
        <f t="shared" si="79"/>
        <v>#DIV/0!</v>
      </c>
      <c r="Q637" s="12" t="e">
        <f t="shared" si="80"/>
        <v>#DIV/0!</v>
      </c>
      <c r="R637" s="6" t="e">
        <f t="shared" si="81"/>
        <v>#DIV/0!</v>
      </c>
      <c r="S637" s="6" t="e">
        <f t="shared" si="84"/>
        <v>#DIV/0!</v>
      </c>
      <c r="T637" s="12">
        <f t="shared" si="85"/>
        <v>0</v>
      </c>
      <c r="U637" s="12">
        <f t="shared" si="82"/>
        <v>29080.240000000002</v>
      </c>
      <c r="V637" s="12">
        <f t="shared" si="83"/>
        <v>-29080.240000000002</v>
      </c>
    </row>
    <row r="638" spans="1:22" x14ac:dyDescent="0.25">
      <c r="A638" s="6" t="s">
        <v>24</v>
      </c>
      <c r="B638" s="6" t="s">
        <v>23</v>
      </c>
      <c r="C638" t="s">
        <v>493</v>
      </c>
      <c r="D638" t="s">
        <v>493</v>
      </c>
      <c r="E638" s="24" t="s">
        <v>393</v>
      </c>
      <c r="F638" t="s">
        <v>390</v>
      </c>
      <c r="G638" t="s">
        <v>391</v>
      </c>
      <c r="H638" t="s">
        <v>388</v>
      </c>
      <c r="I638" t="s">
        <v>389</v>
      </c>
      <c r="J638" s="6" t="s">
        <v>485</v>
      </c>
      <c r="K638" s="12">
        <v>5</v>
      </c>
      <c r="L638" s="9">
        <v>331.14</v>
      </c>
      <c r="M638" s="12">
        <v>1655.7</v>
      </c>
      <c r="N638" s="12">
        <v>0</v>
      </c>
      <c r="O638" s="11">
        <f t="shared" si="86"/>
        <v>5</v>
      </c>
      <c r="P638" s="12">
        <f t="shared" si="79"/>
        <v>0</v>
      </c>
      <c r="Q638" s="12">
        <f t="shared" si="80"/>
        <v>5</v>
      </c>
      <c r="R638" s="6" t="str">
        <f t="shared" si="81"/>
        <v>NO</v>
      </c>
      <c r="S638" s="6" t="str">
        <f t="shared" si="84"/>
        <v>YES</v>
      </c>
      <c r="T638" s="12">
        <f t="shared" si="85"/>
        <v>4139.25</v>
      </c>
      <c r="U638" s="12">
        <f t="shared" si="82"/>
        <v>1655.7</v>
      </c>
      <c r="V638" s="12">
        <f t="shared" si="83"/>
        <v>2483.5500000000002</v>
      </c>
    </row>
    <row r="639" spans="1:22" x14ac:dyDescent="0.25">
      <c r="A639" s="6" t="s">
        <v>24</v>
      </c>
      <c r="B639" s="6" t="s">
        <v>23</v>
      </c>
      <c r="C639" t="s">
        <v>493</v>
      </c>
      <c r="D639" t="s">
        <v>493</v>
      </c>
      <c r="E639" s="24" t="s">
        <v>393</v>
      </c>
      <c r="F639" t="s">
        <v>390</v>
      </c>
      <c r="G639" t="s">
        <v>391</v>
      </c>
      <c r="H639" t="s">
        <v>388</v>
      </c>
      <c r="I639" t="s">
        <v>389</v>
      </c>
      <c r="J639" s="6" t="s">
        <v>486</v>
      </c>
      <c r="K639" s="12">
        <v>0</v>
      </c>
      <c r="L639" s="9">
        <v>0</v>
      </c>
      <c r="M639" s="12">
        <v>21298.42</v>
      </c>
      <c r="N639" s="12">
        <v>21298.42</v>
      </c>
      <c r="O639" s="11" t="e">
        <f t="shared" si="86"/>
        <v>#DIV/0!</v>
      </c>
      <c r="P639" s="12" t="e">
        <f t="shared" si="79"/>
        <v>#DIV/0!</v>
      </c>
      <c r="Q639" s="12" t="e">
        <f t="shared" si="80"/>
        <v>#DIV/0!</v>
      </c>
      <c r="R639" s="6" t="e">
        <f t="shared" si="81"/>
        <v>#DIV/0!</v>
      </c>
      <c r="S639" s="6" t="e">
        <f t="shared" si="84"/>
        <v>#DIV/0!</v>
      </c>
      <c r="T639" s="12">
        <f t="shared" si="85"/>
        <v>0</v>
      </c>
      <c r="U639" s="12">
        <f t="shared" si="82"/>
        <v>42596.84</v>
      </c>
      <c r="V639" s="12">
        <f t="shared" si="83"/>
        <v>-42596.84</v>
      </c>
    </row>
    <row r="640" spans="1:22" x14ac:dyDescent="0.25">
      <c r="A640" s="6" t="s">
        <v>24</v>
      </c>
      <c r="B640" s="6" t="s">
        <v>23</v>
      </c>
      <c r="C640" t="s">
        <v>493</v>
      </c>
      <c r="D640" t="s">
        <v>493</v>
      </c>
      <c r="E640" s="24" t="s">
        <v>393</v>
      </c>
      <c r="F640" t="s">
        <v>390</v>
      </c>
      <c r="G640" t="s">
        <v>391</v>
      </c>
      <c r="H640" t="s">
        <v>388</v>
      </c>
      <c r="I640" t="s">
        <v>389</v>
      </c>
      <c r="J640" s="6" t="s">
        <v>486</v>
      </c>
      <c r="K640" s="12">
        <v>5</v>
      </c>
      <c r="L640" s="9">
        <v>458.96</v>
      </c>
      <c r="M640" s="12">
        <v>2294.8000000000002</v>
      </c>
      <c r="N640" s="12">
        <v>0</v>
      </c>
      <c r="O640" s="11">
        <f t="shared" si="86"/>
        <v>5.0000000000000009</v>
      </c>
      <c r="P640" s="12">
        <f t="shared" si="79"/>
        <v>0</v>
      </c>
      <c r="Q640" s="12">
        <f t="shared" si="80"/>
        <v>5.0000000000000009</v>
      </c>
      <c r="R640" s="6" t="str">
        <f t="shared" si="81"/>
        <v>NO</v>
      </c>
      <c r="S640" s="6" t="str">
        <f t="shared" si="84"/>
        <v>YES</v>
      </c>
      <c r="T640" s="12">
        <f t="shared" si="85"/>
        <v>5737</v>
      </c>
      <c r="U640" s="12">
        <f t="shared" si="82"/>
        <v>2294.8000000000002</v>
      </c>
      <c r="V640" s="12">
        <f t="shared" si="83"/>
        <v>3442.2</v>
      </c>
    </row>
    <row r="641" spans="1:22" x14ac:dyDescent="0.25">
      <c r="A641" s="6" t="s">
        <v>24</v>
      </c>
      <c r="B641" s="6" t="s">
        <v>23</v>
      </c>
      <c r="C641" t="s">
        <v>493</v>
      </c>
      <c r="D641" t="s">
        <v>493</v>
      </c>
      <c r="E641" s="24" t="s">
        <v>393</v>
      </c>
      <c r="F641" t="s">
        <v>390</v>
      </c>
      <c r="G641" t="s">
        <v>391</v>
      </c>
      <c r="H641" t="s">
        <v>388</v>
      </c>
      <c r="I641" t="s">
        <v>389</v>
      </c>
      <c r="J641" s="6" t="s">
        <v>486</v>
      </c>
      <c r="K641" s="12">
        <v>12.5</v>
      </c>
      <c r="L641" s="9">
        <v>3.98</v>
      </c>
      <c r="M641" s="12">
        <v>49.76</v>
      </c>
      <c r="N641" s="12">
        <v>0</v>
      </c>
      <c r="O641" s="11">
        <f t="shared" si="86"/>
        <v>12.50251256281407</v>
      </c>
      <c r="P641" s="12">
        <f t="shared" si="79"/>
        <v>0</v>
      </c>
      <c r="Q641" s="12">
        <f t="shared" si="80"/>
        <v>12.50251256281407</v>
      </c>
      <c r="R641" s="6" t="str">
        <f t="shared" si="81"/>
        <v>YES</v>
      </c>
      <c r="S641" s="6" t="str">
        <f t="shared" si="84"/>
        <v>YES</v>
      </c>
      <c r="T641" s="12">
        <f t="shared" si="85"/>
        <v>49.75</v>
      </c>
      <c r="U641" s="12">
        <f t="shared" si="82"/>
        <v>49.76</v>
      </c>
      <c r="V641" s="12">
        <f t="shared" si="83"/>
        <v>-9.9999999999980105E-3</v>
      </c>
    </row>
    <row r="642" spans="1:22" x14ac:dyDescent="0.25">
      <c r="A642" s="6" t="s">
        <v>24</v>
      </c>
      <c r="B642" s="6" t="s">
        <v>23</v>
      </c>
      <c r="C642" t="s">
        <v>493</v>
      </c>
      <c r="D642" t="s">
        <v>493</v>
      </c>
      <c r="E642" s="24" t="s">
        <v>393</v>
      </c>
      <c r="F642" t="s">
        <v>390</v>
      </c>
      <c r="G642" t="s">
        <v>391</v>
      </c>
      <c r="H642" t="s">
        <v>388</v>
      </c>
      <c r="I642" t="s">
        <v>389</v>
      </c>
      <c r="J642" s="6" t="s">
        <v>487</v>
      </c>
      <c r="K642" s="12">
        <v>0</v>
      </c>
      <c r="L642" s="9">
        <v>0</v>
      </c>
      <c r="M642" s="12">
        <v>1301.95</v>
      </c>
      <c r="N642" s="12">
        <v>1301.95</v>
      </c>
      <c r="O642" s="11" t="e">
        <f t="shared" si="86"/>
        <v>#DIV/0!</v>
      </c>
      <c r="P642" s="12" t="e">
        <f t="shared" ref="P642:P705" si="87">N642/L642</f>
        <v>#DIV/0!</v>
      </c>
      <c r="Q642" s="12" t="e">
        <f t="shared" ref="Q642:Q705" si="88">(M642+N642)/L642</f>
        <v>#DIV/0!</v>
      </c>
      <c r="R642" s="6" t="e">
        <f t="shared" ref="R642:R705" si="89">IF(Q642&gt;12.49,"YES","NO")</f>
        <v>#DIV/0!</v>
      </c>
      <c r="S642" s="6" t="e">
        <f t="shared" si="84"/>
        <v>#DIV/0!</v>
      </c>
      <c r="T642" s="12">
        <f t="shared" si="85"/>
        <v>0</v>
      </c>
      <c r="U642" s="12">
        <f t="shared" ref="U642:U705" si="90">M642+N642</f>
        <v>2603.9</v>
      </c>
      <c r="V642" s="12">
        <f t="shared" ref="V642:V705" si="91">T642-U642</f>
        <v>-2603.9</v>
      </c>
    </row>
    <row r="643" spans="1:22" x14ac:dyDescent="0.25">
      <c r="A643" s="6" t="s">
        <v>24</v>
      </c>
      <c r="B643" s="6" t="s">
        <v>23</v>
      </c>
      <c r="C643" t="s">
        <v>493</v>
      </c>
      <c r="D643" t="s">
        <v>493</v>
      </c>
      <c r="E643" s="24" t="s">
        <v>393</v>
      </c>
      <c r="F643" t="s">
        <v>390</v>
      </c>
      <c r="G643" t="s">
        <v>391</v>
      </c>
      <c r="H643" t="s">
        <v>388</v>
      </c>
      <c r="I643" t="s">
        <v>389</v>
      </c>
      <c r="J643" s="6" t="s">
        <v>487</v>
      </c>
      <c r="K643" s="12">
        <v>6</v>
      </c>
      <c r="L643" s="9">
        <v>110.05</v>
      </c>
      <c r="M643" s="12">
        <v>660.3</v>
      </c>
      <c r="N643" s="12">
        <v>0</v>
      </c>
      <c r="O643" s="11">
        <f t="shared" si="86"/>
        <v>6</v>
      </c>
      <c r="P643" s="12">
        <f t="shared" si="87"/>
        <v>0</v>
      </c>
      <c r="Q643" s="12">
        <f t="shared" si="88"/>
        <v>6</v>
      </c>
      <c r="R643" s="6" t="str">
        <f t="shared" si="89"/>
        <v>NO</v>
      </c>
      <c r="S643" s="6" t="str">
        <f t="shared" si="84"/>
        <v>YES</v>
      </c>
      <c r="T643" s="12">
        <f t="shared" si="85"/>
        <v>1375.625</v>
      </c>
      <c r="U643" s="12">
        <f t="shared" si="90"/>
        <v>660.3</v>
      </c>
      <c r="V643" s="12">
        <f t="shared" si="91"/>
        <v>715.32500000000005</v>
      </c>
    </row>
    <row r="644" spans="1:22" x14ac:dyDescent="0.25">
      <c r="A644" s="6" t="s">
        <v>24</v>
      </c>
      <c r="B644" s="6" t="s">
        <v>23</v>
      </c>
      <c r="C644" t="s">
        <v>493</v>
      </c>
      <c r="D644" t="s">
        <v>493</v>
      </c>
      <c r="E644" s="24" t="s">
        <v>393</v>
      </c>
      <c r="F644" t="s">
        <v>390</v>
      </c>
      <c r="G644" t="s">
        <v>391</v>
      </c>
      <c r="H644" t="s">
        <v>388</v>
      </c>
      <c r="I644" t="s">
        <v>389</v>
      </c>
      <c r="J644" s="6" t="s">
        <v>488</v>
      </c>
      <c r="K644" s="12">
        <v>0</v>
      </c>
      <c r="L644" s="9">
        <v>0</v>
      </c>
      <c r="M644" s="12">
        <v>202.85</v>
      </c>
      <c r="N644" s="12">
        <v>202.85</v>
      </c>
      <c r="O644" s="11" t="e">
        <f t="shared" si="86"/>
        <v>#DIV/0!</v>
      </c>
      <c r="P644" s="12" t="e">
        <f t="shared" si="87"/>
        <v>#DIV/0!</v>
      </c>
      <c r="Q644" s="12" t="e">
        <f t="shared" si="88"/>
        <v>#DIV/0!</v>
      </c>
      <c r="R644" s="6" t="e">
        <f t="shared" si="89"/>
        <v>#DIV/0!</v>
      </c>
      <c r="S644" s="6" t="e">
        <f t="shared" ref="S644:S707" si="92">IF(O644&gt;3.32,"YES","NO")</f>
        <v>#DIV/0!</v>
      </c>
      <c r="T644" s="12">
        <f t="shared" ref="T644:T707" si="93">L644*12.5</f>
        <v>0</v>
      </c>
      <c r="U644" s="12">
        <f t="shared" si="90"/>
        <v>405.7</v>
      </c>
      <c r="V644" s="12">
        <f t="shared" si="91"/>
        <v>-405.7</v>
      </c>
    </row>
    <row r="645" spans="1:22" x14ac:dyDescent="0.25">
      <c r="A645" s="6" t="s">
        <v>24</v>
      </c>
      <c r="B645" s="6" t="s">
        <v>23</v>
      </c>
      <c r="C645" t="s">
        <v>493</v>
      </c>
      <c r="D645" t="s">
        <v>493</v>
      </c>
      <c r="E645" s="24" t="s">
        <v>393</v>
      </c>
      <c r="F645" t="s">
        <v>390</v>
      </c>
      <c r="G645" t="s">
        <v>391</v>
      </c>
      <c r="H645" t="s">
        <v>388</v>
      </c>
      <c r="I645" t="s">
        <v>389</v>
      </c>
      <c r="J645" s="6" t="s">
        <v>488</v>
      </c>
      <c r="K645" s="12">
        <v>5</v>
      </c>
      <c r="L645" s="9">
        <v>5</v>
      </c>
      <c r="M645" s="12">
        <v>25</v>
      </c>
      <c r="N645" s="12">
        <v>0</v>
      </c>
      <c r="O645" s="11">
        <f t="shared" si="86"/>
        <v>5</v>
      </c>
      <c r="P645" s="12">
        <f t="shared" si="87"/>
        <v>0</v>
      </c>
      <c r="Q645" s="12">
        <f t="shared" si="88"/>
        <v>5</v>
      </c>
      <c r="R645" s="6" t="str">
        <f t="shared" si="89"/>
        <v>NO</v>
      </c>
      <c r="S645" s="6" t="str">
        <f t="shared" si="92"/>
        <v>YES</v>
      </c>
      <c r="T645" s="12">
        <f t="shared" si="93"/>
        <v>62.5</v>
      </c>
      <c r="U645" s="12">
        <f t="shared" si="90"/>
        <v>25</v>
      </c>
      <c r="V645" s="12">
        <f t="shared" si="91"/>
        <v>37.5</v>
      </c>
    </row>
    <row r="646" spans="1:22" x14ac:dyDescent="0.25">
      <c r="A646" s="6" t="s">
        <v>24</v>
      </c>
      <c r="B646" s="6" t="s">
        <v>23</v>
      </c>
      <c r="C646" t="s">
        <v>493</v>
      </c>
      <c r="D646" t="s">
        <v>493</v>
      </c>
      <c r="E646" s="24" t="s">
        <v>393</v>
      </c>
      <c r="F646" t="s">
        <v>390</v>
      </c>
      <c r="G646" t="s">
        <v>391</v>
      </c>
      <c r="H646" t="s">
        <v>388</v>
      </c>
      <c r="I646" t="s">
        <v>389</v>
      </c>
      <c r="J646" s="6" t="s">
        <v>489</v>
      </c>
      <c r="K646" s="12">
        <v>0</v>
      </c>
      <c r="L646" s="9">
        <v>560</v>
      </c>
      <c r="M646" s="12">
        <v>15605.51</v>
      </c>
      <c r="N646" s="12">
        <v>423.18</v>
      </c>
      <c r="O646" s="11">
        <f t="shared" si="86"/>
        <v>27.866982142857143</v>
      </c>
      <c r="P646" s="12">
        <f t="shared" si="87"/>
        <v>0.75567857142857142</v>
      </c>
      <c r="Q646" s="12">
        <f t="shared" si="88"/>
        <v>28.622660714285715</v>
      </c>
      <c r="R646" s="6" t="str">
        <f t="shared" si="89"/>
        <v>YES</v>
      </c>
      <c r="S646" s="6" t="str">
        <f t="shared" si="92"/>
        <v>YES</v>
      </c>
      <c r="T646" s="12">
        <f t="shared" si="93"/>
        <v>7000</v>
      </c>
      <c r="U646" s="12">
        <f t="shared" si="90"/>
        <v>16028.69</v>
      </c>
      <c r="V646" s="12">
        <f t="shared" si="91"/>
        <v>-9028.69</v>
      </c>
    </row>
    <row r="647" spans="1:22" x14ac:dyDescent="0.25">
      <c r="A647" s="6" t="s">
        <v>24</v>
      </c>
      <c r="B647" s="6" t="s">
        <v>23</v>
      </c>
      <c r="C647" t="s">
        <v>493</v>
      </c>
      <c r="D647" t="s">
        <v>493</v>
      </c>
      <c r="E647" s="24" t="s">
        <v>393</v>
      </c>
      <c r="F647" t="s">
        <v>390</v>
      </c>
      <c r="G647" t="s">
        <v>391</v>
      </c>
      <c r="H647" t="s">
        <v>388</v>
      </c>
      <c r="I647" t="s">
        <v>389</v>
      </c>
      <c r="J647" s="6" t="s">
        <v>490</v>
      </c>
      <c r="K647" s="12">
        <v>0</v>
      </c>
      <c r="L647" s="9">
        <v>0</v>
      </c>
      <c r="M647" s="12">
        <v>1475.07</v>
      </c>
      <c r="N647" s="12">
        <v>1475.07</v>
      </c>
      <c r="O647" s="11" t="e">
        <f t="shared" si="86"/>
        <v>#DIV/0!</v>
      </c>
      <c r="P647" s="12" t="e">
        <f t="shared" si="87"/>
        <v>#DIV/0!</v>
      </c>
      <c r="Q647" s="12" t="e">
        <f t="shared" si="88"/>
        <v>#DIV/0!</v>
      </c>
      <c r="R647" s="6" t="e">
        <f t="shared" si="89"/>
        <v>#DIV/0!</v>
      </c>
      <c r="S647" s="6" t="e">
        <f t="shared" si="92"/>
        <v>#DIV/0!</v>
      </c>
      <c r="T647" s="12">
        <f t="shared" si="93"/>
        <v>0</v>
      </c>
      <c r="U647" s="12">
        <f t="shared" si="90"/>
        <v>2950.14</v>
      </c>
      <c r="V647" s="12">
        <f t="shared" si="91"/>
        <v>-2950.14</v>
      </c>
    </row>
    <row r="648" spans="1:22" x14ac:dyDescent="0.25">
      <c r="A648" s="6" t="s">
        <v>24</v>
      </c>
      <c r="B648" s="6" t="s">
        <v>23</v>
      </c>
      <c r="C648" t="s">
        <v>493</v>
      </c>
      <c r="D648" t="s">
        <v>493</v>
      </c>
      <c r="E648" s="24" t="s">
        <v>393</v>
      </c>
      <c r="F648" t="s">
        <v>390</v>
      </c>
      <c r="G648" t="s">
        <v>391</v>
      </c>
      <c r="H648" t="s">
        <v>388</v>
      </c>
      <c r="I648" t="s">
        <v>389</v>
      </c>
      <c r="J648" s="6" t="s">
        <v>490</v>
      </c>
      <c r="K648" s="12">
        <v>5</v>
      </c>
      <c r="L648" s="9">
        <v>60</v>
      </c>
      <c r="M648" s="12">
        <v>300</v>
      </c>
      <c r="N648" s="12">
        <v>0</v>
      </c>
      <c r="O648" s="11">
        <f t="shared" si="86"/>
        <v>5</v>
      </c>
      <c r="P648" s="12">
        <f t="shared" si="87"/>
        <v>0</v>
      </c>
      <c r="Q648" s="12">
        <f t="shared" si="88"/>
        <v>5</v>
      </c>
      <c r="R648" s="6" t="str">
        <f t="shared" si="89"/>
        <v>NO</v>
      </c>
      <c r="S648" s="6" t="str">
        <f t="shared" si="92"/>
        <v>YES</v>
      </c>
      <c r="T648" s="12">
        <f t="shared" si="93"/>
        <v>750</v>
      </c>
      <c r="U648" s="12">
        <f t="shared" si="90"/>
        <v>300</v>
      </c>
      <c r="V648" s="12">
        <f t="shared" si="91"/>
        <v>450</v>
      </c>
    </row>
    <row r="649" spans="1:22" x14ac:dyDescent="0.25">
      <c r="A649" s="6" t="s">
        <v>24</v>
      </c>
      <c r="B649" s="6" t="s">
        <v>23</v>
      </c>
      <c r="C649" t="s">
        <v>493</v>
      </c>
      <c r="D649" t="s">
        <v>493</v>
      </c>
      <c r="E649" s="24" t="s">
        <v>393</v>
      </c>
      <c r="F649" t="s">
        <v>390</v>
      </c>
      <c r="G649" t="s">
        <v>391</v>
      </c>
      <c r="H649" t="s">
        <v>388</v>
      </c>
      <c r="I649" t="s">
        <v>389</v>
      </c>
      <c r="J649" s="6" t="s">
        <v>491</v>
      </c>
      <c r="K649" s="12">
        <v>0</v>
      </c>
      <c r="L649" s="9">
        <v>0</v>
      </c>
      <c r="M649" s="12">
        <v>1681.62</v>
      </c>
      <c r="N649" s="12">
        <v>1681.62</v>
      </c>
      <c r="O649" s="11" t="e">
        <f t="shared" si="86"/>
        <v>#DIV/0!</v>
      </c>
      <c r="P649" s="12" t="e">
        <f t="shared" si="87"/>
        <v>#DIV/0!</v>
      </c>
      <c r="Q649" s="12" t="e">
        <f t="shared" si="88"/>
        <v>#DIV/0!</v>
      </c>
      <c r="R649" s="6" t="e">
        <f t="shared" si="89"/>
        <v>#DIV/0!</v>
      </c>
      <c r="S649" s="6" t="e">
        <f t="shared" si="92"/>
        <v>#DIV/0!</v>
      </c>
      <c r="T649" s="12">
        <f t="shared" si="93"/>
        <v>0</v>
      </c>
      <c r="U649" s="12">
        <f t="shared" si="90"/>
        <v>3363.24</v>
      </c>
      <c r="V649" s="12">
        <f t="shared" si="91"/>
        <v>-3363.24</v>
      </c>
    </row>
    <row r="650" spans="1:22" x14ac:dyDescent="0.25">
      <c r="A650" s="6" t="s">
        <v>24</v>
      </c>
      <c r="B650" s="6" t="s">
        <v>23</v>
      </c>
      <c r="C650" t="s">
        <v>493</v>
      </c>
      <c r="D650" t="s">
        <v>493</v>
      </c>
      <c r="E650" s="24" t="s">
        <v>393</v>
      </c>
      <c r="F650" t="s">
        <v>390</v>
      </c>
      <c r="G650" t="s">
        <v>391</v>
      </c>
      <c r="H650" t="s">
        <v>388</v>
      </c>
      <c r="I650" t="s">
        <v>389</v>
      </c>
      <c r="J650" s="6" t="s">
        <v>491</v>
      </c>
      <c r="K650" s="12">
        <v>5</v>
      </c>
      <c r="L650" s="9">
        <v>64.33</v>
      </c>
      <c r="M650" s="12">
        <v>321.64999999999998</v>
      </c>
      <c r="N650" s="12">
        <v>0</v>
      </c>
      <c r="O650" s="11">
        <f t="shared" si="86"/>
        <v>5</v>
      </c>
      <c r="P650" s="12">
        <f t="shared" si="87"/>
        <v>0</v>
      </c>
      <c r="Q650" s="12">
        <f t="shared" si="88"/>
        <v>5</v>
      </c>
      <c r="R650" s="6" t="str">
        <f t="shared" si="89"/>
        <v>NO</v>
      </c>
      <c r="S650" s="6" t="str">
        <f t="shared" si="92"/>
        <v>YES</v>
      </c>
      <c r="T650" s="12">
        <f t="shared" si="93"/>
        <v>804.125</v>
      </c>
      <c r="U650" s="12">
        <f t="shared" si="90"/>
        <v>321.64999999999998</v>
      </c>
      <c r="V650" s="12">
        <f t="shared" si="91"/>
        <v>482.47500000000002</v>
      </c>
    </row>
    <row r="651" spans="1:22" x14ac:dyDescent="0.25">
      <c r="A651" s="6" t="s">
        <v>24</v>
      </c>
      <c r="B651" s="6" t="s">
        <v>23</v>
      </c>
      <c r="C651" t="s">
        <v>493</v>
      </c>
      <c r="D651" t="s">
        <v>493</v>
      </c>
      <c r="E651" s="24" t="s">
        <v>393</v>
      </c>
      <c r="F651" t="s">
        <v>390</v>
      </c>
      <c r="G651" t="s">
        <v>391</v>
      </c>
      <c r="H651" t="s">
        <v>388</v>
      </c>
      <c r="I651" t="s">
        <v>389</v>
      </c>
      <c r="J651" s="6" t="s">
        <v>491</v>
      </c>
      <c r="K651" s="12">
        <v>15</v>
      </c>
      <c r="L651" s="9">
        <v>10.67</v>
      </c>
      <c r="M651" s="12">
        <v>160.05000000000001</v>
      </c>
      <c r="N651" s="12">
        <v>0</v>
      </c>
      <c r="O651" s="11">
        <f t="shared" si="86"/>
        <v>15.000000000000002</v>
      </c>
      <c r="P651" s="12">
        <f t="shared" si="87"/>
        <v>0</v>
      </c>
      <c r="Q651" s="12">
        <f t="shared" si="88"/>
        <v>15.000000000000002</v>
      </c>
      <c r="R651" s="6" t="str">
        <f t="shared" si="89"/>
        <v>YES</v>
      </c>
      <c r="S651" s="6" t="str">
        <f t="shared" si="92"/>
        <v>YES</v>
      </c>
      <c r="T651" s="12">
        <f t="shared" si="93"/>
        <v>133.375</v>
      </c>
      <c r="U651" s="12">
        <f t="shared" si="90"/>
        <v>160.05000000000001</v>
      </c>
      <c r="V651" s="12">
        <f t="shared" si="91"/>
        <v>-26.675000000000011</v>
      </c>
    </row>
    <row r="652" spans="1:22" x14ac:dyDescent="0.25">
      <c r="A652" s="6" t="s">
        <v>24</v>
      </c>
      <c r="B652" s="6" t="s">
        <v>23</v>
      </c>
      <c r="C652" t="s">
        <v>493</v>
      </c>
      <c r="D652" t="s">
        <v>493</v>
      </c>
      <c r="E652" s="24" t="s">
        <v>393</v>
      </c>
      <c r="F652" t="s">
        <v>390</v>
      </c>
      <c r="G652" t="s">
        <v>391</v>
      </c>
      <c r="H652" t="s">
        <v>388</v>
      </c>
      <c r="I652" t="s">
        <v>389</v>
      </c>
      <c r="J652" s="6" t="s">
        <v>492</v>
      </c>
      <c r="K652" s="12">
        <v>0</v>
      </c>
      <c r="L652" s="9">
        <v>0</v>
      </c>
      <c r="M652" s="12">
        <v>899.13</v>
      </c>
      <c r="N652" s="12">
        <v>899.13</v>
      </c>
      <c r="O652" s="11" t="e">
        <f t="shared" si="86"/>
        <v>#DIV/0!</v>
      </c>
      <c r="P652" s="12" t="e">
        <f t="shared" si="87"/>
        <v>#DIV/0!</v>
      </c>
      <c r="Q652" s="12" t="e">
        <f t="shared" si="88"/>
        <v>#DIV/0!</v>
      </c>
      <c r="R652" s="6" t="e">
        <f t="shared" si="89"/>
        <v>#DIV/0!</v>
      </c>
      <c r="S652" s="6" t="e">
        <f t="shared" si="92"/>
        <v>#DIV/0!</v>
      </c>
      <c r="T652" s="12">
        <f t="shared" si="93"/>
        <v>0</v>
      </c>
      <c r="U652" s="12">
        <f t="shared" si="90"/>
        <v>1798.26</v>
      </c>
      <c r="V652" s="12">
        <f t="shared" si="91"/>
        <v>-1798.26</v>
      </c>
    </row>
    <row r="653" spans="1:22" x14ac:dyDescent="0.25">
      <c r="A653" s="6" t="s">
        <v>24</v>
      </c>
      <c r="B653" s="6" t="s">
        <v>23</v>
      </c>
      <c r="C653" t="s">
        <v>493</v>
      </c>
      <c r="D653" t="s">
        <v>493</v>
      </c>
      <c r="E653" s="24" t="s">
        <v>393</v>
      </c>
      <c r="F653" t="s">
        <v>390</v>
      </c>
      <c r="G653" t="s">
        <v>391</v>
      </c>
      <c r="H653" t="s">
        <v>388</v>
      </c>
      <c r="I653" t="s">
        <v>389</v>
      </c>
      <c r="J653" s="6" t="s">
        <v>492</v>
      </c>
      <c r="K653" s="12">
        <v>5</v>
      </c>
      <c r="L653" s="9">
        <v>32.57</v>
      </c>
      <c r="M653" s="12">
        <v>162.85</v>
      </c>
      <c r="N653" s="12">
        <v>0</v>
      </c>
      <c r="O653" s="11">
        <f t="shared" si="86"/>
        <v>5</v>
      </c>
      <c r="P653" s="12">
        <f t="shared" si="87"/>
        <v>0</v>
      </c>
      <c r="Q653" s="12">
        <f t="shared" si="88"/>
        <v>5</v>
      </c>
      <c r="R653" s="6" t="str">
        <f t="shared" si="89"/>
        <v>NO</v>
      </c>
      <c r="S653" s="6" t="str">
        <f t="shared" si="92"/>
        <v>YES</v>
      </c>
      <c r="T653" s="12">
        <f t="shared" si="93"/>
        <v>407.125</v>
      </c>
      <c r="U653" s="12">
        <f t="shared" si="90"/>
        <v>162.85</v>
      </c>
      <c r="V653" s="12">
        <f t="shared" si="91"/>
        <v>244.27500000000001</v>
      </c>
    </row>
    <row r="654" spans="1:22" x14ac:dyDescent="0.25">
      <c r="A654" s="6" t="s">
        <v>24</v>
      </c>
      <c r="B654" s="6" t="s">
        <v>23</v>
      </c>
      <c r="C654" s="35" t="s">
        <v>494</v>
      </c>
      <c r="D654" s="36" t="s">
        <v>494</v>
      </c>
      <c r="E654" s="24" t="s">
        <v>393</v>
      </c>
      <c r="F654" t="s">
        <v>390</v>
      </c>
      <c r="G654" t="s">
        <v>391</v>
      </c>
      <c r="H654" t="s">
        <v>388</v>
      </c>
      <c r="I654" t="s">
        <v>389</v>
      </c>
      <c r="J654" s="6" t="s">
        <v>495</v>
      </c>
      <c r="K654" s="12">
        <v>0</v>
      </c>
      <c r="L654" s="9">
        <v>0</v>
      </c>
      <c r="M654" s="12">
        <v>3717.73</v>
      </c>
      <c r="N654" s="12">
        <v>3717.73</v>
      </c>
      <c r="O654" s="11" t="e">
        <f t="shared" si="86"/>
        <v>#DIV/0!</v>
      </c>
      <c r="P654" s="12" t="e">
        <f t="shared" si="87"/>
        <v>#DIV/0!</v>
      </c>
      <c r="Q654" s="12" t="e">
        <f t="shared" si="88"/>
        <v>#DIV/0!</v>
      </c>
      <c r="R654" s="6" t="e">
        <f t="shared" si="89"/>
        <v>#DIV/0!</v>
      </c>
      <c r="S654" s="6" t="e">
        <f t="shared" si="92"/>
        <v>#DIV/0!</v>
      </c>
      <c r="T654" s="12">
        <f t="shared" si="93"/>
        <v>0</v>
      </c>
      <c r="U654" s="12">
        <f t="shared" si="90"/>
        <v>7435.46</v>
      </c>
      <c r="V654" s="12">
        <f t="shared" si="91"/>
        <v>-7435.46</v>
      </c>
    </row>
    <row r="655" spans="1:22" x14ac:dyDescent="0.25">
      <c r="A655" s="6" t="s">
        <v>24</v>
      </c>
      <c r="B655" s="6" t="s">
        <v>23</v>
      </c>
      <c r="C655" s="36" t="s">
        <v>494</v>
      </c>
      <c r="D655" s="36" t="s">
        <v>494</v>
      </c>
      <c r="E655" s="24" t="s">
        <v>393</v>
      </c>
      <c r="F655" t="s">
        <v>390</v>
      </c>
      <c r="G655" t="s">
        <v>391</v>
      </c>
      <c r="H655" t="s">
        <v>388</v>
      </c>
      <c r="I655" t="s">
        <v>389</v>
      </c>
      <c r="J655" s="6" t="s">
        <v>495</v>
      </c>
      <c r="K655" s="12">
        <v>5</v>
      </c>
      <c r="L655" s="9">
        <v>150.87</v>
      </c>
      <c r="M655" s="12">
        <v>754.35</v>
      </c>
      <c r="N655" s="12">
        <v>0</v>
      </c>
      <c r="O655" s="11">
        <f t="shared" si="86"/>
        <v>5</v>
      </c>
      <c r="P655" s="12">
        <f t="shared" si="87"/>
        <v>0</v>
      </c>
      <c r="Q655" s="12">
        <f t="shared" si="88"/>
        <v>5</v>
      </c>
      <c r="R655" s="6" t="str">
        <f t="shared" si="89"/>
        <v>NO</v>
      </c>
      <c r="S655" s="6" t="str">
        <f t="shared" si="92"/>
        <v>YES</v>
      </c>
      <c r="T655" s="12">
        <f t="shared" si="93"/>
        <v>1885.875</v>
      </c>
      <c r="U655" s="12">
        <f t="shared" si="90"/>
        <v>754.35</v>
      </c>
      <c r="V655" s="12">
        <f t="shared" si="91"/>
        <v>1131.5250000000001</v>
      </c>
    </row>
    <row r="656" spans="1:22" x14ac:dyDescent="0.25">
      <c r="A656" s="6" t="s">
        <v>24</v>
      </c>
      <c r="B656" s="6" t="s">
        <v>23</v>
      </c>
      <c r="C656" s="36" t="s">
        <v>494</v>
      </c>
      <c r="D656" s="36" t="s">
        <v>494</v>
      </c>
      <c r="E656" s="24" t="s">
        <v>393</v>
      </c>
      <c r="F656" t="s">
        <v>390</v>
      </c>
      <c r="G656" t="s">
        <v>391</v>
      </c>
      <c r="H656" t="s">
        <v>388</v>
      </c>
      <c r="I656" t="s">
        <v>389</v>
      </c>
      <c r="J656" s="6" t="s">
        <v>495</v>
      </c>
      <c r="K656" s="12">
        <v>20</v>
      </c>
      <c r="L656" s="9">
        <v>5.68</v>
      </c>
      <c r="M656" s="12">
        <v>113.6</v>
      </c>
      <c r="N656" s="12">
        <v>0</v>
      </c>
      <c r="O656" s="11">
        <f t="shared" si="86"/>
        <v>20</v>
      </c>
      <c r="P656" s="12">
        <f t="shared" si="87"/>
        <v>0</v>
      </c>
      <c r="Q656" s="12">
        <f t="shared" si="88"/>
        <v>20</v>
      </c>
      <c r="R656" s="6" t="str">
        <f t="shared" si="89"/>
        <v>YES</v>
      </c>
      <c r="S656" s="6" t="str">
        <f t="shared" si="92"/>
        <v>YES</v>
      </c>
      <c r="T656" s="12">
        <f t="shared" si="93"/>
        <v>71</v>
      </c>
      <c r="U656" s="12">
        <f t="shared" si="90"/>
        <v>113.6</v>
      </c>
      <c r="V656" s="12">
        <f t="shared" si="91"/>
        <v>-42.599999999999994</v>
      </c>
    </row>
    <row r="657" spans="1:22" x14ac:dyDescent="0.25">
      <c r="A657" s="6" t="s">
        <v>24</v>
      </c>
      <c r="B657" s="6" t="s">
        <v>23</v>
      </c>
      <c r="C657" s="36" t="s">
        <v>494</v>
      </c>
      <c r="D657" s="36" t="s">
        <v>494</v>
      </c>
      <c r="E657" s="24" t="s">
        <v>393</v>
      </c>
      <c r="F657" t="s">
        <v>390</v>
      </c>
      <c r="G657" t="s">
        <v>391</v>
      </c>
      <c r="H657" t="s">
        <v>388</v>
      </c>
      <c r="I657" t="s">
        <v>389</v>
      </c>
      <c r="J657" s="6" t="s">
        <v>496</v>
      </c>
      <c r="K657" s="12">
        <v>0</v>
      </c>
      <c r="L657" s="9">
        <v>0</v>
      </c>
      <c r="M657" s="12">
        <v>10714.93</v>
      </c>
      <c r="N657" s="12">
        <v>10714.93</v>
      </c>
      <c r="O657" s="11" t="e">
        <f t="shared" si="86"/>
        <v>#DIV/0!</v>
      </c>
      <c r="P657" s="12" t="e">
        <f t="shared" si="87"/>
        <v>#DIV/0!</v>
      </c>
      <c r="Q657" s="12" t="e">
        <f t="shared" si="88"/>
        <v>#DIV/0!</v>
      </c>
      <c r="R657" s="6" t="e">
        <f t="shared" si="89"/>
        <v>#DIV/0!</v>
      </c>
      <c r="S657" s="6" t="e">
        <f t="shared" si="92"/>
        <v>#DIV/0!</v>
      </c>
      <c r="T657" s="12">
        <f t="shared" si="93"/>
        <v>0</v>
      </c>
      <c r="U657" s="12">
        <f t="shared" si="90"/>
        <v>21429.86</v>
      </c>
      <c r="V657" s="12">
        <f t="shared" si="91"/>
        <v>-21429.86</v>
      </c>
    </row>
    <row r="658" spans="1:22" x14ac:dyDescent="0.25">
      <c r="A658" s="6" t="s">
        <v>24</v>
      </c>
      <c r="B658" s="6" t="s">
        <v>23</v>
      </c>
      <c r="C658" s="36" t="s">
        <v>494</v>
      </c>
      <c r="D658" s="36" t="s">
        <v>494</v>
      </c>
      <c r="E658" s="24" t="s">
        <v>393</v>
      </c>
      <c r="F658" t="s">
        <v>390</v>
      </c>
      <c r="G658" t="s">
        <v>391</v>
      </c>
      <c r="H658" t="s">
        <v>388</v>
      </c>
      <c r="I658" t="s">
        <v>389</v>
      </c>
      <c r="J658" s="6" t="s">
        <v>496</v>
      </c>
      <c r="K658" s="12">
        <v>5</v>
      </c>
      <c r="L658" s="9">
        <v>400.18</v>
      </c>
      <c r="M658" s="12">
        <v>2000.9</v>
      </c>
      <c r="N658" s="12">
        <v>0</v>
      </c>
      <c r="O658" s="11">
        <f t="shared" si="86"/>
        <v>5</v>
      </c>
      <c r="P658" s="12">
        <f t="shared" si="87"/>
        <v>0</v>
      </c>
      <c r="Q658" s="12">
        <f t="shared" si="88"/>
        <v>5</v>
      </c>
      <c r="R658" s="6" t="str">
        <f t="shared" si="89"/>
        <v>NO</v>
      </c>
      <c r="S658" s="6" t="str">
        <f t="shared" si="92"/>
        <v>YES</v>
      </c>
      <c r="T658" s="12">
        <f t="shared" si="93"/>
        <v>5002.25</v>
      </c>
      <c r="U658" s="12">
        <f t="shared" si="90"/>
        <v>2000.9</v>
      </c>
      <c r="V658" s="12">
        <f t="shared" si="91"/>
        <v>3001.35</v>
      </c>
    </row>
    <row r="659" spans="1:22" x14ac:dyDescent="0.25">
      <c r="A659" s="6" t="s">
        <v>24</v>
      </c>
      <c r="B659" s="6" t="s">
        <v>23</v>
      </c>
      <c r="C659" s="36" t="s">
        <v>494</v>
      </c>
      <c r="D659" s="36" t="s">
        <v>494</v>
      </c>
      <c r="E659" s="24" t="s">
        <v>393</v>
      </c>
      <c r="F659" t="s">
        <v>390</v>
      </c>
      <c r="G659" t="s">
        <v>391</v>
      </c>
      <c r="H659" t="s">
        <v>388</v>
      </c>
      <c r="I659" t="s">
        <v>389</v>
      </c>
      <c r="J659" s="6" t="s">
        <v>496</v>
      </c>
      <c r="K659" s="12">
        <v>12.5</v>
      </c>
      <c r="L659" s="9">
        <v>3.93</v>
      </c>
      <c r="M659" s="12">
        <v>49.13</v>
      </c>
      <c r="N659" s="12">
        <v>0</v>
      </c>
      <c r="O659" s="11">
        <f t="shared" si="86"/>
        <v>12.501272264631043</v>
      </c>
      <c r="P659" s="12">
        <f t="shared" si="87"/>
        <v>0</v>
      </c>
      <c r="Q659" s="12">
        <f t="shared" si="88"/>
        <v>12.501272264631043</v>
      </c>
      <c r="R659" s="6" t="str">
        <f t="shared" si="89"/>
        <v>YES</v>
      </c>
      <c r="S659" s="6" t="str">
        <f t="shared" si="92"/>
        <v>YES</v>
      </c>
      <c r="T659" s="12">
        <f t="shared" si="93"/>
        <v>49.125</v>
      </c>
      <c r="U659" s="12">
        <f t="shared" si="90"/>
        <v>49.13</v>
      </c>
      <c r="V659" s="12">
        <f t="shared" si="91"/>
        <v>-5.000000000002558E-3</v>
      </c>
    </row>
    <row r="660" spans="1:22" x14ac:dyDescent="0.25">
      <c r="A660" s="6" t="s">
        <v>24</v>
      </c>
      <c r="B660" s="6" t="s">
        <v>23</v>
      </c>
      <c r="C660" s="36" t="s">
        <v>494</v>
      </c>
      <c r="D660" s="36" t="s">
        <v>494</v>
      </c>
      <c r="E660" s="24" t="s">
        <v>393</v>
      </c>
      <c r="F660" t="s">
        <v>390</v>
      </c>
      <c r="G660" t="s">
        <v>391</v>
      </c>
      <c r="H660" t="s">
        <v>388</v>
      </c>
      <c r="I660" t="s">
        <v>389</v>
      </c>
      <c r="J660" s="6" t="s">
        <v>497</v>
      </c>
      <c r="K660" s="12">
        <v>0</v>
      </c>
      <c r="L660" s="9">
        <v>0</v>
      </c>
      <c r="M660" s="12">
        <v>9120.2000000000007</v>
      </c>
      <c r="N660" s="12">
        <v>9120.2000000000007</v>
      </c>
      <c r="O660" s="11" t="e">
        <f t="shared" si="86"/>
        <v>#DIV/0!</v>
      </c>
      <c r="P660" s="12" t="e">
        <f t="shared" si="87"/>
        <v>#DIV/0!</v>
      </c>
      <c r="Q660" s="12" t="e">
        <f t="shared" si="88"/>
        <v>#DIV/0!</v>
      </c>
      <c r="R660" s="6" t="e">
        <f t="shared" si="89"/>
        <v>#DIV/0!</v>
      </c>
      <c r="S660" s="6" t="e">
        <f t="shared" si="92"/>
        <v>#DIV/0!</v>
      </c>
      <c r="T660" s="12">
        <f t="shared" si="93"/>
        <v>0</v>
      </c>
      <c r="U660" s="12">
        <f t="shared" si="90"/>
        <v>18240.400000000001</v>
      </c>
      <c r="V660" s="12">
        <f t="shared" si="91"/>
        <v>-18240.400000000001</v>
      </c>
    </row>
    <row r="661" spans="1:22" x14ac:dyDescent="0.25">
      <c r="A661" s="6" t="s">
        <v>24</v>
      </c>
      <c r="B661" s="6" t="s">
        <v>23</v>
      </c>
      <c r="C661" s="36" t="s">
        <v>494</v>
      </c>
      <c r="D661" s="36" t="s">
        <v>494</v>
      </c>
      <c r="E661" s="24" t="s">
        <v>393</v>
      </c>
      <c r="F661" t="s">
        <v>390</v>
      </c>
      <c r="G661" t="s">
        <v>391</v>
      </c>
      <c r="H661" t="s">
        <v>388</v>
      </c>
      <c r="I661" t="s">
        <v>389</v>
      </c>
      <c r="J661" s="6" t="s">
        <v>497</v>
      </c>
      <c r="K661" s="12">
        <v>5</v>
      </c>
      <c r="L661" s="9">
        <v>270.68</v>
      </c>
      <c r="M661" s="12">
        <v>1353.4</v>
      </c>
      <c r="N661" s="12">
        <v>0</v>
      </c>
      <c r="O661" s="11">
        <f t="shared" si="86"/>
        <v>5</v>
      </c>
      <c r="P661" s="12">
        <f t="shared" si="87"/>
        <v>0</v>
      </c>
      <c r="Q661" s="12">
        <f t="shared" si="88"/>
        <v>5</v>
      </c>
      <c r="R661" s="6" t="str">
        <f t="shared" si="89"/>
        <v>NO</v>
      </c>
      <c r="S661" s="6" t="str">
        <f t="shared" si="92"/>
        <v>YES</v>
      </c>
      <c r="T661" s="12">
        <f t="shared" si="93"/>
        <v>3383.5</v>
      </c>
      <c r="U661" s="12">
        <f t="shared" si="90"/>
        <v>1353.4</v>
      </c>
      <c r="V661" s="12">
        <f t="shared" si="91"/>
        <v>2030.1</v>
      </c>
    </row>
    <row r="662" spans="1:22" x14ac:dyDescent="0.25">
      <c r="A662" s="6" t="s">
        <v>24</v>
      </c>
      <c r="B662" s="6" t="s">
        <v>23</v>
      </c>
      <c r="C662" s="36" t="s">
        <v>494</v>
      </c>
      <c r="D662" s="36" t="s">
        <v>494</v>
      </c>
      <c r="E662" s="24" t="s">
        <v>393</v>
      </c>
      <c r="F662" t="s">
        <v>390</v>
      </c>
      <c r="G662" t="s">
        <v>391</v>
      </c>
      <c r="H662" t="s">
        <v>388</v>
      </c>
      <c r="I662" t="s">
        <v>389</v>
      </c>
      <c r="J662" s="6" t="s">
        <v>497</v>
      </c>
      <c r="K662" s="12">
        <v>6.5</v>
      </c>
      <c r="L662" s="9">
        <v>68.36</v>
      </c>
      <c r="M662" s="12">
        <v>444.35</v>
      </c>
      <c r="N662" s="12">
        <v>0</v>
      </c>
      <c r="O662" s="11">
        <f t="shared" si="86"/>
        <v>6.5001462843768287</v>
      </c>
      <c r="P662" s="12">
        <f t="shared" si="87"/>
        <v>0</v>
      </c>
      <c r="Q662" s="12">
        <f t="shared" si="88"/>
        <v>6.5001462843768287</v>
      </c>
      <c r="R662" s="6" t="str">
        <f t="shared" si="89"/>
        <v>NO</v>
      </c>
      <c r="S662" s="6" t="str">
        <f t="shared" si="92"/>
        <v>YES</v>
      </c>
      <c r="T662" s="12">
        <f t="shared" si="93"/>
        <v>854.5</v>
      </c>
      <c r="U662" s="12">
        <f t="shared" si="90"/>
        <v>444.35</v>
      </c>
      <c r="V662" s="12">
        <f t="shared" si="91"/>
        <v>410.15</v>
      </c>
    </row>
    <row r="663" spans="1:22" x14ac:dyDescent="0.25">
      <c r="A663" s="6" t="s">
        <v>24</v>
      </c>
      <c r="B663" s="6" t="s">
        <v>23</v>
      </c>
      <c r="C663" s="36" t="s">
        <v>494</v>
      </c>
      <c r="D663" s="36" t="s">
        <v>494</v>
      </c>
      <c r="E663" s="24" t="s">
        <v>393</v>
      </c>
      <c r="F663" t="s">
        <v>390</v>
      </c>
      <c r="G663" t="s">
        <v>391</v>
      </c>
      <c r="H663" t="s">
        <v>388</v>
      </c>
      <c r="I663" t="s">
        <v>389</v>
      </c>
      <c r="J663" s="6" t="s">
        <v>498</v>
      </c>
      <c r="K663" s="12">
        <v>0</v>
      </c>
      <c r="L663" s="9">
        <v>0</v>
      </c>
      <c r="M663" s="12">
        <v>8604.2000000000007</v>
      </c>
      <c r="N663" s="12">
        <v>8604.2000000000007</v>
      </c>
      <c r="O663" s="11" t="e">
        <f t="shared" si="86"/>
        <v>#DIV/0!</v>
      </c>
      <c r="P663" s="12" t="e">
        <f t="shared" si="87"/>
        <v>#DIV/0!</v>
      </c>
      <c r="Q663" s="12" t="e">
        <f t="shared" si="88"/>
        <v>#DIV/0!</v>
      </c>
      <c r="R663" s="6" t="e">
        <f t="shared" si="89"/>
        <v>#DIV/0!</v>
      </c>
      <c r="S663" s="6" t="e">
        <f t="shared" si="92"/>
        <v>#DIV/0!</v>
      </c>
      <c r="T663" s="12">
        <f t="shared" si="93"/>
        <v>0</v>
      </c>
      <c r="U663" s="12">
        <f t="shared" si="90"/>
        <v>17208.400000000001</v>
      </c>
      <c r="V663" s="12">
        <f t="shared" si="91"/>
        <v>-17208.400000000001</v>
      </c>
    </row>
    <row r="664" spans="1:22" x14ac:dyDescent="0.25">
      <c r="A664" s="6" t="s">
        <v>24</v>
      </c>
      <c r="B664" s="6" t="s">
        <v>23</v>
      </c>
      <c r="C664" s="36" t="s">
        <v>494</v>
      </c>
      <c r="D664" s="36" t="s">
        <v>494</v>
      </c>
      <c r="E664" s="24" t="s">
        <v>393</v>
      </c>
      <c r="F664" t="s">
        <v>390</v>
      </c>
      <c r="G664" t="s">
        <v>391</v>
      </c>
      <c r="H664" t="s">
        <v>388</v>
      </c>
      <c r="I664" t="s">
        <v>389</v>
      </c>
      <c r="J664" s="6" t="s">
        <v>498</v>
      </c>
      <c r="K664" s="12">
        <v>5</v>
      </c>
      <c r="L664" s="9">
        <v>351.76</v>
      </c>
      <c r="M664" s="12">
        <v>1758.8</v>
      </c>
      <c r="N664" s="12">
        <v>0</v>
      </c>
      <c r="O664" s="11">
        <f t="shared" si="86"/>
        <v>5</v>
      </c>
      <c r="P664" s="12">
        <f t="shared" si="87"/>
        <v>0</v>
      </c>
      <c r="Q664" s="12">
        <f t="shared" si="88"/>
        <v>5</v>
      </c>
      <c r="R664" s="6" t="str">
        <f t="shared" si="89"/>
        <v>NO</v>
      </c>
      <c r="S664" s="6" t="str">
        <f t="shared" si="92"/>
        <v>YES</v>
      </c>
      <c r="T664" s="12">
        <f t="shared" si="93"/>
        <v>4397</v>
      </c>
      <c r="U664" s="12">
        <f t="shared" si="90"/>
        <v>1758.8</v>
      </c>
      <c r="V664" s="12">
        <f t="shared" si="91"/>
        <v>2638.2</v>
      </c>
    </row>
    <row r="665" spans="1:22" x14ac:dyDescent="0.25">
      <c r="A665" s="6" t="s">
        <v>24</v>
      </c>
      <c r="B665" s="6" t="s">
        <v>23</v>
      </c>
      <c r="C665" s="36" t="s">
        <v>494</v>
      </c>
      <c r="D665" s="36" t="s">
        <v>494</v>
      </c>
      <c r="E665" s="24" t="s">
        <v>393</v>
      </c>
      <c r="F665" t="s">
        <v>390</v>
      </c>
      <c r="G665" t="s">
        <v>391</v>
      </c>
      <c r="H665" t="s">
        <v>388</v>
      </c>
      <c r="I665" t="s">
        <v>389</v>
      </c>
      <c r="J665" s="6" t="s">
        <v>498</v>
      </c>
      <c r="K665" s="12">
        <v>6</v>
      </c>
      <c r="L665" s="9">
        <v>69.36</v>
      </c>
      <c r="M665" s="12">
        <v>416.16</v>
      </c>
      <c r="N665" s="12">
        <v>0</v>
      </c>
      <c r="O665" s="11">
        <f t="shared" si="86"/>
        <v>6</v>
      </c>
      <c r="P665" s="12">
        <f t="shared" si="87"/>
        <v>0</v>
      </c>
      <c r="Q665" s="12">
        <f t="shared" si="88"/>
        <v>6</v>
      </c>
      <c r="R665" s="6" t="str">
        <f t="shared" si="89"/>
        <v>NO</v>
      </c>
      <c r="S665" s="6" t="str">
        <f t="shared" si="92"/>
        <v>YES</v>
      </c>
      <c r="T665" s="12">
        <f t="shared" si="93"/>
        <v>867</v>
      </c>
      <c r="U665" s="12">
        <f t="shared" si="90"/>
        <v>416.16</v>
      </c>
      <c r="V665" s="12">
        <f t="shared" si="91"/>
        <v>450.84</v>
      </c>
    </row>
    <row r="666" spans="1:22" x14ac:dyDescent="0.25">
      <c r="A666" s="6" t="s">
        <v>24</v>
      </c>
      <c r="B666" s="6" t="s">
        <v>23</v>
      </c>
      <c r="C666" s="36" t="s">
        <v>494</v>
      </c>
      <c r="D666" s="36" t="s">
        <v>494</v>
      </c>
      <c r="E666" s="24" t="s">
        <v>393</v>
      </c>
      <c r="F666" t="s">
        <v>390</v>
      </c>
      <c r="G666" t="s">
        <v>391</v>
      </c>
      <c r="H666" t="s">
        <v>388</v>
      </c>
      <c r="I666" t="s">
        <v>389</v>
      </c>
      <c r="J666" s="6" t="s">
        <v>498</v>
      </c>
      <c r="K666" s="12">
        <v>12.5</v>
      </c>
      <c r="L666" s="9">
        <v>1.3</v>
      </c>
      <c r="M666" s="12">
        <v>16.25</v>
      </c>
      <c r="N666" s="12">
        <v>0</v>
      </c>
      <c r="O666" s="11">
        <f t="shared" si="86"/>
        <v>12.5</v>
      </c>
      <c r="P666" s="12">
        <f t="shared" si="87"/>
        <v>0</v>
      </c>
      <c r="Q666" s="12">
        <f t="shared" si="88"/>
        <v>12.5</v>
      </c>
      <c r="R666" s="6" t="str">
        <f t="shared" si="89"/>
        <v>YES</v>
      </c>
      <c r="S666" s="6" t="str">
        <f t="shared" si="92"/>
        <v>YES</v>
      </c>
      <c r="T666" s="12">
        <f t="shared" si="93"/>
        <v>16.25</v>
      </c>
      <c r="U666" s="12">
        <f t="shared" si="90"/>
        <v>16.25</v>
      </c>
      <c r="V666" s="12">
        <f t="shared" si="91"/>
        <v>0</v>
      </c>
    </row>
    <row r="667" spans="1:22" x14ac:dyDescent="0.25">
      <c r="A667" s="6" t="s">
        <v>24</v>
      </c>
      <c r="B667" s="6" t="s">
        <v>23</v>
      </c>
      <c r="C667" s="36" t="s">
        <v>494</v>
      </c>
      <c r="D667" s="36" t="s">
        <v>494</v>
      </c>
      <c r="E667" s="24" t="s">
        <v>393</v>
      </c>
      <c r="F667" t="s">
        <v>390</v>
      </c>
      <c r="G667" t="s">
        <v>391</v>
      </c>
      <c r="H667" t="s">
        <v>388</v>
      </c>
      <c r="I667" t="s">
        <v>389</v>
      </c>
      <c r="J667" s="6" t="s">
        <v>499</v>
      </c>
      <c r="K667" s="12">
        <v>0</v>
      </c>
      <c r="L667" s="9">
        <v>0</v>
      </c>
      <c r="M667" s="12">
        <v>64.430000000000007</v>
      </c>
      <c r="N667" s="12">
        <v>64.430000000000007</v>
      </c>
      <c r="O667" s="11" t="e">
        <f t="shared" si="86"/>
        <v>#DIV/0!</v>
      </c>
      <c r="P667" s="12" t="e">
        <f t="shared" si="87"/>
        <v>#DIV/0!</v>
      </c>
      <c r="Q667" s="12" t="e">
        <f t="shared" si="88"/>
        <v>#DIV/0!</v>
      </c>
      <c r="R667" s="6" t="e">
        <f t="shared" si="89"/>
        <v>#DIV/0!</v>
      </c>
      <c r="S667" s="6" t="e">
        <f t="shared" si="92"/>
        <v>#DIV/0!</v>
      </c>
      <c r="T667" s="12">
        <f t="shared" si="93"/>
        <v>0</v>
      </c>
      <c r="U667" s="12">
        <f t="shared" si="90"/>
        <v>128.86000000000001</v>
      </c>
      <c r="V667" s="12">
        <f t="shared" si="91"/>
        <v>-128.86000000000001</v>
      </c>
    </row>
    <row r="668" spans="1:22" x14ac:dyDescent="0.25">
      <c r="A668" s="6" t="s">
        <v>24</v>
      </c>
      <c r="B668" s="6" t="s">
        <v>23</v>
      </c>
      <c r="C668" s="36" t="s">
        <v>494</v>
      </c>
      <c r="D668" s="36" t="s">
        <v>494</v>
      </c>
      <c r="E668" s="24" t="s">
        <v>393</v>
      </c>
      <c r="F668" t="s">
        <v>390</v>
      </c>
      <c r="G668" t="s">
        <v>391</v>
      </c>
      <c r="H668" t="s">
        <v>388</v>
      </c>
      <c r="I668" t="s">
        <v>389</v>
      </c>
      <c r="J668" s="6" t="s">
        <v>499</v>
      </c>
      <c r="K668" s="12">
        <v>6</v>
      </c>
      <c r="L668" s="9">
        <v>6.35</v>
      </c>
      <c r="M668" s="12">
        <v>38.1</v>
      </c>
      <c r="N668" s="12">
        <v>0</v>
      </c>
      <c r="O668" s="11">
        <f t="shared" ref="O668:O731" si="94">M668/L668</f>
        <v>6.0000000000000009</v>
      </c>
      <c r="P668" s="12">
        <f t="shared" si="87"/>
        <v>0</v>
      </c>
      <c r="Q668" s="12">
        <f t="shared" si="88"/>
        <v>6.0000000000000009</v>
      </c>
      <c r="R668" s="6" t="str">
        <f t="shared" si="89"/>
        <v>NO</v>
      </c>
      <c r="S668" s="6" t="str">
        <f t="shared" si="92"/>
        <v>YES</v>
      </c>
      <c r="T668" s="12">
        <f t="shared" si="93"/>
        <v>79.375</v>
      </c>
      <c r="U668" s="12">
        <f t="shared" si="90"/>
        <v>38.1</v>
      </c>
      <c r="V668" s="12">
        <f t="shared" si="91"/>
        <v>41.274999999999999</v>
      </c>
    </row>
    <row r="669" spans="1:22" x14ac:dyDescent="0.25">
      <c r="A669" s="6" t="s">
        <v>24</v>
      </c>
      <c r="B669" s="6" t="s">
        <v>23</v>
      </c>
      <c r="C669" s="36" t="s">
        <v>494</v>
      </c>
      <c r="D669" s="36" t="s">
        <v>494</v>
      </c>
      <c r="E669" s="24" t="s">
        <v>393</v>
      </c>
      <c r="F669" t="s">
        <v>390</v>
      </c>
      <c r="G669" t="s">
        <v>391</v>
      </c>
      <c r="H669" t="s">
        <v>388</v>
      </c>
      <c r="I669" t="s">
        <v>389</v>
      </c>
      <c r="J669" s="6" t="s">
        <v>500</v>
      </c>
      <c r="K669" s="12">
        <v>0</v>
      </c>
      <c r="L669" s="9">
        <v>0</v>
      </c>
      <c r="M669" s="12">
        <v>190.01</v>
      </c>
      <c r="N669" s="12">
        <v>30.54</v>
      </c>
      <c r="O669" s="11" t="e">
        <f t="shared" si="94"/>
        <v>#DIV/0!</v>
      </c>
      <c r="P669" s="12" t="e">
        <f t="shared" si="87"/>
        <v>#DIV/0!</v>
      </c>
      <c r="Q669" s="12" t="e">
        <f t="shared" si="88"/>
        <v>#DIV/0!</v>
      </c>
      <c r="R669" s="6" t="e">
        <f t="shared" si="89"/>
        <v>#DIV/0!</v>
      </c>
      <c r="S669" s="6" t="e">
        <f t="shared" si="92"/>
        <v>#DIV/0!</v>
      </c>
      <c r="T669" s="12">
        <f t="shared" si="93"/>
        <v>0</v>
      </c>
      <c r="U669" s="12">
        <f t="shared" si="90"/>
        <v>220.54999999999998</v>
      </c>
      <c r="V669" s="12">
        <f t="shared" si="91"/>
        <v>-220.54999999999998</v>
      </c>
    </row>
    <row r="670" spans="1:22" x14ac:dyDescent="0.25">
      <c r="A670" s="6" t="s">
        <v>24</v>
      </c>
      <c r="B670" s="6" t="s">
        <v>23</v>
      </c>
      <c r="C670" s="36" t="s">
        <v>494</v>
      </c>
      <c r="D670" s="36" t="s">
        <v>494</v>
      </c>
      <c r="E670" s="24" t="s">
        <v>393</v>
      </c>
      <c r="F670" t="s">
        <v>390</v>
      </c>
      <c r="G670" t="s">
        <v>391</v>
      </c>
      <c r="H670" t="s">
        <v>388</v>
      </c>
      <c r="I670" t="s">
        <v>389</v>
      </c>
      <c r="J670" s="6" t="s">
        <v>500</v>
      </c>
      <c r="K670" s="12">
        <v>5</v>
      </c>
      <c r="L670" s="9">
        <v>19</v>
      </c>
      <c r="M670" s="12">
        <v>95</v>
      </c>
      <c r="N670" s="12">
        <v>0</v>
      </c>
      <c r="O670" s="11">
        <f t="shared" si="94"/>
        <v>5</v>
      </c>
      <c r="P670" s="12">
        <f t="shared" si="87"/>
        <v>0</v>
      </c>
      <c r="Q670" s="12">
        <f t="shared" si="88"/>
        <v>5</v>
      </c>
      <c r="R670" s="6" t="str">
        <f t="shared" si="89"/>
        <v>NO</v>
      </c>
      <c r="S670" s="6" t="str">
        <f t="shared" si="92"/>
        <v>YES</v>
      </c>
      <c r="T670" s="12">
        <f t="shared" si="93"/>
        <v>237.5</v>
      </c>
      <c r="U670" s="12">
        <f t="shared" si="90"/>
        <v>95</v>
      </c>
      <c r="V670" s="12">
        <f t="shared" si="91"/>
        <v>142.5</v>
      </c>
    </row>
    <row r="671" spans="1:22" x14ac:dyDescent="0.25">
      <c r="A671" s="6" t="s">
        <v>24</v>
      </c>
      <c r="B671" s="6" t="s">
        <v>23</v>
      </c>
      <c r="C671" s="36" t="s">
        <v>494</v>
      </c>
      <c r="D671" s="36" t="s">
        <v>494</v>
      </c>
      <c r="E671" s="24" t="s">
        <v>393</v>
      </c>
      <c r="F671" t="s">
        <v>390</v>
      </c>
      <c r="G671" t="s">
        <v>391</v>
      </c>
      <c r="H671" t="s">
        <v>388</v>
      </c>
      <c r="I671" t="s">
        <v>389</v>
      </c>
      <c r="J671" s="6" t="s">
        <v>501</v>
      </c>
      <c r="K671" s="12">
        <v>0</v>
      </c>
      <c r="L671" s="9">
        <v>0</v>
      </c>
      <c r="M671" s="12">
        <v>3249.15</v>
      </c>
      <c r="N671" s="12">
        <v>2108.86</v>
      </c>
      <c r="O671" s="11" t="e">
        <f t="shared" si="94"/>
        <v>#DIV/0!</v>
      </c>
      <c r="P671" s="12" t="e">
        <f t="shared" si="87"/>
        <v>#DIV/0!</v>
      </c>
      <c r="Q671" s="12" t="e">
        <f t="shared" si="88"/>
        <v>#DIV/0!</v>
      </c>
      <c r="R671" s="6" t="e">
        <f t="shared" si="89"/>
        <v>#DIV/0!</v>
      </c>
      <c r="S671" s="6" t="e">
        <f t="shared" si="92"/>
        <v>#DIV/0!</v>
      </c>
      <c r="T671" s="12">
        <f t="shared" si="93"/>
        <v>0</v>
      </c>
      <c r="U671" s="12">
        <f t="shared" si="90"/>
        <v>5358.01</v>
      </c>
      <c r="V671" s="12">
        <f t="shared" si="91"/>
        <v>-5358.01</v>
      </c>
    </row>
    <row r="672" spans="1:22" x14ac:dyDescent="0.25">
      <c r="A672" s="6" t="s">
        <v>24</v>
      </c>
      <c r="B672" s="6" t="s">
        <v>23</v>
      </c>
      <c r="C672" s="36" t="s">
        <v>494</v>
      </c>
      <c r="D672" s="36" t="s">
        <v>494</v>
      </c>
      <c r="E672" s="24" t="s">
        <v>393</v>
      </c>
      <c r="F672" t="s">
        <v>390</v>
      </c>
      <c r="G672" t="s">
        <v>391</v>
      </c>
      <c r="H672" t="s">
        <v>388</v>
      </c>
      <c r="I672" t="s">
        <v>389</v>
      </c>
      <c r="J672" s="6" t="s">
        <v>501</v>
      </c>
      <c r="K672" s="12">
        <v>5</v>
      </c>
      <c r="L672" s="9">
        <v>216.1</v>
      </c>
      <c r="M672" s="12">
        <v>1080.5</v>
      </c>
      <c r="N672" s="12">
        <v>0</v>
      </c>
      <c r="O672" s="11">
        <f t="shared" si="94"/>
        <v>5</v>
      </c>
      <c r="P672" s="12">
        <f t="shared" si="87"/>
        <v>0</v>
      </c>
      <c r="Q672" s="12">
        <f t="shared" si="88"/>
        <v>5</v>
      </c>
      <c r="R672" s="6" t="str">
        <f t="shared" si="89"/>
        <v>NO</v>
      </c>
      <c r="S672" s="6" t="str">
        <f t="shared" si="92"/>
        <v>YES</v>
      </c>
      <c r="T672" s="12">
        <f t="shared" si="93"/>
        <v>2701.25</v>
      </c>
      <c r="U672" s="12">
        <f t="shared" si="90"/>
        <v>1080.5</v>
      </c>
      <c r="V672" s="12">
        <f t="shared" si="91"/>
        <v>1620.75</v>
      </c>
    </row>
    <row r="673" spans="1:22" x14ac:dyDescent="0.25">
      <c r="A673" s="6" t="s">
        <v>24</v>
      </c>
      <c r="B673" s="6" t="s">
        <v>23</v>
      </c>
      <c r="C673" s="36" t="s">
        <v>494</v>
      </c>
      <c r="D673" s="36" t="s">
        <v>494</v>
      </c>
      <c r="E673" s="24" t="s">
        <v>393</v>
      </c>
      <c r="F673" t="s">
        <v>390</v>
      </c>
      <c r="G673" t="s">
        <v>391</v>
      </c>
      <c r="H673" t="s">
        <v>388</v>
      </c>
      <c r="I673" t="s">
        <v>389</v>
      </c>
      <c r="J673" s="6" t="s">
        <v>501</v>
      </c>
      <c r="K673" s="12">
        <v>6</v>
      </c>
      <c r="L673" s="9">
        <v>119.62</v>
      </c>
      <c r="M673" s="12">
        <v>717.72</v>
      </c>
      <c r="N673" s="12">
        <v>0</v>
      </c>
      <c r="O673" s="11">
        <f t="shared" si="94"/>
        <v>6</v>
      </c>
      <c r="P673" s="12">
        <f t="shared" si="87"/>
        <v>0</v>
      </c>
      <c r="Q673" s="12">
        <f t="shared" si="88"/>
        <v>6</v>
      </c>
      <c r="R673" s="6" t="str">
        <f t="shared" si="89"/>
        <v>NO</v>
      </c>
      <c r="S673" s="6" t="str">
        <f t="shared" si="92"/>
        <v>YES</v>
      </c>
      <c r="T673" s="12">
        <f t="shared" si="93"/>
        <v>1495.25</v>
      </c>
      <c r="U673" s="12">
        <f t="shared" si="90"/>
        <v>717.72</v>
      </c>
      <c r="V673" s="12">
        <f t="shared" si="91"/>
        <v>777.53</v>
      </c>
    </row>
    <row r="674" spans="1:22" x14ac:dyDescent="0.25">
      <c r="A674" s="6" t="s">
        <v>24</v>
      </c>
      <c r="B674" s="6" t="s">
        <v>23</v>
      </c>
      <c r="C674" s="36" t="s">
        <v>494</v>
      </c>
      <c r="D674" s="36" t="s">
        <v>494</v>
      </c>
      <c r="E674" s="24" t="s">
        <v>393</v>
      </c>
      <c r="F674" t="s">
        <v>390</v>
      </c>
      <c r="G674" t="s">
        <v>391</v>
      </c>
      <c r="H674" t="s">
        <v>388</v>
      </c>
      <c r="I674" t="s">
        <v>389</v>
      </c>
      <c r="J674" s="6" t="s">
        <v>501</v>
      </c>
      <c r="K674" s="12">
        <v>13.5</v>
      </c>
      <c r="L674" s="9">
        <v>1.28</v>
      </c>
      <c r="M674" s="12">
        <v>17.28</v>
      </c>
      <c r="N674" s="12">
        <v>0</v>
      </c>
      <c r="O674" s="11">
        <f t="shared" si="94"/>
        <v>13.5</v>
      </c>
      <c r="P674" s="12">
        <f t="shared" si="87"/>
        <v>0</v>
      </c>
      <c r="Q674" s="12">
        <f t="shared" si="88"/>
        <v>13.5</v>
      </c>
      <c r="R674" s="6" t="str">
        <f t="shared" si="89"/>
        <v>YES</v>
      </c>
      <c r="S674" s="6" t="str">
        <f t="shared" si="92"/>
        <v>YES</v>
      </c>
      <c r="T674" s="12">
        <f t="shared" si="93"/>
        <v>16</v>
      </c>
      <c r="U674" s="12">
        <f t="shared" si="90"/>
        <v>17.28</v>
      </c>
      <c r="V674" s="12">
        <f t="shared" si="91"/>
        <v>-1.2800000000000011</v>
      </c>
    </row>
    <row r="675" spans="1:22" x14ac:dyDescent="0.25">
      <c r="A675" s="6" t="s">
        <v>24</v>
      </c>
      <c r="B675" s="6" t="s">
        <v>23</v>
      </c>
      <c r="C675" s="36" t="s">
        <v>494</v>
      </c>
      <c r="D675" s="36" t="s">
        <v>494</v>
      </c>
      <c r="E675" s="24" t="s">
        <v>393</v>
      </c>
      <c r="F675" t="s">
        <v>390</v>
      </c>
      <c r="G675" t="s">
        <v>391</v>
      </c>
      <c r="H675" t="s">
        <v>388</v>
      </c>
      <c r="I675" t="s">
        <v>389</v>
      </c>
      <c r="J675" s="6" t="s">
        <v>502</v>
      </c>
      <c r="K675" s="12">
        <v>0</v>
      </c>
      <c r="L675" s="9">
        <v>0</v>
      </c>
      <c r="M675" s="12">
        <v>4809.6000000000004</v>
      </c>
      <c r="N675" s="12">
        <v>4463.3999999999996</v>
      </c>
      <c r="O675" s="11" t="e">
        <f t="shared" si="94"/>
        <v>#DIV/0!</v>
      </c>
      <c r="P675" s="12" t="e">
        <f t="shared" si="87"/>
        <v>#DIV/0!</v>
      </c>
      <c r="Q675" s="12" t="e">
        <f t="shared" si="88"/>
        <v>#DIV/0!</v>
      </c>
      <c r="R675" s="6" t="e">
        <f t="shared" si="89"/>
        <v>#DIV/0!</v>
      </c>
      <c r="S675" s="6" t="e">
        <f t="shared" si="92"/>
        <v>#DIV/0!</v>
      </c>
      <c r="T675" s="12">
        <f t="shared" si="93"/>
        <v>0</v>
      </c>
      <c r="U675" s="12">
        <f t="shared" si="90"/>
        <v>9273</v>
      </c>
      <c r="V675" s="12">
        <f t="shared" si="91"/>
        <v>-9273</v>
      </c>
    </row>
    <row r="676" spans="1:22" x14ac:dyDescent="0.25">
      <c r="A676" s="6" t="s">
        <v>24</v>
      </c>
      <c r="B676" s="6" t="s">
        <v>23</v>
      </c>
      <c r="C676" s="36" t="s">
        <v>494</v>
      </c>
      <c r="D676" s="36" t="s">
        <v>494</v>
      </c>
      <c r="E676" s="24" t="s">
        <v>393</v>
      </c>
      <c r="F676" t="s">
        <v>390</v>
      </c>
      <c r="G676" t="s">
        <v>391</v>
      </c>
      <c r="H676" t="s">
        <v>388</v>
      </c>
      <c r="I676" t="s">
        <v>389</v>
      </c>
      <c r="J676" s="6" t="s">
        <v>502</v>
      </c>
      <c r="K676" s="12">
        <v>5</v>
      </c>
      <c r="L676" s="9">
        <v>326.51</v>
      </c>
      <c r="M676" s="12">
        <v>1632.55</v>
      </c>
      <c r="N676" s="12">
        <v>0</v>
      </c>
      <c r="O676" s="11">
        <f t="shared" si="94"/>
        <v>5</v>
      </c>
      <c r="P676" s="12">
        <f t="shared" si="87"/>
        <v>0</v>
      </c>
      <c r="Q676" s="12">
        <f t="shared" si="88"/>
        <v>5</v>
      </c>
      <c r="R676" s="6" t="str">
        <f t="shared" si="89"/>
        <v>NO</v>
      </c>
      <c r="S676" s="6" t="str">
        <f t="shared" si="92"/>
        <v>YES</v>
      </c>
      <c r="T676" s="12">
        <f t="shared" si="93"/>
        <v>4081.375</v>
      </c>
      <c r="U676" s="12">
        <f t="shared" si="90"/>
        <v>1632.55</v>
      </c>
      <c r="V676" s="12">
        <f t="shared" si="91"/>
        <v>2448.8249999999998</v>
      </c>
    </row>
    <row r="677" spans="1:22" x14ac:dyDescent="0.25">
      <c r="A677" s="6" t="s">
        <v>24</v>
      </c>
      <c r="B677" s="6" t="s">
        <v>23</v>
      </c>
      <c r="C677" s="36" t="s">
        <v>494</v>
      </c>
      <c r="D677" s="36" t="s">
        <v>494</v>
      </c>
      <c r="E677" s="24" t="s">
        <v>393</v>
      </c>
      <c r="F677" t="s">
        <v>390</v>
      </c>
      <c r="G677" t="s">
        <v>391</v>
      </c>
      <c r="H677" t="s">
        <v>388</v>
      </c>
      <c r="I677" t="s">
        <v>389</v>
      </c>
      <c r="J677" s="6" t="s">
        <v>502</v>
      </c>
      <c r="K677" s="12">
        <v>15</v>
      </c>
      <c r="L677" s="9">
        <v>79.58</v>
      </c>
      <c r="M677" s="12">
        <v>1193.7</v>
      </c>
      <c r="N677" s="12">
        <v>0</v>
      </c>
      <c r="O677" s="11">
        <f t="shared" si="94"/>
        <v>15.000000000000002</v>
      </c>
      <c r="P677" s="12">
        <f t="shared" si="87"/>
        <v>0</v>
      </c>
      <c r="Q677" s="12">
        <f t="shared" si="88"/>
        <v>15.000000000000002</v>
      </c>
      <c r="R677" s="6" t="str">
        <f t="shared" si="89"/>
        <v>YES</v>
      </c>
      <c r="S677" s="6" t="str">
        <f t="shared" si="92"/>
        <v>YES</v>
      </c>
      <c r="T677" s="12">
        <f t="shared" si="93"/>
        <v>994.75</v>
      </c>
      <c r="U677" s="12">
        <f t="shared" si="90"/>
        <v>1193.7</v>
      </c>
      <c r="V677" s="12">
        <f t="shared" si="91"/>
        <v>-198.95000000000005</v>
      </c>
    </row>
    <row r="678" spans="1:22" x14ac:dyDescent="0.25">
      <c r="A678" s="6" t="s">
        <v>24</v>
      </c>
      <c r="B678" s="6" t="s">
        <v>23</v>
      </c>
      <c r="C678" s="36" t="s">
        <v>494</v>
      </c>
      <c r="D678" s="36" t="s">
        <v>494</v>
      </c>
      <c r="E678" s="24" t="s">
        <v>393</v>
      </c>
      <c r="F678" t="s">
        <v>390</v>
      </c>
      <c r="G678" t="s">
        <v>391</v>
      </c>
      <c r="H678" t="s">
        <v>388</v>
      </c>
      <c r="I678" t="s">
        <v>389</v>
      </c>
      <c r="J678" s="6" t="s">
        <v>502</v>
      </c>
      <c r="K678" s="12">
        <v>22.5</v>
      </c>
      <c r="L678" s="9">
        <v>1.08</v>
      </c>
      <c r="M678" s="12">
        <v>24.3</v>
      </c>
      <c r="N678" s="12">
        <v>0</v>
      </c>
      <c r="O678" s="11">
        <f t="shared" si="94"/>
        <v>22.5</v>
      </c>
      <c r="P678" s="12">
        <f t="shared" si="87"/>
        <v>0</v>
      </c>
      <c r="Q678" s="12">
        <f t="shared" si="88"/>
        <v>22.5</v>
      </c>
      <c r="R678" s="6" t="str">
        <f t="shared" si="89"/>
        <v>YES</v>
      </c>
      <c r="S678" s="6" t="str">
        <f t="shared" si="92"/>
        <v>YES</v>
      </c>
      <c r="T678" s="12">
        <f t="shared" si="93"/>
        <v>13.5</v>
      </c>
      <c r="U678" s="12">
        <f t="shared" si="90"/>
        <v>24.3</v>
      </c>
      <c r="V678" s="12">
        <f t="shared" si="91"/>
        <v>-10.8</v>
      </c>
    </row>
    <row r="679" spans="1:22" x14ac:dyDescent="0.25">
      <c r="A679" s="6" t="s">
        <v>24</v>
      </c>
      <c r="B679" s="6" t="s">
        <v>23</v>
      </c>
      <c r="C679" s="36" t="s">
        <v>494</v>
      </c>
      <c r="D679" s="36" t="s">
        <v>494</v>
      </c>
      <c r="E679" s="24" t="s">
        <v>393</v>
      </c>
      <c r="F679" t="s">
        <v>390</v>
      </c>
      <c r="G679" t="s">
        <v>391</v>
      </c>
      <c r="H679" t="s">
        <v>388</v>
      </c>
      <c r="I679" t="s">
        <v>389</v>
      </c>
      <c r="J679" s="6" t="s">
        <v>503</v>
      </c>
      <c r="K679" s="12">
        <v>0</v>
      </c>
      <c r="L679" s="9">
        <v>0</v>
      </c>
      <c r="M679" s="12">
        <v>230.11</v>
      </c>
      <c r="N679" s="12">
        <v>230.11</v>
      </c>
      <c r="O679" s="11" t="e">
        <f t="shared" si="94"/>
        <v>#DIV/0!</v>
      </c>
      <c r="P679" s="12" t="e">
        <f t="shared" si="87"/>
        <v>#DIV/0!</v>
      </c>
      <c r="Q679" s="12" t="e">
        <f t="shared" si="88"/>
        <v>#DIV/0!</v>
      </c>
      <c r="R679" s="6" t="e">
        <f t="shared" si="89"/>
        <v>#DIV/0!</v>
      </c>
      <c r="S679" s="6" t="e">
        <f t="shared" si="92"/>
        <v>#DIV/0!</v>
      </c>
      <c r="T679" s="12">
        <f t="shared" si="93"/>
        <v>0</v>
      </c>
      <c r="U679" s="12">
        <f t="shared" si="90"/>
        <v>460.22</v>
      </c>
      <c r="V679" s="12">
        <f t="shared" si="91"/>
        <v>-460.22</v>
      </c>
    </row>
    <row r="680" spans="1:22" x14ac:dyDescent="0.25">
      <c r="A680" s="6" t="s">
        <v>24</v>
      </c>
      <c r="B680" s="6" t="s">
        <v>23</v>
      </c>
      <c r="C680" s="36" t="s">
        <v>494</v>
      </c>
      <c r="D680" s="36" t="s">
        <v>494</v>
      </c>
      <c r="E680" s="24" t="s">
        <v>393</v>
      </c>
      <c r="F680" t="s">
        <v>390</v>
      </c>
      <c r="G680" t="s">
        <v>391</v>
      </c>
      <c r="H680" t="s">
        <v>388</v>
      </c>
      <c r="I680" t="s">
        <v>389</v>
      </c>
      <c r="J680" s="6" t="s">
        <v>503</v>
      </c>
      <c r="K680" s="12">
        <v>5</v>
      </c>
      <c r="L680" s="9">
        <v>21.28</v>
      </c>
      <c r="M680" s="12">
        <v>106.4</v>
      </c>
      <c r="N680" s="12">
        <v>0</v>
      </c>
      <c r="O680" s="11">
        <f t="shared" si="94"/>
        <v>5</v>
      </c>
      <c r="P680" s="12">
        <f t="shared" si="87"/>
        <v>0</v>
      </c>
      <c r="Q680" s="12">
        <f t="shared" si="88"/>
        <v>5</v>
      </c>
      <c r="R680" s="6" t="str">
        <f t="shared" si="89"/>
        <v>NO</v>
      </c>
      <c r="S680" s="6" t="str">
        <f t="shared" si="92"/>
        <v>YES</v>
      </c>
      <c r="T680" s="12">
        <f t="shared" si="93"/>
        <v>266</v>
      </c>
      <c r="U680" s="12">
        <f t="shared" si="90"/>
        <v>106.4</v>
      </c>
      <c r="V680" s="12">
        <f t="shared" si="91"/>
        <v>159.6</v>
      </c>
    </row>
    <row r="681" spans="1:22" x14ac:dyDescent="0.25">
      <c r="A681" s="6" t="s">
        <v>24</v>
      </c>
      <c r="B681" s="6" t="s">
        <v>23</v>
      </c>
      <c r="C681" s="36" t="s">
        <v>494</v>
      </c>
      <c r="D681" s="36" t="s">
        <v>494</v>
      </c>
      <c r="E681" s="24" t="s">
        <v>393</v>
      </c>
      <c r="F681" t="s">
        <v>390</v>
      </c>
      <c r="G681" t="s">
        <v>391</v>
      </c>
      <c r="H681" t="s">
        <v>388</v>
      </c>
      <c r="I681" t="s">
        <v>389</v>
      </c>
      <c r="J681" s="6" t="s">
        <v>432</v>
      </c>
      <c r="K681" s="12">
        <v>0</v>
      </c>
      <c r="L681" s="9">
        <v>0</v>
      </c>
      <c r="M681" s="12">
        <v>795.99</v>
      </c>
      <c r="N681" s="12">
        <v>760.54</v>
      </c>
      <c r="O681" s="11" t="e">
        <f t="shared" si="94"/>
        <v>#DIV/0!</v>
      </c>
      <c r="P681" s="12" t="e">
        <f t="shared" si="87"/>
        <v>#DIV/0!</v>
      </c>
      <c r="Q681" s="12" t="e">
        <f t="shared" si="88"/>
        <v>#DIV/0!</v>
      </c>
      <c r="R681" s="6" t="e">
        <f t="shared" si="89"/>
        <v>#DIV/0!</v>
      </c>
      <c r="S681" s="6" t="e">
        <f t="shared" si="92"/>
        <v>#DIV/0!</v>
      </c>
      <c r="T681" s="12">
        <f t="shared" si="93"/>
        <v>0</v>
      </c>
      <c r="U681" s="12">
        <f t="shared" si="90"/>
        <v>1556.53</v>
      </c>
      <c r="V681" s="12">
        <f t="shared" si="91"/>
        <v>-1556.53</v>
      </c>
    </row>
    <row r="682" spans="1:22" x14ac:dyDescent="0.25">
      <c r="A682" s="6" t="s">
        <v>24</v>
      </c>
      <c r="B682" s="6" t="s">
        <v>23</v>
      </c>
      <c r="C682" s="36" t="s">
        <v>494</v>
      </c>
      <c r="D682" s="36" t="s">
        <v>494</v>
      </c>
      <c r="E682" s="24" t="s">
        <v>393</v>
      </c>
      <c r="F682" t="s">
        <v>390</v>
      </c>
      <c r="G682" t="s">
        <v>391</v>
      </c>
      <c r="H682" t="s">
        <v>388</v>
      </c>
      <c r="I682" t="s">
        <v>389</v>
      </c>
      <c r="J682" s="6" t="s">
        <v>432</v>
      </c>
      <c r="K682" s="12">
        <v>6</v>
      </c>
      <c r="L682" s="9">
        <v>88</v>
      </c>
      <c r="M682" s="12">
        <v>528</v>
      </c>
      <c r="N682" s="12">
        <v>0</v>
      </c>
      <c r="O682" s="11">
        <f t="shared" si="94"/>
        <v>6</v>
      </c>
      <c r="P682" s="12">
        <f t="shared" si="87"/>
        <v>0</v>
      </c>
      <c r="Q682" s="12">
        <f t="shared" si="88"/>
        <v>6</v>
      </c>
      <c r="R682" s="6" t="str">
        <f t="shared" si="89"/>
        <v>NO</v>
      </c>
      <c r="S682" s="6" t="str">
        <f t="shared" si="92"/>
        <v>YES</v>
      </c>
      <c r="T682" s="12">
        <f t="shared" si="93"/>
        <v>1100</v>
      </c>
      <c r="U682" s="12">
        <f t="shared" si="90"/>
        <v>528</v>
      </c>
      <c r="V682" s="12">
        <f t="shared" si="91"/>
        <v>572</v>
      </c>
    </row>
    <row r="683" spans="1:22" x14ac:dyDescent="0.25">
      <c r="A683" s="6" t="s">
        <v>24</v>
      </c>
      <c r="B683" s="6" t="s">
        <v>23</v>
      </c>
      <c r="C683" s="36" t="s">
        <v>494</v>
      </c>
      <c r="D683" s="36" t="s">
        <v>494</v>
      </c>
      <c r="E683" s="24" t="s">
        <v>393</v>
      </c>
      <c r="F683" t="s">
        <v>390</v>
      </c>
      <c r="G683" t="s">
        <v>391</v>
      </c>
      <c r="H683" t="s">
        <v>388</v>
      </c>
      <c r="I683" t="s">
        <v>389</v>
      </c>
      <c r="J683" s="6" t="s">
        <v>504</v>
      </c>
      <c r="K683" s="12">
        <v>0</v>
      </c>
      <c r="L683" s="9">
        <v>0</v>
      </c>
      <c r="M683" s="12">
        <v>3817.47</v>
      </c>
      <c r="N683" s="12">
        <v>3229.13</v>
      </c>
      <c r="O683" s="11" t="e">
        <f t="shared" si="94"/>
        <v>#DIV/0!</v>
      </c>
      <c r="P683" s="12" t="e">
        <f t="shared" si="87"/>
        <v>#DIV/0!</v>
      </c>
      <c r="Q683" s="12" t="e">
        <f t="shared" si="88"/>
        <v>#DIV/0!</v>
      </c>
      <c r="R683" s="6" t="e">
        <f t="shared" si="89"/>
        <v>#DIV/0!</v>
      </c>
      <c r="S683" s="6" t="e">
        <f t="shared" si="92"/>
        <v>#DIV/0!</v>
      </c>
      <c r="T683" s="12">
        <f t="shared" si="93"/>
        <v>0</v>
      </c>
      <c r="U683" s="12">
        <f t="shared" si="90"/>
        <v>7046.6</v>
      </c>
      <c r="V683" s="12">
        <f t="shared" si="91"/>
        <v>-7046.6</v>
      </c>
    </row>
    <row r="684" spans="1:22" x14ac:dyDescent="0.25">
      <c r="A684" s="6" t="s">
        <v>24</v>
      </c>
      <c r="B684" s="6" t="s">
        <v>23</v>
      </c>
      <c r="C684" s="36" t="s">
        <v>494</v>
      </c>
      <c r="D684" s="36" t="s">
        <v>494</v>
      </c>
      <c r="E684" s="24" t="s">
        <v>393</v>
      </c>
      <c r="F684" t="s">
        <v>390</v>
      </c>
      <c r="G684" t="s">
        <v>391</v>
      </c>
      <c r="H684" t="s">
        <v>388</v>
      </c>
      <c r="I684" t="s">
        <v>389</v>
      </c>
      <c r="J684" s="6" t="s">
        <v>504</v>
      </c>
      <c r="K684" s="12">
        <v>6.5</v>
      </c>
      <c r="L684" s="9">
        <v>421.48</v>
      </c>
      <c r="M684" s="12">
        <v>2739.64</v>
      </c>
      <c r="N684" s="12">
        <v>0</v>
      </c>
      <c r="O684" s="11">
        <f t="shared" si="94"/>
        <v>6.5000474518363855</v>
      </c>
      <c r="P684" s="12">
        <f t="shared" si="87"/>
        <v>0</v>
      </c>
      <c r="Q684" s="12">
        <f t="shared" si="88"/>
        <v>6.5000474518363855</v>
      </c>
      <c r="R684" s="6" t="str">
        <f t="shared" si="89"/>
        <v>NO</v>
      </c>
      <c r="S684" s="6" t="str">
        <f t="shared" si="92"/>
        <v>YES</v>
      </c>
      <c r="T684" s="12">
        <f t="shared" si="93"/>
        <v>5268.5</v>
      </c>
      <c r="U684" s="12">
        <f t="shared" si="90"/>
        <v>2739.64</v>
      </c>
      <c r="V684" s="12">
        <f t="shared" si="91"/>
        <v>2528.86</v>
      </c>
    </row>
    <row r="685" spans="1:22" x14ac:dyDescent="0.25">
      <c r="A685" s="6" t="s">
        <v>24</v>
      </c>
      <c r="B685" s="6" t="s">
        <v>23</v>
      </c>
      <c r="C685" s="36" t="s">
        <v>494</v>
      </c>
      <c r="D685" s="36" t="s">
        <v>494</v>
      </c>
      <c r="E685" s="24" t="s">
        <v>393</v>
      </c>
      <c r="F685" t="s">
        <v>390</v>
      </c>
      <c r="G685" t="s">
        <v>391</v>
      </c>
      <c r="H685" t="s">
        <v>388</v>
      </c>
      <c r="I685" t="s">
        <v>389</v>
      </c>
      <c r="J685" s="6" t="s">
        <v>505</v>
      </c>
      <c r="K685" s="12">
        <v>0</v>
      </c>
      <c r="L685" s="9">
        <v>0</v>
      </c>
      <c r="M685" s="12">
        <v>1064.56</v>
      </c>
      <c r="N685" s="12">
        <v>1064.56</v>
      </c>
      <c r="O685" s="11" t="e">
        <f t="shared" si="94"/>
        <v>#DIV/0!</v>
      </c>
      <c r="P685" s="12" t="e">
        <f t="shared" si="87"/>
        <v>#DIV/0!</v>
      </c>
      <c r="Q685" s="12" t="e">
        <f t="shared" si="88"/>
        <v>#DIV/0!</v>
      </c>
      <c r="R685" s="6" t="e">
        <f t="shared" si="89"/>
        <v>#DIV/0!</v>
      </c>
      <c r="S685" s="6" t="e">
        <f t="shared" si="92"/>
        <v>#DIV/0!</v>
      </c>
      <c r="T685" s="12">
        <f t="shared" si="93"/>
        <v>0</v>
      </c>
      <c r="U685" s="12">
        <f t="shared" si="90"/>
        <v>2129.12</v>
      </c>
      <c r="V685" s="12">
        <f t="shared" si="91"/>
        <v>-2129.12</v>
      </c>
    </row>
    <row r="686" spans="1:22" x14ac:dyDescent="0.25">
      <c r="A686" s="6" t="s">
        <v>24</v>
      </c>
      <c r="B686" s="6" t="s">
        <v>23</v>
      </c>
      <c r="C686" s="36" t="s">
        <v>494</v>
      </c>
      <c r="D686" s="36" t="s">
        <v>494</v>
      </c>
      <c r="E686" s="24" t="s">
        <v>393</v>
      </c>
      <c r="F686" t="s">
        <v>390</v>
      </c>
      <c r="G686" t="s">
        <v>391</v>
      </c>
      <c r="H686" t="s">
        <v>388</v>
      </c>
      <c r="I686" t="s">
        <v>389</v>
      </c>
      <c r="J686" s="6" t="s">
        <v>505</v>
      </c>
      <c r="K686" s="12">
        <v>5</v>
      </c>
      <c r="L686" s="9">
        <v>54.33</v>
      </c>
      <c r="M686" s="12">
        <v>271.64999999999998</v>
      </c>
      <c r="N686" s="12">
        <v>0</v>
      </c>
      <c r="O686" s="11">
        <f t="shared" si="94"/>
        <v>5</v>
      </c>
      <c r="P686" s="12">
        <f t="shared" si="87"/>
        <v>0</v>
      </c>
      <c r="Q686" s="12">
        <f t="shared" si="88"/>
        <v>5</v>
      </c>
      <c r="R686" s="6" t="str">
        <f t="shared" si="89"/>
        <v>NO</v>
      </c>
      <c r="S686" s="6" t="str">
        <f t="shared" si="92"/>
        <v>YES</v>
      </c>
      <c r="T686" s="12">
        <f t="shared" si="93"/>
        <v>679.125</v>
      </c>
      <c r="U686" s="12">
        <f t="shared" si="90"/>
        <v>271.64999999999998</v>
      </c>
      <c r="V686" s="12">
        <f t="shared" si="91"/>
        <v>407.47500000000002</v>
      </c>
    </row>
    <row r="687" spans="1:22" x14ac:dyDescent="0.25">
      <c r="A687" s="6" t="s">
        <v>24</v>
      </c>
      <c r="B687" s="6" t="s">
        <v>23</v>
      </c>
      <c r="C687" s="36" t="s">
        <v>494</v>
      </c>
      <c r="D687" s="36" t="s">
        <v>494</v>
      </c>
      <c r="E687" s="24" t="s">
        <v>393</v>
      </c>
      <c r="F687" t="s">
        <v>390</v>
      </c>
      <c r="G687" t="s">
        <v>391</v>
      </c>
      <c r="H687" t="s">
        <v>388</v>
      </c>
      <c r="I687" t="s">
        <v>389</v>
      </c>
      <c r="J687" s="6" t="s">
        <v>506</v>
      </c>
      <c r="K687" s="12">
        <v>0</v>
      </c>
      <c r="L687" s="9">
        <v>0</v>
      </c>
      <c r="M687" s="12">
        <v>5963.81</v>
      </c>
      <c r="N687" s="12">
        <v>5963.81</v>
      </c>
      <c r="O687" s="11" t="e">
        <f t="shared" si="94"/>
        <v>#DIV/0!</v>
      </c>
      <c r="P687" s="12" t="e">
        <f t="shared" si="87"/>
        <v>#DIV/0!</v>
      </c>
      <c r="Q687" s="12" t="e">
        <f t="shared" si="88"/>
        <v>#DIV/0!</v>
      </c>
      <c r="R687" s="6" t="e">
        <f t="shared" si="89"/>
        <v>#DIV/0!</v>
      </c>
      <c r="S687" s="6" t="e">
        <f t="shared" si="92"/>
        <v>#DIV/0!</v>
      </c>
      <c r="T687" s="12">
        <f t="shared" si="93"/>
        <v>0</v>
      </c>
      <c r="U687" s="12">
        <f t="shared" si="90"/>
        <v>11927.62</v>
      </c>
      <c r="V687" s="12">
        <f t="shared" si="91"/>
        <v>-11927.62</v>
      </c>
    </row>
    <row r="688" spans="1:22" x14ac:dyDescent="0.25">
      <c r="A688" s="6" t="s">
        <v>24</v>
      </c>
      <c r="B688" s="6" t="s">
        <v>23</v>
      </c>
      <c r="C688" s="36" t="s">
        <v>494</v>
      </c>
      <c r="D688" s="36" t="s">
        <v>494</v>
      </c>
      <c r="E688" s="24" t="s">
        <v>393</v>
      </c>
      <c r="F688" t="s">
        <v>390</v>
      </c>
      <c r="G688" t="s">
        <v>391</v>
      </c>
      <c r="H688" t="s">
        <v>388</v>
      </c>
      <c r="I688" t="s">
        <v>389</v>
      </c>
      <c r="J688" s="6" t="s">
        <v>506</v>
      </c>
      <c r="K688" s="12">
        <v>5</v>
      </c>
      <c r="L688" s="9">
        <v>147.25</v>
      </c>
      <c r="M688" s="12">
        <v>736.25</v>
      </c>
      <c r="N688" s="12">
        <v>0</v>
      </c>
      <c r="O688" s="11">
        <f t="shared" si="94"/>
        <v>5</v>
      </c>
      <c r="P688" s="12">
        <f t="shared" si="87"/>
        <v>0</v>
      </c>
      <c r="Q688" s="12">
        <f t="shared" si="88"/>
        <v>5</v>
      </c>
      <c r="R688" s="6" t="str">
        <f t="shared" si="89"/>
        <v>NO</v>
      </c>
      <c r="S688" s="6" t="str">
        <f t="shared" si="92"/>
        <v>YES</v>
      </c>
      <c r="T688" s="12">
        <f t="shared" si="93"/>
        <v>1840.625</v>
      </c>
      <c r="U688" s="12">
        <f t="shared" si="90"/>
        <v>736.25</v>
      </c>
      <c r="V688" s="12">
        <f t="shared" si="91"/>
        <v>1104.375</v>
      </c>
    </row>
    <row r="689" spans="1:22" x14ac:dyDescent="0.25">
      <c r="A689" s="6" t="s">
        <v>24</v>
      </c>
      <c r="B689" s="6" t="s">
        <v>23</v>
      </c>
      <c r="C689" s="36" t="s">
        <v>494</v>
      </c>
      <c r="D689" s="36" t="s">
        <v>494</v>
      </c>
      <c r="E689" s="24" t="s">
        <v>393</v>
      </c>
      <c r="F689" t="s">
        <v>390</v>
      </c>
      <c r="G689" t="s">
        <v>391</v>
      </c>
      <c r="H689" t="s">
        <v>388</v>
      </c>
      <c r="I689" t="s">
        <v>389</v>
      </c>
      <c r="J689" s="6" t="s">
        <v>506</v>
      </c>
      <c r="K689" s="12">
        <v>6.5</v>
      </c>
      <c r="L689" s="9">
        <v>111.3</v>
      </c>
      <c r="M689" s="12">
        <v>723.47</v>
      </c>
      <c r="N689" s="12">
        <v>0</v>
      </c>
      <c r="O689" s="11">
        <f t="shared" si="94"/>
        <v>6.5001796945193178</v>
      </c>
      <c r="P689" s="12">
        <f t="shared" si="87"/>
        <v>0</v>
      </c>
      <c r="Q689" s="12">
        <f t="shared" si="88"/>
        <v>6.5001796945193178</v>
      </c>
      <c r="R689" s="6" t="str">
        <f t="shared" si="89"/>
        <v>NO</v>
      </c>
      <c r="S689" s="6" t="str">
        <f t="shared" si="92"/>
        <v>YES</v>
      </c>
      <c r="T689" s="12">
        <f t="shared" si="93"/>
        <v>1391.25</v>
      </c>
      <c r="U689" s="12">
        <f t="shared" si="90"/>
        <v>723.47</v>
      </c>
      <c r="V689" s="12">
        <f t="shared" si="91"/>
        <v>667.78</v>
      </c>
    </row>
    <row r="690" spans="1:22" x14ac:dyDescent="0.25">
      <c r="A690" s="6" t="s">
        <v>24</v>
      </c>
      <c r="B690" s="6" t="s">
        <v>23</v>
      </c>
      <c r="C690" s="36" t="s">
        <v>494</v>
      </c>
      <c r="D690" s="36" t="s">
        <v>494</v>
      </c>
      <c r="E690" s="24" t="s">
        <v>393</v>
      </c>
      <c r="F690" t="s">
        <v>390</v>
      </c>
      <c r="G690" t="s">
        <v>391</v>
      </c>
      <c r="H690" t="s">
        <v>388</v>
      </c>
      <c r="I690" t="s">
        <v>389</v>
      </c>
      <c r="J690" s="6" t="s">
        <v>507</v>
      </c>
      <c r="K690" s="12">
        <v>0</v>
      </c>
      <c r="L690" s="9">
        <v>0</v>
      </c>
      <c r="M690" s="12">
        <v>425.31</v>
      </c>
      <c r="N690" s="12">
        <v>336.74</v>
      </c>
      <c r="O690" s="11" t="e">
        <f t="shared" si="94"/>
        <v>#DIV/0!</v>
      </c>
      <c r="P690" s="12" t="e">
        <f t="shared" si="87"/>
        <v>#DIV/0!</v>
      </c>
      <c r="Q690" s="12" t="e">
        <f t="shared" si="88"/>
        <v>#DIV/0!</v>
      </c>
      <c r="R690" s="6" t="e">
        <f t="shared" si="89"/>
        <v>#DIV/0!</v>
      </c>
      <c r="S690" s="6" t="e">
        <f t="shared" si="92"/>
        <v>#DIV/0!</v>
      </c>
      <c r="T690" s="12">
        <f t="shared" si="93"/>
        <v>0</v>
      </c>
      <c r="U690" s="12">
        <f t="shared" si="90"/>
        <v>762.05</v>
      </c>
      <c r="V690" s="12">
        <f t="shared" si="91"/>
        <v>-762.05</v>
      </c>
    </row>
    <row r="691" spans="1:22" x14ac:dyDescent="0.25">
      <c r="A691" s="6" t="s">
        <v>24</v>
      </c>
      <c r="B691" s="6" t="s">
        <v>23</v>
      </c>
      <c r="C691" s="36" t="s">
        <v>494</v>
      </c>
      <c r="D691" s="36" t="s">
        <v>494</v>
      </c>
      <c r="E691" s="24" t="s">
        <v>393</v>
      </c>
      <c r="F691" t="s">
        <v>390</v>
      </c>
      <c r="G691" t="s">
        <v>391</v>
      </c>
      <c r="H691" t="s">
        <v>388</v>
      </c>
      <c r="I691" t="s">
        <v>389</v>
      </c>
      <c r="J691" s="6" t="s">
        <v>507</v>
      </c>
      <c r="K691" s="12">
        <v>5</v>
      </c>
      <c r="L691" s="9">
        <v>42.21</v>
      </c>
      <c r="M691" s="12">
        <v>211.05</v>
      </c>
      <c r="N691" s="12">
        <v>0</v>
      </c>
      <c r="O691" s="11">
        <f t="shared" si="94"/>
        <v>5</v>
      </c>
      <c r="P691" s="12">
        <f t="shared" si="87"/>
        <v>0</v>
      </c>
      <c r="Q691" s="12">
        <f t="shared" si="88"/>
        <v>5</v>
      </c>
      <c r="R691" s="6" t="str">
        <f t="shared" si="89"/>
        <v>NO</v>
      </c>
      <c r="S691" s="6" t="str">
        <f t="shared" si="92"/>
        <v>YES</v>
      </c>
      <c r="T691" s="12">
        <f t="shared" si="93"/>
        <v>527.625</v>
      </c>
      <c r="U691" s="12">
        <f t="shared" si="90"/>
        <v>211.05</v>
      </c>
      <c r="V691" s="12">
        <f t="shared" si="91"/>
        <v>316.57499999999999</v>
      </c>
    </row>
    <row r="692" spans="1:22" x14ac:dyDescent="0.25">
      <c r="A692" s="6" t="s">
        <v>24</v>
      </c>
      <c r="B692" s="6" t="s">
        <v>23</v>
      </c>
      <c r="C692" s="36" t="s">
        <v>494</v>
      </c>
      <c r="D692" s="36" t="s">
        <v>494</v>
      </c>
      <c r="E692" s="24" t="s">
        <v>393</v>
      </c>
      <c r="F692" t="s">
        <v>390</v>
      </c>
      <c r="G692" t="s">
        <v>391</v>
      </c>
      <c r="H692" t="s">
        <v>388</v>
      </c>
      <c r="I692" t="s">
        <v>389</v>
      </c>
      <c r="J692" s="6" t="s">
        <v>508</v>
      </c>
      <c r="K692" s="12">
        <v>0</v>
      </c>
      <c r="L692" s="9">
        <v>0</v>
      </c>
      <c r="M692" s="12">
        <v>5091.5600000000004</v>
      </c>
      <c r="N692" s="12">
        <v>4804.75</v>
      </c>
      <c r="O692" s="11" t="e">
        <f t="shared" si="94"/>
        <v>#DIV/0!</v>
      </c>
      <c r="P692" s="12" t="e">
        <f t="shared" si="87"/>
        <v>#DIV/0!</v>
      </c>
      <c r="Q692" s="12" t="e">
        <f t="shared" si="88"/>
        <v>#DIV/0!</v>
      </c>
      <c r="R692" s="6" t="e">
        <f t="shared" si="89"/>
        <v>#DIV/0!</v>
      </c>
      <c r="S692" s="6" t="e">
        <f t="shared" si="92"/>
        <v>#DIV/0!</v>
      </c>
      <c r="T692" s="12">
        <f t="shared" si="93"/>
        <v>0</v>
      </c>
      <c r="U692" s="12">
        <f t="shared" si="90"/>
        <v>9896.3100000000013</v>
      </c>
      <c r="V692" s="12">
        <f t="shared" si="91"/>
        <v>-9896.3100000000013</v>
      </c>
    </row>
    <row r="693" spans="1:22" x14ac:dyDescent="0.25">
      <c r="A693" s="6" t="s">
        <v>24</v>
      </c>
      <c r="B693" s="6" t="s">
        <v>23</v>
      </c>
      <c r="C693" s="36" t="s">
        <v>494</v>
      </c>
      <c r="D693" s="36" t="s">
        <v>494</v>
      </c>
      <c r="E693" s="24" t="s">
        <v>393</v>
      </c>
      <c r="F693" t="s">
        <v>390</v>
      </c>
      <c r="G693" t="s">
        <v>391</v>
      </c>
      <c r="H693" t="s">
        <v>388</v>
      </c>
      <c r="I693" t="s">
        <v>389</v>
      </c>
      <c r="J693" s="6" t="s">
        <v>508</v>
      </c>
      <c r="K693" s="12">
        <v>5</v>
      </c>
      <c r="L693" s="9">
        <v>413.07</v>
      </c>
      <c r="M693" s="12">
        <v>2065.35</v>
      </c>
      <c r="N693" s="12">
        <v>0</v>
      </c>
      <c r="O693" s="11">
        <f t="shared" si="94"/>
        <v>5</v>
      </c>
      <c r="P693" s="12">
        <f t="shared" si="87"/>
        <v>0</v>
      </c>
      <c r="Q693" s="12">
        <f t="shared" si="88"/>
        <v>5</v>
      </c>
      <c r="R693" s="6" t="str">
        <f t="shared" si="89"/>
        <v>NO</v>
      </c>
      <c r="S693" s="6" t="str">
        <f t="shared" si="92"/>
        <v>YES</v>
      </c>
      <c r="T693" s="12">
        <f t="shared" si="93"/>
        <v>5163.375</v>
      </c>
      <c r="U693" s="12">
        <f t="shared" si="90"/>
        <v>2065.35</v>
      </c>
      <c r="V693" s="12">
        <f t="shared" si="91"/>
        <v>3098.0250000000001</v>
      </c>
    </row>
    <row r="694" spans="1:22" x14ac:dyDescent="0.25">
      <c r="A694" s="6" t="s">
        <v>24</v>
      </c>
      <c r="B694" s="6" t="s">
        <v>23</v>
      </c>
      <c r="C694" s="36" t="s">
        <v>494</v>
      </c>
      <c r="D694" s="36" t="s">
        <v>494</v>
      </c>
      <c r="E694" s="24" t="s">
        <v>393</v>
      </c>
      <c r="F694" t="s">
        <v>390</v>
      </c>
      <c r="G694" t="s">
        <v>391</v>
      </c>
      <c r="H694" t="s">
        <v>388</v>
      </c>
      <c r="I694" t="s">
        <v>389</v>
      </c>
      <c r="J694" s="6" t="s">
        <v>508</v>
      </c>
      <c r="K694" s="12">
        <v>12.5</v>
      </c>
      <c r="L694" s="9">
        <v>41.3</v>
      </c>
      <c r="M694" s="12">
        <v>516.26</v>
      </c>
      <c r="N694" s="12">
        <v>0</v>
      </c>
      <c r="O694" s="11">
        <f t="shared" si="94"/>
        <v>12.500242130750605</v>
      </c>
      <c r="P694" s="12">
        <f t="shared" si="87"/>
        <v>0</v>
      </c>
      <c r="Q694" s="12">
        <f t="shared" si="88"/>
        <v>12.500242130750605</v>
      </c>
      <c r="R694" s="6" t="str">
        <f t="shared" si="89"/>
        <v>YES</v>
      </c>
      <c r="S694" s="6" t="str">
        <f t="shared" si="92"/>
        <v>YES</v>
      </c>
      <c r="T694" s="12">
        <f t="shared" si="93"/>
        <v>516.25</v>
      </c>
      <c r="U694" s="12">
        <f t="shared" si="90"/>
        <v>516.26</v>
      </c>
      <c r="V694" s="12">
        <f t="shared" si="91"/>
        <v>-9.9999999999909051E-3</v>
      </c>
    </row>
    <row r="695" spans="1:22" x14ac:dyDescent="0.25">
      <c r="A695" s="6" t="s">
        <v>24</v>
      </c>
      <c r="B695" s="6" t="s">
        <v>23</v>
      </c>
      <c r="C695" s="36" t="s">
        <v>494</v>
      </c>
      <c r="D695" s="36" t="s">
        <v>494</v>
      </c>
      <c r="E695" s="24" t="s">
        <v>393</v>
      </c>
      <c r="F695" t="s">
        <v>390</v>
      </c>
      <c r="G695" t="s">
        <v>391</v>
      </c>
      <c r="H695" t="s">
        <v>388</v>
      </c>
      <c r="I695" t="s">
        <v>389</v>
      </c>
      <c r="J695" s="6" t="s">
        <v>508</v>
      </c>
      <c r="K695" s="12">
        <v>13.5</v>
      </c>
      <c r="L695" s="9">
        <v>7.78</v>
      </c>
      <c r="M695" s="12">
        <v>105.03</v>
      </c>
      <c r="N695" s="12">
        <v>0</v>
      </c>
      <c r="O695" s="11">
        <f t="shared" si="94"/>
        <v>13.5</v>
      </c>
      <c r="P695" s="12">
        <f t="shared" si="87"/>
        <v>0</v>
      </c>
      <c r="Q695" s="12">
        <f t="shared" si="88"/>
        <v>13.5</v>
      </c>
      <c r="R695" s="6" t="str">
        <f t="shared" si="89"/>
        <v>YES</v>
      </c>
      <c r="S695" s="6" t="str">
        <f t="shared" si="92"/>
        <v>YES</v>
      </c>
      <c r="T695" s="12">
        <f t="shared" si="93"/>
        <v>97.25</v>
      </c>
      <c r="U695" s="12">
        <f t="shared" si="90"/>
        <v>105.03</v>
      </c>
      <c r="V695" s="12">
        <f t="shared" si="91"/>
        <v>-7.7800000000000011</v>
      </c>
    </row>
    <row r="696" spans="1:22" x14ac:dyDescent="0.25">
      <c r="A696" s="6" t="s">
        <v>24</v>
      </c>
      <c r="B696" s="6" t="s">
        <v>23</v>
      </c>
      <c r="C696" s="36" t="s">
        <v>494</v>
      </c>
      <c r="D696" s="36" t="s">
        <v>494</v>
      </c>
      <c r="E696" s="24" t="s">
        <v>393</v>
      </c>
      <c r="F696" t="s">
        <v>390</v>
      </c>
      <c r="G696" t="s">
        <v>391</v>
      </c>
      <c r="H696" t="s">
        <v>388</v>
      </c>
      <c r="I696" t="s">
        <v>389</v>
      </c>
      <c r="J696" s="6" t="s">
        <v>508</v>
      </c>
      <c r="K696" s="12">
        <v>15</v>
      </c>
      <c r="L696" s="9">
        <v>63.84</v>
      </c>
      <c r="M696" s="12">
        <v>957.6</v>
      </c>
      <c r="N696" s="12">
        <v>0</v>
      </c>
      <c r="O696" s="11">
        <f t="shared" si="94"/>
        <v>15</v>
      </c>
      <c r="P696" s="12">
        <f t="shared" si="87"/>
        <v>0</v>
      </c>
      <c r="Q696" s="12">
        <f t="shared" si="88"/>
        <v>15</v>
      </c>
      <c r="R696" s="6" t="str">
        <f t="shared" si="89"/>
        <v>YES</v>
      </c>
      <c r="S696" s="6" t="str">
        <f t="shared" si="92"/>
        <v>YES</v>
      </c>
      <c r="T696" s="12">
        <f t="shared" si="93"/>
        <v>798</v>
      </c>
      <c r="U696" s="12">
        <f t="shared" si="90"/>
        <v>957.6</v>
      </c>
      <c r="V696" s="12">
        <f t="shared" si="91"/>
        <v>-159.60000000000002</v>
      </c>
    </row>
    <row r="697" spans="1:22" x14ac:dyDescent="0.25">
      <c r="A697" s="6" t="s">
        <v>24</v>
      </c>
      <c r="B697" s="6" t="s">
        <v>23</v>
      </c>
      <c r="C697" s="36" t="s">
        <v>494</v>
      </c>
      <c r="D697" s="36" t="s">
        <v>494</v>
      </c>
      <c r="E697" s="24" t="s">
        <v>393</v>
      </c>
      <c r="F697" t="s">
        <v>390</v>
      </c>
      <c r="G697" t="s">
        <v>391</v>
      </c>
      <c r="H697" t="s">
        <v>388</v>
      </c>
      <c r="I697" t="s">
        <v>389</v>
      </c>
      <c r="J697" s="6" t="s">
        <v>508</v>
      </c>
      <c r="K697" s="12">
        <v>22.5</v>
      </c>
      <c r="L697" s="9">
        <v>6.78</v>
      </c>
      <c r="M697" s="12">
        <v>152.55000000000001</v>
      </c>
      <c r="N697" s="12">
        <v>0</v>
      </c>
      <c r="O697" s="11">
        <f t="shared" si="94"/>
        <v>22.5</v>
      </c>
      <c r="P697" s="12">
        <f t="shared" si="87"/>
        <v>0</v>
      </c>
      <c r="Q697" s="12">
        <f t="shared" si="88"/>
        <v>22.5</v>
      </c>
      <c r="R697" s="6" t="str">
        <f t="shared" si="89"/>
        <v>YES</v>
      </c>
      <c r="S697" s="6" t="str">
        <f t="shared" si="92"/>
        <v>YES</v>
      </c>
      <c r="T697" s="12">
        <f t="shared" si="93"/>
        <v>84.75</v>
      </c>
      <c r="U697" s="12">
        <f t="shared" si="90"/>
        <v>152.55000000000001</v>
      </c>
      <c r="V697" s="12">
        <f t="shared" si="91"/>
        <v>-67.800000000000011</v>
      </c>
    </row>
    <row r="698" spans="1:22" x14ac:dyDescent="0.25">
      <c r="A698" s="6" t="s">
        <v>24</v>
      </c>
      <c r="B698" s="6" t="s">
        <v>23</v>
      </c>
      <c r="C698" s="36" t="s">
        <v>494</v>
      </c>
      <c r="D698" s="36" t="s">
        <v>494</v>
      </c>
      <c r="E698" s="24" t="s">
        <v>393</v>
      </c>
      <c r="F698" t="s">
        <v>390</v>
      </c>
      <c r="G698" t="s">
        <v>391</v>
      </c>
      <c r="H698" t="s">
        <v>388</v>
      </c>
      <c r="I698" t="s">
        <v>389</v>
      </c>
      <c r="J698" s="6" t="s">
        <v>509</v>
      </c>
      <c r="K698" s="12">
        <v>0</v>
      </c>
      <c r="L698" s="9">
        <v>0</v>
      </c>
      <c r="M698" s="12">
        <v>1802.52</v>
      </c>
      <c r="N698" s="12">
        <v>1802.52</v>
      </c>
      <c r="O698" s="11" t="e">
        <f t="shared" si="94"/>
        <v>#DIV/0!</v>
      </c>
      <c r="P698" s="12" t="e">
        <f t="shared" si="87"/>
        <v>#DIV/0!</v>
      </c>
      <c r="Q698" s="12" t="e">
        <f t="shared" si="88"/>
        <v>#DIV/0!</v>
      </c>
      <c r="R698" s="6" t="e">
        <f t="shared" si="89"/>
        <v>#DIV/0!</v>
      </c>
      <c r="S698" s="6" t="e">
        <f t="shared" si="92"/>
        <v>#DIV/0!</v>
      </c>
      <c r="T698" s="12">
        <f t="shared" si="93"/>
        <v>0</v>
      </c>
      <c r="U698" s="12">
        <f t="shared" si="90"/>
        <v>3605.04</v>
      </c>
      <c r="V698" s="12">
        <f t="shared" si="91"/>
        <v>-3605.04</v>
      </c>
    </row>
    <row r="699" spans="1:22" x14ac:dyDescent="0.25">
      <c r="A699" s="6" t="s">
        <v>24</v>
      </c>
      <c r="B699" s="6" t="s">
        <v>23</v>
      </c>
      <c r="C699" s="36" t="s">
        <v>494</v>
      </c>
      <c r="D699" s="36" t="s">
        <v>494</v>
      </c>
      <c r="E699" s="24" t="s">
        <v>393</v>
      </c>
      <c r="F699" t="s">
        <v>390</v>
      </c>
      <c r="G699" t="s">
        <v>391</v>
      </c>
      <c r="H699" t="s">
        <v>388</v>
      </c>
      <c r="I699" t="s">
        <v>389</v>
      </c>
      <c r="J699" s="6" t="s">
        <v>509</v>
      </c>
      <c r="K699" s="12">
        <v>6.5</v>
      </c>
      <c r="L699" s="9">
        <v>105.42</v>
      </c>
      <c r="M699" s="12">
        <v>685.25</v>
      </c>
      <c r="N699" s="12">
        <v>0</v>
      </c>
      <c r="O699" s="11">
        <f t="shared" si="94"/>
        <v>6.5001897173211916</v>
      </c>
      <c r="P699" s="12">
        <f t="shared" si="87"/>
        <v>0</v>
      </c>
      <c r="Q699" s="12">
        <f t="shared" si="88"/>
        <v>6.5001897173211916</v>
      </c>
      <c r="R699" s="6" t="str">
        <f t="shared" si="89"/>
        <v>NO</v>
      </c>
      <c r="S699" s="6" t="str">
        <f t="shared" si="92"/>
        <v>YES</v>
      </c>
      <c r="T699" s="12">
        <f t="shared" si="93"/>
        <v>1317.75</v>
      </c>
      <c r="U699" s="12">
        <f t="shared" si="90"/>
        <v>685.25</v>
      </c>
      <c r="V699" s="12">
        <f t="shared" si="91"/>
        <v>632.5</v>
      </c>
    </row>
    <row r="700" spans="1:22" x14ac:dyDescent="0.25">
      <c r="A700" s="6" t="s">
        <v>24</v>
      </c>
      <c r="B700" s="6" t="s">
        <v>23</v>
      </c>
      <c r="C700" s="36" t="s">
        <v>494</v>
      </c>
      <c r="D700" s="36" t="s">
        <v>494</v>
      </c>
      <c r="E700" s="24" t="s">
        <v>393</v>
      </c>
      <c r="F700" t="s">
        <v>390</v>
      </c>
      <c r="G700" t="s">
        <v>391</v>
      </c>
      <c r="H700" t="s">
        <v>388</v>
      </c>
      <c r="I700" t="s">
        <v>389</v>
      </c>
      <c r="J700" s="6" t="s">
        <v>509</v>
      </c>
      <c r="K700" s="12">
        <v>15</v>
      </c>
      <c r="L700" s="9">
        <v>12</v>
      </c>
      <c r="M700" s="12">
        <v>180</v>
      </c>
      <c r="N700" s="12">
        <v>0</v>
      </c>
      <c r="O700" s="11">
        <f t="shared" si="94"/>
        <v>15</v>
      </c>
      <c r="P700" s="12">
        <f t="shared" si="87"/>
        <v>0</v>
      </c>
      <c r="Q700" s="12">
        <f t="shared" si="88"/>
        <v>15</v>
      </c>
      <c r="R700" s="6" t="str">
        <f t="shared" si="89"/>
        <v>YES</v>
      </c>
      <c r="S700" s="6" t="str">
        <f t="shared" si="92"/>
        <v>YES</v>
      </c>
      <c r="T700" s="12">
        <f t="shared" si="93"/>
        <v>150</v>
      </c>
      <c r="U700" s="12">
        <f t="shared" si="90"/>
        <v>180</v>
      </c>
      <c r="V700" s="12">
        <f t="shared" si="91"/>
        <v>-30</v>
      </c>
    </row>
    <row r="701" spans="1:22" x14ac:dyDescent="0.25">
      <c r="A701" s="6" t="s">
        <v>24</v>
      </c>
      <c r="B701" s="6" t="s">
        <v>23</v>
      </c>
      <c r="C701" s="36" t="s">
        <v>494</v>
      </c>
      <c r="D701" s="36" t="s">
        <v>494</v>
      </c>
      <c r="E701" s="24" t="s">
        <v>393</v>
      </c>
      <c r="F701" t="s">
        <v>390</v>
      </c>
      <c r="G701" t="s">
        <v>391</v>
      </c>
      <c r="H701" t="s">
        <v>388</v>
      </c>
      <c r="I701" t="s">
        <v>389</v>
      </c>
      <c r="J701" s="6" t="s">
        <v>510</v>
      </c>
      <c r="K701" s="12">
        <v>0</v>
      </c>
      <c r="L701" s="9">
        <v>0</v>
      </c>
      <c r="M701" s="12">
        <v>618.33000000000004</v>
      </c>
      <c r="N701" s="12">
        <v>443.05</v>
      </c>
      <c r="O701" s="11" t="e">
        <f t="shared" si="94"/>
        <v>#DIV/0!</v>
      </c>
      <c r="P701" s="12" t="e">
        <f t="shared" si="87"/>
        <v>#DIV/0!</v>
      </c>
      <c r="Q701" s="12" t="e">
        <f t="shared" si="88"/>
        <v>#DIV/0!</v>
      </c>
      <c r="R701" s="6" t="e">
        <f t="shared" si="89"/>
        <v>#DIV/0!</v>
      </c>
      <c r="S701" s="6" t="e">
        <f t="shared" si="92"/>
        <v>#DIV/0!</v>
      </c>
      <c r="T701" s="12">
        <f t="shared" si="93"/>
        <v>0</v>
      </c>
      <c r="U701" s="12">
        <f t="shared" si="90"/>
        <v>1061.3800000000001</v>
      </c>
      <c r="V701" s="12">
        <f t="shared" si="91"/>
        <v>-1061.3800000000001</v>
      </c>
    </row>
    <row r="702" spans="1:22" x14ac:dyDescent="0.25">
      <c r="A702" s="6" t="s">
        <v>24</v>
      </c>
      <c r="B702" s="6" t="s">
        <v>23</v>
      </c>
      <c r="C702" s="36" t="s">
        <v>494</v>
      </c>
      <c r="D702" s="36" t="s">
        <v>494</v>
      </c>
      <c r="E702" s="24" t="s">
        <v>393</v>
      </c>
      <c r="F702" t="s">
        <v>390</v>
      </c>
      <c r="G702" t="s">
        <v>391</v>
      </c>
      <c r="H702" t="s">
        <v>388</v>
      </c>
      <c r="I702" t="s">
        <v>389</v>
      </c>
      <c r="J702" s="6" t="s">
        <v>510</v>
      </c>
      <c r="K702" s="12">
        <v>5</v>
      </c>
      <c r="L702" s="9">
        <v>61.83</v>
      </c>
      <c r="M702" s="12">
        <v>309.14999999999998</v>
      </c>
      <c r="N702" s="12">
        <v>0</v>
      </c>
      <c r="O702" s="11">
        <f t="shared" si="94"/>
        <v>5</v>
      </c>
      <c r="P702" s="12">
        <f t="shared" si="87"/>
        <v>0</v>
      </c>
      <c r="Q702" s="12">
        <f t="shared" si="88"/>
        <v>5</v>
      </c>
      <c r="R702" s="6" t="str">
        <f t="shared" si="89"/>
        <v>NO</v>
      </c>
      <c r="S702" s="6" t="str">
        <f t="shared" si="92"/>
        <v>YES</v>
      </c>
      <c r="T702" s="12">
        <f t="shared" si="93"/>
        <v>772.875</v>
      </c>
      <c r="U702" s="12">
        <f t="shared" si="90"/>
        <v>309.14999999999998</v>
      </c>
      <c r="V702" s="12">
        <f t="shared" si="91"/>
        <v>463.72500000000002</v>
      </c>
    </row>
    <row r="703" spans="1:22" x14ac:dyDescent="0.25">
      <c r="A703" s="6" t="s">
        <v>24</v>
      </c>
      <c r="B703" s="6" t="s">
        <v>23</v>
      </c>
      <c r="C703" s="36" t="s">
        <v>494</v>
      </c>
      <c r="D703" s="36" t="s">
        <v>494</v>
      </c>
      <c r="E703" s="24" t="s">
        <v>393</v>
      </c>
      <c r="F703" t="s">
        <v>390</v>
      </c>
      <c r="G703" t="s">
        <v>391</v>
      </c>
      <c r="H703" t="s">
        <v>388</v>
      </c>
      <c r="I703" t="s">
        <v>389</v>
      </c>
      <c r="J703" s="6" t="s">
        <v>511</v>
      </c>
      <c r="K703" s="12">
        <v>0</v>
      </c>
      <c r="L703" s="9">
        <v>0</v>
      </c>
      <c r="M703" s="12">
        <v>3849.23</v>
      </c>
      <c r="N703" s="12">
        <v>3255.26</v>
      </c>
      <c r="O703" s="11" t="e">
        <f t="shared" si="94"/>
        <v>#DIV/0!</v>
      </c>
      <c r="P703" s="12" t="e">
        <f t="shared" si="87"/>
        <v>#DIV/0!</v>
      </c>
      <c r="Q703" s="12" t="e">
        <f t="shared" si="88"/>
        <v>#DIV/0!</v>
      </c>
      <c r="R703" s="6" t="e">
        <f t="shared" si="89"/>
        <v>#DIV/0!</v>
      </c>
      <c r="S703" s="6" t="e">
        <f t="shared" si="92"/>
        <v>#DIV/0!</v>
      </c>
      <c r="T703" s="12">
        <f t="shared" si="93"/>
        <v>0</v>
      </c>
      <c r="U703" s="12">
        <f t="shared" si="90"/>
        <v>7104.49</v>
      </c>
      <c r="V703" s="12">
        <f t="shared" si="91"/>
        <v>-7104.49</v>
      </c>
    </row>
    <row r="704" spans="1:22" x14ac:dyDescent="0.25">
      <c r="A704" s="6" t="s">
        <v>24</v>
      </c>
      <c r="B704" s="6" t="s">
        <v>23</v>
      </c>
      <c r="C704" s="36" t="s">
        <v>494</v>
      </c>
      <c r="D704" s="36" t="s">
        <v>494</v>
      </c>
      <c r="E704" s="24" t="s">
        <v>393</v>
      </c>
      <c r="F704" t="s">
        <v>390</v>
      </c>
      <c r="G704" t="s">
        <v>391</v>
      </c>
      <c r="H704" t="s">
        <v>388</v>
      </c>
      <c r="I704" t="s">
        <v>389</v>
      </c>
      <c r="J704" s="6" t="s">
        <v>511</v>
      </c>
      <c r="K704" s="12">
        <v>6.5</v>
      </c>
      <c r="L704" s="9">
        <v>436.53</v>
      </c>
      <c r="M704" s="12">
        <v>2837.46</v>
      </c>
      <c r="N704" s="12">
        <v>0</v>
      </c>
      <c r="O704" s="11">
        <f t="shared" si="94"/>
        <v>6.5000343618995267</v>
      </c>
      <c r="P704" s="12">
        <f t="shared" si="87"/>
        <v>0</v>
      </c>
      <c r="Q704" s="12">
        <f t="shared" si="88"/>
        <v>6.5000343618995267</v>
      </c>
      <c r="R704" s="6" t="str">
        <f t="shared" si="89"/>
        <v>NO</v>
      </c>
      <c r="S704" s="6" t="str">
        <f t="shared" si="92"/>
        <v>YES</v>
      </c>
      <c r="T704" s="12">
        <f t="shared" si="93"/>
        <v>5456.625</v>
      </c>
      <c r="U704" s="12">
        <f t="shared" si="90"/>
        <v>2837.46</v>
      </c>
      <c r="V704" s="12">
        <f t="shared" si="91"/>
        <v>2619.165</v>
      </c>
    </row>
    <row r="705" spans="1:22" x14ac:dyDescent="0.25">
      <c r="A705" s="6" t="s">
        <v>24</v>
      </c>
      <c r="B705" s="6" t="s">
        <v>23</v>
      </c>
      <c r="C705" s="36" t="s">
        <v>494</v>
      </c>
      <c r="D705" s="36" t="s">
        <v>494</v>
      </c>
      <c r="E705" s="24" t="s">
        <v>393</v>
      </c>
      <c r="F705" t="s">
        <v>390</v>
      </c>
      <c r="G705" t="s">
        <v>391</v>
      </c>
      <c r="H705" t="s">
        <v>388</v>
      </c>
      <c r="I705" t="s">
        <v>389</v>
      </c>
      <c r="J705" s="6" t="s">
        <v>511</v>
      </c>
      <c r="K705" s="12">
        <v>14</v>
      </c>
      <c r="L705" s="9">
        <v>4.9800000000000004</v>
      </c>
      <c r="M705" s="12">
        <v>69.72</v>
      </c>
      <c r="N705" s="12">
        <v>0</v>
      </c>
      <c r="O705" s="11">
        <f t="shared" si="94"/>
        <v>13.999999999999998</v>
      </c>
      <c r="P705" s="12">
        <f t="shared" si="87"/>
        <v>0</v>
      </c>
      <c r="Q705" s="12">
        <f t="shared" si="88"/>
        <v>13.999999999999998</v>
      </c>
      <c r="R705" s="6" t="str">
        <f t="shared" si="89"/>
        <v>YES</v>
      </c>
      <c r="S705" s="6" t="str">
        <f t="shared" si="92"/>
        <v>YES</v>
      </c>
      <c r="T705" s="12">
        <f t="shared" si="93"/>
        <v>62.250000000000007</v>
      </c>
      <c r="U705" s="12">
        <f t="shared" si="90"/>
        <v>69.72</v>
      </c>
      <c r="V705" s="12">
        <f t="shared" si="91"/>
        <v>-7.4699999999999918</v>
      </c>
    </row>
    <row r="706" spans="1:22" x14ac:dyDescent="0.25">
      <c r="A706" s="6" t="s">
        <v>24</v>
      </c>
      <c r="B706" s="6" t="s">
        <v>23</v>
      </c>
      <c r="C706" s="36" t="s">
        <v>494</v>
      </c>
      <c r="D706" s="36" t="s">
        <v>494</v>
      </c>
      <c r="E706" s="24" t="s">
        <v>393</v>
      </c>
      <c r="F706" t="s">
        <v>390</v>
      </c>
      <c r="G706" t="s">
        <v>391</v>
      </c>
      <c r="H706" t="s">
        <v>388</v>
      </c>
      <c r="I706" t="s">
        <v>389</v>
      </c>
      <c r="J706" s="6" t="s">
        <v>512</v>
      </c>
      <c r="K706" s="12">
        <v>0</v>
      </c>
      <c r="L706" s="9">
        <v>0</v>
      </c>
      <c r="M706" s="12">
        <v>449.56</v>
      </c>
      <c r="N706" s="12">
        <v>449.56</v>
      </c>
      <c r="O706" s="11" t="e">
        <f t="shared" si="94"/>
        <v>#DIV/0!</v>
      </c>
      <c r="P706" s="12" t="e">
        <f t="shared" ref="P706:P769" si="95">N706/L706</f>
        <v>#DIV/0!</v>
      </c>
      <c r="Q706" s="12" t="e">
        <f t="shared" ref="Q706:Q769" si="96">(M706+N706)/L706</f>
        <v>#DIV/0!</v>
      </c>
      <c r="R706" s="6" t="e">
        <f t="shared" ref="R706:R769" si="97">IF(Q706&gt;12.49,"YES","NO")</f>
        <v>#DIV/0!</v>
      </c>
      <c r="S706" s="6" t="e">
        <f t="shared" si="92"/>
        <v>#DIV/0!</v>
      </c>
      <c r="T706" s="12">
        <f t="shared" si="93"/>
        <v>0</v>
      </c>
      <c r="U706" s="12">
        <f t="shared" ref="U706:U769" si="98">M706+N706</f>
        <v>899.12</v>
      </c>
      <c r="V706" s="12">
        <f t="shared" ref="V706:V769" si="99">T706-U706</f>
        <v>-899.12</v>
      </c>
    </row>
    <row r="707" spans="1:22" x14ac:dyDescent="0.25">
      <c r="A707" s="6" t="s">
        <v>24</v>
      </c>
      <c r="B707" s="6" t="s">
        <v>23</v>
      </c>
      <c r="C707" s="36" t="s">
        <v>494</v>
      </c>
      <c r="D707" s="36" t="s">
        <v>494</v>
      </c>
      <c r="E707" s="24" t="s">
        <v>393</v>
      </c>
      <c r="F707" t="s">
        <v>390</v>
      </c>
      <c r="G707" t="s">
        <v>391</v>
      </c>
      <c r="H707" t="s">
        <v>388</v>
      </c>
      <c r="I707" t="s">
        <v>389</v>
      </c>
      <c r="J707" s="6" t="s">
        <v>512</v>
      </c>
      <c r="K707" s="12">
        <v>5</v>
      </c>
      <c r="L707" s="9">
        <v>41.17</v>
      </c>
      <c r="M707" s="12">
        <v>205.85</v>
      </c>
      <c r="N707" s="12">
        <v>0</v>
      </c>
      <c r="O707" s="11">
        <f t="shared" si="94"/>
        <v>5</v>
      </c>
      <c r="P707" s="12">
        <f t="shared" si="95"/>
        <v>0</v>
      </c>
      <c r="Q707" s="12">
        <f t="shared" si="96"/>
        <v>5</v>
      </c>
      <c r="R707" s="6" t="str">
        <f t="shared" si="97"/>
        <v>NO</v>
      </c>
      <c r="S707" s="6" t="str">
        <f t="shared" si="92"/>
        <v>YES</v>
      </c>
      <c r="T707" s="12">
        <f t="shared" si="93"/>
        <v>514.625</v>
      </c>
      <c r="U707" s="12">
        <f t="shared" si="98"/>
        <v>205.85</v>
      </c>
      <c r="V707" s="12">
        <f t="shared" si="99"/>
        <v>308.77499999999998</v>
      </c>
    </row>
    <row r="708" spans="1:22" x14ac:dyDescent="0.25">
      <c r="A708" s="6" t="s">
        <v>24</v>
      </c>
      <c r="B708" s="6" t="s">
        <v>23</v>
      </c>
      <c r="C708" s="36" t="s">
        <v>494</v>
      </c>
      <c r="D708" s="36" t="s">
        <v>494</v>
      </c>
      <c r="E708" s="24" t="s">
        <v>393</v>
      </c>
      <c r="F708" t="s">
        <v>390</v>
      </c>
      <c r="G708" t="s">
        <v>391</v>
      </c>
      <c r="H708" t="s">
        <v>388</v>
      </c>
      <c r="I708" t="s">
        <v>389</v>
      </c>
      <c r="J708" s="6" t="s">
        <v>512</v>
      </c>
      <c r="K708" s="12">
        <v>15</v>
      </c>
      <c r="L708" s="9">
        <v>12.1</v>
      </c>
      <c r="M708" s="12">
        <v>181.5</v>
      </c>
      <c r="N708" s="12">
        <v>0</v>
      </c>
      <c r="O708" s="11">
        <f t="shared" si="94"/>
        <v>15</v>
      </c>
      <c r="P708" s="12">
        <f t="shared" si="95"/>
        <v>0</v>
      </c>
      <c r="Q708" s="12">
        <f t="shared" si="96"/>
        <v>15</v>
      </c>
      <c r="R708" s="6" t="str">
        <f t="shared" si="97"/>
        <v>YES</v>
      </c>
      <c r="S708" s="6" t="str">
        <f t="shared" ref="S708:S771" si="100">IF(O708&gt;3.32,"YES","NO")</f>
        <v>YES</v>
      </c>
      <c r="T708" s="12">
        <f t="shared" ref="T708:T771" si="101">L708*12.5</f>
        <v>151.25</v>
      </c>
      <c r="U708" s="12">
        <f t="shared" si="98"/>
        <v>181.5</v>
      </c>
      <c r="V708" s="12">
        <f t="shared" si="99"/>
        <v>-30.25</v>
      </c>
    </row>
    <row r="709" spans="1:22" x14ac:dyDescent="0.25">
      <c r="A709" s="6" t="s">
        <v>24</v>
      </c>
      <c r="B709" s="6" t="s">
        <v>23</v>
      </c>
      <c r="C709" s="36" t="s">
        <v>494</v>
      </c>
      <c r="D709" s="36" t="s">
        <v>494</v>
      </c>
      <c r="E709" s="24" t="s">
        <v>393</v>
      </c>
      <c r="F709" t="s">
        <v>390</v>
      </c>
      <c r="G709" t="s">
        <v>391</v>
      </c>
      <c r="H709" t="s">
        <v>388</v>
      </c>
      <c r="I709" t="s">
        <v>389</v>
      </c>
      <c r="J709" s="6" t="s">
        <v>513</v>
      </c>
      <c r="K709" s="12">
        <v>0</v>
      </c>
      <c r="L709" s="9">
        <v>0</v>
      </c>
      <c r="M709" s="12">
        <v>3914.87</v>
      </c>
      <c r="N709" s="12">
        <v>3295.15</v>
      </c>
      <c r="O709" s="11" t="e">
        <f t="shared" si="94"/>
        <v>#DIV/0!</v>
      </c>
      <c r="P709" s="12" t="e">
        <f t="shared" si="95"/>
        <v>#DIV/0!</v>
      </c>
      <c r="Q709" s="12" t="e">
        <f t="shared" si="96"/>
        <v>#DIV/0!</v>
      </c>
      <c r="R709" s="6" t="e">
        <f t="shared" si="97"/>
        <v>#DIV/0!</v>
      </c>
      <c r="S709" s="6" t="e">
        <f t="shared" si="100"/>
        <v>#DIV/0!</v>
      </c>
      <c r="T709" s="12">
        <f t="shared" si="101"/>
        <v>0</v>
      </c>
      <c r="U709" s="12">
        <f t="shared" si="98"/>
        <v>7210.02</v>
      </c>
      <c r="V709" s="12">
        <f t="shared" si="99"/>
        <v>-7210.02</v>
      </c>
    </row>
    <row r="710" spans="1:22" x14ac:dyDescent="0.25">
      <c r="A710" s="6" t="s">
        <v>24</v>
      </c>
      <c r="B710" s="6" t="s">
        <v>23</v>
      </c>
      <c r="C710" s="36" t="s">
        <v>494</v>
      </c>
      <c r="D710" s="36" t="s">
        <v>494</v>
      </c>
      <c r="E710" s="24" t="s">
        <v>393</v>
      </c>
      <c r="F710" t="s">
        <v>390</v>
      </c>
      <c r="G710" t="s">
        <v>391</v>
      </c>
      <c r="H710" t="s">
        <v>388</v>
      </c>
      <c r="I710" t="s">
        <v>389</v>
      </c>
      <c r="J710" s="6" t="s">
        <v>513</v>
      </c>
      <c r="K710" s="12">
        <v>5</v>
      </c>
      <c r="L710" s="9">
        <v>329.48</v>
      </c>
      <c r="M710" s="12">
        <v>1647.4</v>
      </c>
      <c r="N710" s="12">
        <v>0</v>
      </c>
      <c r="O710" s="11">
        <f t="shared" si="94"/>
        <v>5</v>
      </c>
      <c r="P710" s="12">
        <f t="shared" si="95"/>
        <v>0</v>
      </c>
      <c r="Q710" s="12">
        <f t="shared" si="96"/>
        <v>5</v>
      </c>
      <c r="R710" s="6" t="str">
        <f t="shared" si="97"/>
        <v>NO</v>
      </c>
      <c r="S710" s="6" t="str">
        <f t="shared" si="100"/>
        <v>YES</v>
      </c>
      <c r="T710" s="12">
        <f t="shared" si="101"/>
        <v>4118.5</v>
      </c>
      <c r="U710" s="12">
        <f t="shared" si="98"/>
        <v>1647.4</v>
      </c>
      <c r="V710" s="12">
        <f t="shared" si="99"/>
        <v>2471.1</v>
      </c>
    </row>
    <row r="711" spans="1:22" x14ac:dyDescent="0.25">
      <c r="A711" s="6" t="s">
        <v>24</v>
      </c>
      <c r="B711" s="6" t="s">
        <v>23</v>
      </c>
      <c r="C711" s="36" t="s">
        <v>494</v>
      </c>
      <c r="D711" s="36" t="s">
        <v>494</v>
      </c>
      <c r="E711" s="24" t="s">
        <v>393</v>
      </c>
      <c r="F711" t="s">
        <v>390</v>
      </c>
      <c r="G711" t="s">
        <v>391</v>
      </c>
      <c r="H711" t="s">
        <v>388</v>
      </c>
      <c r="I711" t="s">
        <v>389</v>
      </c>
      <c r="J711" s="6" t="s">
        <v>513</v>
      </c>
      <c r="K711" s="12">
        <v>6.5</v>
      </c>
      <c r="L711" s="9">
        <v>41.28</v>
      </c>
      <c r="M711" s="12">
        <v>268.32</v>
      </c>
      <c r="N711" s="12">
        <v>0</v>
      </c>
      <c r="O711" s="11">
        <f t="shared" si="94"/>
        <v>6.5</v>
      </c>
      <c r="P711" s="12">
        <f t="shared" si="95"/>
        <v>0</v>
      </c>
      <c r="Q711" s="12">
        <f t="shared" si="96"/>
        <v>6.5</v>
      </c>
      <c r="R711" s="6" t="str">
        <f t="shared" si="97"/>
        <v>NO</v>
      </c>
      <c r="S711" s="6" t="str">
        <f t="shared" si="100"/>
        <v>YES</v>
      </c>
      <c r="T711" s="12">
        <f t="shared" si="101"/>
        <v>516</v>
      </c>
      <c r="U711" s="12">
        <f t="shared" si="98"/>
        <v>268.32</v>
      </c>
      <c r="V711" s="12">
        <f t="shared" si="99"/>
        <v>247.68</v>
      </c>
    </row>
    <row r="712" spans="1:22" x14ac:dyDescent="0.25">
      <c r="A712" s="6" t="s">
        <v>24</v>
      </c>
      <c r="B712" s="6" t="s">
        <v>23</v>
      </c>
      <c r="C712" s="36" t="s">
        <v>494</v>
      </c>
      <c r="D712" s="36" t="s">
        <v>494</v>
      </c>
      <c r="E712" s="24" t="s">
        <v>393</v>
      </c>
      <c r="F712" t="s">
        <v>390</v>
      </c>
      <c r="G712" t="s">
        <v>391</v>
      </c>
      <c r="H712" t="s">
        <v>388</v>
      </c>
      <c r="I712" t="s">
        <v>389</v>
      </c>
      <c r="J712" s="6" t="s">
        <v>513</v>
      </c>
      <c r="K712" s="12">
        <v>12.5</v>
      </c>
      <c r="L712" s="9">
        <v>5.6</v>
      </c>
      <c r="M712" s="12">
        <v>70</v>
      </c>
      <c r="N712" s="12">
        <v>0</v>
      </c>
      <c r="O712" s="11">
        <f t="shared" si="94"/>
        <v>12.5</v>
      </c>
      <c r="P712" s="12">
        <f t="shared" si="95"/>
        <v>0</v>
      </c>
      <c r="Q712" s="12">
        <f t="shared" si="96"/>
        <v>12.5</v>
      </c>
      <c r="R712" s="6" t="str">
        <f t="shared" si="97"/>
        <v>YES</v>
      </c>
      <c r="S712" s="6" t="str">
        <f t="shared" si="100"/>
        <v>YES</v>
      </c>
      <c r="T712" s="12">
        <f t="shared" si="101"/>
        <v>70</v>
      </c>
      <c r="U712" s="12">
        <f t="shared" si="98"/>
        <v>70</v>
      </c>
      <c r="V712" s="12">
        <f t="shared" si="99"/>
        <v>0</v>
      </c>
    </row>
    <row r="713" spans="1:22" x14ac:dyDescent="0.25">
      <c r="A713" s="6" t="s">
        <v>24</v>
      </c>
      <c r="B713" s="6" t="s">
        <v>23</v>
      </c>
      <c r="C713" s="36" t="s">
        <v>494</v>
      </c>
      <c r="D713" s="36" t="s">
        <v>494</v>
      </c>
      <c r="E713" s="24" t="s">
        <v>393</v>
      </c>
      <c r="F713" t="s">
        <v>390</v>
      </c>
      <c r="G713" t="s">
        <v>391</v>
      </c>
      <c r="H713" t="s">
        <v>388</v>
      </c>
      <c r="I713" t="s">
        <v>389</v>
      </c>
      <c r="J713" s="6" t="s">
        <v>513</v>
      </c>
      <c r="K713" s="12">
        <v>15</v>
      </c>
      <c r="L713" s="9">
        <v>5.67</v>
      </c>
      <c r="M713" s="12">
        <v>85.05</v>
      </c>
      <c r="N713" s="12">
        <v>0</v>
      </c>
      <c r="O713" s="11">
        <f t="shared" si="94"/>
        <v>15</v>
      </c>
      <c r="P713" s="12">
        <f t="shared" si="95"/>
        <v>0</v>
      </c>
      <c r="Q713" s="12">
        <f t="shared" si="96"/>
        <v>15</v>
      </c>
      <c r="R713" s="6" t="str">
        <f t="shared" si="97"/>
        <v>YES</v>
      </c>
      <c r="S713" s="6" t="str">
        <f t="shared" si="100"/>
        <v>YES</v>
      </c>
      <c r="T713" s="12">
        <f t="shared" si="101"/>
        <v>70.875</v>
      </c>
      <c r="U713" s="12">
        <f t="shared" si="98"/>
        <v>85.05</v>
      </c>
      <c r="V713" s="12">
        <f t="shared" si="99"/>
        <v>-14.174999999999997</v>
      </c>
    </row>
    <row r="714" spans="1:22" x14ac:dyDescent="0.25">
      <c r="A714" s="6" t="s">
        <v>24</v>
      </c>
      <c r="B714" s="6" t="s">
        <v>23</v>
      </c>
      <c r="C714" s="36" t="s">
        <v>494</v>
      </c>
      <c r="D714" s="36" t="s">
        <v>494</v>
      </c>
      <c r="E714" s="24" t="s">
        <v>393</v>
      </c>
      <c r="F714" t="s">
        <v>390</v>
      </c>
      <c r="G714" t="s">
        <v>391</v>
      </c>
      <c r="H714" t="s">
        <v>388</v>
      </c>
      <c r="I714" t="s">
        <v>389</v>
      </c>
      <c r="J714" s="6" t="s">
        <v>514</v>
      </c>
      <c r="K714" s="12">
        <v>0</v>
      </c>
      <c r="L714" s="9">
        <v>0</v>
      </c>
      <c r="M714" s="12">
        <v>808.08</v>
      </c>
      <c r="N714" s="12">
        <v>767.14</v>
      </c>
      <c r="O714" s="11" t="e">
        <f t="shared" si="94"/>
        <v>#DIV/0!</v>
      </c>
      <c r="P714" s="12" t="e">
        <f t="shared" si="95"/>
        <v>#DIV/0!</v>
      </c>
      <c r="Q714" s="12" t="e">
        <f t="shared" si="96"/>
        <v>#DIV/0!</v>
      </c>
      <c r="R714" s="6" t="e">
        <f t="shared" si="97"/>
        <v>#DIV/0!</v>
      </c>
      <c r="S714" s="6" t="e">
        <f t="shared" si="100"/>
        <v>#DIV/0!</v>
      </c>
      <c r="T714" s="12">
        <f t="shared" si="101"/>
        <v>0</v>
      </c>
      <c r="U714" s="12">
        <f t="shared" si="98"/>
        <v>1575.22</v>
      </c>
      <c r="V714" s="12">
        <f t="shared" si="99"/>
        <v>-1575.22</v>
      </c>
    </row>
    <row r="715" spans="1:22" x14ac:dyDescent="0.25">
      <c r="A715" s="6" t="s">
        <v>24</v>
      </c>
      <c r="B715" s="6" t="s">
        <v>23</v>
      </c>
      <c r="C715" s="36" t="s">
        <v>494</v>
      </c>
      <c r="D715" s="36" t="s">
        <v>494</v>
      </c>
      <c r="E715" s="24" t="s">
        <v>393</v>
      </c>
      <c r="F715" t="s">
        <v>390</v>
      </c>
      <c r="G715" t="s">
        <v>391</v>
      </c>
      <c r="H715" t="s">
        <v>388</v>
      </c>
      <c r="I715" t="s">
        <v>389</v>
      </c>
      <c r="J715" s="6" t="s">
        <v>514</v>
      </c>
      <c r="K715" s="12">
        <v>6</v>
      </c>
      <c r="L715" s="9">
        <v>74.25</v>
      </c>
      <c r="M715" s="12">
        <v>445.5</v>
      </c>
      <c r="N715" s="12">
        <v>0</v>
      </c>
      <c r="O715" s="11">
        <f t="shared" si="94"/>
        <v>6</v>
      </c>
      <c r="P715" s="12">
        <f t="shared" si="95"/>
        <v>0</v>
      </c>
      <c r="Q715" s="12">
        <f t="shared" si="96"/>
        <v>6</v>
      </c>
      <c r="R715" s="6" t="str">
        <f t="shared" si="97"/>
        <v>NO</v>
      </c>
      <c r="S715" s="6" t="str">
        <f t="shared" si="100"/>
        <v>YES</v>
      </c>
      <c r="T715" s="12">
        <f t="shared" si="101"/>
        <v>928.125</v>
      </c>
      <c r="U715" s="12">
        <f t="shared" si="98"/>
        <v>445.5</v>
      </c>
      <c r="V715" s="12">
        <f t="shared" si="99"/>
        <v>482.625</v>
      </c>
    </row>
    <row r="716" spans="1:22" x14ac:dyDescent="0.25">
      <c r="A716" s="6" t="s">
        <v>24</v>
      </c>
      <c r="B716" s="6" t="s">
        <v>23</v>
      </c>
      <c r="C716" s="36" t="s">
        <v>494</v>
      </c>
      <c r="D716" s="36" t="s">
        <v>494</v>
      </c>
      <c r="E716" s="24" t="s">
        <v>393</v>
      </c>
      <c r="F716" t="s">
        <v>390</v>
      </c>
      <c r="G716" t="s">
        <v>391</v>
      </c>
      <c r="H716" t="s">
        <v>388</v>
      </c>
      <c r="I716" t="s">
        <v>389</v>
      </c>
      <c r="J716" s="6" t="s">
        <v>412</v>
      </c>
      <c r="K716" s="12">
        <v>0</v>
      </c>
      <c r="L716" s="9">
        <v>0</v>
      </c>
      <c r="M716" s="12">
        <v>4292.6000000000004</v>
      </c>
      <c r="N716" s="12">
        <v>4193.71</v>
      </c>
      <c r="O716" s="11" t="e">
        <f t="shared" si="94"/>
        <v>#DIV/0!</v>
      </c>
      <c r="P716" s="12" t="e">
        <f t="shared" si="95"/>
        <v>#DIV/0!</v>
      </c>
      <c r="Q716" s="12" t="e">
        <f t="shared" si="96"/>
        <v>#DIV/0!</v>
      </c>
      <c r="R716" s="6" t="e">
        <f t="shared" si="97"/>
        <v>#DIV/0!</v>
      </c>
      <c r="S716" s="6" t="e">
        <f t="shared" si="100"/>
        <v>#DIV/0!</v>
      </c>
      <c r="T716" s="12">
        <f t="shared" si="101"/>
        <v>0</v>
      </c>
      <c r="U716" s="12">
        <f t="shared" si="98"/>
        <v>8486.3100000000013</v>
      </c>
      <c r="V716" s="12">
        <f t="shared" si="99"/>
        <v>-8486.3100000000013</v>
      </c>
    </row>
    <row r="717" spans="1:22" x14ac:dyDescent="0.25">
      <c r="A717" s="6" t="s">
        <v>24</v>
      </c>
      <c r="B717" s="6" t="s">
        <v>23</v>
      </c>
      <c r="C717" s="36" t="s">
        <v>494</v>
      </c>
      <c r="D717" s="36" t="s">
        <v>494</v>
      </c>
      <c r="E717" s="24" t="s">
        <v>393</v>
      </c>
      <c r="F717" t="s">
        <v>390</v>
      </c>
      <c r="G717" t="s">
        <v>391</v>
      </c>
      <c r="H717" t="s">
        <v>388</v>
      </c>
      <c r="I717" t="s">
        <v>389</v>
      </c>
      <c r="J717" s="6" t="s">
        <v>412</v>
      </c>
      <c r="K717" s="12">
        <v>5</v>
      </c>
      <c r="L717" s="9">
        <v>274.42</v>
      </c>
      <c r="M717" s="12">
        <v>1372.1</v>
      </c>
      <c r="N717" s="12">
        <v>0</v>
      </c>
      <c r="O717" s="11">
        <f t="shared" si="94"/>
        <v>4.9999999999999991</v>
      </c>
      <c r="P717" s="12">
        <f t="shared" si="95"/>
        <v>0</v>
      </c>
      <c r="Q717" s="12">
        <f t="shared" si="96"/>
        <v>4.9999999999999991</v>
      </c>
      <c r="R717" s="6" t="str">
        <f t="shared" si="97"/>
        <v>NO</v>
      </c>
      <c r="S717" s="6" t="str">
        <f t="shared" si="100"/>
        <v>YES</v>
      </c>
      <c r="T717" s="12">
        <f t="shared" si="101"/>
        <v>3430.25</v>
      </c>
      <c r="U717" s="12">
        <f t="shared" si="98"/>
        <v>1372.1</v>
      </c>
      <c r="V717" s="12">
        <f t="shared" si="99"/>
        <v>2058.15</v>
      </c>
    </row>
    <row r="718" spans="1:22" x14ac:dyDescent="0.25">
      <c r="A718" s="6" t="s">
        <v>24</v>
      </c>
      <c r="B718" s="6" t="s">
        <v>23</v>
      </c>
      <c r="C718" s="36" t="s">
        <v>494</v>
      </c>
      <c r="D718" s="36" t="s">
        <v>494</v>
      </c>
      <c r="E718" s="24" t="s">
        <v>393</v>
      </c>
      <c r="F718" t="s">
        <v>390</v>
      </c>
      <c r="G718" t="s">
        <v>391</v>
      </c>
      <c r="H718" t="s">
        <v>388</v>
      </c>
      <c r="I718" t="s">
        <v>389</v>
      </c>
      <c r="J718" s="6" t="s">
        <v>412</v>
      </c>
      <c r="K718" s="12">
        <v>12.5</v>
      </c>
      <c r="L718" s="9">
        <v>1.62</v>
      </c>
      <c r="M718" s="12">
        <v>20.25</v>
      </c>
      <c r="N718" s="12">
        <v>0</v>
      </c>
      <c r="O718" s="11">
        <f t="shared" si="94"/>
        <v>12.5</v>
      </c>
      <c r="P718" s="12">
        <f t="shared" si="95"/>
        <v>0</v>
      </c>
      <c r="Q718" s="12">
        <f t="shared" si="96"/>
        <v>12.5</v>
      </c>
      <c r="R718" s="6" t="str">
        <f t="shared" si="97"/>
        <v>YES</v>
      </c>
      <c r="S718" s="6" t="str">
        <f t="shared" si="100"/>
        <v>YES</v>
      </c>
      <c r="T718" s="12">
        <f t="shared" si="101"/>
        <v>20.25</v>
      </c>
      <c r="U718" s="12">
        <f t="shared" si="98"/>
        <v>20.25</v>
      </c>
      <c r="V718" s="12">
        <f t="shared" si="99"/>
        <v>0</v>
      </c>
    </row>
    <row r="719" spans="1:22" x14ac:dyDescent="0.25">
      <c r="A719" s="6" t="s">
        <v>24</v>
      </c>
      <c r="B719" s="6" t="s">
        <v>23</v>
      </c>
      <c r="C719" s="36" t="s">
        <v>494</v>
      </c>
      <c r="D719" s="36" t="s">
        <v>494</v>
      </c>
      <c r="E719" s="24" t="s">
        <v>393</v>
      </c>
      <c r="F719" t="s">
        <v>390</v>
      </c>
      <c r="G719" t="s">
        <v>391</v>
      </c>
      <c r="H719" t="s">
        <v>388</v>
      </c>
      <c r="I719" t="s">
        <v>389</v>
      </c>
      <c r="J719" s="6" t="s">
        <v>412</v>
      </c>
      <c r="K719" s="12">
        <v>15</v>
      </c>
      <c r="L719" s="9">
        <v>6.5</v>
      </c>
      <c r="M719" s="12">
        <v>97.5</v>
      </c>
      <c r="N719" s="12">
        <v>0</v>
      </c>
      <c r="O719" s="11">
        <f t="shared" si="94"/>
        <v>15</v>
      </c>
      <c r="P719" s="12">
        <f t="shared" si="95"/>
        <v>0</v>
      </c>
      <c r="Q719" s="12">
        <f t="shared" si="96"/>
        <v>15</v>
      </c>
      <c r="R719" s="6" t="str">
        <f t="shared" si="97"/>
        <v>YES</v>
      </c>
      <c r="S719" s="6" t="str">
        <f t="shared" si="100"/>
        <v>YES</v>
      </c>
      <c r="T719" s="12">
        <f t="shared" si="101"/>
        <v>81.25</v>
      </c>
      <c r="U719" s="12">
        <f t="shared" si="98"/>
        <v>97.5</v>
      </c>
      <c r="V719" s="12">
        <f t="shared" si="99"/>
        <v>-16.25</v>
      </c>
    </row>
    <row r="720" spans="1:22" x14ac:dyDescent="0.25">
      <c r="A720" s="6" t="s">
        <v>24</v>
      </c>
      <c r="B720" s="6" t="s">
        <v>23</v>
      </c>
      <c r="C720" s="36" t="s">
        <v>494</v>
      </c>
      <c r="D720" s="36" t="s">
        <v>494</v>
      </c>
      <c r="E720" s="24" t="s">
        <v>393</v>
      </c>
      <c r="F720" t="s">
        <v>390</v>
      </c>
      <c r="G720" t="s">
        <v>391</v>
      </c>
      <c r="H720" t="s">
        <v>388</v>
      </c>
      <c r="I720" t="s">
        <v>389</v>
      </c>
      <c r="J720" s="6" t="s">
        <v>515</v>
      </c>
      <c r="K720" s="12">
        <v>0</v>
      </c>
      <c r="L720" s="9">
        <v>0</v>
      </c>
      <c r="M720" s="12">
        <v>5480.47</v>
      </c>
      <c r="N720" s="12">
        <v>4988.82</v>
      </c>
      <c r="O720" s="11" t="e">
        <f t="shared" si="94"/>
        <v>#DIV/0!</v>
      </c>
      <c r="P720" s="12" t="e">
        <f t="shared" si="95"/>
        <v>#DIV/0!</v>
      </c>
      <c r="Q720" s="12" t="e">
        <f t="shared" si="96"/>
        <v>#DIV/0!</v>
      </c>
      <c r="R720" s="6" t="e">
        <f t="shared" si="97"/>
        <v>#DIV/0!</v>
      </c>
      <c r="S720" s="6" t="e">
        <f t="shared" si="100"/>
        <v>#DIV/0!</v>
      </c>
      <c r="T720" s="12">
        <f t="shared" si="101"/>
        <v>0</v>
      </c>
      <c r="U720" s="12">
        <f t="shared" si="98"/>
        <v>10469.290000000001</v>
      </c>
      <c r="V720" s="12">
        <f t="shared" si="99"/>
        <v>-10469.290000000001</v>
      </c>
    </row>
    <row r="721" spans="1:22" x14ac:dyDescent="0.25">
      <c r="A721" s="6" t="s">
        <v>24</v>
      </c>
      <c r="B721" s="6" t="s">
        <v>23</v>
      </c>
      <c r="C721" s="36" t="s">
        <v>494</v>
      </c>
      <c r="D721" s="36" t="s">
        <v>494</v>
      </c>
      <c r="E721" s="24" t="s">
        <v>393</v>
      </c>
      <c r="F721" t="s">
        <v>390</v>
      </c>
      <c r="G721" t="s">
        <v>391</v>
      </c>
      <c r="H721" t="s">
        <v>388</v>
      </c>
      <c r="I721" t="s">
        <v>389</v>
      </c>
      <c r="J721" s="6" t="s">
        <v>515</v>
      </c>
      <c r="K721" s="12">
        <v>5</v>
      </c>
      <c r="L721" s="9">
        <v>461.53</v>
      </c>
      <c r="M721" s="12">
        <v>2307.65</v>
      </c>
      <c r="N721" s="12">
        <v>0</v>
      </c>
      <c r="O721" s="11">
        <f t="shared" si="94"/>
        <v>5.0000000000000009</v>
      </c>
      <c r="P721" s="12">
        <f t="shared" si="95"/>
        <v>0</v>
      </c>
      <c r="Q721" s="12">
        <f t="shared" si="96"/>
        <v>5.0000000000000009</v>
      </c>
      <c r="R721" s="6" t="str">
        <f t="shared" si="97"/>
        <v>NO</v>
      </c>
      <c r="S721" s="6" t="str">
        <f t="shared" si="100"/>
        <v>YES</v>
      </c>
      <c r="T721" s="12">
        <f t="shared" si="101"/>
        <v>5769.125</v>
      </c>
      <c r="U721" s="12">
        <f t="shared" si="98"/>
        <v>2307.65</v>
      </c>
      <c r="V721" s="12">
        <f t="shared" si="99"/>
        <v>3461.4749999999999</v>
      </c>
    </row>
    <row r="722" spans="1:22" x14ac:dyDescent="0.25">
      <c r="A722" s="6" t="s">
        <v>24</v>
      </c>
      <c r="B722" s="6" t="s">
        <v>23</v>
      </c>
      <c r="C722" s="36" t="s">
        <v>494</v>
      </c>
      <c r="D722" s="36" t="s">
        <v>494</v>
      </c>
      <c r="E722" s="24" t="s">
        <v>393</v>
      </c>
      <c r="F722" t="s">
        <v>390</v>
      </c>
      <c r="G722" t="s">
        <v>391</v>
      </c>
      <c r="H722" t="s">
        <v>388</v>
      </c>
      <c r="I722" t="s">
        <v>389</v>
      </c>
      <c r="J722" s="6" t="s">
        <v>515</v>
      </c>
      <c r="K722" s="12">
        <v>12.5</v>
      </c>
      <c r="L722" s="9">
        <v>38.75</v>
      </c>
      <c r="M722" s="12">
        <v>484.39</v>
      </c>
      <c r="N722" s="12">
        <v>0</v>
      </c>
      <c r="O722" s="11">
        <f t="shared" si="94"/>
        <v>12.500387096774194</v>
      </c>
      <c r="P722" s="12">
        <f t="shared" si="95"/>
        <v>0</v>
      </c>
      <c r="Q722" s="12">
        <f t="shared" si="96"/>
        <v>12.500387096774194</v>
      </c>
      <c r="R722" s="6" t="str">
        <f t="shared" si="97"/>
        <v>YES</v>
      </c>
      <c r="S722" s="6" t="str">
        <f t="shared" si="100"/>
        <v>YES</v>
      </c>
      <c r="T722" s="12">
        <f t="shared" si="101"/>
        <v>484.375</v>
      </c>
      <c r="U722" s="12">
        <f t="shared" si="98"/>
        <v>484.39</v>
      </c>
      <c r="V722" s="12">
        <f t="shared" si="99"/>
        <v>-1.4999999999986358E-2</v>
      </c>
    </row>
    <row r="723" spans="1:22" x14ac:dyDescent="0.25">
      <c r="A723" s="6" t="s">
        <v>24</v>
      </c>
      <c r="B723" s="6" t="s">
        <v>23</v>
      </c>
      <c r="C723" s="36" t="s">
        <v>494</v>
      </c>
      <c r="D723" s="36" t="s">
        <v>494</v>
      </c>
      <c r="E723" s="24" t="s">
        <v>393</v>
      </c>
      <c r="F723" t="s">
        <v>390</v>
      </c>
      <c r="G723" t="s">
        <v>391</v>
      </c>
      <c r="H723" t="s">
        <v>388</v>
      </c>
      <c r="I723" t="s">
        <v>389</v>
      </c>
      <c r="J723" s="6" t="s">
        <v>516</v>
      </c>
      <c r="K723" s="12">
        <v>0</v>
      </c>
      <c r="L723" s="9">
        <v>0</v>
      </c>
      <c r="M723" s="12">
        <v>200.01</v>
      </c>
      <c r="N723" s="12">
        <v>200.01</v>
      </c>
      <c r="O723" s="11" t="e">
        <f t="shared" si="94"/>
        <v>#DIV/0!</v>
      </c>
      <c r="P723" s="12" t="e">
        <f t="shared" si="95"/>
        <v>#DIV/0!</v>
      </c>
      <c r="Q723" s="12" t="e">
        <f t="shared" si="96"/>
        <v>#DIV/0!</v>
      </c>
      <c r="R723" s="6" t="e">
        <f t="shared" si="97"/>
        <v>#DIV/0!</v>
      </c>
      <c r="S723" s="6" t="e">
        <f t="shared" si="100"/>
        <v>#DIV/0!</v>
      </c>
      <c r="T723" s="12">
        <f t="shared" si="101"/>
        <v>0</v>
      </c>
      <c r="U723" s="12">
        <f t="shared" si="98"/>
        <v>400.02</v>
      </c>
      <c r="V723" s="12">
        <f t="shared" si="99"/>
        <v>-400.02</v>
      </c>
    </row>
    <row r="724" spans="1:22" x14ac:dyDescent="0.25">
      <c r="A724" s="6" t="s">
        <v>24</v>
      </c>
      <c r="B724" s="6" t="s">
        <v>23</v>
      </c>
      <c r="C724" s="36" t="s">
        <v>494</v>
      </c>
      <c r="D724" s="36" t="s">
        <v>494</v>
      </c>
      <c r="E724" s="24" t="s">
        <v>393</v>
      </c>
      <c r="F724" t="s">
        <v>390</v>
      </c>
      <c r="G724" t="s">
        <v>391</v>
      </c>
      <c r="H724" t="s">
        <v>388</v>
      </c>
      <c r="I724" t="s">
        <v>389</v>
      </c>
      <c r="J724" s="6" t="s">
        <v>516</v>
      </c>
      <c r="K724" s="12">
        <v>6</v>
      </c>
      <c r="L724" s="9">
        <v>12.08</v>
      </c>
      <c r="M724" s="12">
        <v>72.48</v>
      </c>
      <c r="N724" s="12">
        <v>0</v>
      </c>
      <c r="O724" s="11">
        <f t="shared" si="94"/>
        <v>6</v>
      </c>
      <c r="P724" s="12">
        <f t="shared" si="95"/>
        <v>0</v>
      </c>
      <c r="Q724" s="12">
        <f t="shared" si="96"/>
        <v>6</v>
      </c>
      <c r="R724" s="6" t="str">
        <f t="shared" si="97"/>
        <v>NO</v>
      </c>
      <c r="S724" s="6" t="str">
        <f t="shared" si="100"/>
        <v>YES</v>
      </c>
      <c r="T724" s="12">
        <f t="shared" si="101"/>
        <v>151</v>
      </c>
      <c r="U724" s="12">
        <f t="shared" si="98"/>
        <v>72.48</v>
      </c>
      <c r="V724" s="12">
        <f t="shared" si="99"/>
        <v>78.52</v>
      </c>
    </row>
    <row r="725" spans="1:22" x14ac:dyDescent="0.25">
      <c r="A725" s="6" t="s">
        <v>24</v>
      </c>
      <c r="B725" s="6" t="s">
        <v>23</v>
      </c>
      <c r="C725" s="36" t="s">
        <v>494</v>
      </c>
      <c r="D725" s="36" t="s">
        <v>494</v>
      </c>
      <c r="E725" s="24" t="s">
        <v>393</v>
      </c>
      <c r="F725" t="s">
        <v>390</v>
      </c>
      <c r="G725" t="s">
        <v>391</v>
      </c>
      <c r="H725" t="s">
        <v>388</v>
      </c>
      <c r="I725" t="s">
        <v>389</v>
      </c>
      <c r="J725" s="6" t="s">
        <v>517</v>
      </c>
      <c r="K725" s="12">
        <v>0</v>
      </c>
      <c r="L725" s="9">
        <v>0</v>
      </c>
      <c r="M725" s="12">
        <v>44.13</v>
      </c>
      <c r="N725" s="12">
        <v>44.13</v>
      </c>
      <c r="O725" s="11" t="e">
        <f t="shared" si="94"/>
        <v>#DIV/0!</v>
      </c>
      <c r="P725" s="12" t="e">
        <f t="shared" si="95"/>
        <v>#DIV/0!</v>
      </c>
      <c r="Q725" s="12" t="e">
        <f t="shared" si="96"/>
        <v>#DIV/0!</v>
      </c>
      <c r="R725" s="6" t="e">
        <f t="shared" si="97"/>
        <v>#DIV/0!</v>
      </c>
      <c r="S725" s="6" t="e">
        <f t="shared" si="100"/>
        <v>#DIV/0!</v>
      </c>
      <c r="T725" s="12">
        <f t="shared" si="101"/>
        <v>0</v>
      </c>
      <c r="U725" s="12">
        <f t="shared" si="98"/>
        <v>88.26</v>
      </c>
      <c r="V725" s="12">
        <f t="shared" si="99"/>
        <v>-88.26</v>
      </c>
    </row>
    <row r="726" spans="1:22" x14ac:dyDescent="0.25">
      <c r="A726" s="6" t="s">
        <v>24</v>
      </c>
      <c r="B726" s="6" t="s">
        <v>23</v>
      </c>
      <c r="C726" s="36" t="s">
        <v>494</v>
      </c>
      <c r="D726" s="36" t="s">
        <v>494</v>
      </c>
      <c r="E726" s="24" t="s">
        <v>393</v>
      </c>
      <c r="F726" t="s">
        <v>390</v>
      </c>
      <c r="G726" t="s">
        <v>391</v>
      </c>
      <c r="H726" t="s">
        <v>388</v>
      </c>
      <c r="I726" t="s">
        <v>389</v>
      </c>
      <c r="J726" s="6" t="s">
        <v>517</v>
      </c>
      <c r="K726" s="12">
        <v>6</v>
      </c>
      <c r="L726" s="9">
        <v>4.7300000000000004</v>
      </c>
      <c r="M726" s="12">
        <v>28.38</v>
      </c>
      <c r="N726" s="12">
        <v>0</v>
      </c>
      <c r="O726" s="11">
        <f t="shared" si="94"/>
        <v>5.9999999999999991</v>
      </c>
      <c r="P726" s="12">
        <f t="shared" si="95"/>
        <v>0</v>
      </c>
      <c r="Q726" s="12">
        <f t="shared" si="96"/>
        <v>5.9999999999999991</v>
      </c>
      <c r="R726" s="6" t="str">
        <f t="shared" si="97"/>
        <v>NO</v>
      </c>
      <c r="S726" s="6" t="str">
        <f t="shared" si="100"/>
        <v>YES</v>
      </c>
      <c r="T726" s="12">
        <f t="shared" si="101"/>
        <v>59.125000000000007</v>
      </c>
      <c r="U726" s="12">
        <f t="shared" si="98"/>
        <v>28.38</v>
      </c>
      <c r="V726" s="12">
        <f t="shared" si="99"/>
        <v>30.745000000000008</v>
      </c>
    </row>
    <row r="727" spans="1:22" x14ac:dyDescent="0.25">
      <c r="A727" s="6" t="s">
        <v>24</v>
      </c>
      <c r="B727" s="6" t="s">
        <v>23</v>
      </c>
      <c r="C727" s="36" t="s">
        <v>494</v>
      </c>
      <c r="D727" s="36" t="s">
        <v>494</v>
      </c>
      <c r="E727" s="24" t="s">
        <v>393</v>
      </c>
      <c r="F727" t="s">
        <v>390</v>
      </c>
      <c r="G727" t="s">
        <v>391</v>
      </c>
      <c r="H727" t="s">
        <v>388</v>
      </c>
      <c r="I727" t="s">
        <v>389</v>
      </c>
      <c r="J727" s="6" t="s">
        <v>518</v>
      </c>
      <c r="K727" s="12">
        <v>0</v>
      </c>
      <c r="L727" s="9">
        <v>0</v>
      </c>
      <c r="M727" s="12">
        <v>268.27999999999997</v>
      </c>
      <c r="N727" s="12">
        <v>216.67</v>
      </c>
      <c r="O727" s="11" t="e">
        <f t="shared" si="94"/>
        <v>#DIV/0!</v>
      </c>
      <c r="P727" s="12" t="e">
        <f t="shared" si="95"/>
        <v>#DIV/0!</v>
      </c>
      <c r="Q727" s="12" t="e">
        <f t="shared" si="96"/>
        <v>#DIV/0!</v>
      </c>
      <c r="R727" s="6" t="e">
        <f t="shared" si="97"/>
        <v>#DIV/0!</v>
      </c>
      <c r="S727" s="6" t="e">
        <f t="shared" si="100"/>
        <v>#DIV/0!</v>
      </c>
      <c r="T727" s="12">
        <f t="shared" si="101"/>
        <v>0</v>
      </c>
      <c r="U727" s="12">
        <f t="shared" si="98"/>
        <v>484.94999999999993</v>
      </c>
      <c r="V727" s="12">
        <f t="shared" si="99"/>
        <v>-484.94999999999993</v>
      </c>
    </row>
    <row r="728" spans="1:22" x14ac:dyDescent="0.25">
      <c r="A728" s="6" t="s">
        <v>24</v>
      </c>
      <c r="B728" s="6" t="s">
        <v>23</v>
      </c>
      <c r="C728" s="36" t="s">
        <v>494</v>
      </c>
      <c r="D728" s="36" t="s">
        <v>494</v>
      </c>
      <c r="E728" s="24" t="s">
        <v>393</v>
      </c>
      <c r="F728" t="s">
        <v>390</v>
      </c>
      <c r="G728" t="s">
        <v>391</v>
      </c>
      <c r="H728" t="s">
        <v>388</v>
      </c>
      <c r="I728" t="s">
        <v>389</v>
      </c>
      <c r="J728" s="6" t="s">
        <v>518</v>
      </c>
      <c r="K728" s="12">
        <v>5</v>
      </c>
      <c r="L728" s="9">
        <v>23.06</v>
      </c>
      <c r="M728" s="12">
        <v>115.3</v>
      </c>
      <c r="N728" s="12">
        <v>0</v>
      </c>
      <c r="O728" s="11">
        <f t="shared" si="94"/>
        <v>5</v>
      </c>
      <c r="P728" s="12">
        <f t="shared" si="95"/>
        <v>0</v>
      </c>
      <c r="Q728" s="12">
        <f t="shared" si="96"/>
        <v>5</v>
      </c>
      <c r="R728" s="6" t="str">
        <f t="shared" si="97"/>
        <v>NO</v>
      </c>
      <c r="S728" s="6" t="str">
        <f t="shared" si="100"/>
        <v>YES</v>
      </c>
      <c r="T728" s="12">
        <f t="shared" si="101"/>
        <v>288.25</v>
      </c>
      <c r="U728" s="12">
        <f t="shared" si="98"/>
        <v>115.3</v>
      </c>
      <c r="V728" s="12">
        <f t="shared" si="99"/>
        <v>172.95</v>
      </c>
    </row>
    <row r="729" spans="1:22" x14ac:dyDescent="0.25">
      <c r="A729" s="6" t="s">
        <v>24</v>
      </c>
      <c r="B729" s="6" t="s">
        <v>23</v>
      </c>
      <c r="C729" s="36" t="s">
        <v>494</v>
      </c>
      <c r="D729" s="36" t="s">
        <v>494</v>
      </c>
      <c r="E729" s="24" t="s">
        <v>393</v>
      </c>
      <c r="F729" t="s">
        <v>390</v>
      </c>
      <c r="G729" t="s">
        <v>391</v>
      </c>
      <c r="H729" t="s">
        <v>388</v>
      </c>
      <c r="I729" t="s">
        <v>389</v>
      </c>
      <c r="J729" s="6" t="s">
        <v>518</v>
      </c>
      <c r="K729" s="12">
        <v>15</v>
      </c>
      <c r="L729" s="9">
        <v>12.6</v>
      </c>
      <c r="M729" s="12">
        <v>189</v>
      </c>
      <c r="N729" s="12">
        <v>0</v>
      </c>
      <c r="O729" s="11">
        <f t="shared" si="94"/>
        <v>15</v>
      </c>
      <c r="P729" s="12">
        <f t="shared" si="95"/>
        <v>0</v>
      </c>
      <c r="Q729" s="12">
        <f t="shared" si="96"/>
        <v>15</v>
      </c>
      <c r="R729" s="6" t="str">
        <f t="shared" si="97"/>
        <v>YES</v>
      </c>
      <c r="S729" s="6" t="str">
        <f t="shared" si="100"/>
        <v>YES</v>
      </c>
      <c r="T729" s="12">
        <f t="shared" si="101"/>
        <v>157.5</v>
      </c>
      <c r="U729" s="12">
        <f t="shared" si="98"/>
        <v>189</v>
      </c>
      <c r="V729" s="12">
        <f t="shared" si="99"/>
        <v>-31.5</v>
      </c>
    </row>
    <row r="730" spans="1:22" x14ac:dyDescent="0.25">
      <c r="A730" s="6" t="s">
        <v>24</v>
      </c>
      <c r="B730" s="6" t="s">
        <v>23</v>
      </c>
      <c r="C730" s="36" t="s">
        <v>494</v>
      </c>
      <c r="D730" s="36" t="s">
        <v>494</v>
      </c>
      <c r="E730" s="24" t="s">
        <v>393</v>
      </c>
      <c r="F730" t="s">
        <v>390</v>
      </c>
      <c r="G730" t="s">
        <v>391</v>
      </c>
      <c r="H730" t="s">
        <v>388</v>
      </c>
      <c r="I730" t="s">
        <v>389</v>
      </c>
      <c r="J730" s="6" t="s">
        <v>519</v>
      </c>
      <c r="K730" s="12">
        <v>0</v>
      </c>
      <c r="L730" s="9">
        <v>0</v>
      </c>
      <c r="M730" s="12">
        <v>1800.12</v>
      </c>
      <c r="N730" s="12">
        <v>1143.19</v>
      </c>
      <c r="O730" s="11" t="e">
        <f t="shared" si="94"/>
        <v>#DIV/0!</v>
      </c>
      <c r="P730" s="12" t="e">
        <f t="shared" si="95"/>
        <v>#DIV/0!</v>
      </c>
      <c r="Q730" s="12" t="e">
        <f t="shared" si="96"/>
        <v>#DIV/0!</v>
      </c>
      <c r="R730" s="6" t="e">
        <f t="shared" si="97"/>
        <v>#DIV/0!</v>
      </c>
      <c r="S730" s="6" t="e">
        <f t="shared" si="100"/>
        <v>#DIV/0!</v>
      </c>
      <c r="T730" s="12">
        <f t="shared" si="101"/>
        <v>0</v>
      </c>
      <c r="U730" s="12">
        <f t="shared" si="98"/>
        <v>2943.31</v>
      </c>
      <c r="V730" s="12">
        <f t="shared" si="99"/>
        <v>-2943.31</v>
      </c>
    </row>
    <row r="731" spans="1:22" x14ac:dyDescent="0.25">
      <c r="A731" s="6" t="s">
        <v>24</v>
      </c>
      <c r="B731" s="6" t="s">
        <v>23</v>
      </c>
      <c r="C731" s="36" t="s">
        <v>494</v>
      </c>
      <c r="D731" s="36" t="s">
        <v>494</v>
      </c>
      <c r="E731" s="24" t="s">
        <v>393</v>
      </c>
      <c r="F731" t="s">
        <v>390</v>
      </c>
      <c r="G731" t="s">
        <v>391</v>
      </c>
      <c r="H731" t="s">
        <v>388</v>
      </c>
      <c r="I731" t="s">
        <v>389</v>
      </c>
      <c r="J731" s="6" t="s">
        <v>519</v>
      </c>
      <c r="K731" s="12">
        <v>5</v>
      </c>
      <c r="L731" s="9">
        <v>149.30000000000001</v>
      </c>
      <c r="M731" s="12">
        <v>746.5</v>
      </c>
      <c r="N731" s="12">
        <v>0</v>
      </c>
      <c r="O731" s="11">
        <f t="shared" si="94"/>
        <v>5</v>
      </c>
      <c r="P731" s="12">
        <f t="shared" si="95"/>
        <v>0</v>
      </c>
      <c r="Q731" s="12">
        <f t="shared" si="96"/>
        <v>5</v>
      </c>
      <c r="R731" s="6" t="str">
        <f t="shared" si="97"/>
        <v>NO</v>
      </c>
      <c r="S731" s="6" t="str">
        <f t="shared" si="100"/>
        <v>YES</v>
      </c>
      <c r="T731" s="12">
        <f t="shared" si="101"/>
        <v>1866.2500000000002</v>
      </c>
      <c r="U731" s="12">
        <f t="shared" si="98"/>
        <v>746.5</v>
      </c>
      <c r="V731" s="12">
        <f t="shared" si="99"/>
        <v>1119.7500000000002</v>
      </c>
    </row>
    <row r="732" spans="1:22" x14ac:dyDescent="0.25">
      <c r="A732" s="6" t="s">
        <v>24</v>
      </c>
      <c r="B732" s="6" t="s">
        <v>23</v>
      </c>
      <c r="C732" s="36" t="s">
        <v>494</v>
      </c>
      <c r="D732" s="36" t="s">
        <v>494</v>
      </c>
      <c r="E732" s="24" t="s">
        <v>393</v>
      </c>
      <c r="F732" t="s">
        <v>390</v>
      </c>
      <c r="G732" t="s">
        <v>391</v>
      </c>
      <c r="H732" t="s">
        <v>388</v>
      </c>
      <c r="I732" t="s">
        <v>389</v>
      </c>
      <c r="J732" s="6" t="s">
        <v>519</v>
      </c>
      <c r="K732" s="12">
        <v>12.5</v>
      </c>
      <c r="L732" s="9">
        <v>30.71</v>
      </c>
      <c r="M732" s="12">
        <v>383.88</v>
      </c>
      <c r="N732" s="12">
        <v>0</v>
      </c>
      <c r="O732" s="11">
        <f t="shared" ref="O732:O795" si="102">M732/L732</f>
        <v>12.500162813415825</v>
      </c>
      <c r="P732" s="12">
        <f t="shared" si="95"/>
        <v>0</v>
      </c>
      <c r="Q732" s="12">
        <f t="shared" si="96"/>
        <v>12.500162813415825</v>
      </c>
      <c r="R732" s="6" t="str">
        <f t="shared" si="97"/>
        <v>YES</v>
      </c>
      <c r="S732" s="6" t="str">
        <f t="shared" si="100"/>
        <v>YES</v>
      </c>
      <c r="T732" s="12">
        <f t="shared" si="101"/>
        <v>383.875</v>
      </c>
      <c r="U732" s="12">
        <f t="shared" si="98"/>
        <v>383.88</v>
      </c>
      <c r="V732" s="12">
        <f t="shared" si="99"/>
        <v>-4.9999999999954525E-3</v>
      </c>
    </row>
    <row r="733" spans="1:22" x14ac:dyDescent="0.25">
      <c r="A733" s="6" t="s">
        <v>24</v>
      </c>
      <c r="B733" s="6" t="s">
        <v>23</v>
      </c>
      <c r="C733" s="36" t="s">
        <v>494</v>
      </c>
      <c r="D733" s="36" t="s">
        <v>494</v>
      </c>
      <c r="E733" s="24" t="s">
        <v>393</v>
      </c>
      <c r="F733" t="s">
        <v>390</v>
      </c>
      <c r="G733" t="s">
        <v>391</v>
      </c>
      <c r="H733" t="s">
        <v>388</v>
      </c>
      <c r="I733" t="s">
        <v>389</v>
      </c>
      <c r="J733" s="6" t="s">
        <v>519</v>
      </c>
      <c r="K733" s="12">
        <v>15</v>
      </c>
      <c r="L733" s="9">
        <v>10.7</v>
      </c>
      <c r="M733" s="12">
        <v>160.5</v>
      </c>
      <c r="N733" s="12">
        <v>0</v>
      </c>
      <c r="O733" s="11">
        <f t="shared" si="102"/>
        <v>15.000000000000002</v>
      </c>
      <c r="P733" s="12">
        <f t="shared" si="95"/>
        <v>0</v>
      </c>
      <c r="Q733" s="12">
        <f t="shared" si="96"/>
        <v>15.000000000000002</v>
      </c>
      <c r="R733" s="6" t="str">
        <f t="shared" si="97"/>
        <v>YES</v>
      </c>
      <c r="S733" s="6" t="str">
        <f t="shared" si="100"/>
        <v>YES</v>
      </c>
      <c r="T733" s="12">
        <f t="shared" si="101"/>
        <v>133.75</v>
      </c>
      <c r="U733" s="12">
        <f t="shared" si="98"/>
        <v>160.5</v>
      </c>
      <c r="V733" s="12">
        <f t="shared" si="99"/>
        <v>-26.75</v>
      </c>
    </row>
    <row r="734" spans="1:22" x14ac:dyDescent="0.25">
      <c r="A734" s="6" t="s">
        <v>24</v>
      </c>
      <c r="B734" s="6" t="s">
        <v>23</v>
      </c>
      <c r="C734" s="36" t="s">
        <v>494</v>
      </c>
      <c r="D734" s="36" t="s">
        <v>494</v>
      </c>
      <c r="E734" s="24" t="s">
        <v>393</v>
      </c>
      <c r="F734" t="s">
        <v>390</v>
      </c>
      <c r="G734" t="s">
        <v>391</v>
      </c>
      <c r="H734" t="s">
        <v>388</v>
      </c>
      <c r="I734" t="s">
        <v>389</v>
      </c>
      <c r="J734" s="6" t="s">
        <v>519</v>
      </c>
      <c r="K734" s="12">
        <v>22.5</v>
      </c>
      <c r="L734" s="9">
        <v>1</v>
      </c>
      <c r="M734" s="12">
        <v>22.5</v>
      </c>
      <c r="N734" s="12">
        <v>0</v>
      </c>
      <c r="O734" s="11">
        <f t="shared" si="102"/>
        <v>22.5</v>
      </c>
      <c r="P734" s="12">
        <f t="shared" si="95"/>
        <v>0</v>
      </c>
      <c r="Q734" s="12">
        <f t="shared" si="96"/>
        <v>22.5</v>
      </c>
      <c r="R734" s="6" t="str">
        <f t="shared" si="97"/>
        <v>YES</v>
      </c>
      <c r="S734" s="6" t="str">
        <f t="shared" si="100"/>
        <v>YES</v>
      </c>
      <c r="T734" s="12">
        <f t="shared" si="101"/>
        <v>12.5</v>
      </c>
      <c r="U734" s="12">
        <f t="shared" si="98"/>
        <v>22.5</v>
      </c>
      <c r="V734" s="12">
        <f t="shared" si="99"/>
        <v>-10</v>
      </c>
    </row>
    <row r="735" spans="1:22" x14ac:dyDescent="0.25">
      <c r="A735" s="6" t="s">
        <v>24</v>
      </c>
      <c r="B735" s="6" t="s">
        <v>23</v>
      </c>
      <c r="C735" s="36" t="s">
        <v>494</v>
      </c>
      <c r="D735" s="36" t="s">
        <v>494</v>
      </c>
      <c r="E735" s="24" t="s">
        <v>393</v>
      </c>
      <c r="F735" t="s">
        <v>390</v>
      </c>
      <c r="G735" t="s">
        <v>391</v>
      </c>
      <c r="H735" t="s">
        <v>388</v>
      </c>
      <c r="I735" t="s">
        <v>389</v>
      </c>
      <c r="J735" s="6" t="s">
        <v>520</v>
      </c>
      <c r="K735" s="12">
        <v>0</v>
      </c>
      <c r="L735" s="9">
        <v>0</v>
      </c>
      <c r="M735" s="12">
        <v>10837.05</v>
      </c>
      <c r="N735" s="12">
        <v>10837.05</v>
      </c>
      <c r="O735" s="11" t="e">
        <f t="shared" si="102"/>
        <v>#DIV/0!</v>
      </c>
      <c r="P735" s="12" t="e">
        <f t="shared" si="95"/>
        <v>#DIV/0!</v>
      </c>
      <c r="Q735" s="12" t="e">
        <f t="shared" si="96"/>
        <v>#DIV/0!</v>
      </c>
      <c r="R735" s="6" t="e">
        <f t="shared" si="97"/>
        <v>#DIV/0!</v>
      </c>
      <c r="S735" s="6" t="e">
        <f t="shared" si="100"/>
        <v>#DIV/0!</v>
      </c>
      <c r="T735" s="12">
        <f t="shared" si="101"/>
        <v>0</v>
      </c>
      <c r="U735" s="12">
        <f t="shared" si="98"/>
        <v>21674.1</v>
      </c>
      <c r="V735" s="12">
        <f t="shared" si="99"/>
        <v>-21674.1</v>
      </c>
    </row>
    <row r="736" spans="1:22" x14ac:dyDescent="0.25">
      <c r="A736" s="6" t="s">
        <v>24</v>
      </c>
      <c r="B736" s="6" t="s">
        <v>23</v>
      </c>
      <c r="C736" s="36" t="s">
        <v>494</v>
      </c>
      <c r="D736" s="36" t="s">
        <v>494</v>
      </c>
      <c r="E736" s="24" t="s">
        <v>393</v>
      </c>
      <c r="F736" t="s">
        <v>390</v>
      </c>
      <c r="G736" t="s">
        <v>391</v>
      </c>
      <c r="H736" t="s">
        <v>388</v>
      </c>
      <c r="I736" t="s">
        <v>389</v>
      </c>
      <c r="J736" s="6" t="s">
        <v>520</v>
      </c>
      <c r="K736" s="12">
        <v>5</v>
      </c>
      <c r="L736" s="9">
        <v>360.47</v>
      </c>
      <c r="M736" s="12">
        <v>1802.35</v>
      </c>
      <c r="N736" s="12">
        <v>0</v>
      </c>
      <c r="O736" s="11">
        <f t="shared" si="102"/>
        <v>4.9999999999999991</v>
      </c>
      <c r="P736" s="12">
        <f t="shared" si="95"/>
        <v>0</v>
      </c>
      <c r="Q736" s="12">
        <f t="shared" si="96"/>
        <v>4.9999999999999991</v>
      </c>
      <c r="R736" s="6" t="str">
        <f t="shared" si="97"/>
        <v>NO</v>
      </c>
      <c r="S736" s="6" t="str">
        <f t="shared" si="100"/>
        <v>YES</v>
      </c>
      <c r="T736" s="12">
        <f t="shared" si="101"/>
        <v>4505.875</v>
      </c>
      <c r="U736" s="12">
        <f t="shared" si="98"/>
        <v>1802.35</v>
      </c>
      <c r="V736" s="12">
        <f t="shared" si="99"/>
        <v>2703.5250000000001</v>
      </c>
    </row>
    <row r="737" spans="1:22" x14ac:dyDescent="0.25">
      <c r="A737" s="6" t="s">
        <v>24</v>
      </c>
      <c r="B737" s="6" t="s">
        <v>23</v>
      </c>
      <c r="C737" s="36" t="s">
        <v>494</v>
      </c>
      <c r="D737" s="36" t="s">
        <v>494</v>
      </c>
      <c r="E737" s="24" t="s">
        <v>393</v>
      </c>
      <c r="F737" t="s">
        <v>390</v>
      </c>
      <c r="G737" t="s">
        <v>391</v>
      </c>
      <c r="H737" t="s">
        <v>388</v>
      </c>
      <c r="I737" t="s">
        <v>389</v>
      </c>
      <c r="J737" s="6" t="s">
        <v>520</v>
      </c>
      <c r="K737" s="12">
        <v>6.5</v>
      </c>
      <c r="L737" s="9">
        <v>7.27</v>
      </c>
      <c r="M737" s="12">
        <v>47.26</v>
      </c>
      <c r="N737" s="12">
        <v>0</v>
      </c>
      <c r="O737" s="11">
        <f t="shared" si="102"/>
        <v>6.5006877579092164</v>
      </c>
      <c r="P737" s="12">
        <f t="shared" si="95"/>
        <v>0</v>
      </c>
      <c r="Q737" s="12">
        <f t="shared" si="96"/>
        <v>6.5006877579092164</v>
      </c>
      <c r="R737" s="6" t="str">
        <f t="shared" si="97"/>
        <v>NO</v>
      </c>
      <c r="S737" s="6" t="str">
        <f t="shared" si="100"/>
        <v>YES</v>
      </c>
      <c r="T737" s="12">
        <f t="shared" si="101"/>
        <v>90.875</v>
      </c>
      <c r="U737" s="12">
        <f t="shared" si="98"/>
        <v>47.26</v>
      </c>
      <c r="V737" s="12">
        <f t="shared" si="99"/>
        <v>43.615000000000002</v>
      </c>
    </row>
    <row r="738" spans="1:22" x14ac:dyDescent="0.25">
      <c r="A738" s="6" t="s">
        <v>24</v>
      </c>
      <c r="B738" s="6" t="s">
        <v>23</v>
      </c>
      <c r="C738" s="36" t="s">
        <v>494</v>
      </c>
      <c r="D738" s="36" t="s">
        <v>494</v>
      </c>
      <c r="E738" s="24" t="s">
        <v>393</v>
      </c>
      <c r="F738" t="s">
        <v>390</v>
      </c>
      <c r="G738" t="s">
        <v>391</v>
      </c>
      <c r="H738" t="s">
        <v>388</v>
      </c>
      <c r="I738" t="s">
        <v>389</v>
      </c>
      <c r="J738" s="6" t="s">
        <v>520</v>
      </c>
      <c r="K738" s="12">
        <v>12.5</v>
      </c>
      <c r="L738" s="9">
        <v>1.28</v>
      </c>
      <c r="M738" s="12">
        <v>16.010000000000002</v>
      </c>
      <c r="N738" s="12">
        <v>0</v>
      </c>
      <c r="O738" s="11">
        <f t="shared" si="102"/>
        <v>12.507812500000002</v>
      </c>
      <c r="P738" s="12">
        <f t="shared" si="95"/>
        <v>0</v>
      </c>
      <c r="Q738" s="12">
        <f t="shared" si="96"/>
        <v>12.507812500000002</v>
      </c>
      <c r="R738" s="6" t="str">
        <f t="shared" si="97"/>
        <v>YES</v>
      </c>
      <c r="S738" s="6" t="str">
        <f t="shared" si="100"/>
        <v>YES</v>
      </c>
      <c r="T738" s="12">
        <f t="shared" si="101"/>
        <v>16</v>
      </c>
      <c r="U738" s="12">
        <f t="shared" si="98"/>
        <v>16.010000000000002</v>
      </c>
      <c r="V738" s="12">
        <f t="shared" si="99"/>
        <v>-1.0000000000001563E-2</v>
      </c>
    </row>
    <row r="739" spans="1:22" x14ac:dyDescent="0.25">
      <c r="A739" s="6" t="s">
        <v>24</v>
      </c>
      <c r="B739" s="6" t="s">
        <v>23</v>
      </c>
      <c r="C739" s="36" t="s">
        <v>494</v>
      </c>
      <c r="D739" s="36" t="s">
        <v>494</v>
      </c>
      <c r="E739" s="24" t="s">
        <v>393</v>
      </c>
      <c r="F739" t="s">
        <v>390</v>
      </c>
      <c r="G739" t="s">
        <v>391</v>
      </c>
      <c r="H739" t="s">
        <v>388</v>
      </c>
      <c r="I739" t="s">
        <v>389</v>
      </c>
      <c r="J739" s="6" t="s">
        <v>520</v>
      </c>
      <c r="K739" s="12">
        <v>14</v>
      </c>
      <c r="L739" s="9">
        <v>8.18</v>
      </c>
      <c r="M739" s="12">
        <v>114.52</v>
      </c>
      <c r="N739" s="12">
        <v>0</v>
      </c>
      <c r="O739" s="11">
        <f t="shared" si="102"/>
        <v>14</v>
      </c>
      <c r="P739" s="12">
        <f t="shared" si="95"/>
        <v>0</v>
      </c>
      <c r="Q739" s="12">
        <f t="shared" si="96"/>
        <v>14</v>
      </c>
      <c r="R739" s="6" t="str">
        <f t="shared" si="97"/>
        <v>YES</v>
      </c>
      <c r="S739" s="6" t="str">
        <f t="shared" si="100"/>
        <v>YES</v>
      </c>
      <c r="T739" s="12">
        <f t="shared" si="101"/>
        <v>102.25</v>
      </c>
      <c r="U739" s="12">
        <f t="shared" si="98"/>
        <v>114.52</v>
      </c>
      <c r="V739" s="12">
        <f t="shared" si="99"/>
        <v>-12.269999999999996</v>
      </c>
    </row>
    <row r="740" spans="1:22" x14ac:dyDescent="0.25">
      <c r="A740" s="6" t="s">
        <v>24</v>
      </c>
      <c r="B740" s="6" t="s">
        <v>23</v>
      </c>
      <c r="C740" s="36" t="s">
        <v>494</v>
      </c>
      <c r="D740" s="36" t="s">
        <v>494</v>
      </c>
      <c r="E740" s="24" t="s">
        <v>393</v>
      </c>
      <c r="F740" t="s">
        <v>390</v>
      </c>
      <c r="G740" t="s">
        <v>391</v>
      </c>
      <c r="H740" t="s">
        <v>388</v>
      </c>
      <c r="I740" t="s">
        <v>389</v>
      </c>
      <c r="J740" s="6" t="s">
        <v>520</v>
      </c>
      <c r="K740" s="12">
        <v>15</v>
      </c>
      <c r="L740" s="9">
        <v>22</v>
      </c>
      <c r="M740" s="12">
        <v>330</v>
      </c>
      <c r="N740" s="12">
        <v>0</v>
      </c>
      <c r="O740" s="11">
        <f t="shared" si="102"/>
        <v>15</v>
      </c>
      <c r="P740" s="12">
        <f t="shared" si="95"/>
        <v>0</v>
      </c>
      <c r="Q740" s="12">
        <f t="shared" si="96"/>
        <v>15</v>
      </c>
      <c r="R740" s="6" t="str">
        <f t="shared" si="97"/>
        <v>YES</v>
      </c>
      <c r="S740" s="6" t="str">
        <f t="shared" si="100"/>
        <v>YES</v>
      </c>
      <c r="T740" s="12">
        <f t="shared" si="101"/>
        <v>275</v>
      </c>
      <c r="U740" s="12">
        <f t="shared" si="98"/>
        <v>330</v>
      </c>
      <c r="V740" s="12">
        <f t="shared" si="99"/>
        <v>-55</v>
      </c>
    </row>
    <row r="741" spans="1:22" x14ac:dyDescent="0.25">
      <c r="A741" s="6" t="s">
        <v>24</v>
      </c>
      <c r="B741" s="6" t="s">
        <v>23</v>
      </c>
      <c r="C741" t="s">
        <v>521</v>
      </c>
      <c r="D741" t="s">
        <v>521</v>
      </c>
      <c r="E741" s="24" t="s">
        <v>393</v>
      </c>
      <c r="F741" t="s">
        <v>390</v>
      </c>
      <c r="G741" t="s">
        <v>391</v>
      </c>
      <c r="H741" t="s">
        <v>388</v>
      </c>
      <c r="I741" t="s">
        <v>389</v>
      </c>
      <c r="J741" s="6" t="s">
        <v>522</v>
      </c>
      <c r="K741" s="12">
        <v>0</v>
      </c>
      <c r="L741" s="9">
        <v>0</v>
      </c>
      <c r="M741" s="12">
        <v>483.38</v>
      </c>
      <c r="N741" s="12">
        <v>483.38</v>
      </c>
      <c r="O741" s="11" t="e">
        <f t="shared" si="102"/>
        <v>#DIV/0!</v>
      </c>
      <c r="P741" s="12" t="e">
        <f t="shared" si="95"/>
        <v>#DIV/0!</v>
      </c>
      <c r="Q741" s="12" t="e">
        <f t="shared" si="96"/>
        <v>#DIV/0!</v>
      </c>
      <c r="R741" s="6" t="e">
        <f t="shared" si="97"/>
        <v>#DIV/0!</v>
      </c>
      <c r="S741" s="6" t="e">
        <f t="shared" si="100"/>
        <v>#DIV/0!</v>
      </c>
      <c r="T741" s="12">
        <f t="shared" si="101"/>
        <v>0</v>
      </c>
      <c r="U741" s="12">
        <f t="shared" si="98"/>
        <v>966.76</v>
      </c>
      <c r="V741" s="12">
        <f t="shared" si="99"/>
        <v>-966.76</v>
      </c>
    </row>
    <row r="742" spans="1:22" x14ac:dyDescent="0.25">
      <c r="A742" s="6" t="s">
        <v>24</v>
      </c>
      <c r="B742" s="6" t="s">
        <v>23</v>
      </c>
      <c r="C742" t="s">
        <v>521</v>
      </c>
      <c r="D742" t="s">
        <v>521</v>
      </c>
      <c r="E742" s="24" t="s">
        <v>393</v>
      </c>
      <c r="F742" t="s">
        <v>390</v>
      </c>
      <c r="G742" t="s">
        <v>391</v>
      </c>
      <c r="H742" t="s">
        <v>388</v>
      </c>
      <c r="I742" t="s">
        <v>389</v>
      </c>
      <c r="J742" s="6" t="s">
        <v>522</v>
      </c>
      <c r="K742" s="12">
        <v>5</v>
      </c>
      <c r="L742" s="9">
        <v>27.95</v>
      </c>
      <c r="M742" s="12">
        <v>139.75</v>
      </c>
      <c r="N742" s="12">
        <v>0</v>
      </c>
      <c r="O742" s="11">
        <f t="shared" si="102"/>
        <v>5</v>
      </c>
      <c r="P742" s="12">
        <f t="shared" si="95"/>
        <v>0</v>
      </c>
      <c r="Q742" s="12">
        <f t="shared" si="96"/>
        <v>5</v>
      </c>
      <c r="R742" s="6" t="str">
        <f t="shared" si="97"/>
        <v>NO</v>
      </c>
      <c r="S742" s="6" t="str">
        <f t="shared" si="100"/>
        <v>YES</v>
      </c>
      <c r="T742" s="12">
        <f t="shared" si="101"/>
        <v>349.375</v>
      </c>
      <c r="U742" s="12">
        <f t="shared" si="98"/>
        <v>139.75</v>
      </c>
      <c r="V742" s="12">
        <f t="shared" si="99"/>
        <v>209.625</v>
      </c>
    </row>
    <row r="743" spans="1:22" x14ac:dyDescent="0.25">
      <c r="A743" s="6" t="s">
        <v>24</v>
      </c>
      <c r="B743" s="6" t="s">
        <v>23</v>
      </c>
      <c r="C743" t="s">
        <v>521</v>
      </c>
      <c r="D743" t="s">
        <v>521</v>
      </c>
      <c r="E743" s="24" t="s">
        <v>393</v>
      </c>
      <c r="F743" t="s">
        <v>390</v>
      </c>
      <c r="G743" t="s">
        <v>391</v>
      </c>
      <c r="H743" t="s">
        <v>388</v>
      </c>
      <c r="I743" t="s">
        <v>389</v>
      </c>
      <c r="J743" s="6" t="s">
        <v>522</v>
      </c>
      <c r="K743" s="12">
        <v>15</v>
      </c>
      <c r="L743" s="9">
        <v>10.5</v>
      </c>
      <c r="M743" s="12">
        <v>157.5</v>
      </c>
      <c r="N743" s="12">
        <v>0</v>
      </c>
      <c r="O743" s="11">
        <f t="shared" si="102"/>
        <v>15</v>
      </c>
      <c r="P743" s="12">
        <f t="shared" si="95"/>
        <v>0</v>
      </c>
      <c r="Q743" s="12">
        <f t="shared" si="96"/>
        <v>15</v>
      </c>
      <c r="R743" s="6" t="str">
        <f t="shared" si="97"/>
        <v>YES</v>
      </c>
      <c r="S743" s="6" t="str">
        <f t="shared" si="100"/>
        <v>YES</v>
      </c>
      <c r="T743" s="12">
        <f t="shared" si="101"/>
        <v>131.25</v>
      </c>
      <c r="U743" s="12">
        <f t="shared" si="98"/>
        <v>157.5</v>
      </c>
      <c r="V743" s="12">
        <f t="shared" si="99"/>
        <v>-26.25</v>
      </c>
    </row>
    <row r="744" spans="1:22" x14ac:dyDescent="0.25">
      <c r="A744" s="6" t="s">
        <v>24</v>
      </c>
      <c r="B744" s="6" t="s">
        <v>23</v>
      </c>
      <c r="C744" t="s">
        <v>521</v>
      </c>
      <c r="D744" t="s">
        <v>521</v>
      </c>
      <c r="E744" s="24" t="s">
        <v>393</v>
      </c>
      <c r="F744" t="s">
        <v>390</v>
      </c>
      <c r="G744" t="s">
        <v>391</v>
      </c>
      <c r="H744" t="s">
        <v>388</v>
      </c>
      <c r="I744" t="s">
        <v>389</v>
      </c>
      <c r="J744" s="6" t="s">
        <v>523</v>
      </c>
      <c r="K744" s="12">
        <v>0</v>
      </c>
      <c r="L744" s="9">
        <v>0</v>
      </c>
      <c r="M744" s="12">
        <v>483.38</v>
      </c>
      <c r="N744" s="12">
        <v>483.38</v>
      </c>
      <c r="O744" s="11" t="e">
        <f t="shared" si="102"/>
        <v>#DIV/0!</v>
      </c>
      <c r="P744" s="12" t="e">
        <f t="shared" si="95"/>
        <v>#DIV/0!</v>
      </c>
      <c r="Q744" s="12" t="e">
        <f t="shared" si="96"/>
        <v>#DIV/0!</v>
      </c>
      <c r="R744" s="6" t="e">
        <f t="shared" si="97"/>
        <v>#DIV/0!</v>
      </c>
      <c r="S744" s="6" t="e">
        <f t="shared" si="100"/>
        <v>#DIV/0!</v>
      </c>
      <c r="T744" s="12">
        <f t="shared" si="101"/>
        <v>0</v>
      </c>
      <c r="U744" s="12">
        <f t="shared" si="98"/>
        <v>966.76</v>
      </c>
      <c r="V744" s="12">
        <f t="shared" si="99"/>
        <v>-966.76</v>
      </c>
    </row>
    <row r="745" spans="1:22" x14ac:dyDescent="0.25">
      <c r="A745" s="6" t="s">
        <v>24</v>
      </c>
      <c r="B745" s="6" t="s">
        <v>23</v>
      </c>
      <c r="C745" t="s">
        <v>521</v>
      </c>
      <c r="D745" t="s">
        <v>521</v>
      </c>
      <c r="E745" s="24" t="s">
        <v>393</v>
      </c>
      <c r="F745" t="s">
        <v>390</v>
      </c>
      <c r="G745" t="s">
        <v>391</v>
      </c>
      <c r="H745" t="s">
        <v>388</v>
      </c>
      <c r="I745" t="s">
        <v>389</v>
      </c>
      <c r="J745" s="6" t="s">
        <v>523</v>
      </c>
      <c r="K745" s="12">
        <v>5</v>
      </c>
      <c r="L745" s="9">
        <v>24.42</v>
      </c>
      <c r="M745" s="12">
        <v>122.1</v>
      </c>
      <c r="N745" s="12">
        <v>0</v>
      </c>
      <c r="O745" s="11">
        <f t="shared" si="102"/>
        <v>4.9999999999999991</v>
      </c>
      <c r="P745" s="12">
        <f t="shared" si="95"/>
        <v>0</v>
      </c>
      <c r="Q745" s="12">
        <f t="shared" si="96"/>
        <v>4.9999999999999991</v>
      </c>
      <c r="R745" s="6" t="str">
        <f t="shared" si="97"/>
        <v>NO</v>
      </c>
      <c r="S745" s="6" t="str">
        <f t="shared" si="100"/>
        <v>YES</v>
      </c>
      <c r="T745" s="12">
        <f t="shared" si="101"/>
        <v>305.25</v>
      </c>
      <c r="U745" s="12">
        <f t="shared" si="98"/>
        <v>122.1</v>
      </c>
      <c r="V745" s="12">
        <f t="shared" si="99"/>
        <v>183.15</v>
      </c>
    </row>
    <row r="746" spans="1:22" x14ac:dyDescent="0.25">
      <c r="A746" s="6" t="s">
        <v>24</v>
      </c>
      <c r="B746" s="6" t="s">
        <v>23</v>
      </c>
      <c r="C746" t="s">
        <v>521</v>
      </c>
      <c r="D746" t="s">
        <v>521</v>
      </c>
      <c r="E746" s="24" t="s">
        <v>393</v>
      </c>
      <c r="F746" t="s">
        <v>390</v>
      </c>
      <c r="G746" t="s">
        <v>391</v>
      </c>
      <c r="H746" t="s">
        <v>388</v>
      </c>
      <c r="I746" t="s">
        <v>389</v>
      </c>
      <c r="J746" s="6" t="s">
        <v>523</v>
      </c>
      <c r="K746" s="12">
        <v>15</v>
      </c>
      <c r="L746" s="9">
        <v>22</v>
      </c>
      <c r="M746" s="12">
        <v>330</v>
      </c>
      <c r="N746" s="12">
        <v>0</v>
      </c>
      <c r="O746" s="11">
        <f t="shared" si="102"/>
        <v>15</v>
      </c>
      <c r="P746" s="12">
        <f t="shared" si="95"/>
        <v>0</v>
      </c>
      <c r="Q746" s="12">
        <f t="shared" si="96"/>
        <v>15</v>
      </c>
      <c r="R746" s="6" t="str">
        <f t="shared" si="97"/>
        <v>YES</v>
      </c>
      <c r="S746" s="6" t="str">
        <f t="shared" si="100"/>
        <v>YES</v>
      </c>
      <c r="T746" s="12">
        <f t="shared" si="101"/>
        <v>275</v>
      </c>
      <c r="U746" s="12">
        <f t="shared" si="98"/>
        <v>330</v>
      </c>
      <c r="V746" s="12">
        <f t="shared" si="99"/>
        <v>-55</v>
      </c>
    </row>
    <row r="747" spans="1:22" x14ac:dyDescent="0.25">
      <c r="A747" s="6" t="s">
        <v>24</v>
      </c>
      <c r="B747" s="6" t="s">
        <v>23</v>
      </c>
      <c r="C747" t="s">
        <v>521</v>
      </c>
      <c r="D747" t="s">
        <v>521</v>
      </c>
      <c r="E747" s="24" t="s">
        <v>393</v>
      </c>
      <c r="F747" t="s">
        <v>390</v>
      </c>
      <c r="G747" t="s">
        <v>391</v>
      </c>
      <c r="H747" t="s">
        <v>388</v>
      </c>
      <c r="I747" t="s">
        <v>389</v>
      </c>
      <c r="J747" s="6" t="s">
        <v>524</v>
      </c>
      <c r="K747" s="12">
        <v>0</v>
      </c>
      <c r="L747" s="9">
        <v>0</v>
      </c>
      <c r="M747" s="12">
        <v>358.38</v>
      </c>
      <c r="N747" s="12">
        <v>358.38</v>
      </c>
      <c r="O747" s="11" t="e">
        <f t="shared" si="102"/>
        <v>#DIV/0!</v>
      </c>
      <c r="P747" s="12" t="e">
        <f t="shared" si="95"/>
        <v>#DIV/0!</v>
      </c>
      <c r="Q747" s="12" t="e">
        <f t="shared" si="96"/>
        <v>#DIV/0!</v>
      </c>
      <c r="R747" s="6" t="e">
        <f t="shared" si="97"/>
        <v>#DIV/0!</v>
      </c>
      <c r="S747" s="6" t="e">
        <f t="shared" si="100"/>
        <v>#DIV/0!</v>
      </c>
      <c r="T747" s="12">
        <f t="shared" si="101"/>
        <v>0</v>
      </c>
      <c r="U747" s="12">
        <f t="shared" si="98"/>
        <v>716.76</v>
      </c>
      <c r="V747" s="12">
        <f t="shared" si="99"/>
        <v>-716.76</v>
      </c>
    </row>
    <row r="748" spans="1:22" x14ac:dyDescent="0.25">
      <c r="A748" s="6" t="s">
        <v>24</v>
      </c>
      <c r="B748" s="6" t="s">
        <v>23</v>
      </c>
      <c r="C748" t="s">
        <v>521</v>
      </c>
      <c r="D748" t="s">
        <v>521</v>
      </c>
      <c r="E748" s="24" t="s">
        <v>393</v>
      </c>
      <c r="F748" t="s">
        <v>390</v>
      </c>
      <c r="G748" t="s">
        <v>391</v>
      </c>
      <c r="H748" t="s">
        <v>388</v>
      </c>
      <c r="I748" t="s">
        <v>389</v>
      </c>
      <c r="J748" s="6" t="s">
        <v>524</v>
      </c>
      <c r="K748" s="12">
        <v>5</v>
      </c>
      <c r="L748" s="9">
        <v>25</v>
      </c>
      <c r="M748" s="12">
        <v>250</v>
      </c>
      <c r="N748" s="12">
        <v>125</v>
      </c>
      <c r="O748" s="11">
        <f t="shared" si="102"/>
        <v>10</v>
      </c>
      <c r="P748" s="12">
        <f t="shared" si="95"/>
        <v>5</v>
      </c>
      <c r="Q748" s="12">
        <f t="shared" si="96"/>
        <v>15</v>
      </c>
      <c r="R748" s="6" t="str">
        <f t="shared" si="97"/>
        <v>YES</v>
      </c>
      <c r="S748" s="6" t="str">
        <f t="shared" si="100"/>
        <v>YES</v>
      </c>
      <c r="T748" s="12">
        <f t="shared" si="101"/>
        <v>312.5</v>
      </c>
      <c r="U748" s="12">
        <f t="shared" si="98"/>
        <v>375</v>
      </c>
      <c r="V748" s="12">
        <f t="shared" si="99"/>
        <v>-62.5</v>
      </c>
    </row>
    <row r="749" spans="1:22" x14ac:dyDescent="0.25">
      <c r="A749" s="6" t="s">
        <v>24</v>
      </c>
      <c r="B749" s="6" t="s">
        <v>23</v>
      </c>
      <c r="C749" t="s">
        <v>521</v>
      </c>
      <c r="D749" t="s">
        <v>521</v>
      </c>
      <c r="E749" s="24" t="s">
        <v>393</v>
      </c>
      <c r="F749" t="s">
        <v>390</v>
      </c>
      <c r="G749" t="s">
        <v>391</v>
      </c>
      <c r="H749" t="s">
        <v>388</v>
      </c>
      <c r="I749" t="s">
        <v>389</v>
      </c>
      <c r="J749" s="6" t="s">
        <v>524</v>
      </c>
      <c r="K749" s="12">
        <v>12.5</v>
      </c>
      <c r="L749" s="9">
        <v>2.63</v>
      </c>
      <c r="M749" s="12">
        <v>32.880000000000003</v>
      </c>
      <c r="N749" s="12">
        <v>0</v>
      </c>
      <c r="O749" s="11">
        <f t="shared" si="102"/>
        <v>12.501901140684412</v>
      </c>
      <c r="P749" s="12">
        <f t="shared" si="95"/>
        <v>0</v>
      </c>
      <c r="Q749" s="12">
        <f t="shared" si="96"/>
        <v>12.501901140684412</v>
      </c>
      <c r="R749" s="6" t="str">
        <f t="shared" si="97"/>
        <v>YES</v>
      </c>
      <c r="S749" s="6" t="str">
        <f t="shared" si="100"/>
        <v>YES</v>
      </c>
      <c r="T749" s="12">
        <f t="shared" si="101"/>
        <v>32.875</v>
      </c>
      <c r="U749" s="12">
        <f t="shared" si="98"/>
        <v>32.880000000000003</v>
      </c>
      <c r="V749" s="12">
        <f t="shared" si="99"/>
        <v>-5.000000000002558E-3</v>
      </c>
    </row>
    <row r="750" spans="1:22" x14ac:dyDescent="0.25">
      <c r="A750" s="6" t="s">
        <v>24</v>
      </c>
      <c r="B750" s="6" t="s">
        <v>23</v>
      </c>
      <c r="C750" t="s">
        <v>521</v>
      </c>
      <c r="D750" t="s">
        <v>521</v>
      </c>
      <c r="E750" s="24" t="s">
        <v>393</v>
      </c>
      <c r="F750" t="s">
        <v>390</v>
      </c>
      <c r="G750" t="s">
        <v>391</v>
      </c>
      <c r="H750" t="s">
        <v>388</v>
      </c>
      <c r="I750" t="s">
        <v>389</v>
      </c>
      <c r="J750" s="6" t="s">
        <v>524</v>
      </c>
      <c r="K750" s="12">
        <v>15</v>
      </c>
      <c r="L750" s="9">
        <v>19</v>
      </c>
      <c r="M750" s="12">
        <v>285</v>
      </c>
      <c r="N750" s="12">
        <v>0</v>
      </c>
      <c r="O750" s="11">
        <f t="shared" si="102"/>
        <v>15</v>
      </c>
      <c r="P750" s="12">
        <f t="shared" si="95"/>
        <v>0</v>
      </c>
      <c r="Q750" s="12">
        <f t="shared" si="96"/>
        <v>15</v>
      </c>
      <c r="R750" s="6" t="str">
        <f t="shared" si="97"/>
        <v>YES</v>
      </c>
      <c r="S750" s="6" t="str">
        <f t="shared" si="100"/>
        <v>YES</v>
      </c>
      <c r="T750" s="12">
        <f t="shared" si="101"/>
        <v>237.5</v>
      </c>
      <c r="U750" s="12">
        <f t="shared" si="98"/>
        <v>285</v>
      </c>
      <c r="V750" s="12">
        <f t="shared" si="99"/>
        <v>-47.5</v>
      </c>
    </row>
    <row r="751" spans="1:22" x14ac:dyDescent="0.25">
      <c r="A751" s="6" t="s">
        <v>24</v>
      </c>
      <c r="B751" s="6" t="s">
        <v>23</v>
      </c>
      <c r="C751" t="s">
        <v>521</v>
      </c>
      <c r="D751" t="s">
        <v>521</v>
      </c>
      <c r="E751" s="24" t="s">
        <v>393</v>
      </c>
      <c r="F751" t="s">
        <v>390</v>
      </c>
      <c r="G751" t="s">
        <v>391</v>
      </c>
      <c r="H751" t="s">
        <v>388</v>
      </c>
      <c r="I751" t="s">
        <v>389</v>
      </c>
      <c r="J751" s="6" t="s">
        <v>525</v>
      </c>
      <c r="K751" s="12">
        <v>0</v>
      </c>
      <c r="L751" s="9">
        <v>0</v>
      </c>
      <c r="M751" s="12">
        <v>296.99</v>
      </c>
      <c r="N751" s="12">
        <v>216.57</v>
      </c>
      <c r="O751" s="11" t="e">
        <f t="shared" si="102"/>
        <v>#DIV/0!</v>
      </c>
      <c r="P751" s="12" t="e">
        <f t="shared" si="95"/>
        <v>#DIV/0!</v>
      </c>
      <c r="Q751" s="12" t="e">
        <f t="shared" si="96"/>
        <v>#DIV/0!</v>
      </c>
      <c r="R751" s="6" t="e">
        <f t="shared" si="97"/>
        <v>#DIV/0!</v>
      </c>
      <c r="S751" s="6" t="e">
        <f t="shared" si="100"/>
        <v>#DIV/0!</v>
      </c>
      <c r="T751" s="12">
        <f t="shared" si="101"/>
        <v>0</v>
      </c>
      <c r="U751" s="12">
        <f t="shared" si="98"/>
        <v>513.55999999999995</v>
      </c>
      <c r="V751" s="12">
        <f t="shared" si="99"/>
        <v>-513.55999999999995</v>
      </c>
    </row>
    <row r="752" spans="1:22" x14ac:dyDescent="0.25">
      <c r="A752" s="6" t="s">
        <v>24</v>
      </c>
      <c r="B752" s="6" t="s">
        <v>23</v>
      </c>
      <c r="C752" t="s">
        <v>521</v>
      </c>
      <c r="D752" t="s">
        <v>521</v>
      </c>
      <c r="E752" s="24" t="s">
        <v>393</v>
      </c>
      <c r="F752" t="s">
        <v>390</v>
      </c>
      <c r="G752" t="s">
        <v>391</v>
      </c>
      <c r="H752" t="s">
        <v>388</v>
      </c>
      <c r="I752" t="s">
        <v>389</v>
      </c>
      <c r="J752" s="6" t="s">
        <v>525</v>
      </c>
      <c r="K752" s="12">
        <v>6</v>
      </c>
      <c r="L752" s="9">
        <v>26</v>
      </c>
      <c r="M752" s="12">
        <v>156</v>
      </c>
      <c r="N752" s="12">
        <v>0</v>
      </c>
      <c r="O752" s="11">
        <f t="shared" si="102"/>
        <v>6</v>
      </c>
      <c r="P752" s="12">
        <f t="shared" si="95"/>
        <v>0</v>
      </c>
      <c r="Q752" s="12">
        <f t="shared" si="96"/>
        <v>6</v>
      </c>
      <c r="R752" s="6" t="str">
        <f t="shared" si="97"/>
        <v>NO</v>
      </c>
      <c r="S752" s="6" t="str">
        <f t="shared" si="100"/>
        <v>YES</v>
      </c>
      <c r="T752" s="12">
        <f t="shared" si="101"/>
        <v>325</v>
      </c>
      <c r="U752" s="12">
        <f t="shared" si="98"/>
        <v>156</v>
      </c>
      <c r="V752" s="12">
        <f t="shared" si="99"/>
        <v>169</v>
      </c>
    </row>
    <row r="753" spans="1:22" x14ac:dyDescent="0.25">
      <c r="A753" s="6" t="s">
        <v>24</v>
      </c>
      <c r="B753" s="6" t="s">
        <v>23</v>
      </c>
      <c r="C753" t="s">
        <v>521</v>
      </c>
      <c r="D753" t="s">
        <v>521</v>
      </c>
      <c r="E753" s="24" t="s">
        <v>393</v>
      </c>
      <c r="F753" t="s">
        <v>390</v>
      </c>
      <c r="G753" t="s">
        <v>391</v>
      </c>
      <c r="H753" t="s">
        <v>388</v>
      </c>
      <c r="I753" t="s">
        <v>389</v>
      </c>
      <c r="J753" s="6" t="s">
        <v>525</v>
      </c>
      <c r="K753" s="12">
        <v>13.5</v>
      </c>
      <c r="L753" s="9">
        <v>0.33</v>
      </c>
      <c r="M753" s="12">
        <v>4.46</v>
      </c>
      <c r="N753" s="12">
        <v>0</v>
      </c>
      <c r="O753" s="11">
        <f t="shared" si="102"/>
        <v>13.515151515151514</v>
      </c>
      <c r="P753" s="12">
        <f t="shared" si="95"/>
        <v>0</v>
      </c>
      <c r="Q753" s="12">
        <f t="shared" si="96"/>
        <v>13.515151515151514</v>
      </c>
      <c r="R753" s="6" t="str">
        <f t="shared" si="97"/>
        <v>YES</v>
      </c>
      <c r="S753" s="6" t="str">
        <f t="shared" si="100"/>
        <v>YES</v>
      </c>
      <c r="T753" s="12">
        <f t="shared" si="101"/>
        <v>4.125</v>
      </c>
      <c r="U753" s="12">
        <f t="shared" si="98"/>
        <v>4.46</v>
      </c>
      <c r="V753" s="12">
        <f t="shared" si="99"/>
        <v>-0.33499999999999996</v>
      </c>
    </row>
    <row r="754" spans="1:22" x14ac:dyDescent="0.25">
      <c r="A754" s="6" t="s">
        <v>24</v>
      </c>
      <c r="B754" s="6" t="s">
        <v>23</v>
      </c>
      <c r="C754" t="s">
        <v>521</v>
      </c>
      <c r="D754" t="s">
        <v>521</v>
      </c>
      <c r="E754" s="24" t="s">
        <v>393</v>
      </c>
      <c r="F754" t="s">
        <v>390</v>
      </c>
      <c r="G754" t="s">
        <v>391</v>
      </c>
      <c r="H754" t="s">
        <v>388</v>
      </c>
      <c r="I754" t="s">
        <v>389</v>
      </c>
      <c r="J754" s="6" t="s">
        <v>525</v>
      </c>
      <c r="K754" s="12">
        <v>15</v>
      </c>
      <c r="L754" s="9">
        <v>14</v>
      </c>
      <c r="M754" s="12">
        <v>210</v>
      </c>
      <c r="N754" s="12">
        <v>0</v>
      </c>
      <c r="O754" s="11">
        <f t="shared" si="102"/>
        <v>15</v>
      </c>
      <c r="P754" s="12">
        <f t="shared" si="95"/>
        <v>0</v>
      </c>
      <c r="Q754" s="12">
        <f t="shared" si="96"/>
        <v>15</v>
      </c>
      <c r="R754" s="6" t="str">
        <f t="shared" si="97"/>
        <v>YES</v>
      </c>
      <c r="S754" s="6" t="str">
        <f t="shared" si="100"/>
        <v>YES</v>
      </c>
      <c r="T754" s="12">
        <f t="shared" si="101"/>
        <v>175</v>
      </c>
      <c r="U754" s="12">
        <f t="shared" si="98"/>
        <v>210</v>
      </c>
      <c r="V754" s="12">
        <f t="shared" si="99"/>
        <v>-35</v>
      </c>
    </row>
    <row r="755" spans="1:22" x14ac:dyDescent="0.25">
      <c r="A755" s="6" t="s">
        <v>24</v>
      </c>
      <c r="B755" s="6" t="s">
        <v>23</v>
      </c>
      <c r="C755" t="s">
        <v>521</v>
      </c>
      <c r="D755" t="s">
        <v>521</v>
      </c>
      <c r="E755" s="24" t="s">
        <v>393</v>
      </c>
      <c r="F755" t="s">
        <v>390</v>
      </c>
      <c r="G755" t="s">
        <v>391</v>
      </c>
      <c r="H755" t="s">
        <v>388</v>
      </c>
      <c r="I755" t="s">
        <v>389</v>
      </c>
      <c r="J755" s="6" t="s">
        <v>506</v>
      </c>
      <c r="K755" s="12">
        <v>0</v>
      </c>
      <c r="L755" s="9">
        <v>0</v>
      </c>
      <c r="M755" s="12">
        <v>483.38</v>
      </c>
      <c r="N755" s="12">
        <v>483.38</v>
      </c>
      <c r="O755" s="11" t="e">
        <f t="shared" si="102"/>
        <v>#DIV/0!</v>
      </c>
      <c r="P755" s="12" t="e">
        <f t="shared" si="95"/>
        <v>#DIV/0!</v>
      </c>
      <c r="Q755" s="12" t="e">
        <f t="shared" si="96"/>
        <v>#DIV/0!</v>
      </c>
      <c r="R755" s="6" t="e">
        <f t="shared" si="97"/>
        <v>#DIV/0!</v>
      </c>
      <c r="S755" s="6" t="e">
        <f t="shared" si="100"/>
        <v>#DIV/0!</v>
      </c>
      <c r="T755" s="12">
        <f t="shared" si="101"/>
        <v>0</v>
      </c>
      <c r="U755" s="12">
        <f t="shared" si="98"/>
        <v>966.76</v>
      </c>
      <c r="V755" s="12">
        <f t="shared" si="99"/>
        <v>-966.76</v>
      </c>
    </row>
    <row r="756" spans="1:22" x14ac:dyDescent="0.25">
      <c r="A756" s="6" t="s">
        <v>24</v>
      </c>
      <c r="B756" s="6" t="s">
        <v>23</v>
      </c>
      <c r="C756" t="s">
        <v>521</v>
      </c>
      <c r="D756" t="s">
        <v>521</v>
      </c>
      <c r="E756" s="24" t="s">
        <v>393</v>
      </c>
      <c r="F756" t="s">
        <v>390</v>
      </c>
      <c r="G756" t="s">
        <v>391</v>
      </c>
      <c r="H756" t="s">
        <v>388</v>
      </c>
      <c r="I756" t="s">
        <v>389</v>
      </c>
      <c r="J756" s="6" t="s">
        <v>506</v>
      </c>
      <c r="K756" s="12">
        <v>5</v>
      </c>
      <c r="L756" s="9">
        <v>24.64</v>
      </c>
      <c r="M756" s="12">
        <v>123.2</v>
      </c>
      <c r="N756" s="12">
        <v>0</v>
      </c>
      <c r="O756" s="11">
        <f t="shared" si="102"/>
        <v>5</v>
      </c>
      <c r="P756" s="12">
        <f t="shared" si="95"/>
        <v>0</v>
      </c>
      <c r="Q756" s="12">
        <f t="shared" si="96"/>
        <v>5</v>
      </c>
      <c r="R756" s="6" t="str">
        <f t="shared" si="97"/>
        <v>NO</v>
      </c>
      <c r="S756" s="6" t="str">
        <f t="shared" si="100"/>
        <v>YES</v>
      </c>
      <c r="T756" s="12">
        <f t="shared" si="101"/>
        <v>308</v>
      </c>
      <c r="U756" s="12">
        <f t="shared" si="98"/>
        <v>123.2</v>
      </c>
      <c r="V756" s="12">
        <f t="shared" si="99"/>
        <v>184.8</v>
      </c>
    </row>
    <row r="757" spans="1:22" x14ac:dyDescent="0.25">
      <c r="A757" s="6" t="s">
        <v>24</v>
      </c>
      <c r="B757" s="6" t="s">
        <v>23</v>
      </c>
      <c r="C757" t="s">
        <v>521</v>
      </c>
      <c r="D757" t="s">
        <v>521</v>
      </c>
      <c r="E757" s="24" t="s">
        <v>393</v>
      </c>
      <c r="F757" t="s">
        <v>390</v>
      </c>
      <c r="G757" t="s">
        <v>391</v>
      </c>
      <c r="H757" t="s">
        <v>388</v>
      </c>
      <c r="I757" t="s">
        <v>389</v>
      </c>
      <c r="J757" s="6" t="s">
        <v>506</v>
      </c>
      <c r="K757" s="12">
        <v>15</v>
      </c>
      <c r="L757" s="9">
        <v>17.43</v>
      </c>
      <c r="M757" s="12">
        <v>261.45</v>
      </c>
      <c r="N757" s="12">
        <v>0</v>
      </c>
      <c r="O757" s="11">
        <f t="shared" si="102"/>
        <v>15</v>
      </c>
      <c r="P757" s="12">
        <f t="shared" si="95"/>
        <v>0</v>
      </c>
      <c r="Q757" s="12">
        <f t="shared" si="96"/>
        <v>15</v>
      </c>
      <c r="R757" s="6" t="str">
        <f t="shared" si="97"/>
        <v>YES</v>
      </c>
      <c r="S757" s="6" t="str">
        <f t="shared" si="100"/>
        <v>YES</v>
      </c>
      <c r="T757" s="12">
        <f t="shared" si="101"/>
        <v>217.875</v>
      </c>
      <c r="U757" s="12">
        <f t="shared" si="98"/>
        <v>261.45</v>
      </c>
      <c r="V757" s="12">
        <f t="shared" si="99"/>
        <v>-43.574999999999989</v>
      </c>
    </row>
    <row r="758" spans="1:22" x14ac:dyDescent="0.25">
      <c r="A758" s="6" t="s">
        <v>24</v>
      </c>
      <c r="B758" s="6" t="s">
        <v>23</v>
      </c>
      <c r="C758" t="s">
        <v>521</v>
      </c>
      <c r="D758" t="s">
        <v>521</v>
      </c>
      <c r="E758" s="24" t="s">
        <v>393</v>
      </c>
      <c r="F758" t="s">
        <v>390</v>
      </c>
      <c r="G758" t="s">
        <v>391</v>
      </c>
      <c r="H758" t="s">
        <v>388</v>
      </c>
      <c r="I758" t="s">
        <v>389</v>
      </c>
      <c r="J758" s="6" t="s">
        <v>526</v>
      </c>
      <c r="K758" s="12">
        <v>0</v>
      </c>
      <c r="L758" s="9">
        <v>0</v>
      </c>
      <c r="M758" s="12">
        <v>483.38</v>
      </c>
      <c r="N758" s="12">
        <v>483.38</v>
      </c>
      <c r="O758" s="11" t="e">
        <f t="shared" si="102"/>
        <v>#DIV/0!</v>
      </c>
      <c r="P758" s="12" t="e">
        <f t="shared" si="95"/>
        <v>#DIV/0!</v>
      </c>
      <c r="Q758" s="12" t="e">
        <f t="shared" si="96"/>
        <v>#DIV/0!</v>
      </c>
      <c r="R758" s="6" t="e">
        <f t="shared" si="97"/>
        <v>#DIV/0!</v>
      </c>
      <c r="S758" s="6" t="e">
        <f t="shared" si="100"/>
        <v>#DIV/0!</v>
      </c>
      <c r="T758" s="12">
        <f t="shared" si="101"/>
        <v>0</v>
      </c>
      <c r="U758" s="12">
        <f t="shared" si="98"/>
        <v>966.76</v>
      </c>
      <c r="V758" s="12">
        <f t="shared" si="99"/>
        <v>-966.76</v>
      </c>
    </row>
    <row r="759" spans="1:22" x14ac:dyDescent="0.25">
      <c r="A759" s="6" t="s">
        <v>24</v>
      </c>
      <c r="B759" s="6" t="s">
        <v>23</v>
      </c>
      <c r="C759" t="s">
        <v>521</v>
      </c>
      <c r="D759" t="s">
        <v>521</v>
      </c>
      <c r="E759" s="24" t="s">
        <v>393</v>
      </c>
      <c r="F759" t="s">
        <v>390</v>
      </c>
      <c r="G759" t="s">
        <v>391</v>
      </c>
      <c r="H759" t="s">
        <v>388</v>
      </c>
      <c r="I759" t="s">
        <v>389</v>
      </c>
      <c r="J759" s="6" t="s">
        <v>526</v>
      </c>
      <c r="K759" s="12">
        <v>5</v>
      </c>
      <c r="L759" s="9">
        <v>23</v>
      </c>
      <c r="M759" s="12">
        <v>115</v>
      </c>
      <c r="N759" s="12">
        <v>0</v>
      </c>
      <c r="O759" s="11">
        <f t="shared" si="102"/>
        <v>5</v>
      </c>
      <c r="P759" s="12">
        <f t="shared" si="95"/>
        <v>0</v>
      </c>
      <c r="Q759" s="12">
        <f t="shared" si="96"/>
        <v>5</v>
      </c>
      <c r="R759" s="6" t="str">
        <f t="shared" si="97"/>
        <v>NO</v>
      </c>
      <c r="S759" s="6" t="str">
        <f t="shared" si="100"/>
        <v>YES</v>
      </c>
      <c r="T759" s="12">
        <f t="shared" si="101"/>
        <v>287.5</v>
      </c>
      <c r="U759" s="12">
        <f t="shared" si="98"/>
        <v>115</v>
      </c>
      <c r="V759" s="12">
        <f t="shared" si="99"/>
        <v>172.5</v>
      </c>
    </row>
    <row r="760" spans="1:22" x14ac:dyDescent="0.25">
      <c r="A760" s="6" t="s">
        <v>24</v>
      </c>
      <c r="B760" s="6" t="s">
        <v>23</v>
      </c>
      <c r="C760" t="s">
        <v>521</v>
      </c>
      <c r="D760" t="s">
        <v>521</v>
      </c>
      <c r="E760" s="24" t="s">
        <v>393</v>
      </c>
      <c r="F760" t="s">
        <v>390</v>
      </c>
      <c r="G760" t="s">
        <v>391</v>
      </c>
      <c r="H760" t="s">
        <v>388</v>
      </c>
      <c r="I760" t="s">
        <v>389</v>
      </c>
      <c r="J760" s="6" t="s">
        <v>526</v>
      </c>
      <c r="K760" s="12">
        <v>12.5</v>
      </c>
      <c r="L760" s="9">
        <v>3.95</v>
      </c>
      <c r="M760" s="12">
        <v>49.38</v>
      </c>
      <c r="N760" s="12">
        <v>0</v>
      </c>
      <c r="O760" s="11">
        <f t="shared" si="102"/>
        <v>12.501265822784811</v>
      </c>
      <c r="P760" s="12">
        <f t="shared" si="95"/>
        <v>0</v>
      </c>
      <c r="Q760" s="12">
        <f t="shared" si="96"/>
        <v>12.501265822784811</v>
      </c>
      <c r="R760" s="6" t="str">
        <f t="shared" si="97"/>
        <v>YES</v>
      </c>
      <c r="S760" s="6" t="str">
        <f t="shared" si="100"/>
        <v>YES</v>
      </c>
      <c r="T760" s="12">
        <f t="shared" si="101"/>
        <v>49.375</v>
      </c>
      <c r="U760" s="12">
        <f t="shared" si="98"/>
        <v>49.38</v>
      </c>
      <c r="V760" s="12">
        <f t="shared" si="99"/>
        <v>-5.000000000002558E-3</v>
      </c>
    </row>
    <row r="761" spans="1:22" x14ac:dyDescent="0.25">
      <c r="A761" s="6" t="s">
        <v>24</v>
      </c>
      <c r="B761" s="6" t="s">
        <v>23</v>
      </c>
      <c r="C761" t="s">
        <v>521</v>
      </c>
      <c r="D761" t="s">
        <v>521</v>
      </c>
      <c r="E761" s="24" t="s">
        <v>393</v>
      </c>
      <c r="F761" t="s">
        <v>390</v>
      </c>
      <c r="G761" t="s">
        <v>391</v>
      </c>
      <c r="H761" t="s">
        <v>388</v>
      </c>
      <c r="I761" t="s">
        <v>389</v>
      </c>
      <c r="J761" s="6" t="s">
        <v>526</v>
      </c>
      <c r="K761" s="12">
        <v>15</v>
      </c>
      <c r="L761" s="9">
        <v>28.75</v>
      </c>
      <c r="M761" s="12">
        <v>431.25</v>
      </c>
      <c r="N761" s="12">
        <v>0</v>
      </c>
      <c r="O761" s="11">
        <f t="shared" si="102"/>
        <v>15</v>
      </c>
      <c r="P761" s="12">
        <f t="shared" si="95"/>
        <v>0</v>
      </c>
      <c r="Q761" s="12">
        <f t="shared" si="96"/>
        <v>15</v>
      </c>
      <c r="R761" s="6" t="str">
        <f t="shared" si="97"/>
        <v>YES</v>
      </c>
      <c r="S761" s="6" t="str">
        <f t="shared" si="100"/>
        <v>YES</v>
      </c>
      <c r="T761" s="12">
        <f t="shared" si="101"/>
        <v>359.375</v>
      </c>
      <c r="U761" s="12">
        <f t="shared" si="98"/>
        <v>431.25</v>
      </c>
      <c r="V761" s="12">
        <f t="shared" si="99"/>
        <v>-71.875</v>
      </c>
    </row>
    <row r="762" spans="1:22" x14ac:dyDescent="0.25">
      <c r="A762" s="6" t="s">
        <v>24</v>
      </c>
      <c r="B762" s="6" t="s">
        <v>23</v>
      </c>
      <c r="C762" t="s">
        <v>521</v>
      </c>
      <c r="D762" t="s">
        <v>521</v>
      </c>
      <c r="E762" s="24" t="s">
        <v>393</v>
      </c>
      <c r="F762" t="s">
        <v>390</v>
      </c>
      <c r="G762" t="s">
        <v>391</v>
      </c>
      <c r="H762" t="s">
        <v>388</v>
      </c>
      <c r="I762" t="s">
        <v>389</v>
      </c>
      <c r="J762" s="6" t="s">
        <v>480</v>
      </c>
      <c r="K762" s="12">
        <v>0</v>
      </c>
      <c r="L762" s="9">
        <v>0</v>
      </c>
      <c r="M762" s="12">
        <v>56.01</v>
      </c>
      <c r="N762" s="12">
        <v>39.47</v>
      </c>
      <c r="O762" s="11" t="e">
        <f t="shared" si="102"/>
        <v>#DIV/0!</v>
      </c>
      <c r="P762" s="12" t="e">
        <f t="shared" si="95"/>
        <v>#DIV/0!</v>
      </c>
      <c r="Q762" s="12" t="e">
        <f t="shared" si="96"/>
        <v>#DIV/0!</v>
      </c>
      <c r="R762" s="6" t="e">
        <f t="shared" si="97"/>
        <v>#DIV/0!</v>
      </c>
      <c r="S762" s="6" t="e">
        <f t="shared" si="100"/>
        <v>#DIV/0!</v>
      </c>
      <c r="T762" s="12">
        <f t="shared" si="101"/>
        <v>0</v>
      </c>
      <c r="U762" s="12">
        <f t="shared" si="98"/>
        <v>95.47999999999999</v>
      </c>
      <c r="V762" s="12">
        <f t="shared" si="99"/>
        <v>-95.47999999999999</v>
      </c>
    </row>
    <row r="763" spans="1:22" x14ac:dyDescent="0.25">
      <c r="A763" s="6" t="s">
        <v>24</v>
      </c>
      <c r="B763" s="6" t="s">
        <v>23</v>
      </c>
      <c r="C763" t="s">
        <v>521</v>
      </c>
      <c r="D763" t="s">
        <v>521</v>
      </c>
      <c r="E763" s="24" t="s">
        <v>393</v>
      </c>
      <c r="F763" t="s">
        <v>390</v>
      </c>
      <c r="G763" t="s">
        <v>391</v>
      </c>
      <c r="H763" t="s">
        <v>388</v>
      </c>
      <c r="I763" t="s">
        <v>389</v>
      </c>
      <c r="J763" s="6" t="s">
        <v>480</v>
      </c>
      <c r="K763" s="12">
        <v>7</v>
      </c>
      <c r="L763" s="9">
        <v>7</v>
      </c>
      <c r="M763" s="12">
        <v>49</v>
      </c>
      <c r="N763" s="12">
        <v>0</v>
      </c>
      <c r="O763" s="11">
        <f t="shared" si="102"/>
        <v>7</v>
      </c>
      <c r="P763" s="12">
        <f t="shared" si="95"/>
        <v>0</v>
      </c>
      <c r="Q763" s="12">
        <f t="shared" si="96"/>
        <v>7</v>
      </c>
      <c r="R763" s="6" t="str">
        <f t="shared" si="97"/>
        <v>NO</v>
      </c>
      <c r="S763" s="6" t="str">
        <f t="shared" si="100"/>
        <v>YES</v>
      </c>
      <c r="T763" s="12">
        <f t="shared" si="101"/>
        <v>87.5</v>
      </c>
      <c r="U763" s="12">
        <f t="shared" si="98"/>
        <v>49</v>
      </c>
      <c r="V763" s="12">
        <f t="shared" si="99"/>
        <v>38.5</v>
      </c>
    </row>
    <row r="764" spans="1:22" x14ac:dyDescent="0.25">
      <c r="A764" s="6" t="s">
        <v>24</v>
      </c>
      <c r="B764" s="6" t="s">
        <v>23</v>
      </c>
      <c r="C764" t="s">
        <v>521</v>
      </c>
      <c r="D764" t="s">
        <v>521</v>
      </c>
      <c r="E764" s="24" t="s">
        <v>393</v>
      </c>
      <c r="F764" t="s">
        <v>390</v>
      </c>
      <c r="G764" t="s">
        <v>391</v>
      </c>
      <c r="H764" t="s">
        <v>388</v>
      </c>
      <c r="I764" t="s">
        <v>389</v>
      </c>
      <c r="J764" s="6" t="s">
        <v>480</v>
      </c>
      <c r="K764" s="12">
        <v>15</v>
      </c>
      <c r="L764" s="9">
        <v>15.5</v>
      </c>
      <c r="M764" s="12">
        <v>232.5</v>
      </c>
      <c r="N764" s="12">
        <v>0</v>
      </c>
      <c r="O764" s="11">
        <f t="shared" si="102"/>
        <v>15</v>
      </c>
      <c r="P764" s="12">
        <f t="shared" si="95"/>
        <v>0</v>
      </c>
      <c r="Q764" s="12">
        <f t="shared" si="96"/>
        <v>15</v>
      </c>
      <c r="R764" s="6" t="str">
        <f t="shared" si="97"/>
        <v>YES</v>
      </c>
      <c r="S764" s="6" t="str">
        <f t="shared" si="100"/>
        <v>YES</v>
      </c>
      <c r="T764" s="12">
        <f t="shared" si="101"/>
        <v>193.75</v>
      </c>
      <c r="U764" s="12">
        <f t="shared" si="98"/>
        <v>232.5</v>
      </c>
      <c r="V764" s="12">
        <f t="shared" si="99"/>
        <v>-38.75</v>
      </c>
    </row>
    <row r="765" spans="1:22" x14ac:dyDescent="0.25">
      <c r="A765" s="6" t="s">
        <v>24</v>
      </c>
      <c r="B765" s="6" t="s">
        <v>23</v>
      </c>
      <c r="C765" t="s">
        <v>521</v>
      </c>
      <c r="D765" t="s">
        <v>521</v>
      </c>
      <c r="E765" s="24" t="s">
        <v>393</v>
      </c>
      <c r="F765" t="s">
        <v>390</v>
      </c>
      <c r="G765" t="s">
        <v>391</v>
      </c>
      <c r="H765" t="s">
        <v>388</v>
      </c>
      <c r="I765" t="s">
        <v>389</v>
      </c>
      <c r="J765" s="6" t="s">
        <v>527</v>
      </c>
      <c r="K765" s="12">
        <v>0</v>
      </c>
      <c r="L765" s="9">
        <v>0</v>
      </c>
      <c r="M765" s="12">
        <v>195.62</v>
      </c>
      <c r="N765" s="12">
        <v>177.07</v>
      </c>
      <c r="O765" s="11" t="e">
        <f t="shared" si="102"/>
        <v>#DIV/0!</v>
      </c>
      <c r="P765" s="12" t="e">
        <f t="shared" si="95"/>
        <v>#DIV/0!</v>
      </c>
      <c r="Q765" s="12" t="e">
        <f t="shared" si="96"/>
        <v>#DIV/0!</v>
      </c>
      <c r="R765" s="6" t="e">
        <f t="shared" si="97"/>
        <v>#DIV/0!</v>
      </c>
      <c r="S765" s="6" t="e">
        <f t="shared" si="100"/>
        <v>#DIV/0!</v>
      </c>
      <c r="T765" s="12">
        <f t="shared" si="101"/>
        <v>0</v>
      </c>
      <c r="U765" s="12">
        <f t="shared" si="98"/>
        <v>372.69</v>
      </c>
      <c r="V765" s="12">
        <f t="shared" si="99"/>
        <v>-372.69</v>
      </c>
    </row>
    <row r="766" spans="1:22" x14ac:dyDescent="0.25">
      <c r="A766" s="6" t="s">
        <v>24</v>
      </c>
      <c r="B766" s="6" t="s">
        <v>23</v>
      </c>
      <c r="C766" t="s">
        <v>521</v>
      </c>
      <c r="D766" t="s">
        <v>521</v>
      </c>
      <c r="E766" s="24" t="s">
        <v>393</v>
      </c>
      <c r="F766" t="s">
        <v>390</v>
      </c>
      <c r="G766" t="s">
        <v>391</v>
      </c>
      <c r="H766" t="s">
        <v>388</v>
      </c>
      <c r="I766" t="s">
        <v>389</v>
      </c>
      <c r="J766" s="6" t="s">
        <v>527</v>
      </c>
      <c r="K766" s="12">
        <v>7</v>
      </c>
      <c r="L766" s="9">
        <v>16.95</v>
      </c>
      <c r="M766" s="12">
        <v>118.65</v>
      </c>
      <c r="N766" s="12">
        <v>0</v>
      </c>
      <c r="O766" s="11">
        <f t="shared" si="102"/>
        <v>7.0000000000000009</v>
      </c>
      <c r="P766" s="12">
        <f t="shared" si="95"/>
        <v>0</v>
      </c>
      <c r="Q766" s="12">
        <f t="shared" si="96"/>
        <v>7.0000000000000009</v>
      </c>
      <c r="R766" s="6" t="str">
        <f t="shared" si="97"/>
        <v>NO</v>
      </c>
      <c r="S766" s="6" t="str">
        <f t="shared" si="100"/>
        <v>YES</v>
      </c>
      <c r="T766" s="12">
        <f t="shared" si="101"/>
        <v>211.875</v>
      </c>
      <c r="U766" s="12">
        <f t="shared" si="98"/>
        <v>118.65</v>
      </c>
      <c r="V766" s="12">
        <f t="shared" si="99"/>
        <v>93.224999999999994</v>
      </c>
    </row>
    <row r="767" spans="1:22" x14ac:dyDescent="0.25">
      <c r="A767" s="6" t="s">
        <v>24</v>
      </c>
      <c r="B767" s="6" t="s">
        <v>23</v>
      </c>
      <c r="C767" t="s">
        <v>521</v>
      </c>
      <c r="D767" t="s">
        <v>521</v>
      </c>
      <c r="E767" s="24" t="s">
        <v>393</v>
      </c>
      <c r="F767" t="s">
        <v>390</v>
      </c>
      <c r="G767" t="s">
        <v>391</v>
      </c>
      <c r="H767" t="s">
        <v>388</v>
      </c>
      <c r="I767" t="s">
        <v>389</v>
      </c>
      <c r="J767" s="6" t="s">
        <v>527</v>
      </c>
      <c r="K767" s="12">
        <v>15</v>
      </c>
      <c r="L767" s="9">
        <v>16</v>
      </c>
      <c r="M767" s="12">
        <v>240</v>
      </c>
      <c r="N767" s="12">
        <v>0</v>
      </c>
      <c r="O767" s="11">
        <f t="shared" si="102"/>
        <v>15</v>
      </c>
      <c r="P767" s="12">
        <f t="shared" si="95"/>
        <v>0</v>
      </c>
      <c r="Q767" s="12">
        <f t="shared" si="96"/>
        <v>15</v>
      </c>
      <c r="R767" s="6" t="str">
        <f t="shared" si="97"/>
        <v>YES</v>
      </c>
      <c r="S767" s="6" t="str">
        <f t="shared" si="100"/>
        <v>YES</v>
      </c>
      <c r="T767" s="12">
        <f t="shared" si="101"/>
        <v>200</v>
      </c>
      <c r="U767" s="12">
        <f t="shared" si="98"/>
        <v>240</v>
      </c>
      <c r="V767" s="12">
        <f t="shared" si="99"/>
        <v>-40</v>
      </c>
    </row>
    <row r="768" spans="1:22" x14ac:dyDescent="0.25">
      <c r="A768" s="6" t="s">
        <v>24</v>
      </c>
      <c r="B768" s="6" t="s">
        <v>23</v>
      </c>
      <c r="C768" t="s">
        <v>521</v>
      </c>
      <c r="D768" t="s">
        <v>521</v>
      </c>
      <c r="E768" s="24" t="s">
        <v>393</v>
      </c>
      <c r="F768" t="s">
        <v>390</v>
      </c>
      <c r="G768" t="s">
        <v>391</v>
      </c>
      <c r="H768" t="s">
        <v>388</v>
      </c>
      <c r="I768" t="s">
        <v>389</v>
      </c>
      <c r="J768" s="6" t="s">
        <v>482</v>
      </c>
      <c r="K768" s="12">
        <v>0</v>
      </c>
      <c r="L768" s="9">
        <v>0</v>
      </c>
      <c r="M768" s="12">
        <v>347.35</v>
      </c>
      <c r="N768" s="12">
        <v>347.35</v>
      </c>
      <c r="O768" s="11" t="e">
        <f t="shared" si="102"/>
        <v>#DIV/0!</v>
      </c>
      <c r="P768" s="12" t="e">
        <f t="shared" si="95"/>
        <v>#DIV/0!</v>
      </c>
      <c r="Q768" s="12" t="e">
        <f t="shared" si="96"/>
        <v>#DIV/0!</v>
      </c>
      <c r="R768" s="6" t="e">
        <f t="shared" si="97"/>
        <v>#DIV/0!</v>
      </c>
      <c r="S768" s="6" t="e">
        <f t="shared" si="100"/>
        <v>#DIV/0!</v>
      </c>
      <c r="T768" s="12">
        <f t="shared" si="101"/>
        <v>0</v>
      </c>
      <c r="U768" s="12">
        <f t="shared" si="98"/>
        <v>694.7</v>
      </c>
      <c r="V768" s="12">
        <f t="shared" si="99"/>
        <v>-694.7</v>
      </c>
    </row>
    <row r="769" spans="1:22" x14ac:dyDescent="0.25">
      <c r="A769" s="6" t="s">
        <v>24</v>
      </c>
      <c r="B769" s="6" t="s">
        <v>23</v>
      </c>
      <c r="C769" t="s">
        <v>521</v>
      </c>
      <c r="D769" t="s">
        <v>521</v>
      </c>
      <c r="E769" s="24" t="s">
        <v>393</v>
      </c>
      <c r="F769" t="s">
        <v>390</v>
      </c>
      <c r="G769" t="s">
        <v>391</v>
      </c>
      <c r="H769" t="s">
        <v>388</v>
      </c>
      <c r="I769" t="s">
        <v>389</v>
      </c>
      <c r="J769" s="6" t="s">
        <v>482</v>
      </c>
      <c r="K769" s="12">
        <v>5</v>
      </c>
      <c r="L769" s="9">
        <v>10.02</v>
      </c>
      <c r="M769" s="12">
        <v>50.1</v>
      </c>
      <c r="N769" s="12">
        <v>0</v>
      </c>
      <c r="O769" s="11">
        <f t="shared" si="102"/>
        <v>5</v>
      </c>
      <c r="P769" s="12">
        <f t="shared" si="95"/>
        <v>0</v>
      </c>
      <c r="Q769" s="12">
        <f t="shared" si="96"/>
        <v>5</v>
      </c>
      <c r="R769" s="6" t="str">
        <f t="shared" si="97"/>
        <v>NO</v>
      </c>
      <c r="S769" s="6" t="str">
        <f t="shared" si="100"/>
        <v>YES</v>
      </c>
      <c r="T769" s="12">
        <f t="shared" si="101"/>
        <v>125.25</v>
      </c>
      <c r="U769" s="12">
        <f t="shared" si="98"/>
        <v>50.1</v>
      </c>
      <c r="V769" s="12">
        <f t="shared" si="99"/>
        <v>75.150000000000006</v>
      </c>
    </row>
    <row r="770" spans="1:22" x14ac:dyDescent="0.25">
      <c r="A770" s="6" t="s">
        <v>24</v>
      </c>
      <c r="B770" s="6" t="s">
        <v>23</v>
      </c>
      <c r="C770" t="s">
        <v>521</v>
      </c>
      <c r="D770" t="s">
        <v>521</v>
      </c>
      <c r="E770" s="24" t="s">
        <v>393</v>
      </c>
      <c r="F770" t="s">
        <v>390</v>
      </c>
      <c r="G770" t="s">
        <v>391</v>
      </c>
      <c r="H770" t="s">
        <v>388</v>
      </c>
      <c r="I770" t="s">
        <v>389</v>
      </c>
      <c r="J770" s="6" t="s">
        <v>482</v>
      </c>
      <c r="K770" s="12">
        <v>12.5</v>
      </c>
      <c r="L770" s="9">
        <v>8.4700000000000006</v>
      </c>
      <c r="M770" s="12">
        <v>105.88</v>
      </c>
      <c r="N770" s="12">
        <v>0</v>
      </c>
      <c r="O770" s="11">
        <f t="shared" si="102"/>
        <v>12.500590318772135</v>
      </c>
      <c r="P770" s="12">
        <f t="shared" ref="P770:P833" si="103">N770/L770</f>
        <v>0</v>
      </c>
      <c r="Q770" s="12">
        <f t="shared" ref="Q770:Q833" si="104">(M770+N770)/L770</f>
        <v>12.500590318772135</v>
      </c>
      <c r="R770" s="6" t="str">
        <f t="shared" ref="R770:R833" si="105">IF(Q770&gt;12.49,"YES","NO")</f>
        <v>YES</v>
      </c>
      <c r="S770" s="6" t="str">
        <f t="shared" si="100"/>
        <v>YES</v>
      </c>
      <c r="T770" s="12">
        <f t="shared" si="101"/>
        <v>105.87500000000001</v>
      </c>
      <c r="U770" s="12">
        <f t="shared" ref="U770:U833" si="106">M770+N770</f>
        <v>105.88</v>
      </c>
      <c r="V770" s="12">
        <f t="shared" ref="V770:V833" si="107">T770-U770</f>
        <v>-4.9999999999812417E-3</v>
      </c>
    </row>
    <row r="771" spans="1:22" x14ac:dyDescent="0.25">
      <c r="A771" s="6" t="s">
        <v>24</v>
      </c>
      <c r="B771" s="6" t="s">
        <v>23</v>
      </c>
      <c r="C771" t="s">
        <v>521</v>
      </c>
      <c r="D771" t="s">
        <v>521</v>
      </c>
      <c r="E771" s="24" t="s">
        <v>393</v>
      </c>
      <c r="F771" t="s">
        <v>390</v>
      </c>
      <c r="G771" t="s">
        <v>391</v>
      </c>
      <c r="H771" t="s">
        <v>388</v>
      </c>
      <c r="I771" t="s">
        <v>389</v>
      </c>
      <c r="J771" s="6" t="s">
        <v>482</v>
      </c>
      <c r="K771" s="12">
        <v>15</v>
      </c>
      <c r="L771" s="9">
        <v>18.45</v>
      </c>
      <c r="M771" s="12">
        <v>276.75</v>
      </c>
      <c r="N771" s="12">
        <v>0</v>
      </c>
      <c r="O771" s="11">
        <f t="shared" si="102"/>
        <v>15</v>
      </c>
      <c r="P771" s="12">
        <f t="shared" si="103"/>
        <v>0</v>
      </c>
      <c r="Q771" s="12">
        <f t="shared" si="104"/>
        <v>15</v>
      </c>
      <c r="R771" s="6" t="str">
        <f t="shared" si="105"/>
        <v>YES</v>
      </c>
      <c r="S771" s="6" t="str">
        <f t="shared" si="100"/>
        <v>YES</v>
      </c>
      <c r="T771" s="12">
        <f t="shared" si="101"/>
        <v>230.625</v>
      </c>
      <c r="U771" s="12">
        <f t="shared" si="106"/>
        <v>276.75</v>
      </c>
      <c r="V771" s="12">
        <f t="shared" si="107"/>
        <v>-46.125</v>
      </c>
    </row>
    <row r="772" spans="1:22" x14ac:dyDescent="0.25">
      <c r="A772" s="6" t="s">
        <v>24</v>
      </c>
      <c r="B772" s="6" t="s">
        <v>23</v>
      </c>
      <c r="C772" t="s">
        <v>521</v>
      </c>
      <c r="D772" t="s">
        <v>521</v>
      </c>
      <c r="E772" s="24" t="s">
        <v>393</v>
      </c>
      <c r="F772" t="s">
        <v>390</v>
      </c>
      <c r="G772" t="s">
        <v>391</v>
      </c>
      <c r="H772" t="s">
        <v>388</v>
      </c>
      <c r="I772" t="s">
        <v>389</v>
      </c>
      <c r="J772" s="6" t="s">
        <v>528</v>
      </c>
      <c r="K772" s="12">
        <v>0</v>
      </c>
      <c r="L772" s="9">
        <v>0</v>
      </c>
      <c r="M772" s="12">
        <v>63.01</v>
      </c>
      <c r="N772" s="12">
        <v>39.47</v>
      </c>
      <c r="O772" s="11" t="e">
        <f t="shared" si="102"/>
        <v>#DIV/0!</v>
      </c>
      <c r="P772" s="12" t="e">
        <f t="shared" si="103"/>
        <v>#DIV/0!</v>
      </c>
      <c r="Q772" s="12" t="e">
        <f t="shared" si="104"/>
        <v>#DIV/0!</v>
      </c>
      <c r="R772" s="6" t="e">
        <f t="shared" si="105"/>
        <v>#DIV/0!</v>
      </c>
      <c r="S772" s="6" t="e">
        <f t="shared" ref="S772:S835" si="108">IF(O772&gt;3.32,"YES","NO")</f>
        <v>#DIV/0!</v>
      </c>
      <c r="T772" s="12">
        <f t="shared" ref="T772:T835" si="109">L772*12.5</f>
        <v>0</v>
      </c>
      <c r="U772" s="12">
        <f t="shared" si="106"/>
        <v>102.47999999999999</v>
      </c>
      <c r="V772" s="12">
        <f t="shared" si="107"/>
        <v>-102.47999999999999</v>
      </c>
    </row>
    <row r="773" spans="1:22" x14ac:dyDescent="0.25">
      <c r="A773" s="6" t="s">
        <v>24</v>
      </c>
      <c r="B773" s="6" t="s">
        <v>23</v>
      </c>
      <c r="C773" t="s">
        <v>521</v>
      </c>
      <c r="D773" t="s">
        <v>521</v>
      </c>
      <c r="E773" s="24" t="s">
        <v>393</v>
      </c>
      <c r="F773" t="s">
        <v>390</v>
      </c>
      <c r="G773" t="s">
        <v>391</v>
      </c>
      <c r="H773" t="s">
        <v>388</v>
      </c>
      <c r="I773" t="s">
        <v>389</v>
      </c>
      <c r="J773" s="6" t="s">
        <v>528</v>
      </c>
      <c r="K773" s="12">
        <v>6</v>
      </c>
      <c r="L773" s="9">
        <v>7</v>
      </c>
      <c r="M773" s="12">
        <v>42</v>
      </c>
      <c r="N773" s="12">
        <v>0</v>
      </c>
      <c r="O773" s="11">
        <f t="shared" si="102"/>
        <v>6</v>
      </c>
      <c r="P773" s="12">
        <f t="shared" si="103"/>
        <v>0</v>
      </c>
      <c r="Q773" s="12">
        <f t="shared" si="104"/>
        <v>6</v>
      </c>
      <c r="R773" s="6" t="str">
        <f t="shared" si="105"/>
        <v>NO</v>
      </c>
      <c r="S773" s="6" t="str">
        <f t="shared" si="108"/>
        <v>YES</v>
      </c>
      <c r="T773" s="12">
        <f t="shared" si="109"/>
        <v>87.5</v>
      </c>
      <c r="U773" s="12">
        <f t="shared" si="106"/>
        <v>42</v>
      </c>
      <c r="V773" s="12">
        <f t="shared" si="107"/>
        <v>45.5</v>
      </c>
    </row>
    <row r="774" spans="1:22" x14ac:dyDescent="0.25">
      <c r="A774" s="6" t="s">
        <v>24</v>
      </c>
      <c r="B774" s="6" t="s">
        <v>23</v>
      </c>
      <c r="C774" t="s">
        <v>521</v>
      </c>
      <c r="D774" t="s">
        <v>521</v>
      </c>
      <c r="E774" s="24" t="s">
        <v>393</v>
      </c>
      <c r="F774" t="s">
        <v>390</v>
      </c>
      <c r="G774" t="s">
        <v>391</v>
      </c>
      <c r="H774" t="s">
        <v>388</v>
      </c>
      <c r="I774" t="s">
        <v>389</v>
      </c>
      <c r="J774" s="6" t="s">
        <v>528</v>
      </c>
      <c r="K774" s="12">
        <v>15</v>
      </c>
      <c r="L774" s="9">
        <v>15.5</v>
      </c>
      <c r="M774" s="12">
        <v>232.5</v>
      </c>
      <c r="N774" s="12">
        <v>0</v>
      </c>
      <c r="O774" s="11">
        <f t="shared" si="102"/>
        <v>15</v>
      </c>
      <c r="P774" s="12">
        <f t="shared" si="103"/>
        <v>0</v>
      </c>
      <c r="Q774" s="12">
        <f t="shared" si="104"/>
        <v>15</v>
      </c>
      <c r="R774" s="6" t="str">
        <f t="shared" si="105"/>
        <v>YES</v>
      </c>
      <c r="S774" s="6" t="str">
        <f t="shared" si="108"/>
        <v>YES</v>
      </c>
      <c r="T774" s="12">
        <f t="shared" si="109"/>
        <v>193.75</v>
      </c>
      <c r="U774" s="12">
        <f t="shared" si="106"/>
        <v>232.5</v>
      </c>
      <c r="V774" s="12">
        <f t="shared" si="107"/>
        <v>-38.75</v>
      </c>
    </row>
    <row r="775" spans="1:22" x14ac:dyDescent="0.25">
      <c r="A775" s="6" t="s">
        <v>24</v>
      </c>
      <c r="B775" s="6" t="s">
        <v>23</v>
      </c>
      <c r="C775" t="s">
        <v>529</v>
      </c>
      <c r="D775" t="s">
        <v>529</v>
      </c>
      <c r="E775" s="24" t="s">
        <v>393</v>
      </c>
      <c r="F775" t="s">
        <v>390</v>
      </c>
      <c r="G775" t="s">
        <v>391</v>
      </c>
      <c r="H775" t="s">
        <v>388</v>
      </c>
      <c r="I775" t="s">
        <v>389</v>
      </c>
      <c r="J775" s="6" t="s">
        <v>530</v>
      </c>
      <c r="K775" s="12">
        <v>0</v>
      </c>
      <c r="L775" s="9">
        <v>0</v>
      </c>
      <c r="M775" s="12">
        <v>142.47999999999999</v>
      </c>
      <c r="N775" s="12">
        <v>142.47999999999999</v>
      </c>
      <c r="O775" s="11" t="e">
        <f t="shared" si="102"/>
        <v>#DIV/0!</v>
      </c>
      <c r="P775" s="12" t="e">
        <f t="shared" si="103"/>
        <v>#DIV/0!</v>
      </c>
      <c r="Q775" s="12" t="e">
        <f t="shared" si="104"/>
        <v>#DIV/0!</v>
      </c>
      <c r="R775" s="6" t="e">
        <f t="shared" si="105"/>
        <v>#DIV/0!</v>
      </c>
      <c r="S775" s="6" t="e">
        <f t="shared" si="108"/>
        <v>#DIV/0!</v>
      </c>
      <c r="T775" s="12">
        <f t="shared" si="109"/>
        <v>0</v>
      </c>
      <c r="U775" s="12">
        <f t="shared" si="106"/>
        <v>284.95999999999998</v>
      </c>
      <c r="V775" s="12">
        <f t="shared" si="107"/>
        <v>-284.95999999999998</v>
      </c>
    </row>
    <row r="776" spans="1:22" x14ac:dyDescent="0.25">
      <c r="A776" s="6" t="s">
        <v>24</v>
      </c>
      <c r="B776" s="6" t="s">
        <v>23</v>
      </c>
      <c r="C776" t="s">
        <v>529</v>
      </c>
      <c r="D776" t="s">
        <v>529</v>
      </c>
      <c r="E776" s="24" t="s">
        <v>393</v>
      </c>
      <c r="F776" t="s">
        <v>390</v>
      </c>
      <c r="G776" t="s">
        <v>391</v>
      </c>
      <c r="H776" t="s">
        <v>388</v>
      </c>
      <c r="I776" t="s">
        <v>389</v>
      </c>
      <c r="J776" s="6" t="s">
        <v>530</v>
      </c>
      <c r="K776" s="12">
        <v>5</v>
      </c>
      <c r="L776" s="9">
        <v>7.78</v>
      </c>
      <c r="M776" s="12">
        <v>38.9</v>
      </c>
      <c r="N776" s="12">
        <v>0</v>
      </c>
      <c r="O776" s="11">
        <f t="shared" si="102"/>
        <v>5</v>
      </c>
      <c r="P776" s="12">
        <f t="shared" si="103"/>
        <v>0</v>
      </c>
      <c r="Q776" s="12">
        <f t="shared" si="104"/>
        <v>5</v>
      </c>
      <c r="R776" s="6" t="str">
        <f t="shared" si="105"/>
        <v>NO</v>
      </c>
      <c r="S776" s="6" t="str">
        <f t="shared" si="108"/>
        <v>YES</v>
      </c>
      <c r="T776" s="12">
        <f t="shared" si="109"/>
        <v>97.25</v>
      </c>
      <c r="U776" s="12">
        <f t="shared" si="106"/>
        <v>38.9</v>
      </c>
      <c r="V776" s="12">
        <f t="shared" si="107"/>
        <v>58.35</v>
      </c>
    </row>
    <row r="777" spans="1:22" x14ac:dyDescent="0.25">
      <c r="A777" s="6" t="s">
        <v>24</v>
      </c>
      <c r="B777" s="6" t="s">
        <v>23</v>
      </c>
      <c r="C777" t="s">
        <v>529</v>
      </c>
      <c r="D777" t="s">
        <v>529</v>
      </c>
      <c r="E777" s="24" t="s">
        <v>393</v>
      </c>
      <c r="F777" t="s">
        <v>390</v>
      </c>
      <c r="G777" t="s">
        <v>391</v>
      </c>
      <c r="H777" t="s">
        <v>388</v>
      </c>
      <c r="I777" t="s">
        <v>389</v>
      </c>
      <c r="J777" s="6" t="s">
        <v>530</v>
      </c>
      <c r="K777" s="12">
        <v>15</v>
      </c>
      <c r="L777" s="9">
        <v>12.38</v>
      </c>
      <c r="M777" s="12">
        <v>185.7</v>
      </c>
      <c r="N777" s="12">
        <v>0</v>
      </c>
      <c r="O777" s="11">
        <f t="shared" si="102"/>
        <v>14.999999999999998</v>
      </c>
      <c r="P777" s="12">
        <f t="shared" si="103"/>
        <v>0</v>
      </c>
      <c r="Q777" s="12">
        <f t="shared" si="104"/>
        <v>14.999999999999998</v>
      </c>
      <c r="R777" s="6" t="str">
        <f t="shared" si="105"/>
        <v>YES</v>
      </c>
      <c r="S777" s="6" t="str">
        <f t="shared" si="108"/>
        <v>YES</v>
      </c>
      <c r="T777" s="12">
        <f t="shared" si="109"/>
        <v>154.75</v>
      </c>
      <c r="U777" s="12">
        <f t="shared" si="106"/>
        <v>185.7</v>
      </c>
      <c r="V777" s="12">
        <f t="shared" si="107"/>
        <v>-30.949999999999989</v>
      </c>
    </row>
    <row r="778" spans="1:22" x14ac:dyDescent="0.25">
      <c r="A778" s="6" t="s">
        <v>24</v>
      </c>
      <c r="B778" s="6" t="s">
        <v>23</v>
      </c>
      <c r="C778" t="s">
        <v>529</v>
      </c>
      <c r="D778" t="s">
        <v>529</v>
      </c>
      <c r="E778" s="24" t="s">
        <v>393</v>
      </c>
      <c r="F778" t="s">
        <v>390</v>
      </c>
      <c r="G778" t="s">
        <v>391</v>
      </c>
      <c r="H778" t="s">
        <v>388</v>
      </c>
      <c r="I778" t="s">
        <v>389</v>
      </c>
      <c r="J778" s="6" t="s">
        <v>531</v>
      </c>
      <c r="K778" s="12">
        <v>0</v>
      </c>
      <c r="L778" s="9">
        <v>0</v>
      </c>
      <c r="M778" s="12">
        <v>188.32</v>
      </c>
      <c r="N778" s="12">
        <v>188.32</v>
      </c>
      <c r="O778" s="11" t="e">
        <f t="shared" si="102"/>
        <v>#DIV/0!</v>
      </c>
      <c r="P778" s="12" t="e">
        <f t="shared" si="103"/>
        <v>#DIV/0!</v>
      </c>
      <c r="Q778" s="12" t="e">
        <f t="shared" si="104"/>
        <v>#DIV/0!</v>
      </c>
      <c r="R778" s="6" t="e">
        <f t="shared" si="105"/>
        <v>#DIV/0!</v>
      </c>
      <c r="S778" s="6" t="e">
        <f t="shared" si="108"/>
        <v>#DIV/0!</v>
      </c>
      <c r="T778" s="12">
        <f t="shared" si="109"/>
        <v>0</v>
      </c>
      <c r="U778" s="12">
        <f t="shared" si="106"/>
        <v>376.64</v>
      </c>
      <c r="V778" s="12">
        <f t="shared" si="107"/>
        <v>-376.64</v>
      </c>
    </row>
    <row r="779" spans="1:22" x14ac:dyDescent="0.25">
      <c r="A779" s="6" t="s">
        <v>24</v>
      </c>
      <c r="B779" s="6" t="s">
        <v>23</v>
      </c>
      <c r="C779" t="s">
        <v>529</v>
      </c>
      <c r="D779" t="s">
        <v>529</v>
      </c>
      <c r="E779" s="24" t="s">
        <v>393</v>
      </c>
      <c r="F779" t="s">
        <v>390</v>
      </c>
      <c r="G779" t="s">
        <v>391</v>
      </c>
      <c r="H779" t="s">
        <v>388</v>
      </c>
      <c r="I779" t="s">
        <v>389</v>
      </c>
      <c r="J779" s="6" t="s">
        <v>531</v>
      </c>
      <c r="K779" s="12">
        <v>5</v>
      </c>
      <c r="L779" s="9">
        <v>12.77</v>
      </c>
      <c r="M779" s="12">
        <v>63.85</v>
      </c>
      <c r="N779" s="12">
        <v>0</v>
      </c>
      <c r="O779" s="11">
        <f t="shared" si="102"/>
        <v>5</v>
      </c>
      <c r="P779" s="12">
        <f t="shared" si="103"/>
        <v>0</v>
      </c>
      <c r="Q779" s="12">
        <f t="shared" si="104"/>
        <v>5</v>
      </c>
      <c r="R779" s="6" t="str">
        <f t="shared" si="105"/>
        <v>NO</v>
      </c>
      <c r="S779" s="6" t="str">
        <f t="shared" si="108"/>
        <v>YES</v>
      </c>
      <c r="T779" s="12">
        <f t="shared" si="109"/>
        <v>159.625</v>
      </c>
      <c r="U779" s="12">
        <f t="shared" si="106"/>
        <v>63.85</v>
      </c>
      <c r="V779" s="12">
        <f t="shared" si="107"/>
        <v>95.775000000000006</v>
      </c>
    </row>
    <row r="780" spans="1:22" x14ac:dyDescent="0.25">
      <c r="A780" s="6" t="s">
        <v>24</v>
      </c>
      <c r="B780" s="6" t="s">
        <v>23</v>
      </c>
      <c r="C780" t="s">
        <v>529</v>
      </c>
      <c r="D780" t="s">
        <v>529</v>
      </c>
      <c r="E780" s="24" t="s">
        <v>393</v>
      </c>
      <c r="F780" t="s">
        <v>390</v>
      </c>
      <c r="G780" t="s">
        <v>391</v>
      </c>
      <c r="H780" t="s">
        <v>388</v>
      </c>
      <c r="I780" t="s">
        <v>389</v>
      </c>
      <c r="J780" s="6" t="s">
        <v>531</v>
      </c>
      <c r="K780" s="12">
        <v>15</v>
      </c>
      <c r="L780" s="9">
        <v>39.17</v>
      </c>
      <c r="M780" s="12">
        <v>587.54999999999995</v>
      </c>
      <c r="N780" s="12">
        <v>0</v>
      </c>
      <c r="O780" s="11">
        <f t="shared" si="102"/>
        <v>14.999999999999998</v>
      </c>
      <c r="P780" s="12">
        <f t="shared" si="103"/>
        <v>0</v>
      </c>
      <c r="Q780" s="12">
        <f t="shared" si="104"/>
        <v>14.999999999999998</v>
      </c>
      <c r="R780" s="6" t="str">
        <f t="shared" si="105"/>
        <v>YES</v>
      </c>
      <c r="S780" s="6" t="str">
        <f t="shared" si="108"/>
        <v>YES</v>
      </c>
      <c r="T780" s="12">
        <f t="shared" si="109"/>
        <v>489.625</v>
      </c>
      <c r="U780" s="12">
        <f t="shared" si="106"/>
        <v>587.54999999999995</v>
      </c>
      <c r="V780" s="12">
        <f t="shared" si="107"/>
        <v>-97.924999999999955</v>
      </c>
    </row>
    <row r="781" spans="1:22" x14ac:dyDescent="0.25">
      <c r="A781" s="6" t="s">
        <v>24</v>
      </c>
      <c r="B781" s="6" t="s">
        <v>23</v>
      </c>
      <c r="C781" t="s">
        <v>529</v>
      </c>
      <c r="D781" t="s">
        <v>529</v>
      </c>
      <c r="E781" s="24" t="s">
        <v>393</v>
      </c>
      <c r="F781" t="s">
        <v>390</v>
      </c>
      <c r="G781" t="s">
        <v>391</v>
      </c>
      <c r="H781" t="s">
        <v>388</v>
      </c>
      <c r="I781" t="s">
        <v>389</v>
      </c>
      <c r="J781" s="6" t="s">
        <v>532</v>
      </c>
      <c r="K781" s="12">
        <v>0</v>
      </c>
      <c r="L781" s="9">
        <v>0</v>
      </c>
      <c r="M781" s="12">
        <v>12463.29</v>
      </c>
      <c r="N781" s="12">
        <v>12463.29</v>
      </c>
      <c r="O781" s="11" t="e">
        <f t="shared" si="102"/>
        <v>#DIV/0!</v>
      </c>
      <c r="P781" s="12" t="e">
        <f t="shared" si="103"/>
        <v>#DIV/0!</v>
      </c>
      <c r="Q781" s="12" t="e">
        <f t="shared" si="104"/>
        <v>#DIV/0!</v>
      </c>
      <c r="R781" s="6" t="e">
        <f t="shared" si="105"/>
        <v>#DIV/0!</v>
      </c>
      <c r="S781" s="6" t="e">
        <f t="shared" si="108"/>
        <v>#DIV/0!</v>
      </c>
      <c r="T781" s="12">
        <f t="shared" si="109"/>
        <v>0</v>
      </c>
      <c r="U781" s="12">
        <f t="shared" si="106"/>
        <v>24926.58</v>
      </c>
      <c r="V781" s="12">
        <f t="shared" si="107"/>
        <v>-24926.58</v>
      </c>
    </row>
    <row r="782" spans="1:22" x14ac:dyDescent="0.25">
      <c r="A782" s="6" t="s">
        <v>24</v>
      </c>
      <c r="B782" s="6" t="s">
        <v>23</v>
      </c>
      <c r="C782" t="s">
        <v>529</v>
      </c>
      <c r="D782" t="s">
        <v>529</v>
      </c>
      <c r="E782" s="24" t="s">
        <v>393</v>
      </c>
      <c r="F782" t="s">
        <v>390</v>
      </c>
      <c r="G782" t="s">
        <v>391</v>
      </c>
      <c r="H782" t="s">
        <v>388</v>
      </c>
      <c r="I782" t="s">
        <v>389</v>
      </c>
      <c r="J782" s="6" t="s">
        <v>532</v>
      </c>
      <c r="K782" s="12">
        <v>5</v>
      </c>
      <c r="L782" s="9">
        <v>451.06</v>
      </c>
      <c r="M782" s="12">
        <v>2255.3000000000002</v>
      </c>
      <c r="N782" s="12">
        <v>0</v>
      </c>
      <c r="O782" s="11">
        <f t="shared" si="102"/>
        <v>5</v>
      </c>
      <c r="P782" s="12">
        <f t="shared" si="103"/>
        <v>0</v>
      </c>
      <c r="Q782" s="12">
        <f t="shared" si="104"/>
        <v>5</v>
      </c>
      <c r="R782" s="6" t="str">
        <f t="shared" si="105"/>
        <v>NO</v>
      </c>
      <c r="S782" s="6" t="str">
        <f t="shared" si="108"/>
        <v>YES</v>
      </c>
      <c r="T782" s="12">
        <f t="shared" si="109"/>
        <v>5638.25</v>
      </c>
      <c r="U782" s="12">
        <f t="shared" si="106"/>
        <v>2255.3000000000002</v>
      </c>
      <c r="V782" s="12">
        <f t="shared" si="107"/>
        <v>3382.95</v>
      </c>
    </row>
    <row r="783" spans="1:22" x14ac:dyDescent="0.25">
      <c r="A783" s="6" t="s">
        <v>24</v>
      </c>
      <c r="B783" s="6" t="s">
        <v>23</v>
      </c>
      <c r="C783" t="s">
        <v>529</v>
      </c>
      <c r="D783" t="s">
        <v>529</v>
      </c>
      <c r="E783" s="24" t="s">
        <v>393</v>
      </c>
      <c r="F783" t="s">
        <v>390</v>
      </c>
      <c r="G783" t="s">
        <v>391</v>
      </c>
      <c r="H783" t="s">
        <v>388</v>
      </c>
      <c r="I783" t="s">
        <v>389</v>
      </c>
      <c r="J783" s="6" t="s">
        <v>532</v>
      </c>
      <c r="K783" s="12">
        <v>12.5</v>
      </c>
      <c r="L783" s="9">
        <v>38.86</v>
      </c>
      <c r="M783" s="12">
        <v>485.76</v>
      </c>
      <c r="N783" s="12">
        <v>0</v>
      </c>
      <c r="O783" s="11">
        <f t="shared" si="102"/>
        <v>12.500257334019558</v>
      </c>
      <c r="P783" s="12">
        <f t="shared" si="103"/>
        <v>0</v>
      </c>
      <c r="Q783" s="12">
        <f t="shared" si="104"/>
        <v>12.500257334019558</v>
      </c>
      <c r="R783" s="6" t="str">
        <f t="shared" si="105"/>
        <v>YES</v>
      </c>
      <c r="S783" s="6" t="str">
        <f t="shared" si="108"/>
        <v>YES</v>
      </c>
      <c r="T783" s="12">
        <f t="shared" si="109"/>
        <v>485.75</v>
      </c>
      <c r="U783" s="12">
        <f t="shared" si="106"/>
        <v>485.76</v>
      </c>
      <c r="V783" s="12">
        <f t="shared" si="107"/>
        <v>-9.9999999999909051E-3</v>
      </c>
    </row>
    <row r="784" spans="1:22" x14ac:dyDescent="0.25">
      <c r="A784" s="6" t="s">
        <v>24</v>
      </c>
      <c r="B784" s="6" t="s">
        <v>23</v>
      </c>
      <c r="C784" t="s">
        <v>529</v>
      </c>
      <c r="D784" t="s">
        <v>529</v>
      </c>
      <c r="E784" s="24" t="s">
        <v>393</v>
      </c>
      <c r="F784" t="s">
        <v>390</v>
      </c>
      <c r="G784" t="s">
        <v>391</v>
      </c>
      <c r="H784" t="s">
        <v>388</v>
      </c>
      <c r="I784" t="s">
        <v>389</v>
      </c>
      <c r="J784" s="6" t="s">
        <v>532</v>
      </c>
      <c r="K784" s="12">
        <v>15</v>
      </c>
      <c r="L784" s="9">
        <v>16.48</v>
      </c>
      <c r="M784" s="12">
        <v>247.2</v>
      </c>
      <c r="N784" s="12">
        <v>0</v>
      </c>
      <c r="O784" s="11">
        <f t="shared" si="102"/>
        <v>14.999999999999998</v>
      </c>
      <c r="P784" s="12">
        <f t="shared" si="103"/>
        <v>0</v>
      </c>
      <c r="Q784" s="12">
        <f t="shared" si="104"/>
        <v>14.999999999999998</v>
      </c>
      <c r="R784" s="6" t="str">
        <f t="shared" si="105"/>
        <v>YES</v>
      </c>
      <c r="S784" s="6" t="str">
        <f t="shared" si="108"/>
        <v>YES</v>
      </c>
      <c r="T784" s="12">
        <f t="shared" si="109"/>
        <v>206</v>
      </c>
      <c r="U784" s="12">
        <f t="shared" si="106"/>
        <v>247.2</v>
      </c>
      <c r="V784" s="12">
        <f t="shared" si="107"/>
        <v>-41.199999999999989</v>
      </c>
    </row>
    <row r="785" spans="1:22" x14ac:dyDescent="0.25">
      <c r="A785" s="6" t="s">
        <v>24</v>
      </c>
      <c r="B785" s="6" t="s">
        <v>23</v>
      </c>
      <c r="C785" t="s">
        <v>529</v>
      </c>
      <c r="D785" t="s">
        <v>529</v>
      </c>
      <c r="E785" s="24" t="s">
        <v>393</v>
      </c>
      <c r="F785" t="s">
        <v>390</v>
      </c>
      <c r="G785" t="s">
        <v>391</v>
      </c>
      <c r="H785" t="s">
        <v>388</v>
      </c>
      <c r="I785" t="s">
        <v>389</v>
      </c>
      <c r="J785" s="6" t="s">
        <v>532</v>
      </c>
      <c r="K785" s="12">
        <v>22.5</v>
      </c>
      <c r="L785" s="9">
        <v>2</v>
      </c>
      <c r="M785" s="12">
        <v>45</v>
      </c>
      <c r="N785" s="12">
        <v>0</v>
      </c>
      <c r="O785" s="11">
        <f t="shared" si="102"/>
        <v>22.5</v>
      </c>
      <c r="P785" s="12">
        <f t="shared" si="103"/>
        <v>0</v>
      </c>
      <c r="Q785" s="12">
        <f t="shared" si="104"/>
        <v>22.5</v>
      </c>
      <c r="R785" s="6" t="str">
        <f t="shared" si="105"/>
        <v>YES</v>
      </c>
      <c r="S785" s="6" t="str">
        <f t="shared" si="108"/>
        <v>YES</v>
      </c>
      <c r="T785" s="12">
        <f t="shared" si="109"/>
        <v>25</v>
      </c>
      <c r="U785" s="12">
        <f t="shared" si="106"/>
        <v>45</v>
      </c>
      <c r="V785" s="12">
        <f t="shared" si="107"/>
        <v>-20</v>
      </c>
    </row>
    <row r="786" spans="1:22" x14ac:dyDescent="0.25">
      <c r="A786" s="6" t="s">
        <v>24</v>
      </c>
      <c r="B786" s="6" t="s">
        <v>23</v>
      </c>
      <c r="C786" t="s">
        <v>529</v>
      </c>
      <c r="D786" t="s">
        <v>529</v>
      </c>
      <c r="E786" s="24" t="s">
        <v>393</v>
      </c>
      <c r="F786" t="s">
        <v>390</v>
      </c>
      <c r="G786" t="s">
        <v>391</v>
      </c>
      <c r="H786" t="s">
        <v>388</v>
      </c>
      <c r="I786" t="s">
        <v>389</v>
      </c>
      <c r="J786" s="6" t="s">
        <v>533</v>
      </c>
      <c r="K786" s="12">
        <v>0</v>
      </c>
      <c r="L786" s="9">
        <v>0</v>
      </c>
      <c r="M786" s="12">
        <v>12367.78</v>
      </c>
      <c r="N786" s="12">
        <v>12167.78</v>
      </c>
      <c r="O786" s="11" t="e">
        <f t="shared" si="102"/>
        <v>#DIV/0!</v>
      </c>
      <c r="P786" s="12" t="e">
        <f t="shared" si="103"/>
        <v>#DIV/0!</v>
      </c>
      <c r="Q786" s="12" t="e">
        <f t="shared" si="104"/>
        <v>#DIV/0!</v>
      </c>
      <c r="R786" s="6" t="e">
        <f t="shared" si="105"/>
        <v>#DIV/0!</v>
      </c>
      <c r="S786" s="6" t="e">
        <f t="shared" si="108"/>
        <v>#DIV/0!</v>
      </c>
      <c r="T786" s="12">
        <f t="shared" si="109"/>
        <v>0</v>
      </c>
      <c r="U786" s="12">
        <f t="shared" si="106"/>
        <v>24535.56</v>
      </c>
      <c r="V786" s="12">
        <f t="shared" si="107"/>
        <v>-24535.56</v>
      </c>
    </row>
    <row r="787" spans="1:22" x14ac:dyDescent="0.25">
      <c r="A787" s="6" t="s">
        <v>24</v>
      </c>
      <c r="B787" s="6" t="s">
        <v>23</v>
      </c>
      <c r="C787" t="s">
        <v>529</v>
      </c>
      <c r="D787" t="s">
        <v>529</v>
      </c>
      <c r="E787" s="24" t="s">
        <v>393</v>
      </c>
      <c r="F787" t="s">
        <v>390</v>
      </c>
      <c r="G787" t="s">
        <v>391</v>
      </c>
      <c r="H787" t="s">
        <v>388</v>
      </c>
      <c r="I787" t="s">
        <v>389</v>
      </c>
      <c r="J787" s="6" t="s">
        <v>533</v>
      </c>
      <c r="K787" s="12">
        <v>6</v>
      </c>
      <c r="L787" s="9">
        <v>439</v>
      </c>
      <c r="M787" s="12">
        <v>2634</v>
      </c>
      <c r="N787" s="12">
        <v>0</v>
      </c>
      <c r="O787" s="11">
        <f t="shared" si="102"/>
        <v>6</v>
      </c>
      <c r="P787" s="12">
        <f t="shared" si="103"/>
        <v>0</v>
      </c>
      <c r="Q787" s="12">
        <f t="shared" si="104"/>
        <v>6</v>
      </c>
      <c r="R787" s="6" t="str">
        <f t="shared" si="105"/>
        <v>NO</v>
      </c>
      <c r="S787" s="6" t="str">
        <f t="shared" si="108"/>
        <v>YES</v>
      </c>
      <c r="T787" s="12">
        <f t="shared" si="109"/>
        <v>5487.5</v>
      </c>
      <c r="U787" s="12">
        <f t="shared" si="106"/>
        <v>2634</v>
      </c>
      <c r="V787" s="12">
        <f t="shared" si="107"/>
        <v>2853.5</v>
      </c>
    </row>
    <row r="788" spans="1:22" x14ac:dyDescent="0.25">
      <c r="A788" s="6" t="s">
        <v>24</v>
      </c>
      <c r="B788" s="6" t="s">
        <v>23</v>
      </c>
      <c r="C788" t="s">
        <v>529</v>
      </c>
      <c r="D788" t="s">
        <v>529</v>
      </c>
      <c r="E788" s="24" t="s">
        <v>393</v>
      </c>
      <c r="F788" t="s">
        <v>390</v>
      </c>
      <c r="G788" t="s">
        <v>391</v>
      </c>
      <c r="H788" t="s">
        <v>388</v>
      </c>
      <c r="I788" t="s">
        <v>389</v>
      </c>
      <c r="J788" s="6" t="s">
        <v>533</v>
      </c>
      <c r="K788" s="12">
        <v>13.5</v>
      </c>
      <c r="L788" s="9">
        <v>100.62</v>
      </c>
      <c r="M788" s="12">
        <v>1358.38</v>
      </c>
      <c r="N788" s="12">
        <v>0</v>
      </c>
      <c r="O788" s="11">
        <f t="shared" si="102"/>
        <v>13.500099383820315</v>
      </c>
      <c r="P788" s="12">
        <f t="shared" si="103"/>
        <v>0</v>
      </c>
      <c r="Q788" s="12">
        <f t="shared" si="104"/>
        <v>13.500099383820315</v>
      </c>
      <c r="R788" s="6" t="str">
        <f t="shared" si="105"/>
        <v>YES</v>
      </c>
      <c r="S788" s="6" t="str">
        <f t="shared" si="108"/>
        <v>YES</v>
      </c>
      <c r="T788" s="12">
        <f t="shared" si="109"/>
        <v>1257.75</v>
      </c>
      <c r="U788" s="12">
        <f t="shared" si="106"/>
        <v>1358.38</v>
      </c>
      <c r="V788" s="12">
        <f t="shared" si="107"/>
        <v>-100.63000000000011</v>
      </c>
    </row>
    <row r="789" spans="1:22" x14ac:dyDescent="0.25">
      <c r="A789" s="6" t="s">
        <v>24</v>
      </c>
      <c r="B789" s="6" t="s">
        <v>23</v>
      </c>
      <c r="C789" t="s">
        <v>529</v>
      </c>
      <c r="D789" t="s">
        <v>529</v>
      </c>
      <c r="E789" s="24" t="s">
        <v>393</v>
      </c>
      <c r="F789" t="s">
        <v>390</v>
      </c>
      <c r="G789" t="s">
        <v>391</v>
      </c>
      <c r="H789" t="s">
        <v>388</v>
      </c>
      <c r="I789" t="s">
        <v>389</v>
      </c>
      <c r="J789" s="6" t="s">
        <v>533</v>
      </c>
      <c r="K789" s="12">
        <v>15</v>
      </c>
      <c r="L789" s="9">
        <v>33.380000000000003</v>
      </c>
      <c r="M789" s="12">
        <v>500.7</v>
      </c>
      <c r="N789" s="12">
        <v>0</v>
      </c>
      <c r="O789" s="11">
        <f t="shared" si="102"/>
        <v>14.999999999999998</v>
      </c>
      <c r="P789" s="12">
        <f t="shared" si="103"/>
        <v>0</v>
      </c>
      <c r="Q789" s="12">
        <f t="shared" si="104"/>
        <v>14.999999999999998</v>
      </c>
      <c r="R789" s="6" t="str">
        <f t="shared" si="105"/>
        <v>YES</v>
      </c>
      <c r="S789" s="6" t="str">
        <f t="shared" si="108"/>
        <v>YES</v>
      </c>
      <c r="T789" s="12">
        <f t="shared" si="109"/>
        <v>417.25000000000006</v>
      </c>
      <c r="U789" s="12">
        <f t="shared" si="106"/>
        <v>500.7</v>
      </c>
      <c r="V789" s="12">
        <f t="shared" si="107"/>
        <v>-83.449999999999932</v>
      </c>
    </row>
    <row r="790" spans="1:22" x14ac:dyDescent="0.25">
      <c r="A790" s="6" t="s">
        <v>24</v>
      </c>
      <c r="B790" s="6" t="s">
        <v>23</v>
      </c>
      <c r="C790" t="s">
        <v>529</v>
      </c>
      <c r="D790" t="s">
        <v>529</v>
      </c>
      <c r="E790" s="24" t="s">
        <v>393</v>
      </c>
      <c r="F790" t="s">
        <v>390</v>
      </c>
      <c r="G790" t="s">
        <v>391</v>
      </c>
      <c r="H790" t="s">
        <v>388</v>
      </c>
      <c r="I790" t="s">
        <v>389</v>
      </c>
      <c r="J790" s="6" t="s">
        <v>534</v>
      </c>
      <c r="K790" s="12">
        <v>0</v>
      </c>
      <c r="L790" s="9">
        <v>0</v>
      </c>
      <c r="M790" s="12">
        <v>2600.4699999999998</v>
      </c>
      <c r="N790" s="12">
        <v>2600.4699999999998</v>
      </c>
      <c r="O790" s="11" t="e">
        <f t="shared" si="102"/>
        <v>#DIV/0!</v>
      </c>
      <c r="P790" s="12" t="e">
        <f t="shared" si="103"/>
        <v>#DIV/0!</v>
      </c>
      <c r="Q790" s="12" t="e">
        <f t="shared" si="104"/>
        <v>#DIV/0!</v>
      </c>
      <c r="R790" s="6" t="e">
        <f t="shared" si="105"/>
        <v>#DIV/0!</v>
      </c>
      <c r="S790" s="6" t="e">
        <f t="shared" si="108"/>
        <v>#DIV/0!</v>
      </c>
      <c r="T790" s="12">
        <f t="shared" si="109"/>
        <v>0</v>
      </c>
      <c r="U790" s="12">
        <f t="shared" si="106"/>
        <v>5200.9399999999996</v>
      </c>
      <c r="V790" s="12">
        <f t="shared" si="107"/>
        <v>-5200.9399999999996</v>
      </c>
    </row>
    <row r="791" spans="1:22" x14ac:dyDescent="0.25">
      <c r="A791" s="6" t="s">
        <v>24</v>
      </c>
      <c r="B791" s="6" t="s">
        <v>23</v>
      </c>
      <c r="C791" t="s">
        <v>529</v>
      </c>
      <c r="D791" t="s">
        <v>529</v>
      </c>
      <c r="E791" s="24" t="s">
        <v>393</v>
      </c>
      <c r="F791" t="s">
        <v>390</v>
      </c>
      <c r="G791" t="s">
        <v>391</v>
      </c>
      <c r="H791" t="s">
        <v>388</v>
      </c>
      <c r="I791" t="s">
        <v>389</v>
      </c>
      <c r="J791" s="6" t="s">
        <v>534</v>
      </c>
      <c r="K791" s="12">
        <v>6</v>
      </c>
      <c r="L791" s="9">
        <v>5.28</v>
      </c>
      <c r="M791" s="12">
        <v>31.68</v>
      </c>
      <c r="N791" s="12">
        <v>0</v>
      </c>
      <c r="O791" s="11">
        <f t="shared" si="102"/>
        <v>6</v>
      </c>
      <c r="P791" s="12">
        <f t="shared" si="103"/>
        <v>0</v>
      </c>
      <c r="Q791" s="12">
        <f t="shared" si="104"/>
        <v>6</v>
      </c>
      <c r="R791" s="6" t="str">
        <f t="shared" si="105"/>
        <v>NO</v>
      </c>
      <c r="S791" s="6" t="str">
        <f t="shared" si="108"/>
        <v>YES</v>
      </c>
      <c r="T791" s="12">
        <f t="shared" si="109"/>
        <v>66</v>
      </c>
      <c r="U791" s="12">
        <f t="shared" si="106"/>
        <v>31.68</v>
      </c>
      <c r="V791" s="12">
        <f t="shared" si="107"/>
        <v>34.32</v>
      </c>
    </row>
    <row r="792" spans="1:22" x14ac:dyDescent="0.25">
      <c r="A792" s="6" t="s">
        <v>24</v>
      </c>
      <c r="B792" s="6" t="s">
        <v>23</v>
      </c>
      <c r="C792" t="s">
        <v>529</v>
      </c>
      <c r="D792" t="s">
        <v>529</v>
      </c>
      <c r="E792" s="24" t="s">
        <v>393</v>
      </c>
      <c r="F792" t="s">
        <v>390</v>
      </c>
      <c r="G792" t="s">
        <v>391</v>
      </c>
      <c r="H792" t="s">
        <v>388</v>
      </c>
      <c r="I792" t="s">
        <v>389</v>
      </c>
      <c r="J792" s="6" t="s">
        <v>534</v>
      </c>
      <c r="K792" s="12">
        <v>8</v>
      </c>
      <c r="L792" s="9">
        <v>276.45</v>
      </c>
      <c r="M792" s="12">
        <v>2211.6</v>
      </c>
      <c r="N792" s="12">
        <v>0</v>
      </c>
      <c r="O792" s="11">
        <f t="shared" si="102"/>
        <v>8</v>
      </c>
      <c r="P792" s="12">
        <f t="shared" si="103"/>
        <v>0</v>
      </c>
      <c r="Q792" s="12">
        <f t="shared" si="104"/>
        <v>8</v>
      </c>
      <c r="R792" s="6" t="str">
        <f t="shared" si="105"/>
        <v>NO</v>
      </c>
      <c r="S792" s="6" t="str">
        <f t="shared" si="108"/>
        <v>YES</v>
      </c>
      <c r="T792" s="12">
        <f t="shared" si="109"/>
        <v>3455.625</v>
      </c>
      <c r="U792" s="12">
        <f t="shared" si="106"/>
        <v>2211.6</v>
      </c>
      <c r="V792" s="12">
        <f t="shared" si="107"/>
        <v>1244.0250000000001</v>
      </c>
    </row>
    <row r="793" spans="1:22" x14ac:dyDescent="0.25">
      <c r="A793" s="6" t="s">
        <v>24</v>
      </c>
      <c r="B793" s="6" t="s">
        <v>23</v>
      </c>
      <c r="C793" t="s">
        <v>529</v>
      </c>
      <c r="D793" t="s">
        <v>529</v>
      </c>
      <c r="E793" s="24" t="s">
        <v>393</v>
      </c>
      <c r="F793" t="s">
        <v>390</v>
      </c>
      <c r="G793" t="s">
        <v>391</v>
      </c>
      <c r="H793" t="s">
        <v>388</v>
      </c>
      <c r="I793" t="s">
        <v>389</v>
      </c>
      <c r="J793" s="6" t="s">
        <v>534</v>
      </c>
      <c r="K793" s="12">
        <v>15</v>
      </c>
      <c r="L793" s="9">
        <v>3</v>
      </c>
      <c r="M793" s="12">
        <v>45</v>
      </c>
      <c r="N793" s="12">
        <v>0</v>
      </c>
      <c r="O793" s="11">
        <f t="shared" si="102"/>
        <v>15</v>
      </c>
      <c r="P793" s="12">
        <f t="shared" si="103"/>
        <v>0</v>
      </c>
      <c r="Q793" s="12">
        <f t="shared" si="104"/>
        <v>15</v>
      </c>
      <c r="R793" s="6" t="str">
        <f t="shared" si="105"/>
        <v>YES</v>
      </c>
      <c r="S793" s="6" t="str">
        <f t="shared" si="108"/>
        <v>YES</v>
      </c>
      <c r="T793" s="12">
        <f t="shared" si="109"/>
        <v>37.5</v>
      </c>
      <c r="U793" s="12">
        <f t="shared" si="106"/>
        <v>45</v>
      </c>
      <c r="V793" s="12">
        <f t="shared" si="107"/>
        <v>-7.5</v>
      </c>
    </row>
    <row r="794" spans="1:22" x14ac:dyDescent="0.25">
      <c r="A794" s="6" t="s">
        <v>24</v>
      </c>
      <c r="B794" s="6" t="s">
        <v>23</v>
      </c>
      <c r="C794" t="s">
        <v>529</v>
      </c>
      <c r="D794" t="s">
        <v>529</v>
      </c>
      <c r="E794" s="24" t="s">
        <v>393</v>
      </c>
      <c r="F794" t="s">
        <v>390</v>
      </c>
      <c r="G794" t="s">
        <v>391</v>
      </c>
      <c r="H794" t="s">
        <v>388</v>
      </c>
      <c r="I794" t="s">
        <v>389</v>
      </c>
      <c r="J794" s="6" t="s">
        <v>535</v>
      </c>
      <c r="K794" s="12">
        <v>0</v>
      </c>
      <c r="L794" s="9">
        <v>0</v>
      </c>
      <c r="M794" s="12">
        <v>5102.45</v>
      </c>
      <c r="N794" s="12">
        <v>5088.57</v>
      </c>
      <c r="O794" s="11" t="e">
        <f t="shared" si="102"/>
        <v>#DIV/0!</v>
      </c>
      <c r="P794" s="12" t="e">
        <f t="shared" si="103"/>
        <v>#DIV/0!</v>
      </c>
      <c r="Q794" s="12" t="e">
        <f t="shared" si="104"/>
        <v>#DIV/0!</v>
      </c>
      <c r="R794" s="6" t="e">
        <f t="shared" si="105"/>
        <v>#DIV/0!</v>
      </c>
      <c r="S794" s="6" t="e">
        <f t="shared" si="108"/>
        <v>#DIV/0!</v>
      </c>
      <c r="T794" s="12">
        <f t="shared" si="109"/>
        <v>0</v>
      </c>
      <c r="U794" s="12">
        <f t="shared" si="106"/>
        <v>10191.02</v>
      </c>
      <c r="V794" s="12">
        <f t="shared" si="107"/>
        <v>-10191.02</v>
      </c>
    </row>
    <row r="795" spans="1:22" x14ac:dyDescent="0.25">
      <c r="A795" s="6" t="s">
        <v>24</v>
      </c>
      <c r="B795" s="6" t="s">
        <v>23</v>
      </c>
      <c r="C795" t="s">
        <v>529</v>
      </c>
      <c r="D795" t="s">
        <v>529</v>
      </c>
      <c r="E795" s="24" t="s">
        <v>393</v>
      </c>
      <c r="F795" t="s">
        <v>390</v>
      </c>
      <c r="G795" t="s">
        <v>391</v>
      </c>
      <c r="H795" t="s">
        <v>388</v>
      </c>
      <c r="I795" t="s">
        <v>389</v>
      </c>
      <c r="J795" s="6" t="s">
        <v>535</v>
      </c>
      <c r="K795" s="12">
        <v>5</v>
      </c>
      <c r="L795" s="9">
        <v>64.680000000000007</v>
      </c>
      <c r="M795" s="12">
        <v>323.39999999999998</v>
      </c>
      <c r="N795" s="12">
        <v>0</v>
      </c>
      <c r="O795" s="11">
        <f t="shared" si="102"/>
        <v>4.9999999999999991</v>
      </c>
      <c r="P795" s="12">
        <f t="shared" si="103"/>
        <v>0</v>
      </c>
      <c r="Q795" s="12">
        <f t="shared" si="104"/>
        <v>4.9999999999999991</v>
      </c>
      <c r="R795" s="6" t="str">
        <f t="shared" si="105"/>
        <v>NO</v>
      </c>
      <c r="S795" s="6" t="str">
        <f t="shared" si="108"/>
        <v>YES</v>
      </c>
      <c r="T795" s="12">
        <f t="shared" si="109"/>
        <v>808.50000000000011</v>
      </c>
      <c r="U795" s="12">
        <f t="shared" si="106"/>
        <v>323.39999999999998</v>
      </c>
      <c r="V795" s="12">
        <f t="shared" si="107"/>
        <v>485.10000000000014</v>
      </c>
    </row>
    <row r="796" spans="1:22" x14ac:dyDescent="0.25">
      <c r="A796" s="6" t="s">
        <v>24</v>
      </c>
      <c r="B796" s="6" t="s">
        <v>23</v>
      </c>
      <c r="C796" t="s">
        <v>529</v>
      </c>
      <c r="D796" t="s">
        <v>529</v>
      </c>
      <c r="E796" s="24" t="s">
        <v>393</v>
      </c>
      <c r="F796" t="s">
        <v>390</v>
      </c>
      <c r="G796" t="s">
        <v>391</v>
      </c>
      <c r="H796" t="s">
        <v>388</v>
      </c>
      <c r="I796" t="s">
        <v>389</v>
      </c>
      <c r="J796" s="6" t="s">
        <v>535</v>
      </c>
      <c r="K796" s="12">
        <v>6.5</v>
      </c>
      <c r="L796" s="9">
        <v>366.52</v>
      </c>
      <c r="M796" s="12">
        <v>2382.4</v>
      </c>
      <c r="N796" s="12">
        <v>0</v>
      </c>
      <c r="O796" s="11">
        <f t="shared" ref="O796:O859" si="110">M796/L796</f>
        <v>6.5000545672814587</v>
      </c>
      <c r="P796" s="12">
        <f t="shared" si="103"/>
        <v>0</v>
      </c>
      <c r="Q796" s="12">
        <f t="shared" si="104"/>
        <v>6.5000545672814587</v>
      </c>
      <c r="R796" s="6" t="str">
        <f t="shared" si="105"/>
        <v>NO</v>
      </c>
      <c r="S796" s="6" t="str">
        <f t="shared" si="108"/>
        <v>YES</v>
      </c>
      <c r="T796" s="12">
        <f t="shared" si="109"/>
        <v>4581.5</v>
      </c>
      <c r="U796" s="12">
        <f t="shared" si="106"/>
        <v>2382.4</v>
      </c>
      <c r="V796" s="12">
        <f t="shared" si="107"/>
        <v>2199.1</v>
      </c>
    </row>
    <row r="797" spans="1:22" x14ac:dyDescent="0.25">
      <c r="A797" s="6" t="s">
        <v>24</v>
      </c>
      <c r="B797" s="6" t="s">
        <v>23</v>
      </c>
      <c r="C797" t="s">
        <v>529</v>
      </c>
      <c r="D797" t="s">
        <v>529</v>
      </c>
      <c r="E797" s="24" t="s">
        <v>393</v>
      </c>
      <c r="F797" t="s">
        <v>390</v>
      </c>
      <c r="G797" t="s">
        <v>391</v>
      </c>
      <c r="H797" t="s">
        <v>388</v>
      </c>
      <c r="I797" t="s">
        <v>389</v>
      </c>
      <c r="J797" s="6" t="s">
        <v>535</v>
      </c>
      <c r="K797" s="12">
        <v>12.5</v>
      </c>
      <c r="L797" s="9">
        <v>10.210000000000001</v>
      </c>
      <c r="M797" s="12">
        <v>127.63</v>
      </c>
      <c r="N797" s="12">
        <v>0</v>
      </c>
      <c r="O797" s="11">
        <f t="shared" si="110"/>
        <v>12.500489715964738</v>
      </c>
      <c r="P797" s="12">
        <f t="shared" si="103"/>
        <v>0</v>
      </c>
      <c r="Q797" s="12">
        <f t="shared" si="104"/>
        <v>12.500489715964738</v>
      </c>
      <c r="R797" s="6" t="str">
        <f t="shared" si="105"/>
        <v>YES</v>
      </c>
      <c r="S797" s="6" t="str">
        <f t="shared" si="108"/>
        <v>YES</v>
      </c>
      <c r="T797" s="12">
        <f t="shared" si="109"/>
        <v>127.62500000000001</v>
      </c>
      <c r="U797" s="12">
        <f t="shared" si="106"/>
        <v>127.63</v>
      </c>
      <c r="V797" s="12">
        <f t="shared" si="107"/>
        <v>-4.9999999999812417E-3</v>
      </c>
    </row>
    <row r="798" spans="1:22" x14ac:dyDescent="0.25">
      <c r="A798" s="6" t="s">
        <v>24</v>
      </c>
      <c r="B798" s="6" t="s">
        <v>23</v>
      </c>
      <c r="C798" t="s">
        <v>529</v>
      </c>
      <c r="D798" t="s">
        <v>529</v>
      </c>
      <c r="E798" s="24" t="s">
        <v>393</v>
      </c>
      <c r="F798" t="s">
        <v>390</v>
      </c>
      <c r="G798" t="s">
        <v>391</v>
      </c>
      <c r="H798" t="s">
        <v>388</v>
      </c>
      <c r="I798" t="s">
        <v>389</v>
      </c>
      <c r="J798" s="6" t="s">
        <v>535</v>
      </c>
      <c r="K798" s="12">
        <v>14</v>
      </c>
      <c r="L798" s="9">
        <v>4.82</v>
      </c>
      <c r="M798" s="12">
        <v>67.48</v>
      </c>
      <c r="N798" s="12">
        <v>0</v>
      </c>
      <c r="O798" s="11">
        <f t="shared" si="110"/>
        <v>14</v>
      </c>
      <c r="P798" s="12">
        <f t="shared" si="103"/>
        <v>0</v>
      </c>
      <c r="Q798" s="12">
        <f t="shared" si="104"/>
        <v>14</v>
      </c>
      <c r="R798" s="6" t="str">
        <f t="shared" si="105"/>
        <v>YES</v>
      </c>
      <c r="S798" s="6" t="str">
        <f t="shared" si="108"/>
        <v>YES</v>
      </c>
      <c r="T798" s="12">
        <f t="shared" si="109"/>
        <v>60.25</v>
      </c>
      <c r="U798" s="12">
        <f t="shared" si="106"/>
        <v>67.48</v>
      </c>
      <c r="V798" s="12">
        <f t="shared" si="107"/>
        <v>-7.230000000000004</v>
      </c>
    </row>
    <row r="799" spans="1:22" x14ac:dyDescent="0.25">
      <c r="A799" s="6" t="s">
        <v>24</v>
      </c>
      <c r="B799" s="6" t="s">
        <v>23</v>
      </c>
      <c r="C799" t="s">
        <v>529</v>
      </c>
      <c r="D799" t="s">
        <v>529</v>
      </c>
      <c r="E799" s="24" t="s">
        <v>393</v>
      </c>
      <c r="F799" t="s">
        <v>390</v>
      </c>
      <c r="G799" t="s">
        <v>391</v>
      </c>
      <c r="H799" t="s">
        <v>388</v>
      </c>
      <c r="I799" t="s">
        <v>389</v>
      </c>
      <c r="J799" s="6" t="s">
        <v>535</v>
      </c>
      <c r="K799" s="12">
        <v>15</v>
      </c>
      <c r="L799" s="9">
        <v>7.42</v>
      </c>
      <c r="M799" s="12">
        <v>111.3</v>
      </c>
      <c r="N799" s="12">
        <v>0</v>
      </c>
      <c r="O799" s="11">
        <f t="shared" si="110"/>
        <v>15</v>
      </c>
      <c r="P799" s="12">
        <f t="shared" si="103"/>
        <v>0</v>
      </c>
      <c r="Q799" s="12">
        <f t="shared" si="104"/>
        <v>15</v>
      </c>
      <c r="R799" s="6" t="str">
        <f t="shared" si="105"/>
        <v>YES</v>
      </c>
      <c r="S799" s="6" t="str">
        <f t="shared" si="108"/>
        <v>YES</v>
      </c>
      <c r="T799" s="12">
        <f t="shared" si="109"/>
        <v>92.75</v>
      </c>
      <c r="U799" s="12">
        <f t="shared" si="106"/>
        <v>111.3</v>
      </c>
      <c r="V799" s="12">
        <f t="shared" si="107"/>
        <v>-18.549999999999997</v>
      </c>
    </row>
    <row r="800" spans="1:22" x14ac:dyDescent="0.25">
      <c r="A800" s="6" t="s">
        <v>24</v>
      </c>
      <c r="B800" s="6" t="s">
        <v>23</v>
      </c>
      <c r="C800" t="s">
        <v>529</v>
      </c>
      <c r="D800" t="s">
        <v>529</v>
      </c>
      <c r="E800" s="24" t="s">
        <v>393</v>
      </c>
      <c r="F800" t="s">
        <v>390</v>
      </c>
      <c r="G800" t="s">
        <v>391</v>
      </c>
      <c r="H800" t="s">
        <v>388</v>
      </c>
      <c r="I800" t="s">
        <v>389</v>
      </c>
      <c r="J800" s="6" t="s">
        <v>535</v>
      </c>
      <c r="K800" s="12">
        <v>22.5</v>
      </c>
      <c r="L800" s="9">
        <v>4</v>
      </c>
      <c r="M800" s="12">
        <v>90</v>
      </c>
      <c r="N800" s="12">
        <v>0</v>
      </c>
      <c r="O800" s="11">
        <f t="shared" si="110"/>
        <v>22.5</v>
      </c>
      <c r="P800" s="12">
        <f t="shared" si="103"/>
        <v>0</v>
      </c>
      <c r="Q800" s="12">
        <f t="shared" si="104"/>
        <v>22.5</v>
      </c>
      <c r="R800" s="6" t="str">
        <f t="shared" si="105"/>
        <v>YES</v>
      </c>
      <c r="S800" s="6" t="str">
        <f t="shared" si="108"/>
        <v>YES</v>
      </c>
      <c r="T800" s="12">
        <f t="shared" si="109"/>
        <v>50</v>
      </c>
      <c r="U800" s="12">
        <f t="shared" si="106"/>
        <v>90</v>
      </c>
      <c r="V800" s="12">
        <f t="shared" si="107"/>
        <v>-40</v>
      </c>
    </row>
    <row r="801" spans="1:22" x14ac:dyDescent="0.25">
      <c r="A801" s="6" t="s">
        <v>24</v>
      </c>
      <c r="B801" s="6" t="s">
        <v>23</v>
      </c>
      <c r="C801" t="s">
        <v>529</v>
      </c>
      <c r="D801" t="s">
        <v>529</v>
      </c>
      <c r="E801" s="24" t="s">
        <v>393</v>
      </c>
      <c r="F801" t="s">
        <v>390</v>
      </c>
      <c r="G801" t="s">
        <v>391</v>
      </c>
      <c r="H801" t="s">
        <v>388</v>
      </c>
      <c r="I801" t="s">
        <v>389</v>
      </c>
      <c r="J801" s="6" t="s">
        <v>536</v>
      </c>
      <c r="K801" s="12">
        <v>0</v>
      </c>
      <c r="L801" s="9">
        <v>0</v>
      </c>
      <c r="M801" s="12">
        <v>588.79999999999995</v>
      </c>
      <c r="N801" s="12">
        <v>588.79999999999995</v>
      </c>
      <c r="O801" s="11" t="e">
        <f t="shared" si="110"/>
        <v>#DIV/0!</v>
      </c>
      <c r="P801" s="12" t="e">
        <f t="shared" si="103"/>
        <v>#DIV/0!</v>
      </c>
      <c r="Q801" s="12" t="e">
        <f t="shared" si="104"/>
        <v>#DIV/0!</v>
      </c>
      <c r="R801" s="6" t="e">
        <f t="shared" si="105"/>
        <v>#DIV/0!</v>
      </c>
      <c r="S801" s="6" t="e">
        <f t="shared" si="108"/>
        <v>#DIV/0!</v>
      </c>
      <c r="T801" s="12">
        <f t="shared" si="109"/>
        <v>0</v>
      </c>
      <c r="U801" s="12">
        <f t="shared" si="106"/>
        <v>1177.5999999999999</v>
      </c>
      <c r="V801" s="12">
        <f t="shared" si="107"/>
        <v>-1177.5999999999999</v>
      </c>
    </row>
    <row r="802" spans="1:22" x14ac:dyDescent="0.25">
      <c r="A802" s="6" t="s">
        <v>24</v>
      </c>
      <c r="B802" s="6" t="s">
        <v>23</v>
      </c>
      <c r="C802" t="s">
        <v>529</v>
      </c>
      <c r="D802" t="s">
        <v>529</v>
      </c>
      <c r="E802" s="24" t="s">
        <v>393</v>
      </c>
      <c r="F802" t="s">
        <v>390</v>
      </c>
      <c r="G802" t="s">
        <v>391</v>
      </c>
      <c r="H802" t="s">
        <v>388</v>
      </c>
      <c r="I802" t="s">
        <v>389</v>
      </c>
      <c r="J802" s="6" t="s">
        <v>536</v>
      </c>
      <c r="K802" s="12">
        <v>5</v>
      </c>
      <c r="L802" s="9">
        <v>35.32</v>
      </c>
      <c r="M802" s="12">
        <v>176.6</v>
      </c>
      <c r="N802" s="12">
        <v>0</v>
      </c>
      <c r="O802" s="11">
        <f t="shared" si="110"/>
        <v>5</v>
      </c>
      <c r="P802" s="12">
        <f t="shared" si="103"/>
        <v>0</v>
      </c>
      <c r="Q802" s="12">
        <f t="shared" si="104"/>
        <v>5</v>
      </c>
      <c r="R802" s="6" t="str">
        <f t="shared" si="105"/>
        <v>NO</v>
      </c>
      <c r="S802" s="6" t="str">
        <f t="shared" si="108"/>
        <v>YES</v>
      </c>
      <c r="T802" s="12">
        <f t="shared" si="109"/>
        <v>441.5</v>
      </c>
      <c r="U802" s="12">
        <f t="shared" si="106"/>
        <v>176.6</v>
      </c>
      <c r="V802" s="12">
        <f t="shared" si="107"/>
        <v>264.89999999999998</v>
      </c>
    </row>
    <row r="803" spans="1:22" x14ac:dyDescent="0.25">
      <c r="A803" s="6" t="s">
        <v>24</v>
      </c>
      <c r="B803" s="6" t="s">
        <v>23</v>
      </c>
      <c r="C803" t="s">
        <v>529</v>
      </c>
      <c r="D803" t="s">
        <v>529</v>
      </c>
      <c r="E803" s="24" t="s">
        <v>393</v>
      </c>
      <c r="F803" t="s">
        <v>390</v>
      </c>
      <c r="G803" t="s">
        <v>391</v>
      </c>
      <c r="H803" t="s">
        <v>388</v>
      </c>
      <c r="I803" t="s">
        <v>389</v>
      </c>
      <c r="J803" s="6" t="s">
        <v>536</v>
      </c>
      <c r="K803" s="12">
        <v>15</v>
      </c>
      <c r="L803" s="9">
        <v>15.22</v>
      </c>
      <c r="M803" s="12">
        <v>228.3</v>
      </c>
      <c r="N803" s="12">
        <v>0</v>
      </c>
      <c r="O803" s="11">
        <f t="shared" si="110"/>
        <v>15</v>
      </c>
      <c r="P803" s="12">
        <f t="shared" si="103"/>
        <v>0</v>
      </c>
      <c r="Q803" s="12">
        <f t="shared" si="104"/>
        <v>15</v>
      </c>
      <c r="R803" s="6" t="str">
        <f t="shared" si="105"/>
        <v>YES</v>
      </c>
      <c r="S803" s="6" t="str">
        <f t="shared" si="108"/>
        <v>YES</v>
      </c>
      <c r="T803" s="12">
        <f t="shared" si="109"/>
        <v>190.25</v>
      </c>
      <c r="U803" s="12">
        <f t="shared" si="106"/>
        <v>228.3</v>
      </c>
      <c r="V803" s="12">
        <f t="shared" si="107"/>
        <v>-38.050000000000011</v>
      </c>
    </row>
    <row r="804" spans="1:22" x14ac:dyDescent="0.25">
      <c r="A804" s="6" t="s">
        <v>24</v>
      </c>
      <c r="B804" s="6" t="s">
        <v>23</v>
      </c>
      <c r="C804" t="s">
        <v>529</v>
      </c>
      <c r="D804" t="s">
        <v>529</v>
      </c>
      <c r="E804" s="24" t="s">
        <v>393</v>
      </c>
      <c r="F804" t="s">
        <v>390</v>
      </c>
      <c r="G804" t="s">
        <v>391</v>
      </c>
      <c r="H804" t="s">
        <v>388</v>
      </c>
      <c r="I804" t="s">
        <v>389</v>
      </c>
      <c r="J804" s="6" t="s">
        <v>537</v>
      </c>
      <c r="K804" s="12">
        <v>0</v>
      </c>
      <c r="L804" s="9">
        <v>0</v>
      </c>
      <c r="M804" s="12">
        <v>1418.26</v>
      </c>
      <c r="N804" s="12">
        <v>1418.26</v>
      </c>
      <c r="O804" s="11" t="e">
        <f t="shared" si="110"/>
        <v>#DIV/0!</v>
      </c>
      <c r="P804" s="12" t="e">
        <f t="shared" si="103"/>
        <v>#DIV/0!</v>
      </c>
      <c r="Q804" s="12" t="e">
        <f t="shared" si="104"/>
        <v>#DIV/0!</v>
      </c>
      <c r="R804" s="6" t="e">
        <f t="shared" si="105"/>
        <v>#DIV/0!</v>
      </c>
      <c r="S804" s="6" t="e">
        <f t="shared" si="108"/>
        <v>#DIV/0!</v>
      </c>
      <c r="T804" s="12">
        <f t="shared" si="109"/>
        <v>0</v>
      </c>
      <c r="U804" s="12">
        <f t="shared" si="106"/>
        <v>2836.52</v>
      </c>
      <c r="V804" s="12">
        <f t="shared" si="107"/>
        <v>-2836.52</v>
      </c>
    </row>
    <row r="805" spans="1:22" x14ac:dyDescent="0.25">
      <c r="A805" s="6" t="s">
        <v>24</v>
      </c>
      <c r="B805" s="6" t="s">
        <v>23</v>
      </c>
      <c r="C805" t="s">
        <v>529</v>
      </c>
      <c r="D805" t="s">
        <v>529</v>
      </c>
      <c r="E805" s="24" t="s">
        <v>393</v>
      </c>
      <c r="F805" t="s">
        <v>390</v>
      </c>
      <c r="G805" t="s">
        <v>391</v>
      </c>
      <c r="H805" t="s">
        <v>388</v>
      </c>
      <c r="I805" t="s">
        <v>389</v>
      </c>
      <c r="J805" s="6" t="s">
        <v>537</v>
      </c>
      <c r="K805" s="12">
        <v>5</v>
      </c>
      <c r="L805" s="9">
        <v>81.3</v>
      </c>
      <c r="M805" s="12">
        <v>406.5</v>
      </c>
      <c r="N805" s="12">
        <v>0</v>
      </c>
      <c r="O805" s="11">
        <f t="shared" si="110"/>
        <v>5</v>
      </c>
      <c r="P805" s="12">
        <f t="shared" si="103"/>
        <v>0</v>
      </c>
      <c r="Q805" s="12">
        <f t="shared" si="104"/>
        <v>5</v>
      </c>
      <c r="R805" s="6" t="str">
        <f t="shared" si="105"/>
        <v>NO</v>
      </c>
      <c r="S805" s="6" t="str">
        <f t="shared" si="108"/>
        <v>YES</v>
      </c>
      <c r="T805" s="12">
        <f t="shared" si="109"/>
        <v>1016.25</v>
      </c>
      <c r="U805" s="12">
        <f t="shared" si="106"/>
        <v>406.5</v>
      </c>
      <c r="V805" s="12">
        <f t="shared" si="107"/>
        <v>609.75</v>
      </c>
    </row>
    <row r="806" spans="1:22" x14ac:dyDescent="0.25">
      <c r="A806" s="6" t="s">
        <v>24</v>
      </c>
      <c r="B806" s="6" t="s">
        <v>23</v>
      </c>
      <c r="C806" t="s">
        <v>529</v>
      </c>
      <c r="D806" t="s">
        <v>529</v>
      </c>
      <c r="E806" s="24" t="s">
        <v>393</v>
      </c>
      <c r="F806" t="s">
        <v>390</v>
      </c>
      <c r="G806" t="s">
        <v>391</v>
      </c>
      <c r="H806" t="s">
        <v>388</v>
      </c>
      <c r="I806" t="s">
        <v>389</v>
      </c>
      <c r="J806" s="6" t="s">
        <v>537</v>
      </c>
      <c r="K806" s="12">
        <v>15</v>
      </c>
      <c r="L806" s="9">
        <v>9.4700000000000006</v>
      </c>
      <c r="M806" s="12">
        <v>142.05000000000001</v>
      </c>
      <c r="N806" s="12">
        <v>0</v>
      </c>
      <c r="O806" s="11">
        <f t="shared" si="110"/>
        <v>15</v>
      </c>
      <c r="P806" s="12">
        <f t="shared" si="103"/>
        <v>0</v>
      </c>
      <c r="Q806" s="12">
        <f t="shared" si="104"/>
        <v>15</v>
      </c>
      <c r="R806" s="6" t="str">
        <f t="shared" si="105"/>
        <v>YES</v>
      </c>
      <c r="S806" s="6" t="str">
        <f t="shared" si="108"/>
        <v>YES</v>
      </c>
      <c r="T806" s="12">
        <f t="shared" si="109"/>
        <v>118.37500000000001</v>
      </c>
      <c r="U806" s="12">
        <f t="shared" si="106"/>
        <v>142.05000000000001</v>
      </c>
      <c r="V806" s="12">
        <f t="shared" si="107"/>
        <v>-23.674999999999997</v>
      </c>
    </row>
    <row r="807" spans="1:22" x14ac:dyDescent="0.25">
      <c r="A807" s="6" t="s">
        <v>24</v>
      </c>
      <c r="B807" s="6" t="s">
        <v>23</v>
      </c>
      <c r="C807" t="s">
        <v>529</v>
      </c>
      <c r="D807" t="s">
        <v>529</v>
      </c>
      <c r="E807" s="24" t="s">
        <v>393</v>
      </c>
      <c r="F807" t="s">
        <v>390</v>
      </c>
      <c r="G807" t="s">
        <v>391</v>
      </c>
      <c r="H807" t="s">
        <v>388</v>
      </c>
      <c r="I807" t="s">
        <v>389</v>
      </c>
      <c r="J807" s="6" t="s">
        <v>538</v>
      </c>
      <c r="K807" s="12">
        <v>0</v>
      </c>
      <c r="L807" s="9">
        <v>0</v>
      </c>
      <c r="M807" s="12">
        <v>788.45</v>
      </c>
      <c r="N807" s="12">
        <v>788.45</v>
      </c>
      <c r="O807" s="11" t="e">
        <f t="shared" si="110"/>
        <v>#DIV/0!</v>
      </c>
      <c r="P807" s="12" t="e">
        <f t="shared" si="103"/>
        <v>#DIV/0!</v>
      </c>
      <c r="Q807" s="12" t="e">
        <f t="shared" si="104"/>
        <v>#DIV/0!</v>
      </c>
      <c r="R807" s="6" t="e">
        <f t="shared" si="105"/>
        <v>#DIV/0!</v>
      </c>
      <c r="S807" s="6" t="e">
        <f t="shared" si="108"/>
        <v>#DIV/0!</v>
      </c>
      <c r="T807" s="12">
        <f t="shared" si="109"/>
        <v>0</v>
      </c>
      <c r="U807" s="12">
        <f t="shared" si="106"/>
        <v>1576.9</v>
      </c>
      <c r="V807" s="12">
        <f t="shared" si="107"/>
        <v>-1576.9</v>
      </c>
    </row>
    <row r="808" spans="1:22" x14ac:dyDescent="0.25">
      <c r="A808" s="6" t="s">
        <v>24</v>
      </c>
      <c r="B808" s="6" t="s">
        <v>23</v>
      </c>
      <c r="C808" t="s">
        <v>529</v>
      </c>
      <c r="D808" t="s">
        <v>529</v>
      </c>
      <c r="E808" s="24" t="s">
        <v>393</v>
      </c>
      <c r="F808" t="s">
        <v>390</v>
      </c>
      <c r="G808" t="s">
        <v>391</v>
      </c>
      <c r="H808" t="s">
        <v>388</v>
      </c>
      <c r="I808" t="s">
        <v>389</v>
      </c>
      <c r="J808" s="6" t="s">
        <v>538</v>
      </c>
      <c r="K808" s="12">
        <v>5</v>
      </c>
      <c r="L808" s="9">
        <v>44</v>
      </c>
      <c r="M808" s="12">
        <v>220</v>
      </c>
      <c r="N808" s="12">
        <v>0</v>
      </c>
      <c r="O808" s="11">
        <f t="shared" si="110"/>
        <v>5</v>
      </c>
      <c r="P808" s="12">
        <f t="shared" si="103"/>
        <v>0</v>
      </c>
      <c r="Q808" s="12">
        <f t="shared" si="104"/>
        <v>5</v>
      </c>
      <c r="R808" s="6" t="str">
        <f t="shared" si="105"/>
        <v>NO</v>
      </c>
      <c r="S808" s="6" t="str">
        <f t="shared" si="108"/>
        <v>YES</v>
      </c>
      <c r="T808" s="12">
        <f t="shared" si="109"/>
        <v>550</v>
      </c>
      <c r="U808" s="12">
        <f t="shared" si="106"/>
        <v>220</v>
      </c>
      <c r="V808" s="12">
        <f t="shared" si="107"/>
        <v>330</v>
      </c>
    </row>
    <row r="809" spans="1:22" x14ac:dyDescent="0.25">
      <c r="A809" s="6" t="s">
        <v>24</v>
      </c>
      <c r="B809" s="6" t="s">
        <v>23</v>
      </c>
      <c r="C809" t="s">
        <v>529</v>
      </c>
      <c r="D809" t="s">
        <v>529</v>
      </c>
      <c r="E809" s="24" t="s">
        <v>393</v>
      </c>
      <c r="F809" t="s">
        <v>390</v>
      </c>
      <c r="G809" t="s">
        <v>391</v>
      </c>
      <c r="H809" t="s">
        <v>388</v>
      </c>
      <c r="I809" t="s">
        <v>389</v>
      </c>
      <c r="J809" s="6" t="s">
        <v>539</v>
      </c>
      <c r="K809" s="12">
        <v>0</v>
      </c>
      <c r="L809" s="9">
        <v>0</v>
      </c>
      <c r="M809" s="12">
        <v>11030.44</v>
      </c>
      <c r="N809" s="12">
        <v>11030.44</v>
      </c>
      <c r="O809" s="11" t="e">
        <f t="shared" si="110"/>
        <v>#DIV/0!</v>
      </c>
      <c r="P809" s="12" t="e">
        <f t="shared" si="103"/>
        <v>#DIV/0!</v>
      </c>
      <c r="Q809" s="12" t="e">
        <f t="shared" si="104"/>
        <v>#DIV/0!</v>
      </c>
      <c r="R809" s="6" t="e">
        <f t="shared" si="105"/>
        <v>#DIV/0!</v>
      </c>
      <c r="S809" s="6" t="e">
        <f t="shared" si="108"/>
        <v>#DIV/0!</v>
      </c>
      <c r="T809" s="12">
        <f t="shared" si="109"/>
        <v>0</v>
      </c>
      <c r="U809" s="12">
        <f t="shared" si="106"/>
        <v>22060.880000000001</v>
      </c>
      <c r="V809" s="12">
        <f t="shared" si="107"/>
        <v>-22060.880000000001</v>
      </c>
    </row>
    <row r="810" spans="1:22" x14ac:dyDescent="0.25">
      <c r="A810" s="6" t="s">
        <v>24</v>
      </c>
      <c r="B810" s="6" t="s">
        <v>23</v>
      </c>
      <c r="C810" t="s">
        <v>529</v>
      </c>
      <c r="D810" t="s">
        <v>529</v>
      </c>
      <c r="E810" s="24" t="s">
        <v>393</v>
      </c>
      <c r="F810" t="s">
        <v>390</v>
      </c>
      <c r="G810" t="s">
        <v>391</v>
      </c>
      <c r="H810" t="s">
        <v>388</v>
      </c>
      <c r="I810" t="s">
        <v>389</v>
      </c>
      <c r="J810" s="6" t="s">
        <v>539</v>
      </c>
      <c r="K810" s="12">
        <v>5</v>
      </c>
      <c r="L810" s="9">
        <v>396.07</v>
      </c>
      <c r="M810" s="12">
        <v>1980.35</v>
      </c>
      <c r="N810" s="12">
        <v>0</v>
      </c>
      <c r="O810" s="11">
        <f t="shared" si="110"/>
        <v>5</v>
      </c>
      <c r="P810" s="12">
        <f t="shared" si="103"/>
        <v>0</v>
      </c>
      <c r="Q810" s="12">
        <f t="shared" si="104"/>
        <v>5</v>
      </c>
      <c r="R810" s="6" t="str">
        <f t="shared" si="105"/>
        <v>NO</v>
      </c>
      <c r="S810" s="6" t="str">
        <f t="shared" si="108"/>
        <v>YES</v>
      </c>
      <c r="T810" s="12">
        <f t="shared" si="109"/>
        <v>4950.875</v>
      </c>
      <c r="U810" s="12">
        <f t="shared" si="106"/>
        <v>1980.35</v>
      </c>
      <c r="V810" s="12">
        <f t="shared" si="107"/>
        <v>2970.5250000000001</v>
      </c>
    </row>
    <row r="811" spans="1:22" x14ac:dyDescent="0.25">
      <c r="A811" s="6" t="s">
        <v>24</v>
      </c>
      <c r="B811" s="6" t="s">
        <v>23</v>
      </c>
      <c r="C811" t="s">
        <v>529</v>
      </c>
      <c r="D811" t="s">
        <v>529</v>
      </c>
      <c r="E811" s="24" t="s">
        <v>393</v>
      </c>
      <c r="F811" t="s">
        <v>390</v>
      </c>
      <c r="G811" t="s">
        <v>391</v>
      </c>
      <c r="H811" t="s">
        <v>388</v>
      </c>
      <c r="I811" t="s">
        <v>389</v>
      </c>
      <c r="J811" s="6" t="s">
        <v>539</v>
      </c>
      <c r="K811" s="12">
        <v>12.5</v>
      </c>
      <c r="L811" s="9">
        <v>35.68</v>
      </c>
      <c r="M811" s="12">
        <v>446.01</v>
      </c>
      <c r="N811" s="12">
        <v>0</v>
      </c>
      <c r="O811" s="11">
        <f t="shared" si="110"/>
        <v>12.500280269058296</v>
      </c>
      <c r="P811" s="12">
        <f t="shared" si="103"/>
        <v>0</v>
      </c>
      <c r="Q811" s="12">
        <f t="shared" si="104"/>
        <v>12.500280269058296</v>
      </c>
      <c r="R811" s="6" t="str">
        <f t="shared" si="105"/>
        <v>YES</v>
      </c>
      <c r="S811" s="6" t="str">
        <f t="shared" si="108"/>
        <v>YES</v>
      </c>
      <c r="T811" s="12">
        <f t="shared" si="109"/>
        <v>446</v>
      </c>
      <c r="U811" s="12">
        <f t="shared" si="106"/>
        <v>446.01</v>
      </c>
      <c r="V811" s="12">
        <f t="shared" si="107"/>
        <v>-9.9999999999909051E-3</v>
      </c>
    </row>
    <row r="812" spans="1:22" x14ac:dyDescent="0.25">
      <c r="A812" s="6" t="s">
        <v>24</v>
      </c>
      <c r="B812" s="6" t="s">
        <v>23</v>
      </c>
      <c r="C812" t="s">
        <v>529</v>
      </c>
      <c r="D812" t="s">
        <v>529</v>
      </c>
      <c r="E812" s="24" t="s">
        <v>393</v>
      </c>
      <c r="F812" t="s">
        <v>390</v>
      </c>
      <c r="G812" t="s">
        <v>391</v>
      </c>
      <c r="H812" t="s">
        <v>388</v>
      </c>
      <c r="I812" t="s">
        <v>389</v>
      </c>
      <c r="J812" s="6" t="s">
        <v>539</v>
      </c>
      <c r="K812" s="12">
        <v>15</v>
      </c>
      <c r="L812" s="9">
        <v>32.51</v>
      </c>
      <c r="M812" s="12">
        <v>487.65</v>
      </c>
      <c r="N812" s="12">
        <v>0</v>
      </c>
      <c r="O812" s="11">
        <f t="shared" si="110"/>
        <v>15</v>
      </c>
      <c r="P812" s="12">
        <f t="shared" si="103"/>
        <v>0</v>
      </c>
      <c r="Q812" s="12">
        <f t="shared" si="104"/>
        <v>15</v>
      </c>
      <c r="R812" s="6" t="str">
        <f t="shared" si="105"/>
        <v>YES</v>
      </c>
      <c r="S812" s="6" t="str">
        <f t="shared" si="108"/>
        <v>YES</v>
      </c>
      <c r="T812" s="12">
        <f t="shared" si="109"/>
        <v>406.375</v>
      </c>
      <c r="U812" s="12">
        <f t="shared" si="106"/>
        <v>487.65</v>
      </c>
      <c r="V812" s="12">
        <f t="shared" si="107"/>
        <v>-81.274999999999977</v>
      </c>
    </row>
    <row r="813" spans="1:22" x14ac:dyDescent="0.25">
      <c r="A813" s="6" t="s">
        <v>24</v>
      </c>
      <c r="B813" s="6" t="s">
        <v>23</v>
      </c>
      <c r="C813" t="s">
        <v>529</v>
      </c>
      <c r="D813" t="s">
        <v>529</v>
      </c>
      <c r="E813" s="24" t="s">
        <v>393</v>
      </c>
      <c r="F813" t="s">
        <v>390</v>
      </c>
      <c r="G813" t="s">
        <v>391</v>
      </c>
      <c r="H813" t="s">
        <v>388</v>
      </c>
      <c r="I813" t="s">
        <v>389</v>
      </c>
      <c r="J813" s="6" t="s">
        <v>539</v>
      </c>
      <c r="K813" s="12">
        <v>22.5</v>
      </c>
      <c r="L813" s="9">
        <v>5.03</v>
      </c>
      <c r="M813" s="12">
        <v>113.18</v>
      </c>
      <c r="N813" s="12">
        <v>0</v>
      </c>
      <c r="O813" s="11">
        <f t="shared" si="110"/>
        <v>22.50099403578529</v>
      </c>
      <c r="P813" s="12">
        <f t="shared" si="103"/>
        <v>0</v>
      </c>
      <c r="Q813" s="12">
        <f t="shared" si="104"/>
        <v>22.50099403578529</v>
      </c>
      <c r="R813" s="6" t="str">
        <f t="shared" si="105"/>
        <v>YES</v>
      </c>
      <c r="S813" s="6" t="str">
        <f t="shared" si="108"/>
        <v>YES</v>
      </c>
      <c r="T813" s="12">
        <f t="shared" si="109"/>
        <v>62.875</v>
      </c>
      <c r="U813" s="12">
        <f t="shared" si="106"/>
        <v>113.18</v>
      </c>
      <c r="V813" s="12">
        <f t="shared" si="107"/>
        <v>-50.305000000000007</v>
      </c>
    </row>
    <row r="814" spans="1:22" x14ac:dyDescent="0.25">
      <c r="A814" s="6" t="s">
        <v>24</v>
      </c>
      <c r="B814" s="6" t="s">
        <v>23</v>
      </c>
      <c r="C814" t="s">
        <v>529</v>
      </c>
      <c r="D814" t="s">
        <v>529</v>
      </c>
      <c r="E814" s="24" t="s">
        <v>393</v>
      </c>
      <c r="F814" t="s">
        <v>390</v>
      </c>
      <c r="G814" t="s">
        <v>391</v>
      </c>
      <c r="H814" t="s">
        <v>388</v>
      </c>
      <c r="I814" t="s">
        <v>389</v>
      </c>
      <c r="J814" s="6" t="s">
        <v>540</v>
      </c>
      <c r="K814" s="12">
        <v>0</v>
      </c>
      <c r="L814" s="9">
        <v>0</v>
      </c>
      <c r="M814" s="12">
        <v>1544.23</v>
      </c>
      <c r="N814" s="12">
        <v>1544.23</v>
      </c>
      <c r="O814" s="11" t="e">
        <f t="shared" si="110"/>
        <v>#DIV/0!</v>
      </c>
      <c r="P814" s="12" t="e">
        <f t="shared" si="103"/>
        <v>#DIV/0!</v>
      </c>
      <c r="Q814" s="12" t="e">
        <f t="shared" si="104"/>
        <v>#DIV/0!</v>
      </c>
      <c r="R814" s="6" t="e">
        <f t="shared" si="105"/>
        <v>#DIV/0!</v>
      </c>
      <c r="S814" s="6" t="e">
        <f t="shared" si="108"/>
        <v>#DIV/0!</v>
      </c>
      <c r="T814" s="12">
        <f t="shared" si="109"/>
        <v>0</v>
      </c>
      <c r="U814" s="12">
        <f t="shared" si="106"/>
        <v>3088.46</v>
      </c>
      <c r="V814" s="12">
        <f t="shared" si="107"/>
        <v>-3088.46</v>
      </c>
    </row>
    <row r="815" spans="1:22" x14ac:dyDescent="0.25">
      <c r="A815" s="6" t="s">
        <v>24</v>
      </c>
      <c r="B815" s="6" t="s">
        <v>23</v>
      </c>
      <c r="C815" t="s">
        <v>529</v>
      </c>
      <c r="D815" t="s">
        <v>529</v>
      </c>
      <c r="E815" s="24" t="s">
        <v>393</v>
      </c>
      <c r="F815" t="s">
        <v>390</v>
      </c>
      <c r="G815" t="s">
        <v>391</v>
      </c>
      <c r="H815" t="s">
        <v>388</v>
      </c>
      <c r="I815" t="s">
        <v>389</v>
      </c>
      <c r="J815" s="6" t="s">
        <v>540</v>
      </c>
      <c r="K815" s="12">
        <v>5</v>
      </c>
      <c r="L815" s="9">
        <v>57.76</v>
      </c>
      <c r="M815" s="12">
        <v>288.8</v>
      </c>
      <c r="N815" s="12">
        <v>0</v>
      </c>
      <c r="O815" s="11">
        <f t="shared" si="110"/>
        <v>5</v>
      </c>
      <c r="P815" s="12">
        <f t="shared" si="103"/>
        <v>0</v>
      </c>
      <c r="Q815" s="12">
        <f t="shared" si="104"/>
        <v>5</v>
      </c>
      <c r="R815" s="6" t="str">
        <f t="shared" si="105"/>
        <v>NO</v>
      </c>
      <c r="S815" s="6" t="str">
        <f t="shared" si="108"/>
        <v>YES</v>
      </c>
      <c r="T815" s="12">
        <f t="shared" si="109"/>
        <v>722</v>
      </c>
      <c r="U815" s="12">
        <f t="shared" si="106"/>
        <v>288.8</v>
      </c>
      <c r="V815" s="12">
        <f t="shared" si="107"/>
        <v>433.2</v>
      </c>
    </row>
    <row r="816" spans="1:22" x14ac:dyDescent="0.25">
      <c r="A816" s="6" t="s">
        <v>24</v>
      </c>
      <c r="B816" s="6" t="s">
        <v>23</v>
      </c>
      <c r="C816" t="s">
        <v>529</v>
      </c>
      <c r="D816" t="s">
        <v>529</v>
      </c>
      <c r="E816" s="24" t="s">
        <v>393</v>
      </c>
      <c r="F816" t="s">
        <v>390</v>
      </c>
      <c r="G816" t="s">
        <v>391</v>
      </c>
      <c r="H816" t="s">
        <v>388</v>
      </c>
      <c r="I816" t="s">
        <v>389</v>
      </c>
      <c r="J816" s="6" t="s">
        <v>540</v>
      </c>
      <c r="K816" s="12">
        <v>15</v>
      </c>
      <c r="L816" s="9">
        <v>36.68</v>
      </c>
      <c r="M816" s="12">
        <v>550.20000000000005</v>
      </c>
      <c r="N816" s="12">
        <v>0</v>
      </c>
      <c r="O816" s="11">
        <f t="shared" si="110"/>
        <v>15.000000000000002</v>
      </c>
      <c r="P816" s="12">
        <f t="shared" si="103"/>
        <v>0</v>
      </c>
      <c r="Q816" s="12">
        <f t="shared" si="104"/>
        <v>15.000000000000002</v>
      </c>
      <c r="R816" s="6" t="str">
        <f t="shared" si="105"/>
        <v>YES</v>
      </c>
      <c r="S816" s="6" t="str">
        <f t="shared" si="108"/>
        <v>YES</v>
      </c>
      <c r="T816" s="12">
        <f t="shared" si="109"/>
        <v>458.5</v>
      </c>
      <c r="U816" s="12">
        <f t="shared" si="106"/>
        <v>550.20000000000005</v>
      </c>
      <c r="V816" s="12">
        <f t="shared" si="107"/>
        <v>-91.700000000000045</v>
      </c>
    </row>
    <row r="817" spans="1:22" x14ac:dyDescent="0.25">
      <c r="A817" s="6" t="s">
        <v>24</v>
      </c>
      <c r="B817" s="6" t="s">
        <v>23</v>
      </c>
      <c r="C817" t="s">
        <v>529</v>
      </c>
      <c r="D817" t="s">
        <v>529</v>
      </c>
      <c r="E817" s="24" t="s">
        <v>393</v>
      </c>
      <c r="F817" t="s">
        <v>390</v>
      </c>
      <c r="G817" t="s">
        <v>391</v>
      </c>
      <c r="H817" t="s">
        <v>388</v>
      </c>
      <c r="I817" t="s">
        <v>389</v>
      </c>
      <c r="J817" s="6" t="s">
        <v>541</v>
      </c>
      <c r="K817" s="12">
        <v>0</v>
      </c>
      <c r="L817" s="9">
        <v>0</v>
      </c>
      <c r="M817" s="12">
        <v>5483.24</v>
      </c>
      <c r="N817" s="12">
        <v>5476.56</v>
      </c>
      <c r="O817" s="11" t="e">
        <f t="shared" si="110"/>
        <v>#DIV/0!</v>
      </c>
      <c r="P817" s="12" t="e">
        <f t="shared" si="103"/>
        <v>#DIV/0!</v>
      </c>
      <c r="Q817" s="12" t="e">
        <f t="shared" si="104"/>
        <v>#DIV/0!</v>
      </c>
      <c r="R817" s="6" t="e">
        <f t="shared" si="105"/>
        <v>#DIV/0!</v>
      </c>
      <c r="S817" s="6" t="e">
        <f t="shared" si="108"/>
        <v>#DIV/0!</v>
      </c>
      <c r="T817" s="12">
        <f t="shared" si="109"/>
        <v>0</v>
      </c>
      <c r="U817" s="12">
        <f t="shared" si="106"/>
        <v>10959.8</v>
      </c>
      <c r="V817" s="12">
        <f t="shared" si="107"/>
        <v>-10959.8</v>
      </c>
    </row>
    <row r="818" spans="1:22" x14ac:dyDescent="0.25">
      <c r="A818" s="6" t="s">
        <v>24</v>
      </c>
      <c r="B818" s="6" t="s">
        <v>23</v>
      </c>
      <c r="C818" t="s">
        <v>529</v>
      </c>
      <c r="D818" t="s">
        <v>529</v>
      </c>
      <c r="E818" s="24" t="s">
        <v>393</v>
      </c>
      <c r="F818" t="s">
        <v>390</v>
      </c>
      <c r="G818" t="s">
        <v>391</v>
      </c>
      <c r="H818" t="s">
        <v>388</v>
      </c>
      <c r="I818" t="s">
        <v>389</v>
      </c>
      <c r="J818" s="6" t="s">
        <v>541</v>
      </c>
      <c r="K818" s="12">
        <v>5</v>
      </c>
      <c r="L818" s="9">
        <v>417.49</v>
      </c>
      <c r="M818" s="12">
        <v>2087.4499999999998</v>
      </c>
      <c r="N818" s="12">
        <v>0</v>
      </c>
      <c r="O818" s="11">
        <f t="shared" si="110"/>
        <v>4.9999999999999991</v>
      </c>
      <c r="P818" s="12">
        <f t="shared" si="103"/>
        <v>0</v>
      </c>
      <c r="Q818" s="12">
        <f t="shared" si="104"/>
        <v>4.9999999999999991</v>
      </c>
      <c r="R818" s="6" t="str">
        <f t="shared" si="105"/>
        <v>NO</v>
      </c>
      <c r="S818" s="6" t="str">
        <f t="shared" si="108"/>
        <v>YES</v>
      </c>
      <c r="T818" s="12">
        <f t="shared" si="109"/>
        <v>5218.625</v>
      </c>
      <c r="U818" s="12">
        <f t="shared" si="106"/>
        <v>2087.4499999999998</v>
      </c>
      <c r="V818" s="12">
        <f t="shared" si="107"/>
        <v>3131.1750000000002</v>
      </c>
    </row>
    <row r="819" spans="1:22" x14ac:dyDescent="0.25">
      <c r="A819" s="6" t="s">
        <v>24</v>
      </c>
      <c r="B819" s="6" t="s">
        <v>23</v>
      </c>
      <c r="C819" t="s">
        <v>529</v>
      </c>
      <c r="D819" t="s">
        <v>529</v>
      </c>
      <c r="E819" s="24" t="s">
        <v>393</v>
      </c>
      <c r="F819" t="s">
        <v>390</v>
      </c>
      <c r="G819" t="s">
        <v>391</v>
      </c>
      <c r="H819" t="s">
        <v>388</v>
      </c>
      <c r="I819" t="s">
        <v>389</v>
      </c>
      <c r="J819" s="6" t="s">
        <v>541</v>
      </c>
      <c r="K819" s="12">
        <v>12.5</v>
      </c>
      <c r="L819" s="9">
        <v>52.84</v>
      </c>
      <c r="M819" s="12">
        <v>660.5</v>
      </c>
      <c r="N819" s="12">
        <v>0</v>
      </c>
      <c r="O819" s="11">
        <f t="shared" si="110"/>
        <v>12.5</v>
      </c>
      <c r="P819" s="12">
        <f t="shared" si="103"/>
        <v>0</v>
      </c>
      <c r="Q819" s="12">
        <f t="shared" si="104"/>
        <v>12.5</v>
      </c>
      <c r="R819" s="6" t="str">
        <f t="shared" si="105"/>
        <v>YES</v>
      </c>
      <c r="S819" s="6" t="str">
        <f t="shared" si="108"/>
        <v>YES</v>
      </c>
      <c r="T819" s="12">
        <f t="shared" si="109"/>
        <v>660.5</v>
      </c>
      <c r="U819" s="12">
        <f t="shared" si="106"/>
        <v>660.5</v>
      </c>
      <c r="V819" s="12">
        <f t="shared" si="107"/>
        <v>0</v>
      </c>
    </row>
    <row r="820" spans="1:22" x14ac:dyDescent="0.25">
      <c r="A820" s="6" t="s">
        <v>24</v>
      </c>
      <c r="B820" s="6" t="s">
        <v>23</v>
      </c>
      <c r="C820" t="s">
        <v>529</v>
      </c>
      <c r="D820" t="s">
        <v>529</v>
      </c>
      <c r="E820" s="24" t="s">
        <v>393</v>
      </c>
      <c r="F820" t="s">
        <v>390</v>
      </c>
      <c r="G820" t="s">
        <v>391</v>
      </c>
      <c r="H820" t="s">
        <v>388</v>
      </c>
      <c r="I820" t="s">
        <v>389</v>
      </c>
      <c r="J820" s="6" t="s">
        <v>541</v>
      </c>
      <c r="K820" s="12">
        <v>22.5</v>
      </c>
      <c r="L820" s="9">
        <v>5</v>
      </c>
      <c r="M820" s="12">
        <v>112.5</v>
      </c>
      <c r="N820" s="12">
        <v>0</v>
      </c>
      <c r="O820" s="11">
        <f t="shared" si="110"/>
        <v>22.5</v>
      </c>
      <c r="P820" s="12">
        <f t="shared" si="103"/>
        <v>0</v>
      </c>
      <c r="Q820" s="12">
        <f t="shared" si="104"/>
        <v>22.5</v>
      </c>
      <c r="R820" s="6" t="str">
        <f t="shared" si="105"/>
        <v>YES</v>
      </c>
      <c r="S820" s="6" t="str">
        <f t="shared" si="108"/>
        <v>YES</v>
      </c>
      <c r="T820" s="12">
        <f t="shared" si="109"/>
        <v>62.5</v>
      </c>
      <c r="U820" s="12">
        <f t="shared" si="106"/>
        <v>112.5</v>
      </c>
      <c r="V820" s="12">
        <f t="shared" si="107"/>
        <v>-50</v>
      </c>
    </row>
    <row r="821" spans="1:22" x14ac:dyDescent="0.25">
      <c r="A821" s="6" t="s">
        <v>24</v>
      </c>
      <c r="B821" s="6" t="s">
        <v>23</v>
      </c>
      <c r="C821" t="s">
        <v>529</v>
      </c>
      <c r="D821" t="s">
        <v>529</v>
      </c>
      <c r="E821" s="24" t="s">
        <v>393</v>
      </c>
      <c r="F821" t="s">
        <v>390</v>
      </c>
      <c r="G821" t="s">
        <v>391</v>
      </c>
      <c r="H821" t="s">
        <v>388</v>
      </c>
      <c r="I821" t="s">
        <v>389</v>
      </c>
      <c r="J821" s="6" t="s">
        <v>542</v>
      </c>
      <c r="K821" s="12">
        <v>0</v>
      </c>
      <c r="L821" s="9">
        <v>0</v>
      </c>
      <c r="M821" s="12">
        <v>4087.75</v>
      </c>
      <c r="N821" s="12">
        <v>4087.75</v>
      </c>
      <c r="O821" s="11" t="e">
        <f t="shared" si="110"/>
        <v>#DIV/0!</v>
      </c>
      <c r="P821" s="12" t="e">
        <f t="shared" si="103"/>
        <v>#DIV/0!</v>
      </c>
      <c r="Q821" s="12" t="e">
        <f t="shared" si="104"/>
        <v>#DIV/0!</v>
      </c>
      <c r="R821" s="6" t="e">
        <f t="shared" si="105"/>
        <v>#DIV/0!</v>
      </c>
      <c r="S821" s="6" t="e">
        <f t="shared" si="108"/>
        <v>#DIV/0!</v>
      </c>
      <c r="T821" s="12">
        <f t="shared" si="109"/>
        <v>0</v>
      </c>
      <c r="U821" s="12">
        <f t="shared" si="106"/>
        <v>8175.5</v>
      </c>
      <c r="V821" s="12">
        <f t="shared" si="107"/>
        <v>-8175.5</v>
      </c>
    </row>
    <row r="822" spans="1:22" x14ac:dyDescent="0.25">
      <c r="A822" s="6" t="s">
        <v>24</v>
      </c>
      <c r="B822" s="6" t="s">
        <v>23</v>
      </c>
      <c r="C822" t="s">
        <v>529</v>
      </c>
      <c r="D822" t="s">
        <v>529</v>
      </c>
      <c r="E822" s="24" t="s">
        <v>393</v>
      </c>
      <c r="F822" t="s">
        <v>390</v>
      </c>
      <c r="G822" t="s">
        <v>391</v>
      </c>
      <c r="H822" t="s">
        <v>388</v>
      </c>
      <c r="I822" t="s">
        <v>389</v>
      </c>
      <c r="J822" s="6" t="s">
        <v>542</v>
      </c>
      <c r="K822" s="12">
        <v>5.5</v>
      </c>
      <c r="L822" s="9">
        <v>263.91000000000003</v>
      </c>
      <c r="M822" s="12">
        <v>1451.53</v>
      </c>
      <c r="N822" s="12">
        <v>0</v>
      </c>
      <c r="O822" s="11">
        <f t="shared" si="110"/>
        <v>5.5000947292637639</v>
      </c>
      <c r="P822" s="12">
        <f t="shared" si="103"/>
        <v>0</v>
      </c>
      <c r="Q822" s="12">
        <f t="shared" si="104"/>
        <v>5.5000947292637639</v>
      </c>
      <c r="R822" s="6" t="str">
        <f t="shared" si="105"/>
        <v>NO</v>
      </c>
      <c r="S822" s="6" t="str">
        <f t="shared" si="108"/>
        <v>YES</v>
      </c>
      <c r="T822" s="12">
        <f t="shared" si="109"/>
        <v>3298.8750000000005</v>
      </c>
      <c r="U822" s="12">
        <f t="shared" si="106"/>
        <v>1451.53</v>
      </c>
      <c r="V822" s="12">
        <f t="shared" si="107"/>
        <v>1847.3450000000005</v>
      </c>
    </row>
    <row r="823" spans="1:22" x14ac:dyDescent="0.25">
      <c r="A823" s="6" t="s">
        <v>24</v>
      </c>
      <c r="B823" s="6" t="s">
        <v>23</v>
      </c>
      <c r="C823" t="s">
        <v>529</v>
      </c>
      <c r="D823" t="s">
        <v>529</v>
      </c>
      <c r="E823" s="24" t="s">
        <v>393</v>
      </c>
      <c r="F823" t="s">
        <v>390</v>
      </c>
      <c r="G823" t="s">
        <v>391</v>
      </c>
      <c r="H823" t="s">
        <v>388</v>
      </c>
      <c r="I823" t="s">
        <v>389</v>
      </c>
      <c r="J823" s="6" t="s">
        <v>542</v>
      </c>
      <c r="K823" s="12">
        <v>6.5</v>
      </c>
      <c r="L823" s="9">
        <v>33.67</v>
      </c>
      <c r="M823" s="12">
        <v>218.86</v>
      </c>
      <c r="N823" s="12">
        <v>0</v>
      </c>
      <c r="O823" s="11">
        <f t="shared" si="110"/>
        <v>6.5001485001485007</v>
      </c>
      <c r="P823" s="12">
        <f t="shared" si="103"/>
        <v>0</v>
      </c>
      <c r="Q823" s="12">
        <f t="shared" si="104"/>
        <v>6.5001485001485007</v>
      </c>
      <c r="R823" s="6" t="str">
        <f t="shared" si="105"/>
        <v>NO</v>
      </c>
      <c r="S823" s="6" t="str">
        <f t="shared" si="108"/>
        <v>YES</v>
      </c>
      <c r="T823" s="12">
        <f t="shared" si="109"/>
        <v>420.875</v>
      </c>
      <c r="U823" s="12">
        <f t="shared" si="106"/>
        <v>218.86</v>
      </c>
      <c r="V823" s="12">
        <f t="shared" si="107"/>
        <v>202.01499999999999</v>
      </c>
    </row>
    <row r="824" spans="1:22" x14ac:dyDescent="0.25">
      <c r="A824" s="6" t="s">
        <v>24</v>
      </c>
      <c r="B824" s="6" t="s">
        <v>23</v>
      </c>
      <c r="C824" t="s">
        <v>529</v>
      </c>
      <c r="D824" t="s">
        <v>529</v>
      </c>
      <c r="E824" s="24" t="s">
        <v>393</v>
      </c>
      <c r="F824" t="s">
        <v>390</v>
      </c>
      <c r="G824" t="s">
        <v>391</v>
      </c>
      <c r="H824" t="s">
        <v>388</v>
      </c>
      <c r="I824" t="s">
        <v>389</v>
      </c>
      <c r="J824" s="6" t="s">
        <v>542</v>
      </c>
      <c r="K824" s="12">
        <v>15</v>
      </c>
      <c r="L824" s="9">
        <v>1.98</v>
      </c>
      <c r="M824" s="12">
        <v>29.7</v>
      </c>
      <c r="N824" s="12">
        <v>0</v>
      </c>
      <c r="O824" s="11">
        <f t="shared" si="110"/>
        <v>15</v>
      </c>
      <c r="P824" s="12">
        <f t="shared" si="103"/>
        <v>0</v>
      </c>
      <c r="Q824" s="12">
        <f t="shared" si="104"/>
        <v>15</v>
      </c>
      <c r="R824" s="6" t="str">
        <f t="shared" si="105"/>
        <v>YES</v>
      </c>
      <c r="S824" s="6" t="str">
        <f t="shared" si="108"/>
        <v>YES</v>
      </c>
      <c r="T824" s="12">
        <f t="shared" si="109"/>
        <v>24.75</v>
      </c>
      <c r="U824" s="12">
        <f t="shared" si="106"/>
        <v>29.7</v>
      </c>
      <c r="V824" s="12">
        <f t="shared" si="107"/>
        <v>-4.9499999999999993</v>
      </c>
    </row>
    <row r="825" spans="1:22" x14ac:dyDescent="0.25">
      <c r="A825" s="6" t="s">
        <v>24</v>
      </c>
      <c r="B825" s="6" t="s">
        <v>23</v>
      </c>
      <c r="C825" t="s">
        <v>529</v>
      </c>
      <c r="D825" t="s">
        <v>529</v>
      </c>
      <c r="E825" s="24" t="s">
        <v>393</v>
      </c>
      <c r="F825" t="s">
        <v>390</v>
      </c>
      <c r="G825" t="s">
        <v>391</v>
      </c>
      <c r="H825" t="s">
        <v>388</v>
      </c>
      <c r="I825" t="s">
        <v>389</v>
      </c>
      <c r="J825" s="6" t="s">
        <v>543</v>
      </c>
      <c r="K825" s="12">
        <v>0</v>
      </c>
      <c r="L825" s="9">
        <v>0</v>
      </c>
      <c r="M825" s="12">
        <v>6183.38</v>
      </c>
      <c r="N825" s="12">
        <v>6183.38</v>
      </c>
      <c r="O825" s="11" t="e">
        <f t="shared" si="110"/>
        <v>#DIV/0!</v>
      </c>
      <c r="P825" s="12" t="e">
        <f t="shared" si="103"/>
        <v>#DIV/0!</v>
      </c>
      <c r="Q825" s="12" t="e">
        <f t="shared" si="104"/>
        <v>#DIV/0!</v>
      </c>
      <c r="R825" s="6" t="e">
        <f t="shared" si="105"/>
        <v>#DIV/0!</v>
      </c>
      <c r="S825" s="6" t="e">
        <f t="shared" si="108"/>
        <v>#DIV/0!</v>
      </c>
      <c r="T825" s="12">
        <f t="shared" si="109"/>
        <v>0</v>
      </c>
      <c r="U825" s="12">
        <f t="shared" si="106"/>
        <v>12366.76</v>
      </c>
      <c r="V825" s="12">
        <f t="shared" si="107"/>
        <v>-12366.76</v>
      </c>
    </row>
    <row r="826" spans="1:22" x14ac:dyDescent="0.25">
      <c r="A826" s="6" t="s">
        <v>24</v>
      </c>
      <c r="B826" s="6" t="s">
        <v>23</v>
      </c>
      <c r="C826" t="s">
        <v>529</v>
      </c>
      <c r="D826" t="s">
        <v>529</v>
      </c>
      <c r="E826" s="24" t="s">
        <v>393</v>
      </c>
      <c r="F826" t="s">
        <v>390</v>
      </c>
      <c r="G826" t="s">
        <v>391</v>
      </c>
      <c r="H826" t="s">
        <v>388</v>
      </c>
      <c r="I826" t="s">
        <v>389</v>
      </c>
      <c r="J826" s="6" t="s">
        <v>543</v>
      </c>
      <c r="K826" s="12">
        <v>5</v>
      </c>
      <c r="L826" s="9">
        <v>173.7</v>
      </c>
      <c r="M826" s="12">
        <v>868.5</v>
      </c>
      <c r="N826" s="12">
        <v>0</v>
      </c>
      <c r="O826" s="11">
        <f t="shared" si="110"/>
        <v>5</v>
      </c>
      <c r="P826" s="12">
        <f t="shared" si="103"/>
        <v>0</v>
      </c>
      <c r="Q826" s="12">
        <f t="shared" si="104"/>
        <v>5</v>
      </c>
      <c r="R826" s="6" t="str">
        <f t="shared" si="105"/>
        <v>NO</v>
      </c>
      <c r="S826" s="6" t="str">
        <f t="shared" si="108"/>
        <v>YES</v>
      </c>
      <c r="T826" s="12">
        <f t="shared" si="109"/>
        <v>2171.25</v>
      </c>
      <c r="U826" s="12">
        <f t="shared" si="106"/>
        <v>868.5</v>
      </c>
      <c r="V826" s="12">
        <f t="shared" si="107"/>
        <v>1302.75</v>
      </c>
    </row>
    <row r="827" spans="1:22" x14ac:dyDescent="0.25">
      <c r="A827" s="6" t="s">
        <v>24</v>
      </c>
      <c r="B827" s="6" t="s">
        <v>23</v>
      </c>
      <c r="C827" t="s">
        <v>529</v>
      </c>
      <c r="D827" t="s">
        <v>529</v>
      </c>
      <c r="E827" s="24" t="s">
        <v>393</v>
      </c>
      <c r="F827" t="s">
        <v>390</v>
      </c>
      <c r="G827" t="s">
        <v>391</v>
      </c>
      <c r="H827" t="s">
        <v>388</v>
      </c>
      <c r="I827" t="s">
        <v>389</v>
      </c>
      <c r="J827" s="6" t="s">
        <v>543</v>
      </c>
      <c r="K827" s="12">
        <v>15</v>
      </c>
      <c r="L827" s="9">
        <v>9.64</v>
      </c>
      <c r="M827" s="12">
        <v>144.6</v>
      </c>
      <c r="N827" s="12">
        <v>0</v>
      </c>
      <c r="O827" s="11">
        <f t="shared" si="110"/>
        <v>14.999999999999998</v>
      </c>
      <c r="P827" s="12">
        <f t="shared" si="103"/>
        <v>0</v>
      </c>
      <c r="Q827" s="12">
        <f t="shared" si="104"/>
        <v>14.999999999999998</v>
      </c>
      <c r="R827" s="6" t="str">
        <f t="shared" si="105"/>
        <v>YES</v>
      </c>
      <c r="S827" s="6" t="str">
        <f t="shared" si="108"/>
        <v>YES</v>
      </c>
      <c r="T827" s="12">
        <f t="shared" si="109"/>
        <v>120.5</v>
      </c>
      <c r="U827" s="12">
        <f t="shared" si="106"/>
        <v>144.6</v>
      </c>
      <c r="V827" s="12">
        <f t="shared" si="107"/>
        <v>-24.099999999999994</v>
      </c>
    </row>
    <row r="828" spans="1:22" x14ac:dyDescent="0.25">
      <c r="A828" s="6" t="s">
        <v>24</v>
      </c>
      <c r="B828" s="6" t="s">
        <v>23</v>
      </c>
      <c r="C828" t="s">
        <v>529</v>
      </c>
      <c r="D828" t="s">
        <v>529</v>
      </c>
      <c r="E828" s="24" t="s">
        <v>393</v>
      </c>
      <c r="F828" t="s">
        <v>390</v>
      </c>
      <c r="G828" t="s">
        <v>391</v>
      </c>
      <c r="H828" t="s">
        <v>388</v>
      </c>
      <c r="I828" t="s">
        <v>389</v>
      </c>
      <c r="J828" s="6" t="s">
        <v>544</v>
      </c>
      <c r="K828" s="12">
        <v>0</v>
      </c>
      <c r="L828" s="9">
        <v>0</v>
      </c>
      <c r="M828" s="12">
        <v>10799.99</v>
      </c>
      <c r="N828" s="12">
        <v>10799.99</v>
      </c>
      <c r="O828" s="11" t="e">
        <f t="shared" si="110"/>
        <v>#DIV/0!</v>
      </c>
      <c r="P828" s="12" t="e">
        <f t="shared" si="103"/>
        <v>#DIV/0!</v>
      </c>
      <c r="Q828" s="12" t="e">
        <f t="shared" si="104"/>
        <v>#DIV/0!</v>
      </c>
      <c r="R828" s="6" t="e">
        <f t="shared" si="105"/>
        <v>#DIV/0!</v>
      </c>
      <c r="S828" s="6" t="e">
        <f t="shared" si="108"/>
        <v>#DIV/0!</v>
      </c>
      <c r="T828" s="12">
        <f t="shared" si="109"/>
        <v>0</v>
      </c>
      <c r="U828" s="12">
        <f t="shared" si="106"/>
        <v>21599.98</v>
      </c>
      <c r="V828" s="12">
        <f t="shared" si="107"/>
        <v>-21599.98</v>
      </c>
    </row>
    <row r="829" spans="1:22" x14ac:dyDescent="0.25">
      <c r="A829" s="6" t="s">
        <v>24</v>
      </c>
      <c r="B829" s="6" t="s">
        <v>23</v>
      </c>
      <c r="C829" t="s">
        <v>529</v>
      </c>
      <c r="D829" t="s">
        <v>529</v>
      </c>
      <c r="E829" s="24" t="s">
        <v>393</v>
      </c>
      <c r="F829" t="s">
        <v>390</v>
      </c>
      <c r="G829" t="s">
        <v>391</v>
      </c>
      <c r="H829" t="s">
        <v>388</v>
      </c>
      <c r="I829" t="s">
        <v>389</v>
      </c>
      <c r="J829" s="6" t="s">
        <v>544</v>
      </c>
      <c r="K829" s="12">
        <v>5</v>
      </c>
      <c r="L829" s="9">
        <v>379.93</v>
      </c>
      <c r="M829" s="12">
        <v>1899.65</v>
      </c>
      <c r="N829" s="12">
        <v>0</v>
      </c>
      <c r="O829" s="11">
        <f t="shared" si="110"/>
        <v>5</v>
      </c>
      <c r="P829" s="12">
        <f t="shared" si="103"/>
        <v>0</v>
      </c>
      <c r="Q829" s="12">
        <f t="shared" si="104"/>
        <v>5</v>
      </c>
      <c r="R829" s="6" t="str">
        <f t="shared" si="105"/>
        <v>NO</v>
      </c>
      <c r="S829" s="6" t="str">
        <f t="shared" si="108"/>
        <v>YES</v>
      </c>
      <c r="T829" s="12">
        <f t="shared" si="109"/>
        <v>4749.125</v>
      </c>
      <c r="U829" s="12">
        <f t="shared" si="106"/>
        <v>1899.65</v>
      </c>
      <c r="V829" s="12">
        <f t="shared" si="107"/>
        <v>2849.4749999999999</v>
      </c>
    </row>
    <row r="830" spans="1:22" x14ac:dyDescent="0.25">
      <c r="A830" s="6" t="s">
        <v>24</v>
      </c>
      <c r="B830" s="6" t="s">
        <v>23</v>
      </c>
      <c r="C830" t="s">
        <v>529</v>
      </c>
      <c r="D830" t="s">
        <v>529</v>
      </c>
      <c r="E830" s="24" t="s">
        <v>393</v>
      </c>
      <c r="F830" t="s">
        <v>390</v>
      </c>
      <c r="G830" t="s">
        <v>391</v>
      </c>
      <c r="H830" t="s">
        <v>388</v>
      </c>
      <c r="I830" t="s">
        <v>389</v>
      </c>
      <c r="J830" s="6" t="s">
        <v>544</v>
      </c>
      <c r="K830" s="12">
        <v>12.5</v>
      </c>
      <c r="L830" s="9">
        <v>15.9</v>
      </c>
      <c r="M830" s="12">
        <v>198.76</v>
      </c>
      <c r="N830" s="12">
        <v>0</v>
      </c>
      <c r="O830" s="11">
        <f t="shared" si="110"/>
        <v>12.500628930817609</v>
      </c>
      <c r="P830" s="12">
        <f t="shared" si="103"/>
        <v>0</v>
      </c>
      <c r="Q830" s="12">
        <f t="shared" si="104"/>
        <v>12.500628930817609</v>
      </c>
      <c r="R830" s="6" t="str">
        <f t="shared" si="105"/>
        <v>YES</v>
      </c>
      <c r="S830" s="6" t="str">
        <f t="shared" si="108"/>
        <v>YES</v>
      </c>
      <c r="T830" s="12">
        <f t="shared" si="109"/>
        <v>198.75</v>
      </c>
      <c r="U830" s="12">
        <f t="shared" si="106"/>
        <v>198.76</v>
      </c>
      <c r="V830" s="12">
        <f t="shared" si="107"/>
        <v>-9.9999999999909051E-3</v>
      </c>
    </row>
    <row r="831" spans="1:22" x14ac:dyDescent="0.25">
      <c r="A831" s="6" t="s">
        <v>24</v>
      </c>
      <c r="B831" s="6" t="s">
        <v>23</v>
      </c>
      <c r="C831" t="s">
        <v>529</v>
      </c>
      <c r="D831" t="s">
        <v>529</v>
      </c>
      <c r="E831" s="24" t="s">
        <v>393</v>
      </c>
      <c r="F831" t="s">
        <v>390</v>
      </c>
      <c r="G831" t="s">
        <v>391</v>
      </c>
      <c r="H831" t="s">
        <v>388</v>
      </c>
      <c r="I831" t="s">
        <v>389</v>
      </c>
      <c r="J831" s="6" t="s">
        <v>544</v>
      </c>
      <c r="K831" s="12">
        <v>15</v>
      </c>
      <c r="L831" s="9">
        <v>30.14</v>
      </c>
      <c r="M831" s="12">
        <v>452.1</v>
      </c>
      <c r="N831" s="12">
        <v>0</v>
      </c>
      <c r="O831" s="11">
        <f t="shared" si="110"/>
        <v>15</v>
      </c>
      <c r="P831" s="12">
        <f t="shared" si="103"/>
        <v>0</v>
      </c>
      <c r="Q831" s="12">
        <f t="shared" si="104"/>
        <v>15</v>
      </c>
      <c r="R831" s="6" t="str">
        <f t="shared" si="105"/>
        <v>YES</v>
      </c>
      <c r="S831" s="6" t="str">
        <f t="shared" si="108"/>
        <v>YES</v>
      </c>
      <c r="T831" s="12">
        <f t="shared" si="109"/>
        <v>376.75</v>
      </c>
      <c r="U831" s="12">
        <f t="shared" si="106"/>
        <v>452.1</v>
      </c>
      <c r="V831" s="12">
        <f t="shared" si="107"/>
        <v>-75.350000000000023</v>
      </c>
    </row>
    <row r="832" spans="1:22" x14ac:dyDescent="0.25">
      <c r="A832" s="6" t="s">
        <v>24</v>
      </c>
      <c r="B832" s="6" t="s">
        <v>23</v>
      </c>
      <c r="C832" t="s">
        <v>529</v>
      </c>
      <c r="D832" t="s">
        <v>529</v>
      </c>
      <c r="E832" s="24" t="s">
        <v>393</v>
      </c>
      <c r="F832" t="s">
        <v>390</v>
      </c>
      <c r="G832" t="s">
        <v>391</v>
      </c>
      <c r="H832" t="s">
        <v>388</v>
      </c>
      <c r="I832" t="s">
        <v>389</v>
      </c>
      <c r="J832" s="6" t="s">
        <v>545</v>
      </c>
      <c r="K832" s="12">
        <v>0</v>
      </c>
      <c r="L832" s="9">
        <v>0</v>
      </c>
      <c r="M832" s="12">
        <v>10279.52</v>
      </c>
      <c r="N832" s="12">
        <v>10279.52</v>
      </c>
      <c r="O832" s="11" t="e">
        <f t="shared" si="110"/>
        <v>#DIV/0!</v>
      </c>
      <c r="P832" s="12" t="e">
        <f t="shared" si="103"/>
        <v>#DIV/0!</v>
      </c>
      <c r="Q832" s="12" t="e">
        <f t="shared" si="104"/>
        <v>#DIV/0!</v>
      </c>
      <c r="R832" s="6" t="e">
        <f t="shared" si="105"/>
        <v>#DIV/0!</v>
      </c>
      <c r="S832" s="6" t="e">
        <f t="shared" si="108"/>
        <v>#DIV/0!</v>
      </c>
      <c r="T832" s="12">
        <f t="shared" si="109"/>
        <v>0</v>
      </c>
      <c r="U832" s="12">
        <f t="shared" si="106"/>
        <v>20559.04</v>
      </c>
      <c r="V832" s="12">
        <f t="shared" si="107"/>
        <v>-20559.04</v>
      </c>
    </row>
    <row r="833" spans="1:22" x14ac:dyDescent="0.25">
      <c r="A833" s="6" t="s">
        <v>24</v>
      </c>
      <c r="B833" s="6" t="s">
        <v>23</v>
      </c>
      <c r="C833" t="s">
        <v>529</v>
      </c>
      <c r="D833" t="s">
        <v>529</v>
      </c>
      <c r="E833" s="24" t="s">
        <v>393</v>
      </c>
      <c r="F833" t="s">
        <v>390</v>
      </c>
      <c r="G833" t="s">
        <v>391</v>
      </c>
      <c r="H833" t="s">
        <v>388</v>
      </c>
      <c r="I833" t="s">
        <v>389</v>
      </c>
      <c r="J833" s="6" t="s">
        <v>545</v>
      </c>
      <c r="K833" s="12">
        <v>5</v>
      </c>
      <c r="L833" s="9">
        <v>395.05</v>
      </c>
      <c r="M833" s="12">
        <v>1975.25</v>
      </c>
      <c r="N833" s="12">
        <v>0</v>
      </c>
      <c r="O833" s="11">
        <f t="shared" si="110"/>
        <v>5</v>
      </c>
      <c r="P833" s="12">
        <f t="shared" si="103"/>
        <v>0</v>
      </c>
      <c r="Q833" s="12">
        <f t="shared" si="104"/>
        <v>5</v>
      </c>
      <c r="R833" s="6" t="str">
        <f t="shared" si="105"/>
        <v>NO</v>
      </c>
      <c r="S833" s="6" t="str">
        <f t="shared" si="108"/>
        <v>YES</v>
      </c>
      <c r="T833" s="12">
        <f t="shared" si="109"/>
        <v>4938.125</v>
      </c>
      <c r="U833" s="12">
        <f t="shared" si="106"/>
        <v>1975.25</v>
      </c>
      <c r="V833" s="12">
        <f t="shared" si="107"/>
        <v>2962.875</v>
      </c>
    </row>
    <row r="834" spans="1:22" x14ac:dyDescent="0.25">
      <c r="A834" s="6" t="s">
        <v>24</v>
      </c>
      <c r="B834" s="6" t="s">
        <v>23</v>
      </c>
      <c r="C834" t="s">
        <v>529</v>
      </c>
      <c r="D834" t="s">
        <v>529</v>
      </c>
      <c r="E834" s="24" t="s">
        <v>393</v>
      </c>
      <c r="F834" t="s">
        <v>390</v>
      </c>
      <c r="G834" t="s">
        <v>391</v>
      </c>
      <c r="H834" t="s">
        <v>388</v>
      </c>
      <c r="I834" t="s">
        <v>389</v>
      </c>
      <c r="J834" s="6" t="s">
        <v>545</v>
      </c>
      <c r="K834" s="12">
        <v>12.5</v>
      </c>
      <c r="L834" s="9">
        <v>33.51</v>
      </c>
      <c r="M834" s="12">
        <v>418.88</v>
      </c>
      <c r="N834" s="12">
        <v>0</v>
      </c>
      <c r="O834" s="11">
        <f t="shared" si="110"/>
        <v>12.500149209191287</v>
      </c>
      <c r="P834" s="12">
        <f t="shared" ref="P834:P897" si="111">N834/L834</f>
        <v>0</v>
      </c>
      <c r="Q834" s="12">
        <f t="shared" ref="Q834:Q897" si="112">(M834+N834)/L834</f>
        <v>12.500149209191287</v>
      </c>
      <c r="R834" s="6" t="str">
        <f t="shared" ref="R834:R897" si="113">IF(Q834&gt;12.49,"YES","NO")</f>
        <v>YES</v>
      </c>
      <c r="S834" s="6" t="str">
        <f t="shared" si="108"/>
        <v>YES</v>
      </c>
      <c r="T834" s="12">
        <f t="shared" si="109"/>
        <v>418.875</v>
      </c>
      <c r="U834" s="12">
        <f t="shared" ref="U834:U897" si="114">M834+N834</f>
        <v>418.88</v>
      </c>
      <c r="V834" s="12">
        <f t="shared" ref="V834:V897" si="115">T834-U834</f>
        <v>-4.9999999999954525E-3</v>
      </c>
    </row>
    <row r="835" spans="1:22" x14ac:dyDescent="0.25">
      <c r="A835" s="6" t="s">
        <v>24</v>
      </c>
      <c r="B835" s="6" t="s">
        <v>23</v>
      </c>
      <c r="C835" t="s">
        <v>529</v>
      </c>
      <c r="D835" t="s">
        <v>529</v>
      </c>
      <c r="E835" s="24" t="s">
        <v>393</v>
      </c>
      <c r="F835" t="s">
        <v>390</v>
      </c>
      <c r="G835" t="s">
        <v>391</v>
      </c>
      <c r="H835" t="s">
        <v>388</v>
      </c>
      <c r="I835" t="s">
        <v>389</v>
      </c>
      <c r="J835" s="6" t="s">
        <v>545</v>
      </c>
      <c r="K835" s="12">
        <v>15</v>
      </c>
      <c r="L835" s="9">
        <v>22.55</v>
      </c>
      <c r="M835" s="12">
        <v>338.25</v>
      </c>
      <c r="N835" s="12">
        <v>0</v>
      </c>
      <c r="O835" s="11">
        <f t="shared" si="110"/>
        <v>15</v>
      </c>
      <c r="P835" s="12">
        <f t="shared" si="111"/>
        <v>0</v>
      </c>
      <c r="Q835" s="12">
        <f t="shared" si="112"/>
        <v>15</v>
      </c>
      <c r="R835" s="6" t="str">
        <f t="shared" si="113"/>
        <v>YES</v>
      </c>
      <c r="S835" s="6" t="str">
        <f t="shared" si="108"/>
        <v>YES</v>
      </c>
      <c r="T835" s="12">
        <f t="shared" si="109"/>
        <v>281.875</v>
      </c>
      <c r="U835" s="12">
        <f t="shared" si="114"/>
        <v>338.25</v>
      </c>
      <c r="V835" s="12">
        <f t="shared" si="115"/>
        <v>-56.375</v>
      </c>
    </row>
    <row r="836" spans="1:22" x14ac:dyDescent="0.25">
      <c r="A836" s="6" t="s">
        <v>24</v>
      </c>
      <c r="B836" s="6" t="s">
        <v>23</v>
      </c>
      <c r="C836" t="s">
        <v>529</v>
      </c>
      <c r="D836" t="s">
        <v>529</v>
      </c>
      <c r="E836" s="24" t="s">
        <v>393</v>
      </c>
      <c r="F836" t="s">
        <v>390</v>
      </c>
      <c r="G836" t="s">
        <v>391</v>
      </c>
      <c r="H836" t="s">
        <v>388</v>
      </c>
      <c r="I836" t="s">
        <v>389</v>
      </c>
      <c r="J836" s="6" t="s">
        <v>545</v>
      </c>
      <c r="K836" s="12">
        <v>22.5</v>
      </c>
      <c r="L836" s="9">
        <v>6</v>
      </c>
      <c r="M836" s="12">
        <v>135</v>
      </c>
      <c r="N836" s="12">
        <v>0</v>
      </c>
      <c r="O836" s="11">
        <f t="shared" si="110"/>
        <v>22.5</v>
      </c>
      <c r="P836" s="12">
        <f t="shared" si="111"/>
        <v>0</v>
      </c>
      <c r="Q836" s="12">
        <f t="shared" si="112"/>
        <v>22.5</v>
      </c>
      <c r="R836" s="6" t="str">
        <f t="shared" si="113"/>
        <v>YES</v>
      </c>
      <c r="S836" s="6" t="str">
        <f t="shared" ref="S836:S899" si="116">IF(O836&gt;3.32,"YES","NO")</f>
        <v>YES</v>
      </c>
      <c r="T836" s="12">
        <f t="shared" ref="T836:T899" si="117">L836*12.5</f>
        <v>75</v>
      </c>
      <c r="U836" s="12">
        <f t="shared" si="114"/>
        <v>135</v>
      </c>
      <c r="V836" s="12">
        <f t="shared" si="115"/>
        <v>-60</v>
      </c>
    </row>
    <row r="837" spans="1:22" x14ac:dyDescent="0.25">
      <c r="A837" s="6" t="s">
        <v>24</v>
      </c>
      <c r="B837" s="6" t="s">
        <v>23</v>
      </c>
      <c r="C837" t="s">
        <v>556</v>
      </c>
      <c r="D837" t="s">
        <v>556</v>
      </c>
      <c r="E837" s="24" t="s">
        <v>393</v>
      </c>
      <c r="F837" t="s">
        <v>390</v>
      </c>
      <c r="G837" t="s">
        <v>391</v>
      </c>
      <c r="H837" t="s">
        <v>388</v>
      </c>
      <c r="I837" t="s">
        <v>389</v>
      </c>
      <c r="J837" s="6" t="s">
        <v>546</v>
      </c>
      <c r="K837" s="12">
        <v>0</v>
      </c>
      <c r="L837" s="9">
        <v>0</v>
      </c>
      <c r="M837" s="12">
        <v>4461.93</v>
      </c>
      <c r="N837" s="12">
        <v>3212.48</v>
      </c>
      <c r="O837" s="11" t="e">
        <f t="shared" si="110"/>
        <v>#DIV/0!</v>
      </c>
      <c r="P837" s="12" t="e">
        <f t="shared" si="111"/>
        <v>#DIV/0!</v>
      </c>
      <c r="Q837" s="12" t="e">
        <f t="shared" si="112"/>
        <v>#DIV/0!</v>
      </c>
      <c r="R837" s="6" t="e">
        <f t="shared" si="113"/>
        <v>#DIV/0!</v>
      </c>
      <c r="S837" s="6" t="e">
        <f t="shared" si="116"/>
        <v>#DIV/0!</v>
      </c>
      <c r="T837" s="12">
        <f t="shared" si="117"/>
        <v>0</v>
      </c>
      <c r="U837" s="12">
        <f t="shared" si="114"/>
        <v>7674.41</v>
      </c>
      <c r="V837" s="12">
        <f t="shared" si="115"/>
        <v>-7674.41</v>
      </c>
    </row>
    <row r="838" spans="1:22" x14ac:dyDescent="0.25">
      <c r="A838" s="6" t="s">
        <v>24</v>
      </c>
      <c r="B838" s="6" t="s">
        <v>23</v>
      </c>
      <c r="C838" t="s">
        <v>556</v>
      </c>
      <c r="D838" t="s">
        <v>556</v>
      </c>
      <c r="E838" s="24" t="s">
        <v>393</v>
      </c>
      <c r="F838" t="s">
        <v>390</v>
      </c>
      <c r="G838" t="s">
        <v>391</v>
      </c>
      <c r="H838" t="s">
        <v>388</v>
      </c>
      <c r="I838" t="s">
        <v>389</v>
      </c>
      <c r="J838" s="6" t="s">
        <v>546</v>
      </c>
      <c r="K838" s="12">
        <v>6</v>
      </c>
      <c r="L838" s="9">
        <v>241.25</v>
      </c>
      <c r="M838" s="12">
        <v>1447.5</v>
      </c>
      <c r="N838" s="12">
        <v>0</v>
      </c>
      <c r="O838" s="11">
        <f t="shared" si="110"/>
        <v>6</v>
      </c>
      <c r="P838" s="12">
        <f t="shared" si="111"/>
        <v>0</v>
      </c>
      <c r="Q838" s="12">
        <f t="shared" si="112"/>
        <v>6</v>
      </c>
      <c r="R838" s="6" t="str">
        <f t="shared" si="113"/>
        <v>NO</v>
      </c>
      <c r="S838" s="6" t="str">
        <f t="shared" si="116"/>
        <v>YES</v>
      </c>
      <c r="T838" s="12">
        <f t="shared" si="117"/>
        <v>3015.625</v>
      </c>
      <c r="U838" s="12">
        <f t="shared" si="114"/>
        <v>1447.5</v>
      </c>
      <c r="V838" s="12">
        <f t="shared" si="115"/>
        <v>1568.125</v>
      </c>
    </row>
    <row r="839" spans="1:22" x14ac:dyDescent="0.25">
      <c r="A839" s="6" t="s">
        <v>24</v>
      </c>
      <c r="B839" s="6" t="s">
        <v>23</v>
      </c>
      <c r="C839" t="s">
        <v>556</v>
      </c>
      <c r="D839" t="s">
        <v>556</v>
      </c>
      <c r="E839" s="24" t="s">
        <v>393</v>
      </c>
      <c r="F839" t="s">
        <v>390</v>
      </c>
      <c r="G839" t="s">
        <v>391</v>
      </c>
      <c r="H839" t="s">
        <v>388</v>
      </c>
      <c r="I839" t="s">
        <v>389</v>
      </c>
      <c r="J839" s="6" t="s">
        <v>546</v>
      </c>
      <c r="K839" s="12">
        <v>6.5</v>
      </c>
      <c r="L839" s="9">
        <v>236.72</v>
      </c>
      <c r="M839" s="12">
        <v>1538.69</v>
      </c>
      <c r="N839" s="12">
        <v>0</v>
      </c>
      <c r="O839" s="11">
        <f t="shared" si="110"/>
        <v>6.5000422440013521</v>
      </c>
      <c r="P839" s="12">
        <f t="shared" si="111"/>
        <v>0</v>
      </c>
      <c r="Q839" s="12">
        <f t="shared" si="112"/>
        <v>6.5000422440013521</v>
      </c>
      <c r="R839" s="6" t="str">
        <f t="shared" si="113"/>
        <v>NO</v>
      </c>
      <c r="S839" s="6" t="str">
        <f t="shared" si="116"/>
        <v>YES</v>
      </c>
      <c r="T839" s="12">
        <f t="shared" si="117"/>
        <v>2959</v>
      </c>
      <c r="U839" s="12">
        <f t="shared" si="114"/>
        <v>1538.69</v>
      </c>
      <c r="V839" s="12">
        <f t="shared" si="115"/>
        <v>1420.31</v>
      </c>
    </row>
    <row r="840" spans="1:22" x14ac:dyDescent="0.25">
      <c r="A840" s="6" t="s">
        <v>24</v>
      </c>
      <c r="B840" s="6" t="s">
        <v>23</v>
      </c>
      <c r="C840" t="s">
        <v>556</v>
      </c>
      <c r="D840" t="s">
        <v>556</v>
      </c>
      <c r="E840" s="24" t="s">
        <v>393</v>
      </c>
      <c r="F840" t="s">
        <v>390</v>
      </c>
      <c r="G840" t="s">
        <v>391</v>
      </c>
      <c r="H840" t="s">
        <v>388</v>
      </c>
      <c r="I840" t="s">
        <v>389</v>
      </c>
      <c r="J840" s="6" t="s">
        <v>546</v>
      </c>
      <c r="K840" s="12">
        <v>13.5</v>
      </c>
      <c r="L840" s="9">
        <v>29.78</v>
      </c>
      <c r="M840" s="12">
        <v>402.04</v>
      </c>
      <c r="N840" s="12">
        <v>0</v>
      </c>
      <c r="O840" s="11">
        <f t="shared" si="110"/>
        <v>13.500335795836131</v>
      </c>
      <c r="P840" s="12">
        <f t="shared" si="111"/>
        <v>0</v>
      </c>
      <c r="Q840" s="12">
        <f t="shared" si="112"/>
        <v>13.500335795836131</v>
      </c>
      <c r="R840" s="6" t="str">
        <f t="shared" si="113"/>
        <v>YES</v>
      </c>
      <c r="S840" s="6" t="str">
        <f t="shared" si="116"/>
        <v>YES</v>
      </c>
      <c r="T840" s="12">
        <f t="shared" si="117"/>
        <v>372.25</v>
      </c>
      <c r="U840" s="12">
        <f t="shared" si="114"/>
        <v>402.04</v>
      </c>
      <c r="V840" s="12">
        <f t="shared" si="115"/>
        <v>-29.79000000000002</v>
      </c>
    </row>
    <row r="841" spans="1:22" x14ac:dyDescent="0.25">
      <c r="A841" s="6" t="s">
        <v>24</v>
      </c>
      <c r="B841" s="6" t="s">
        <v>23</v>
      </c>
      <c r="C841" t="s">
        <v>556</v>
      </c>
      <c r="D841" t="s">
        <v>556</v>
      </c>
      <c r="E841" s="24" t="s">
        <v>393</v>
      </c>
      <c r="F841" t="s">
        <v>390</v>
      </c>
      <c r="G841" t="s">
        <v>391</v>
      </c>
      <c r="H841" t="s">
        <v>388</v>
      </c>
      <c r="I841" t="s">
        <v>389</v>
      </c>
      <c r="J841" s="6" t="s">
        <v>546</v>
      </c>
      <c r="K841" s="12">
        <v>14</v>
      </c>
      <c r="L841" s="9">
        <v>0.26</v>
      </c>
      <c r="M841" s="12">
        <v>3.64</v>
      </c>
      <c r="N841" s="12">
        <v>0</v>
      </c>
      <c r="O841" s="11">
        <f t="shared" si="110"/>
        <v>14</v>
      </c>
      <c r="P841" s="12">
        <f t="shared" si="111"/>
        <v>0</v>
      </c>
      <c r="Q841" s="12">
        <f t="shared" si="112"/>
        <v>14</v>
      </c>
      <c r="R841" s="6" t="str">
        <f t="shared" si="113"/>
        <v>YES</v>
      </c>
      <c r="S841" s="6" t="str">
        <f t="shared" si="116"/>
        <v>YES</v>
      </c>
      <c r="T841" s="12">
        <f t="shared" si="117"/>
        <v>3.25</v>
      </c>
      <c r="U841" s="12">
        <f t="shared" si="114"/>
        <v>3.64</v>
      </c>
      <c r="V841" s="12">
        <f t="shared" si="115"/>
        <v>-0.39000000000000012</v>
      </c>
    </row>
    <row r="842" spans="1:22" x14ac:dyDescent="0.25">
      <c r="A842" s="6" t="s">
        <v>24</v>
      </c>
      <c r="B842" s="6" t="s">
        <v>23</v>
      </c>
      <c r="C842" t="s">
        <v>556</v>
      </c>
      <c r="D842" t="s">
        <v>556</v>
      </c>
      <c r="E842" s="24" t="s">
        <v>393</v>
      </c>
      <c r="F842" t="s">
        <v>390</v>
      </c>
      <c r="G842" t="s">
        <v>391</v>
      </c>
      <c r="H842" t="s">
        <v>388</v>
      </c>
      <c r="I842" t="s">
        <v>389</v>
      </c>
      <c r="J842" s="6" t="s">
        <v>546</v>
      </c>
      <c r="K842" s="12">
        <v>22.5</v>
      </c>
      <c r="L842" s="9">
        <v>7</v>
      </c>
      <c r="M842" s="12">
        <v>157.5</v>
      </c>
      <c r="N842" s="12">
        <v>0</v>
      </c>
      <c r="O842" s="11">
        <f t="shared" si="110"/>
        <v>22.5</v>
      </c>
      <c r="P842" s="12">
        <f t="shared" si="111"/>
        <v>0</v>
      </c>
      <c r="Q842" s="12">
        <f t="shared" si="112"/>
        <v>22.5</v>
      </c>
      <c r="R842" s="6" t="str">
        <f t="shared" si="113"/>
        <v>YES</v>
      </c>
      <c r="S842" s="6" t="str">
        <f t="shared" si="116"/>
        <v>YES</v>
      </c>
      <c r="T842" s="12">
        <f t="shared" si="117"/>
        <v>87.5</v>
      </c>
      <c r="U842" s="12">
        <f t="shared" si="114"/>
        <v>157.5</v>
      </c>
      <c r="V842" s="12">
        <f t="shared" si="115"/>
        <v>-70</v>
      </c>
    </row>
    <row r="843" spans="1:22" x14ac:dyDescent="0.25">
      <c r="A843" s="6" t="s">
        <v>24</v>
      </c>
      <c r="B843" s="6" t="s">
        <v>23</v>
      </c>
      <c r="C843" t="s">
        <v>556</v>
      </c>
      <c r="D843" t="s">
        <v>556</v>
      </c>
      <c r="E843" s="24" t="s">
        <v>393</v>
      </c>
      <c r="F843" t="s">
        <v>390</v>
      </c>
      <c r="G843" t="s">
        <v>391</v>
      </c>
      <c r="H843" t="s">
        <v>388</v>
      </c>
      <c r="I843" t="s">
        <v>389</v>
      </c>
      <c r="J843" s="6" t="s">
        <v>547</v>
      </c>
      <c r="K843" s="12">
        <v>0</v>
      </c>
      <c r="L843" s="9">
        <v>0</v>
      </c>
      <c r="M843" s="12">
        <v>12151.29</v>
      </c>
      <c r="N843" s="12">
        <v>12151.29</v>
      </c>
      <c r="O843" s="11" t="e">
        <f t="shared" si="110"/>
        <v>#DIV/0!</v>
      </c>
      <c r="P843" s="12" t="e">
        <f t="shared" si="111"/>
        <v>#DIV/0!</v>
      </c>
      <c r="Q843" s="12" t="e">
        <f t="shared" si="112"/>
        <v>#DIV/0!</v>
      </c>
      <c r="R843" s="6" t="e">
        <f t="shared" si="113"/>
        <v>#DIV/0!</v>
      </c>
      <c r="S843" s="6" t="e">
        <f t="shared" si="116"/>
        <v>#DIV/0!</v>
      </c>
      <c r="T843" s="12">
        <f t="shared" si="117"/>
        <v>0</v>
      </c>
      <c r="U843" s="12">
        <f t="shared" si="114"/>
        <v>24302.58</v>
      </c>
      <c r="V843" s="12">
        <f t="shared" si="115"/>
        <v>-24302.58</v>
      </c>
    </row>
    <row r="844" spans="1:22" x14ac:dyDescent="0.25">
      <c r="A844" s="6" t="s">
        <v>24</v>
      </c>
      <c r="B844" s="6" t="s">
        <v>23</v>
      </c>
      <c r="C844" t="s">
        <v>556</v>
      </c>
      <c r="D844" t="s">
        <v>556</v>
      </c>
      <c r="E844" s="24" t="s">
        <v>393</v>
      </c>
      <c r="F844" t="s">
        <v>390</v>
      </c>
      <c r="G844" t="s">
        <v>391</v>
      </c>
      <c r="H844" t="s">
        <v>388</v>
      </c>
      <c r="I844" t="s">
        <v>389</v>
      </c>
      <c r="J844" s="6" t="s">
        <v>547</v>
      </c>
      <c r="K844" s="12">
        <v>5</v>
      </c>
      <c r="L844" s="9">
        <v>417.78</v>
      </c>
      <c r="M844" s="12">
        <v>2088.9</v>
      </c>
      <c r="N844" s="12">
        <v>0</v>
      </c>
      <c r="O844" s="11">
        <f t="shared" si="110"/>
        <v>5.0000000000000009</v>
      </c>
      <c r="P844" s="12">
        <f t="shared" si="111"/>
        <v>0</v>
      </c>
      <c r="Q844" s="12">
        <f t="shared" si="112"/>
        <v>5.0000000000000009</v>
      </c>
      <c r="R844" s="6" t="str">
        <f t="shared" si="113"/>
        <v>NO</v>
      </c>
      <c r="S844" s="6" t="str">
        <f t="shared" si="116"/>
        <v>YES</v>
      </c>
      <c r="T844" s="12">
        <f t="shared" si="117"/>
        <v>5222.25</v>
      </c>
      <c r="U844" s="12">
        <f t="shared" si="114"/>
        <v>2088.9</v>
      </c>
      <c r="V844" s="12">
        <f t="shared" si="115"/>
        <v>3133.35</v>
      </c>
    </row>
    <row r="845" spans="1:22" x14ac:dyDescent="0.25">
      <c r="A845" s="6" t="s">
        <v>24</v>
      </c>
      <c r="B845" s="6" t="s">
        <v>23</v>
      </c>
      <c r="C845" t="s">
        <v>556</v>
      </c>
      <c r="D845" t="s">
        <v>556</v>
      </c>
      <c r="E845" s="24" t="s">
        <v>393</v>
      </c>
      <c r="F845" t="s">
        <v>390</v>
      </c>
      <c r="G845" t="s">
        <v>391</v>
      </c>
      <c r="H845" t="s">
        <v>388</v>
      </c>
      <c r="I845" t="s">
        <v>389</v>
      </c>
      <c r="J845" s="6" t="s">
        <v>547</v>
      </c>
      <c r="K845" s="12">
        <v>12.5</v>
      </c>
      <c r="L845" s="9">
        <v>31.08</v>
      </c>
      <c r="M845" s="12">
        <v>388.51</v>
      </c>
      <c r="N845" s="12">
        <v>0</v>
      </c>
      <c r="O845" s="11">
        <f t="shared" si="110"/>
        <v>12.500321750321751</v>
      </c>
      <c r="P845" s="12">
        <f t="shared" si="111"/>
        <v>0</v>
      </c>
      <c r="Q845" s="12">
        <f t="shared" si="112"/>
        <v>12.500321750321751</v>
      </c>
      <c r="R845" s="6" t="str">
        <f t="shared" si="113"/>
        <v>YES</v>
      </c>
      <c r="S845" s="6" t="str">
        <f t="shared" si="116"/>
        <v>YES</v>
      </c>
      <c r="T845" s="12">
        <f t="shared" si="117"/>
        <v>388.5</v>
      </c>
      <c r="U845" s="12">
        <f t="shared" si="114"/>
        <v>388.51</v>
      </c>
      <c r="V845" s="12">
        <f t="shared" si="115"/>
        <v>-9.9999999999909051E-3</v>
      </c>
    </row>
    <row r="846" spans="1:22" x14ac:dyDescent="0.25">
      <c r="A846" s="6" t="s">
        <v>24</v>
      </c>
      <c r="B846" s="6" t="s">
        <v>23</v>
      </c>
      <c r="C846" t="s">
        <v>556</v>
      </c>
      <c r="D846" t="s">
        <v>556</v>
      </c>
      <c r="E846" s="24" t="s">
        <v>393</v>
      </c>
      <c r="F846" t="s">
        <v>390</v>
      </c>
      <c r="G846" t="s">
        <v>391</v>
      </c>
      <c r="H846" t="s">
        <v>388</v>
      </c>
      <c r="I846" t="s">
        <v>389</v>
      </c>
      <c r="J846" s="6" t="s">
        <v>547</v>
      </c>
      <c r="K846" s="12">
        <v>15</v>
      </c>
      <c r="L846" s="9">
        <v>4</v>
      </c>
      <c r="M846" s="12">
        <v>60</v>
      </c>
      <c r="N846" s="12">
        <v>0</v>
      </c>
      <c r="O846" s="11">
        <f t="shared" si="110"/>
        <v>15</v>
      </c>
      <c r="P846" s="12">
        <f t="shared" si="111"/>
        <v>0</v>
      </c>
      <c r="Q846" s="12">
        <f t="shared" si="112"/>
        <v>15</v>
      </c>
      <c r="R846" s="6" t="str">
        <f t="shared" si="113"/>
        <v>YES</v>
      </c>
      <c r="S846" s="6" t="str">
        <f t="shared" si="116"/>
        <v>YES</v>
      </c>
      <c r="T846" s="12">
        <f t="shared" si="117"/>
        <v>50</v>
      </c>
      <c r="U846" s="12">
        <f t="shared" si="114"/>
        <v>60</v>
      </c>
      <c r="V846" s="12">
        <f t="shared" si="115"/>
        <v>-10</v>
      </c>
    </row>
    <row r="847" spans="1:22" x14ac:dyDescent="0.25">
      <c r="A847" s="6" t="s">
        <v>24</v>
      </c>
      <c r="B847" s="6" t="s">
        <v>23</v>
      </c>
      <c r="C847" t="s">
        <v>556</v>
      </c>
      <c r="D847" t="s">
        <v>556</v>
      </c>
      <c r="E847" s="24" t="s">
        <v>393</v>
      </c>
      <c r="F847" t="s">
        <v>390</v>
      </c>
      <c r="G847" t="s">
        <v>391</v>
      </c>
      <c r="H847" t="s">
        <v>388</v>
      </c>
      <c r="I847" t="s">
        <v>389</v>
      </c>
      <c r="J847" s="6" t="s">
        <v>547</v>
      </c>
      <c r="K847" s="12">
        <v>22.5</v>
      </c>
      <c r="L847" s="9">
        <v>7</v>
      </c>
      <c r="M847" s="12">
        <v>157.5</v>
      </c>
      <c r="N847" s="12">
        <v>0</v>
      </c>
      <c r="O847" s="11">
        <f t="shared" si="110"/>
        <v>22.5</v>
      </c>
      <c r="P847" s="12">
        <f t="shared" si="111"/>
        <v>0</v>
      </c>
      <c r="Q847" s="12">
        <f t="shared" si="112"/>
        <v>22.5</v>
      </c>
      <c r="R847" s="6" t="str">
        <f t="shared" si="113"/>
        <v>YES</v>
      </c>
      <c r="S847" s="6" t="str">
        <f t="shared" si="116"/>
        <v>YES</v>
      </c>
      <c r="T847" s="12">
        <f t="shared" si="117"/>
        <v>87.5</v>
      </c>
      <c r="U847" s="12">
        <f t="shared" si="114"/>
        <v>157.5</v>
      </c>
      <c r="V847" s="12">
        <f t="shared" si="115"/>
        <v>-70</v>
      </c>
    </row>
    <row r="848" spans="1:22" x14ac:dyDescent="0.25">
      <c r="A848" s="6" t="s">
        <v>24</v>
      </c>
      <c r="B848" s="6" t="s">
        <v>23</v>
      </c>
      <c r="C848" t="s">
        <v>556</v>
      </c>
      <c r="D848" t="s">
        <v>556</v>
      </c>
      <c r="E848" s="24" t="s">
        <v>393</v>
      </c>
      <c r="F848" t="s">
        <v>390</v>
      </c>
      <c r="G848" t="s">
        <v>391</v>
      </c>
      <c r="H848" t="s">
        <v>388</v>
      </c>
      <c r="I848" t="s">
        <v>389</v>
      </c>
      <c r="J848" s="6" t="s">
        <v>548</v>
      </c>
      <c r="K848" s="12">
        <v>0</v>
      </c>
      <c r="L848" s="9">
        <v>0</v>
      </c>
      <c r="M848" s="12">
        <v>3841.58</v>
      </c>
      <c r="N848" s="12">
        <v>2304.02</v>
      </c>
      <c r="O848" s="11" t="e">
        <f t="shared" si="110"/>
        <v>#DIV/0!</v>
      </c>
      <c r="P848" s="12" t="e">
        <f t="shared" si="111"/>
        <v>#DIV/0!</v>
      </c>
      <c r="Q848" s="12" t="e">
        <f t="shared" si="112"/>
        <v>#DIV/0!</v>
      </c>
      <c r="R848" s="6" t="e">
        <f t="shared" si="113"/>
        <v>#DIV/0!</v>
      </c>
      <c r="S848" s="6" t="e">
        <f t="shared" si="116"/>
        <v>#DIV/0!</v>
      </c>
      <c r="T848" s="12">
        <f t="shared" si="117"/>
        <v>0</v>
      </c>
      <c r="U848" s="12">
        <f t="shared" si="114"/>
        <v>6145.6</v>
      </c>
      <c r="V848" s="12">
        <f t="shared" si="115"/>
        <v>-6145.6</v>
      </c>
    </row>
    <row r="849" spans="1:22" x14ac:dyDescent="0.25">
      <c r="A849" s="6" t="s">
        <v>24</v>
      </c>
      <c r="B849" s="6" t="s">
        <v>23</v>
      </c>
      <c r="C849" t="s">
        <v>556</v>
      </c>
      <c r="D849" t="s">
        <v>556</v>
      </c>
      <c r="E849" s="24" t="s">
        <v>393</v>
      </c>
      <c r="F849" t="s">
        <v>390</v>
      </c>
      <c r="G849" t="s">
        <v>391</v>
      </c>
      <c r="H849" t="s">
        <v>388</v>
      </c>
      <c r="I849" t="s">
        <v>389</v>
      </c>
      <c r="J849" s="6" t="s">
        <v>548</v>
      </c>
      <c r="K849" s="12">
        <v>5.5</v>
      </c>
      <c r="L849" s="9">
        <v>391.22</v>
      </c>
      <c r="M849" s="12">
        <v>2151.7199999999998</v>
      </c>
      <c r="N849" s="12">
        <v>0</v>
      </c>
      <c r="O849" s="11">
        <f t="shared" si="110"/>
        <v>5.5000255610653843</v>
      </c>
      <c r="P849" s="12">
        <f t="shared" si="111"/>
        <v>0</v>
      </c>
      <c r="Q849" s="12">
        <f t="shared" si="112"/>
        <v>5.5000255610653843</v>
      </c>
      <c r="R849" s="6" t="str">
        <f t="shared" si="113"/>
        <v>NO</v>
      </c>
      <c r="S849" s="6" t="str">
        <f t="shared" si="116"/>
        <v>YES</v>
      </c>
      <c r="T849" s="12">
        <f t="shared" si="117"/>
        <v>4890.25</v>
      </c>
      <c r="U849" s="12">
        <f t="shared" si="114"/>
        <v>2151.7199999999998</v>
      </c>
      <c r="V849" s="12">
        <f t="shared" si="115"/>
        <v>2738.53</v>
      </c>
    </row>
    <row r="850" spans="1:22" x14ac:dyDescent="0.25">
      <c r="A850" s="6" t="s">
        <v>24</v>
      </c>
      <c r="B850" s="6" t="s">
        <v>23</v>
      </c>
      <c r="C850" t="s">
        <v>556</v>
      </c>
      <c r="D850" t="s">
        <v>556</v>
      </c>
      <c r="E850" s="24" t="s">
        <v>393</v>
      </c>
      <c r="F850" t="s">
        <v>390</v>
      </c>
      <c r="G850" t="s">
        <v>391</v>
      </c>
      <c r="H850" t="s">
        <v>388</v>
      </c>
      <c r="I850" t="s">
        <v>389</v>
      </c>
      <c r="J850" s="6" t="s">
        <v>548</v>
      </c>
      <c r="K850" s="12">
        <v>13</v>
      </c>
      <c r="L850" s="9">
        <v>8.94</v>
      </c>
      <c r="M850" s="12">
        <v>116.22</v>
      </c>
      <c r="N850" s="12">
        <v>0</v>
      </c>
      <c r="O850" s="11">
        <f t="shared" si="110"/>
        <v>13</v>
      </c>
      <c r="P850" s="12">
        <f t="shared" si="111"/>
        <v>0</v>
      </c>
      <c r="Q850" s="12">
        <f t="shared" si="112"/>
        <v>13</v>
      </c>
      <c r="R850" s="6" t="str">
        <f t="shared" si="113"/>
        <v>YES</v>
      </c>
      <c r="S850" s="6" t="str">
        <f t="shared" si="116"/>
        <v>YES</v>
      </c>
      <c r="T850" s="12">
        <f t="shared" si="117"/>
        <v>111.75</v>
      </c>
      <c r="U850" s="12">
        <f t="shared" si="114"/>
        <v>116.22</v>
      </c>
      <c r="V850" s="12">
        <f t="shared" si="115"/>
        <v>-4.4699999999999989</v>
      </c>
    </row>
    <row r="851" spans="1:22" x14ac:dyDescent="0.25">
      <c r="A851" s="6" t="s">
        <v>24</v>
      </c>
      <c r="B851" s="6" t="s">
        <v>23</v>
      </c>
      <c r="C851" t="s">
        <v>556</v>
      </c>
      <c r="D851" t="s">
        <v>556</v>
      </c>
      <c r="E851" s="24" t="s">
        <v>393</v>
      </c>
      <c r="F851" t="s">
        <v>390</v>
      </c>
      <c r="G851" t="s">
        <v>391</v>
      </c>
      <c r="H851" t="s">
        <v>388</v>
      </c>
      <c r="I851" t="s">
        <v>389</v>
      </c>
      <c r="J851" s="6" t="s">
        <v>548</v>
      </c>
      <c r="K851" s="12">
        <v>15</v>
      </c>
      <c r="L851" s="9">
        <v>5</v>
      </c>
      <c r="M851" s="12">
        <v>75</v>
      </c>
      <c r="N851" s="12">
        <v>0</v>
      </c>
      <c r="O851" s="11">
        <f t="shared" si="110"/>
        <v>15</v>
      </c>
      <c r="P851" s="12">
        <f t="shared" si="111"/>
        <v>0</v>
      </c>
      <c r="Q851" s="12">
        <f t="shared" si="112"/>
        <v>15</v>
      </c>
      <c r="R851" s="6" t="str">
        <f t="shared" si="113"/>
        <v>YES</v>
      </c>
      <c r="S851" s="6" t="str">
        <f t="shared" si="116"/>
        <v>YES</v>
      </c>
      <c r="T851" s="12">
        <f t="shared" si="117"/>
        <v>62.5</v>
      </c>
      <c r="U851" s="12">
        <f t="shared" si="114"/>
        <v>75</v>
      </c>
      <c r="V851" s="12">
        <f t="shared" si="115"/>
        <v>-12.5</v>
      </c>
    </row>
    <row r="852" spans="1:22" x14ac:dyDescent="0.25">
      <c r="A852" s="6" t="s">
        <v>24</v>
      </c>
      <c r="B852" s="6" t="s">
        <v>23</v>
      </c>
      <c r="C852" t="s">
        <v>556</v>
      </c>
      <c r="D852" t="s">
        <v>556</v>
      </c>
      <c r="E852" s="24" t="s">
        <v>393</v>
      </c>
      <c r="F852" t="s">
        <v>390</v>
      </c>
      <c r="G852" t="s">
        <v>391</v>
      </c>
      <c r="H852" t="s">
        <v>388</v>
      </c>
      <c r="I852" t="s">
        <v>389</v>
      </c>
      <c r="J852" s="6" t="s">
        <v>549</v>
      </c>
      <c r="K852" s="12">
        <v>0</v>
      </c>
      <c r="L852" s="9">
        <v>0</v>
      </c>
      <c r="M852" s="12">
        <v>3532.22</v>
      </c>
      <c r="N852" s="12">
        <v>3532.22</v>
      </c>
      <c r="O852" s="11" t="e">
        <f t="shared" si="110"/>
        <v>#DIV/0!</v>
      </c>
      <c r="P852" s="12" t="e">
        <f t="shared" si="111"/>
        <v>#DIV/0!</v>
      </c>
      <c r="Q852" s="12" t="e">
        <f t="shared" si="112"/>
        <v>#DIV/0!</v>
      </c>
      <c r="R852" s="6" t="e">
        <f t="shared" si="113"/>
        <v>#DIV/0!</v>
      </c>
      <c r="S852" s="6" t="e">
        <f t="shared" si="116"/>
        <v>#DIV/0!</v>
      </c>
      <c r="T852" s="12">
        <f t="shared" si="117"/>
        <v>0</v>
      </c>
      <c r="U852" s="12">
        <f t="shared" si="114"/>
        <v>7064.44</v>
      </c>
      <c r="V852" s="12">
        <f t="shared" si="115"/>
        <v>-7064.44</v>
      </c>
    </row>
    <row r="853" spans="1:22" x14ac:dyDescent="0.25">
      <c r="A853" s="6" t="s">
        <v>24</v>
      </c>
      <c r="B853" s="6" t="s">
        <v>23</v>
      </c>
      <c r="C853" t="s">
        <v>556</v>
      </c>
      <c r="D853" t="s">
        <v>556</v>
      </c>
      <c r="E853" s="24" t="s">
        <v>393</v>
      </c>
      <c r="F853" t="s">
        <v>390</v>
      </c>
      <c r="G853" t="s">
        <v>391</v>
      </c>
      <c r="H853" t="s">
        <v>388</v>
      </c>
      <c r="I853" t="s">
        <v>389</v>
      </c>
      <c r="J853" s="6" t="s">
        <v>549</v>
      </c>
      <c r="K853" s="12">
        <v>6</v>
      </c>
      <c r="L853" s="9">
        <v>249.1</v>
      </c>
      <c r="M853" s="12">
        <v>1494.6</v>
      </c>
      <c r="N853" s="12">
        <v>0</v>
      </c>
      <c r="O853" s="11">
        <f t="shared" si="110"/>
        <v>6</v>
      </c>
      <c r="P853" s="12">
        <f t="shared" si="111"/>
        <v>0</v>
      </c>
      <c r="Q853" s="12">
        <f t="shared" si="112"/>
        <v>6</v>
      </c>
      <c r="R853" s="6" t="str">
        <f t="shared" si="113"/>
        <v>NO</v>
      </c>
      <c r="S853" s="6" t="str">
        <f t="shared" si="116"/>
        <v>YES</v>
      </c>
      <c r="T853" s="12">
        <f t="shared" si="117"/>
        <v>3113.75</v>
      </c>
      <c r="U853" s="12">
        <f t="shared" si="114"/>
        <v>1494.6</v>
      </c>
      <c r="V853" s="12">
        <f t="shared" si="115"/>
        <v>1619.15</v>
      </c>
    </row>
    <row r="854" spans="1:22" x14ac:dyDescent="0.25">
      <c r="A854" s="6" t="s">
        <v>24</v>
      </c>
      <c r="B854" s="6" t="s">
        <v>23</v>
      </c>
      <c r="C854" t="s">
        <v>556</v>
      </c>
      <c r="D854" t="s">
        <v>556</v>
      </c>
      <c r="E854" s="24" t="s">
        <v>393</v>
      </c>
      <c r="F854" t="s">
        <v>390</v>
      </c>
      <c r="G854" t="s">
        <v>391</v>
      </c>
      <c r="H854" t="s">
        <v>388</v>
      </c>
      <c r="I854" t="s">
        <v>389</v>
      </c>
      <c r="J854" s="6" t="s">
        <v>550</v>
      </c>
      <c r="K854" s="12">
        <v>0</v>
      </c>
      <c r="L854" s="9">
        <v>0</v>
      </c>
      <c r="M854" s="12">
        <v>1130.92</v>
      </c>
      <c r="N854" s="12">
        <v>1130.92</v>
      </c>
      <c r="O854" s="11" t="e">
        <f t="shared" si="110"/>
        <v>#DIV/0!</v>
      </c>
      <c r="P854" s="12" t="e">
        <f t="shared" si="111"/>
        <v>#DIV/0!</v>
      </c>
      <c r="Q854" s="12" t="e">
        <f t="shared" si="112"/>
        <v>#DIV/0!</v>
      </c>
      <c r="R854" s="6" t="e">
        <f t="shared" si="113"/>
        <v>#DIV/0!</v>
      </c>
      <c r="S854" s="6" t="e">
        <f t="shared" si="116"/>
        <v>#DIV/0!</v>
      </c>
      <c r="T854" s="12">
        <f t="shared" si="117"/>
        <v>0</v>
      </c>
      <c r="U854" s="12">
        <f t="shared" si="114"/>
        <v>2261.84</v>
      </c>
      <c r="V854" s="12">
        <f t="shared" si="115"/>
        <v>-2261.84</v>
      </c>
    </row>
    <row r="855" spans="1:22" x14ac:dyDescent="0.25">
      <c r="A855" s="6" t="s">
        <v>24</v>
      </c>
      <c r="B855" s="6" t="s">
        <v>23</v>
      </c>
      <c r="C855" t="s">
        <v>556</v>
      </c>
      <c r="D855" t="s">
        <v>556</v>
      </c>
      <c r="E855" s="24" t="s">
        <v>393</v>
      </c>
      <c r="F855" t="s">
        <v>390</v>
      </c>
      <c r="G855" t="s">
        <v>391</v>
      </c>
      <c r="H855" t="s">
        <v>388</v>
      </c>
      <c r="I855" t="s">
        <v>389</v>
      </c>
      <c r="J855" s="6" t="s">
        <v>550</v>
      </c>
      <c r="K855" s="12">
        <v>5</v>
      </c>
      <c r="L855" s="9">
        <v>45.09</v>
      </c>
      <c r="M855" s="12">
        <v>225.45</v>
      </c>
      <c r="N855" s="12">
        <v>0</v>
      </c>
      <c r="O855" s="11">
        <f t="shared" si="110"/>
        <v>4.9999999999999991</v>
      </c>
      <c r="P855" s="12">
        <f t="shared" si="111"/>
        <v>0</v>
      </c>
      <c r="Q855" s="12">
        <f t="shared" si="112"/>
        <v>4.9999999999999991</v>
      </c>
      <c r="R855" s="6" t="str">
        <f t="shared" si="113"/>
        <v>NO</v>
      </c>
      <c r="S855" s="6" t="str">
        <f t="shared" si="116"/>
        <v>YES</v>
      </c>
      <c r="T855" s="12">
        <f t="shared" si="117"/>
        <v>563.625</v>
      </c>
      <c r="U855" s="12">
        <f t="shared" si="114"/>
        <v>225.45</v>
      </c>
      <c r="V855" s="12">
        <f t="shared" si="115"/>
        <v>338.17500000000001</v>
      </c>
    </row>
    <row r="856" spans="1:22" x14ac:dyDescent="0.25">
      <c r="A856" s="6" t="s">
        <v>24</v>
      </c>
      <c r="B856" s="6" t="s">
        <v>23</v>
      </c>
      <c r="C856" t="s">
        <v>556</v>
      </c>
      <c r="D856" t="s">
        <v>556</v>
      </c>
      <c r="E856" s="24" t="s">
        <v>393</v>
      </c>
      <c r="F856" t="s">
        <v>390</v>
      </c>
      <c r="G856" t="s">
        <v>391</v>
      </c>
      <c r="H856" t="s">
        <v>388</v>
      </c>
      <c r="I856" t="s">
        <v>389</v>
      </c>
      <c r="J856" s="6" t="s">
        <v>537</v>
      </c>
      <c r="K856" s="12">
        <v>0</v>
      </c>
      <c r="L856" s="9">
        <v>0</v>
      </c>
      <c r="M856" s="12">
        <v>2284.33</v>
      </c>
      <c r="N856" s="12">
        <v>1583.65</v>
      </c>
      <c r="O856" s="11" t="e">
        <f t="shared" si="110"/>
        <v>#DIV/0!</v>
      </c>
      <c r="P856" s="12" t="e">
        <f t="shared" si="111"/>
        <v>#DIV/0!</v>
      </c>
      <c r="Q856" s="12" t="e">
        <f t="shared" si="112"/>
        <v>#DIV/0!</v>
      </c>
      <c r="R856" s="6" t="e">
        <f t="shared" si="113"/>
        <v>#DIV/0!</v>
      </c>
      <c r="S856" s="6" t="e">
        <f t="shared" si="116"/>
        <v>#DIV/0!</v>
      </c>
      <c r="T856" s="12">
        <f t="shared" si="117"/>
        <v>0</v>
      </c>
      <c r="U856" s="12">
        <f t="shared" si="114"/>
        <v>3867.98</v>
      </c>
      <c r="V856" s="12">
        <f t="shared" si="115"/>
        <v>-3867.98</v>
      </c>
    </row>
    <row r="857" spans="1:22" x14ac:dyDescent="0.25">
      <c r="A857" s="6" t="s">
        <v>24</v>
      </c>
      <c r="B857" s="6" t="s">
        <v>23</v>
      </c>
      <c r="C857" t="s">
        <v>556</v>
      </c>
      <c r="D857" t="s">
        <v>556</v>
      </c>
      <c r="E857" s="24" t="s">
        <v>393</v>
      </c>
      <c r="F857" t="s">
        <v>390</v>
      </c>
      <c r="G857" t="s">
        <v>391</v>
      </c>
      <c r="H857" t="s">
        <v>388</v>
      </c>
      <c r="I857" t="s">
        <v>389</v>
      </c>
      <c r="J857" s="6" t="s">
        <v>537</v>
      </c>
      <c r="K857" s="12">
        <v>6</v>
      </c>
      <c r="L857" s="9">
        <v>253.81</v>
      </c>
      <c r="M857" s="12">
        <v>1522.86</v>
      </c>
      <c r="N857" s="12">
        <v>0</v>
      </c>
      <c r="O857" s="11">
        <f t="shared" si="110"/>
        <v>5.9999999999999991</v>
      </c>
      <c r="P857" s="12">
        <f t="shared" si="111"/>
        <v>0</v>
      </c>
      <c r="Q857" s="12">
        <f t="shared" si="112"/>
        <v>5.9999999999999991</v>
      </c>
      <c r="R857" s="6" t="str">
        <f t="shared" si="113"/>
        <v>NO</v>
      </c>
      <c r="S857" s="6" t="str">
        <f t="shared" si="116"/>
        <v>YES</v>
      </c>
      <c r="T857" s="12">
        <f t="shared" si="117"/>
        <v>3172.625</v>
      </c>
      <c r="U857" s="12">
        <f t="shared" si="114"/>
        <v>1522.86</v>
      </c>
      <c r="V857" s="12">
        <f t="shared" si="115"/>
        <v>1649.7650000000001</v>
      </c>
    </row>
    <row r="858" spans="1:22" x14ac:dyDescent="0.25">
      <c r="A858" s="6" t="s">
        <v>24</v>
      </c>
      <c r="B858" s="6" t="s">
        <v>23</v>
      </c>
      <c r="C858" t="s">
        <v>556</v>
      </c>
      <c r="D858" t="s">
        <v>556</v>
      </c>
      <c r="E858" s="24" t="s">
        <v>393</v>
      </c>
      <c r="F858" t="s">
        <v>390</v>
      </c>
      <c r="G858" t="s">
        <v>391</v>
      </c>
      <c r="H858" t="s">
        <v>388</v>
      </c>
      <c r="I858" t="s">
        <v>389</v>
      </c>
      <c r="J858" s="6" t="s">
        <v>537</v>
      </c>
      <c r="K858" s="12">
        <v>15</v>
      </c>
      <c r="L858" s="9">
        <v>10.74</v>
      </c>
      <c r="M858" s="12">
        <v>161.1</v>
      </c>
      <c r="N858" s="12">
        <v>0</v>
      </c>
      <c r="O858" s="11">
        <f t="shared" si="110"/>
        <v>15</v>
      </c>
      <c r="P858" s="12">
        <f t="shared" si="111"/>
        <v>0</v>
      </c>
      <c r="Q858" s="12">
        <f t="shared" si="112"/>
        <v>15</v>
      </c>
      <c r="R858" s="6" t="str">
        <f t="shared" si="113"/>
        <v>YES</v>
      </c>
      <c r="S858" s="6" t="str">
        <f t="shared" si="116"/>
        <v>YES</v>
      </c>
      <c r="T858" s="12">
        <f t="shared" si="117"/>
        <v>134.25</v>
      </c>
      <c r="U858" s="12">
        <f t="shared" si="114"/>
        <v>161.1</v>
      </c>
      <c r="V858" s="12">
        <f t="shared" si="115"/>
        <v>-26.849999999999994</v>
      </c>
    </row>
    <row r="859" spans="1:22" x14ac:dyDescent="0.25">
      <c r="A859" s="6" t="s">
        <v>24</v>
      </c>
      <c r="B859" s="6" t="s">
        <v>23</v>
      </c>
      <c r="C859" t="s">
        <v>556</v>
      </c>
      <c r="D859" t="s">
        <v>556</v>
      </c>
      <c r="E859" s="24" t="s">
        <v>393</v>
      </c>
      <c r="F859" t="s">
        <v>390</v>
      </c>
      <c r="G859" t="s">
        <v>391</v>
      </c>
      <c r="H859" t="s">
        <v>388</v>
      </c>
      <c r="I859" t="s">
        <v>389</v>
      </c>
      <c r="J859" s="6" t="s">
        <v>551</v>
      </c>
      <c r="K859" s="12">
        <v>0</v>
      </c>
      <c r="L859" s="9">
        <v>0</v>
      </c>
      <c r="M859" s="12">
        <v>4003.3</v>
      </c>
      <c r="N859" s="12">
        <v>2978.55</v>
      </c>
      <c r="O859" s="11" t="e">
        <f t="shared" si="110"/>
        <v>#DIV/0!</v>
      </c>
      <c r="P859" s="12" t="e">
        <f t="shared" si="111"/>
        <v>#DIV/0!</v>
      </c>
      <c r="Q859" s="12" t="e">
        <f t="shared" si="112"/>
        <v>#DIV/0!</v>
      </c>
      <c r="R859" s="6" t="e">
        <f t="shared" si="113"/>
        <v>#DIV/0!</v>
      </c>
      <c r="S859" s="6" t="e">
        <f t="shared" si="116"/>
        <v>#DIV/0!</v>
      </c>
      <c r="T859" s="12">
        <f t="shared" si="117"/>
        <v>0</v>
      </c>
      <c r="U859" s="12">
        <f t="shared" si="114"/>
        <v>6981.85</v>
      </c>
      <c r="V859" s="12">
        <f t="shared" si="115"/>
        <v>-6981.85</v>
      </c>
    </row>
    <row r="860" spans="1:22" x14ac:dyDescent="0.25">
      <c r="A860" s="6" t="s">
        <v>24</v>
      </c>
      <c r="B860" s="6" t="s">
        <v>23</v>
      </c>
      <c r="C860" t="s">
        <v>556</v>
      </c>
      <c r="D860" t="s">
        <v>556</v>
      </c>
      <c r="E860" s="24" t="s">
        <v>393</v>
      </c>
      <c r="F860" t="s">
        <v>390</v>
      </c>
      <c r="G860" t="s">
        <v>391</v>
      </c>
      <c r="H860" t="s">
        <v>388</v>
      </c>
      <c r="I860" t="s">
        <v>389</v>
      </c>
      <c r="J860" s="6" t="s">
        <v>551</v>
      </c>
      <c r="K860" s="12">
        <v>6</v>
      </c>
      <c r="L860" s="9">
        <v>290.02999999999997</v>
      </c>
      <c r="M860" s="12">
        <v>1740.18</v>
      </c>
      <c r="N860" s="12">
        <v>0</v>
      </c>
      <c r="O860" s="11">
        <f t="shared" ref="O860:O923" si="118">M860/L860</f>
        <v>6.0000000000000009</v>
      </c>
      <c r="P860" s="12">
        <f t="shared" si="111"/>
        <v>0</v>
      </c>
      <c r="Q860" s="12">
        <f t="shared" si="112"/>
        <v>6.0000000000000009</v>
      </c>
      <c r="R860" s="6" t="str">
        <f t="shared" si="113"/>
        <v>NO</v>
      </c>
      <c r="S860" s="6" t="str">
        <f t="shared" si="116"/>
        <v>YES</v>
      </c>
      <c r="T860" s="12">
        <f t="shared" si="117"/>
        <v>3625.3749999999995</v>
      </c>
      <c r="U860" s="12">
        <f t="shared" si="114"/>
        <v>1740.18</v>
      </c>
      <c r="V860" s="12">
        <f t="shared" si="115"/>
        <v>1885.1949999999995</v>
      </c>
    </row>
    <row r="861" spans="1:22" x14ac:dyDescent="0.25">
      <c r="A861" s="6" t="s">
        <v>24</v>
      </c>
      <c r="B861" s="6" t="s">
        <v>23</v>
      </c>
      <c r="C861" t="s">
        <v>556</v>
      </c>
      <c r="D861" t="s">
        <v>556</v>
      </c>
      <c r="E861" s="24" t="s">
        <v>393</v>
      </c>
      <c r="F861" t="s">
        <v>390</v>
      </c>
      <c r="G861" t="s">
        <v>391</v>
      </c>
      <c r="H861" t="s">
        <v>388</v>
      </c>
      <c r="I861" t="s">
        <v>389</v>
      </c>
      <c r="J861" s="6" t="s">
        <v>551</v>
      </c>
      <c r="K861" s="12">
        <v>6.5</v>
      </c>
      <c r="L861" s="9">
        <v>155.88999999999999</v>
      </c>
      <c r="M861" s="12">
        <v>1013.3</v>
      </c>
      <c r="N861" s="12">
        <v>0</v>
      </c>
      <c r="O861" s="11">
        <f t="shared" si="118"/>
        <v>6.5000962216947853</v>
      </c>
      <c r="P861" s="12">
        <f t="shared" si="111"/>
        <v>0</v>
      </c>
      <c r="Q861" s="12">
        <f t="shared" si="112"/>
        <v>6.5000962216947853</v>
      </c>
      <c r="R861" s="6" t="str">
        <f t="shared" si="113"/>
        <v>NO</v>
      </c>
      <c r="S861" s="6" t="str">
        <f t="shared" si="116"/>
        <v>YES</v>
      </c>
      <c r="T861" s="12">
        <f t="shared" si="117"/>
        <v>1948.6249999999998</v>
      </c>
      <c r="U861" s="12">
        <f t="shared" si="114"/>
        <v>1013.3</v>
      </c>
      <c r="V861" s="12">
        <f t="shared" si="115"/>
        <v>935.32499999999982</v>
      </c>
    </row>
    <row r="862" spans="1:22" x14ac:dyDescent="0.25">
      <c r="A862" s="6" t="s">
        <v>24</v>
      </c>
      <c r="B862" s="6" t="s">
        <v>23</v>
      </c>
      <c r="C862" t="s">
        <v>556</v>
      </c>
      <c r="D862" t="s">
        <v>556</v>
      </c>
      <c r="E862" s="24" t="s">
        <v>393</v>
      </c>
      <c r="F862" t="s">
        <v>390</v>
      </c>
      <c r="G862" t="s">
        <v>391</v>
      </c>
      <c r="H862" t="s">
        <v>388</v>
      </c>
      <c r="I862" t="s">
        <v>389</v>
      </c>
      <c r="J862" s="6" t="s">
        <v>551</v>
      </c>
      <c r="K862" s="12">
        <v>13.5</v>
      </c>
      <c r="L862" s="9">
        <v>1.83</v>
      </c>
      <c r="M862" s="12">
        <v>24.71</v>
      </c>
      <c r="N862" s="12">
        <v>0</v>
      </c>
      <c r="O862" s="11">
        <f t="shared" si="118"/>
        <v>13.502732240437158</v>
      </c>
      <c r="P862" s="12">
        <f t="shared" si="111"/>
        <v>0</v>
      </c>
      <c r="Q862" s="12">
        <f t="shared" si="112"/>
        <v>13.502732240437158</v>
      </c>
      <c r="R862" s="6" t="str">
        <f t="shared" si="113"/>
        <v>YES</v>
      </c>
      <c r="S862" s="6" t="str">
        <f t="shared" si="116"/>
        <v>YES</v>
      </c>
      <c r="T862" s="12">
        <f t="shared" si="117"/>
        <v>22.875</v>
      </c>
      <c r="U862" s="12">
        <f t="shared" si="114"/>
        <v>24.71</v>
      </c>
      <c r="V862" s="12">
        <f t="shared" si="115"/>
        <v>-1.8350000000000009</v>
      </c>
    </row>
    <row r="863" spans="1:22" x14ac:dyDescent="0.25">
      <c r="A863" s="6" t="s">
        <v>24</v>
      </c>
      <c r="B863" s="6" t="s">
        <v>23</v>
      </c>
      <c r="C863" t="s">
        <v>556</v>
      </c>
      <c r="D863" t="s">
        <v>556</v>
      </c>
      <c r="E863" s="24" t="s">
        <v>393</v>
      </c>
      <c r="F863" t="s">
        <v>390</v>
      </c>
      <c r="G863" t="s">
        <v>391</v>
      </c>
      <c r="H863" t="s">
        <v>388</v>
      </c>
      <c r="I863" t="s">
        <v>389</v>
      </c>
      <c r="J863" s="6" t="s">
        <v>551</v>
      </c>
      <c r="K863" s="12">
        <v>14</v>
      </c>
      <c r="L863" s="9">
        <v>6.05</v>
      </c>
      <c r="M863" s="12">
        <v>84.7</v>
      </c>
      <c r="N863" s="12">
        <v>0</v>
      </c>
      <c r="O863" s="11">
        <f t="shared" si="118"/>
        <v>14</v>
      </c>
      <c r="P863" s="12">
        <f t="shared" si="111"/>
        <v>0</v>
      </c>
      <c r="Q863" s="12">
        <f t="shared" si="112"/>
        <v>14</v>
      </c>
      <c r="R863" s="6" t="str">
        <f t="shared" si="113"/>
        <v>YES</v>
      </c>
      <c r="S863" s="6" t="str">
        <f t="shared" si="116"/>
        <v>YES</v>
      </c>
      <c r="T863" s="12">
        <f t="shared" si="117"/>
        <v>75.625</v>
      </c>
      <c r="U863" s="12">
        <f t="shared" si="114"/>
        <v>84.7</v>
      </c>
      <c r="V863" s="12">
        <f t="shared" si="115"/>
        <v>-9.0750000000000028</v>
      </c>
    </row>
    <row r="864" spans="1:22" x14ac:dyDescent="0.25">
      <c r="A864" s="6" t="s">
        <v>24</v>
      </c>
      <c r="B864" s="6" t="s">
        <v>23</v>
      </c>
      <c r="C864" t="s">
        <v>556</v>
      </c>
      <c r="D864" t="s">
        <v>556</v>
      </c>
      <c r="E864" s="24" t="s">
        <v>393</v>
      </c>
      <c r="F864" t="s">
        <v>390</v>
      </c>
      <c r="G864" t="s">
        <v>391</v>
      </c>
      <c r="H864" t="s">
        <v>388</v>
      </c>
      <c r="I864" t="s">
        <v>389</v>
      </c>
      <c r="J864" s="6" t="s">
        <v>551</v>
      </c>
      <c r="K864" s="12">
        <v>15</v>
      </c>
      <c r="L864" s="9">
        <v>7</v>
      </c>
      <c r="M864" s="12">
        <v>105</v>
      </c>
      <c r="N864" s="12">
        <v>0</v>
      </c>
      <c r="O864" s="11">
        <f t="shared" si="118"/>
        <v>15</v>
      </c>
      <c r="P864" s="12">
        <f t="shared" si="111"/>
        <v>0</v>
      </c>
      <c r="Q864" s="12">
        <f t="shared" si="112"/>
        <v>15</v>
      </c>
      <c r="R864" s="6" t="str">
        <f t="shared" si="113"/>
        <v>YES</v>
      </c>
      <c r="S864" s="6" t="str">
        <f t="shared" si="116"/>
        <v>YES</v>
      </c>
      <c r="T864" s="12">
        <f t="shared" si="117"/>
        <v>87.5</v>
      </c>
      <c r="U864" s="12">
        <f t="shared" si="114"/>
        <v>105</v>
      </c>
      <c r="V864" s="12">
        <f t="shared" si="115"/>
        <v>-17.5</v>
      </c>
    </row>
    <row r="865" spans="1:22" x14ac:dyDescent="0.25">
      <c r="A865" s="6" t="s">
        <v>24</v>
      </c>
      <c r="B865" s="6" t="s">
        <v>23</v>
      </c>
      <c r="C865" t="s">
        <v>556</v>
      </c>
      <c r="D865" t="s">
        <v>556</v>
      </c>
      <c r="E865" s="24" t="s">
        <v>393</v>
      </c>
      <c r="F865" t="s">
        <v>390</v>
      </c>
      <c r="G865" t="s">
        <v>391</v>
      </c>
      <c r="H865" t="s">
        <v>388</v>
      </c>
      <c r="I865" t="s">
        <v>389</v>
      </c>
      <c r="J865" s="6" t="s">
        <v>405</v>
      </c>
      <c r="K865" s="12">
        <v>0</v>
      </c>
      <c r="L865" s="9">
        <v>0</v>
      </c>
      <c r="M865" s="12">
        <v>143.58000000000001</v>
      </c>
      <c r="N865" s="12">
        <v>141.91999999999999</v>
      </c>
      <c r="O865" s="11" t="e">
        <f t="shared" si="118"/>
        <v>#DIV/0!</v>
      </c>
      <c r="P865" s="12" t="e">
        <f t="shared" si="111"/>
        <v>#DIV/0!</v>
      </c>
      <c r="Q865" s="12" t="e">
        <f t="shared" si="112"/>
        <v>#DIV/0!</v>
      </c>
      <c r="R865" s="6" t="e">
        <f t="shared" si="113"/>
        <v>#DIV/0!</v>
      </c>
      <c r="S865" s="6" t="e">
        <f t="shared" si="116"/>
        <v>#DIV/0!</v>
      </c>
      <c r="T865" s="12">
        <f t="shared" si="117"/>
        <v>0</v>
      </c>
      <c r="U865" s="12">
        <f t="shared" si="114"/>
        <v>285.5</v>
      </c>
      <c r="V865" s="12">
        <f t="shared" si="115"/>
        <v>-285.5</v>
      </c>
    </row>
    <row r="866" spans="1:22" x14ac:dyDescent="0.25">
      <c r="A866" s="6" t="s">
        <v>24</v>
      </c>
      <c r="B866" s="6" t="s">
        <v>23</v>
      </c>
      <c r="C866" t="s">
        <v>556</v>
      </c>
      <c r="D866" t="s">
        <v>556</v>
      </c>
      <c r="E866" s="24" t="s">
        <v>393</v>
      </c>
      <c r="F866" t="s">
        <v>390</v>
      </c>
      <c r="G866" t="s">
        <v>391</v>
      </c>
      <c r="H866" t="s">
        <v>388</v>
      </c>
      <c r="I866" t="s">
        <v>389</v>
      </c>
      <c r="J866" s="6" t="s">
        <v>405</v>
      </c>
      <c r="K866" s="12">
        <v>6</v>
      </c>
      <c r="L866" s="9">
        <v>10.06</v>
      </c>
      <c r="M866" s="12">
        <v>60.36</v>
      </c>
      <c r="N866" s="12">
        <v>0</v>
      </c>
      <c r="O866" s="11">
        <f t="shared" si="118"/>
        <v>6</v>
      </c>
      <c r="P866" s="12">
        <f t="shared" si="111"/>
        <v>0</v>
      </c>
      <c r="Q866" s="12">
        <f t="shared" si="112"/>
        <v>6</v>
      </c>
      <c r="R866" s="6" t="str">
        <f t="shared" si="113"/>
        <v>NO</v>
      </c>
      <c r="S866" s="6" t="str">
        <f t="shared" si="116"/>
        <v>YES</v>
      </c>
      <c r="T866" s="12">
        <f t="shared" si="117"/>
        <v>125.75</v>
      </c>
      <c r="U866" s="12">
        <f t="shared" si="114"/>
        <v>60.36</v>
      </c>
      <c r="V866" s="12">
        <f t="shared" si="115"/>
        <v>65.39</v>
      </c>
    </row>
    <row r="867" spans="1:22" x14ac:dyDescent="0.25">
      <c r="A867" s="6" t="s">
        <v>24</v>
      </c>
      <c r="B867" s="6" t="s">
        <v>23</v>
      </c>
      <c r="C867" t="s">
        <v>556</v>
      </c>
      <c r="D867" t="s">
        <v>556</v>
      </c>
      <c r="E867" s="24" t="s">
        <v>393</v>
      </c>
      <c r="F867" t="s">
        <v>390</v>
      </c>
      <c r="G867" t="s">
        <v>391</v>
      </c>
      <c r="H867" t="s">
        <v>388</v>
      </c>
      <c r="I867" t="s">
        <v>389</v>
      </c>
      <c r="J867" s="6" t="s">
        <v>449</v>
      </c>
      <c r="K867" s="12">
        <v>0</v>
      </c>
      <c r="L867" s="9">
        <v>0</v>
      </c>
      <c r="M867" s="12">
        <v>9114.68</v>
      </c>
      <c r="N867" s="12">
        <v>9114.68</v>
      </c>
      <c r="O867" s="11" t="e">
        <f t="shared" si="118"/>
        <v>#DIV/0!</v>
      </c>
      <c r="P867" s="12" t="e">
        <f t="shared" si="111"/>
        <v>#DIV/0!</v>
      </c>
      <c r="Q867" s="12" t="e">
        <f t="shared" si="112"/>
        <v>#DIV/0!</v>
      </c>
      <c r="R867" s="6" t="e">
        <f t="shared" si="113"/>
        <v>#DIV/0!</v>
      </c>
      <c r="S867" s="6" t="e">
        <f t="shared" si="116"/>
        <v>#DIV/0!</v>
      </c>
      <c r="T867" s="12">
        <f t="shared" si="117"/>
        <v>0</v>
      </c>
      <c r="U867" s="12">
        <f t="shared" si="114"/>
        <v>18229.36</v>
      </c>
      <c r="V867" s="12">
        <f t="shared" si="115"/>
        <v>-18229.36</v>
      </c>
    </row>
    <row r="868" spans="1:22" x14ac:dyDescent="0.25">
      <c r="A868" s="6" t="s">
        <v>24</v>
      </c>
      <c r="B868" s="6" t="s">
        <v>23</v>
      </c>
      <c r="C868" t="s">
        <v>556</v>
      </c>
      <c r="D868" t="s">
        <v>556</v>
      </c>
      <c r="E868" s="24" t="s">
        <v>393</v>
      </c>
      <c r="F868" t="s">
        <v>390</v>
      </c>
      <c r="G868" t="s">
        <v>391</v>
      </c>
      <c r="H868" t="s">
        <v>388</v>
      </c>
      <c r="I868" t="s">
        <v>389</v>
      </c>
      <c r="J868" s="6" t="s">
        <v>449</v>
      </c>
      <c r="K868" s="12">
        <v>5</v>
      </c>
      <c r="L868" s="9">
        <v>289.48</v>
      </c>
      <c r="M868" s="12">
        <v>1447.4</v>
      </c>
      <c r="N868" s="12">
        <v>0</v>
      </c>
      <c r="O868" s="11">
        <f t="shared" si="118"/>
        <v>5</v>
      </c>
      <c r="P868" s="12">
        <f t="shared" si="111"/>
        <v>0</v>
      </c>
      <c r="Q868" s="12">
        <f t="shared" si="112"/>
        <v>5</v>
      </c>
      <c r="R868" s="6" t="str">
        <f t="shared" si="113"/>
        <v>NO</v>
      </c>
      <c r="S868" s="6" t="str">
        <f t="shared" si="116"/>
        <v>YES</v>
      </c>
      <c r="T868" s="12">
        <f t="shared" si="117"/>
        <v>3618.5</v>
      </c>
      <c r="U868" s="12">
        <f t="shared" si="114"/>
        <v>1447.4</v>
      </c>
      <c r="V868" s="12">
        <f t="shared" si="115"/>
        <v>2171.1</v>
      </c>
    </row>
    <row r="869" spans="1:22" x14ac:dyDescent="0.25">
      <c r="A869" s="6" t="s">
        <v>24</v>
      </c>
      <c r="B869" s="6" t="s">
        <v>23</v>
      </c>
      <c r="C869" t="s">
        <v>556</v>
      </c>
      <c r="D869" t="s">
        <v>556</v>
      </c>
      <c r="E869" s="24" t="s">
        <v>393</v>
      </c>
      <c r="F869" t="s">
        <v>390</v>
      </c>
      <c r="G869" t="s">
        <v>391</v>
      </c>
      <c r="H869" t="s">
        <v>388</v>
      </c>
      <c r="I869" t="s">
        <v>389</v>
      </c>
      <c r="J869" s="6" t="s">
        <v>449</v>
      </c>
      <c r="K869" s="12">
        <v>12.5</v>
      </c>
      <c r="L869" s="9">
        <v>8.3699999999999992</v>
      </c>
      <c r="M869" s="12">
        <v>104.63</v>
      </c>
      <c r="N869" s="12">
        <v>0</v>
      </c>
      <c r="O869" s="11">
        <f t="shared" si="118"/>
        <v>12.500597371565114</v>
      </c>
      <c r="P869" s="12">
        <f t="shared" si="111"/>
        <v>0</v>
      </c>
      <c r="Q869" s="12">
        <f t="shared" si="112"/>
        <v>12.500597371565114</v>
      </c>
      <c r="R869" s="6" t="str">
        <f t="shared" si="113"/>
        <v>YES</v>
      </c>
      <c r="S869" s="6" t="str">
        <f t="shared" si="116"/>
        <v>YES</v>
      </c>
      <c r="T869" s="12">
        <f t="shared" si="117"/>
        <v>104.62499999999999</v>
      </c>
      <c r="U869" s="12">
        <f t="shared" si="114"/>
        <v>104.63</v>
      </c>
      <c r="V869" s="12">
        <f t="shared" si="115"/>
        <v>-5.0000000000096634E-3</v>
      </c>
    </row>
    <row r="870" spans="1:22" x14ac:dyDescent="0.25">
      <c r="A870" s="6" t="s">
        <v>24</v>
      </c>
      <c r="B870" s="6" t="s">
        <v>23</v>
      </c>
      <c r="C870" t="s">
        <v>556</v>
      </c>
      <c r="D870" t="s">
        <v>556</v>
      </c>
      <c r="E870" s="24" t="s">
        <v>393</v>
      </c>
      <c r="F870" t="s">
        <v>390</v>
      </c>
      <c r="G870" t="s">
        <v>391</v>
      </c>
      <c r="H870" t="s">
        <v>388</v>
      </c>
      <c r="I870" t="s">
        <v>389</v>
      </c>
      <c r="J870" s="6" t="s">
        <v>449</v>
      </c>
      <c r="K870" s="12">
        <v>15</v>
      </c>
      <c r="L870" s="9">
        <v>8</v>
      </c>
      <c r="M870" s="12">
        <v>120</v>
      </c>
      <c r="N870" s="12">
        <v>0</v>
      </c>
      <c r="O870" s="11">
        <f t="shared" si="118"/>
        <v>15</v>
      </c>
      <c r="P870" s="12">
        <f t="shared" si="111"/>
        <v>0</v>
      </c>
      <c r="Q870" s="12">
        <f t="shared" si="112"/>
        <v>15</v>
      </c>
      <c r="R870" s="6" t="str">
        <f t="shared" si="113"/>
        <v>YES</v>
      </c>
      <c r="S870" s="6" t="str">
        <f t="shared" si="116"/>
        <v>YES</v>
      </c>
      <c r="T870" s="12">
        <f t="shared" si="117"/>
        <v>100</v>
      </c>
      <c r="U870" s="12">
        <f t="shared" si="114"/>
        <v>120</v>
      </c>
      <c r="V870" s="12">
        <f t="shared" si="115"/>
        <v>-20</v>
      </c>
    </row>
    <row r="871" spans="1:22" x14ac:dyDescent="0.25">
      <c r="A871" s="6" t="s">
        <v>24</v>
      </c>
      <c r="B871" s="6" t="s">
        <v>23</v>
      </c>
      <c r="C871" t="s">
        <v>556</v>
      </c>
      <c r="D871" t="s">
        <v>556</v>
      </c>
      <c r="E871" s="24" t="s">
        <v>393</v>
      </c>
      <c r="F871" t="s">
        <v>390</v>
      </c>
      <c r="G871" t="s">
        <v>391</v>
      </c>
      <c r="H871" t="s">
        <v>388</v>
      </c>
      <c r="I871" t="s">
        <v>389</v>
      </c>
      <c r="J871" s="6" t="s">
        <v>552</v>
      </c>
      <c r="K871" s="12">
        <v>0</v>
      </c>
      <c r="L871" s="9">
        <v>0</v>
      </c>
      <c r="M871" s="12">
        <v>3809.37</v>
      </c>
      <c r="N871" s="12">
        <v>2685.12</v>
      </c>
      <c r="O871" s="11" t="e">
        <f t="shared" si="118"/>
        <v>#DIV/0!</v>
      </c>
      <c r="P871" s="12" t="e">
        <f t="shared" si="111"/>
        <v>#DIV/0!</v>
      </c>
      <c r="Q871" s="12" t="e">
        <f t="shared" si="112"/>
        <v>#DIV/0!</v>
      </c>
      <c r="R871" s="6" t="e">
        <f t="shared" si="113"/>
        <v>#DIV/0!</v>
      </c>
      <c r="S871" s="6" t="e">
        <f t="shared" si="116"/>
        <v>#DIV/0!</v>
      </c>
      <c r="T871" s="12">
        <f t="shared" si="117"/>
        <v>0</v>
      </c>
      <c r="U871" s="12">
        <f t="shared" si="114"/>
        <v>6494.49</v>
      </c>
      <c r="V871" s="12">
        <f t="shared" si="115"/>
        <v>-6494.49</v>
      </c>
    </row>
    <row r="872" spans="1:22" x14ac:dyDescent="0.25">
      <c r="A872" s="6" t="s">
        <v>24</v>
      </c>
      <c r="B872" s="6" t="s">
        <v>23</v>
      </c>
      <c r="C872" t="s">
        <v>556</v>
      </c>
      <c r="D872" t="s">
        <v>556</v>
      </c>
      <c r="E872" s="24" t="s">
        <v>393</v>
      </c>
      <c r="F872" t="s">
        <v>390</v>
      </c>
      <c r="G872" t="s">
        <v>391</v>
      </c>
      <c r="H872" t="s">
        <v>388</v>
      </c>
      <c r="I872" t="s">
        <v>389</v>
      </c>
      <c r="J872" s="6" t="s">
        <v>552</v>
      </c>
      <c r="K872" s="12">
        <v>5.5</v>
      </c>
      <c r="L872" s="9">
        <v>397.83</v>
      </c>
      <c r="M872" s="12">
        <v>2188.08</v>
      </c>
      <c r="N872" s="12">
        <v>0</v>
      </c>
      <c r="O872" s="11">
        <f t="shared" si="118"/>
        <v>5.500037704547168</v>
      </c>
      <c r="P872" s="12">
        <f t="shared" si="111"/>
        <v>0</v>
      </c>
      <c r="Q872" s="12">
        <f t="shared" si="112"/>
        <v>5.500037704547168</v>
      </c>
      <c r="R872" s="6" t="str">
        <f t="shared" si="113"/>
        <v>NO</v>
      </c>
      <c r="S872" s="6" t="str">
        <f t="shared" si="116"/>
        <v>YES</v>
      </c>
      <c r="T872" s="12">
        <f t="shared" si="117"/>
        <v>4972.875</v>
      </c>
      <c r="U872" s="12">
        <f t="shared" si="114"/>
        <v>2188.08</v>
      </c>
      <c r="V872" s="12">
        <f t="shared" si="115"/>
        <v>2784.7950000000001</v>
      </c>
    </row>
    <row r="873" spans="1:22" x14ac:dyDescent="0.25">
      <c r="A873" s="6" t="s">
        <v>24</v>
      </c>
      <c r="B873" s="6" t="s">
        <v>23</v>
      </c>
      <c r="C873" t="s">
        <v>556</v>
      </c>
      <c r="D873" t="s">
        <v>556</v>
      </c>
      <c r="E873" s="24" t="s">
        <v>393</v>
      </c>
      <c r="F873" t="s">
        <v>390</v>
      </c>
      <c r="G873" t="s">
        <v>391</v>
      </c>
      <c r="H873" t="s">
        <v>388</v>
      </c>
      <c r="I873" t="s">
        <v>389</v>
      </c>
      <c r="J873" s="6" t="s">
        <v>552</v>
      </c>
      <c r="K873" s="12">
        <v>13</v>
      </c>
      <c r="L873" s="9">
        <v>3.15</v>
      </c>
      <c r="M873" s="12">
        <v>40.950000000000003</v>
      </c>
      <c r="N873" s="12">
        <v>0</v>
      </c>
      <c r="O873" s="11">
        <f t="shared" si="118"/>
        <v>13.000000000000002</v>
      </c>
      <c r="P873" s="12">
        <f t="shared" si="111"/>
        <v>0</v>
      </c>
      <c r="Q873" s="12">
        <f t="shared" si="112"/>
        <v>13.000000000000002</v>
      </c>
      <c r="R873" s="6" t="str">
        <f t="shared" si="113"/>
        <v>YES</v>
      </c>
      <c r="S873" s="6" t="str">
        <f t="shared" si="116"/>
        <v>YES</v>
      </c>
      <c r="T873" s="12">
        <f t="shared" si="117"/>
        <v>39.375</v>
      </c>
      <c r="U873" s="12">
        <f t="shared" si="114"/>
        <v>40.950000000000003</v>
      </c>
      <c r="V873" s="12">
        <f t="shared" si="115"/>
        <v>-1.5750000000000028</v>
      </c>
    </row>
    <row r="874" spans="1:22" x14ac:dyDescent="0.25">
      <c r="A874" s="6" t="s">
        <v>24</v>
      </c>
      <c r="B874" s="6" t="s">
        <v>23</v>
      </c>
      <c r="C874" t="s">
        <v>556</v>
      </c>
      <c r="D874" t="s">
        <v>556</v>
      </c>
      <c r="E874" s="24" t="s">
        <v>393</v>
      </c>
      <c r="F874" t="s">
        <v>390</v>
      </c>
      <c r="G874" t="s">
        <v>391</v>
      </c>
      <c r="H874" t="s">
        <v>388</v>
      </c>
      <c r="I874" t="s">
        <v>389</v>
      </c>
      <c r="J874" s="6" t="s">
        <v>552</v>
      </c>
      <c r="K874" s="12">
        <v>15</v>
      </c>
      <c r="L874" s="9">
        <v>1</v>
      </c>
      <c r="M874" s="12">
        <v>15</v>
      </c>
      <c r="N874" s="12">
        <v>0</v>
      </c>
      <c r="O874" s="11">
        <f t="shared" si="118"/>
        <v>15</v>
      </c>
      <c r="P874" s="12">
        <f t="shared" si="111"/>
        <v>0</v>
      </c>
      <c r="Q874" s="12">
        <f t="shared" si="112"/>
        <v>15</v>
      </c>
      <c r="R874" s="6" t="str">
        <f t="shared" si="113"/>
        <v>YES</v>
      </c>
      <c r="S874" s="6" t="str">
        <f t="shared" si="116"/>
        <v>YES</v>
      </c>
      <c r="T874" s="12">
        <f t="shared" si="117"/>
        <v>12.5</v>
      </c>
      <c r="U874" s="12">
        <f t="shared" si="114"/>
        <v>15</v>
      </c>
      <c r="V874" s="12">
        <f t="shared" si="115"/>
        <v>-2.5</v>
      </c>
    </row>
    <row r="875" spans="1:22" x14ac:dyDescent="0.25">
      <c r="A875" s="6" t="s">
        <v>24</v>
      </c>
      <c r="B875" s="6" t="s">
        <v>23</v>
      </c>
      <c r="C875" t="s">
        <v>556</v>
      </c>
      <c r="D875" t="s">
        <v>556</v>
      </c>
      <c r="E875" s="24" t="s">
        <v>393</v>
      </c>
      <c r="F875" t="s">
        <v>390</v>
      </c>
      <c r="G875" t="s">
        <v>391</v>
      </c>
      <c r="H875" t="s">
        <v>388</v>
      </c>
      <c r="I875" t="s">
        <v>389</v>
      </c>
      <c r="J875" s="6" t="s">
        <v>553</v>
      </c>
      <c r="K875" s="12">
        <v>0</v>
      </c>
      <c r="L875" s="9">
        <v>0</v>
      </c>
      <c r="M875" s="12">
        <v>8543.4699999999993</v>
      </c>
      <c r="N875" s="12">
        <v>8543.4699999999993</v>
      </c>
      <c r="O875" s="11" t="e">
        <f t="shared" si="118"/>
        <v>#DIV/0!</v>
      </c>
      <c r="P875" s="12" t="e">
        <f t="shared" si="111"/>
        <v>#DIV/0!</v>
      </c>
      <c r="Q875" s="12" t="e">
        <f t="shared" si="112"/>
        <v>#DIV/0!</v>
      </c>
      <c r="R875" s="6" t="e">
        <f t="shared" si="113"/>
        <v>#DIV/0!</v>
      </c>
      <c r="S875" s="6" t="e">
        <f t="shared" si="116"/>
        <v>#DIV/0!</v>
      </c>
      <c r="T875" s="12">
        <f t="shared" si="117"/>
        <v>0</v>
      </c>
      <c r="U875" s="12">
        <f t="shared" si="114"/>
        <v>17086.939999999999</v>
      </c>
      <c r="V875" s="12">
        <f t="shared" si="115"/>
        <v>-17086.939999999999</v>
      </c>
    </row>
    <row r="876" spans="1:22" x14ac:dyDescent="0.25">
      <c r="A876" s="6" t="s">
        <v>24</v>
      </c>
      <c r="B876" s="6" t="s">
        <v>23</v>
      </c>
      <c r="C876" t="s">
        <v>556</v>
      </c>
      <c r="D876" t="s">
        <v>556</v>
      </c>
      <c r="E876" s="24" t="s">
        <v>393</v>
      </c>
      <c r="F876" t="s">
        <v>390</v>
      </c>
      <c r="G876" t="s">
        <v>391</v>
      </c>
      <c r="H876" t="s">
        <v>388</v>
      </c>
      <c r="I876" t="s">
        <v>389</v>
      </c>
      <c r="J876" s="6" t="s">
        <v>553</v>
      </c>
      <c r="K876" s="12">
        <v>5</v>
      </c>
      <c r="L876" s="9">
        <v>323.48</v>
      </c>
      <c r="M876" s="12">
        <v>1617.4</v>
      </c>
      <c r="N876" s="12">
        <v>0</v>
      </c>
      <c r="O876" s="11">
        <f t="shared" si="118"/>
        <v>5</v>
      </c>
      <c r="P876" s="12">
        <f t="shared" si="111"/>
        <v>0</v>
      </c>
      <c r="Q876" s="12">
        <f t="shared" si="112"/>
        <v>5</v>
      </c>
      <c r="R876" s="6" t="str">
        <f t="shared" si="113"/>
        <v>NO</v>
      </c>
      <c r="S876" s="6" t="str">
        <f t="shared" si="116"/>
        <v>YES</v>
      </c>
      <c r="T876" s="12">
        <f t="shared" si="117"/>
        <v>4043.5</v>
      </c>
      <c r="U876" s="12">
        <f t="shared" si="114"/>
        <v>1617.4</v>
      </c>
      <c r="V876" s="12">
        <f t="shared" si="115"/>
        <v>2426.1</v>
      </c>
    </row>
    <row r="877" spans="1:22" x14ac:dyDescent="0.25">
      <c r="A877" s="6" t="s">
        <v>24</v>
      </c>
      <c r="B877" s="6" t="s">
        <v>23</v>
      </c>
      <c r="C877" t="s">
        <v>556</v>
      </c>
      <c r="D877" t="s">
        <v>556</v>
      </c>
      <c r="E877" s="24" t="s">
        <v>393</v>
      </c>
      <c r="F877" t="s">
        <v>390</v>
      </c>
      <c r="G877" t="s">
        <v>391</v>
      </c>
      <c r="H877" t="s">
        <v>388</v>
      </c>
      <c r="I877" t="s">
        <v>389</v>
      </c>
      <c r="J877" s="6" t="s">
        <v>553</v>
      </c>
      <c r="K877" s="12">
        <v>15</v>
      </c>
      <c r="L877" s="9">
        <v>4</v>
      </c>
      <c r="M877" s="12">
        <v>60</v>
      </c>
      <c r="N877" s="12">
        <v>0</v>
      </c>
      <c r="O877" s="11">
        <f t="shared" si="118"/>
        <v>15</v>
      </c>
      <c r="P877" s="12">
        <f t="shared" si="111"/>
        <v>0</v>
      </c>
      <c r="Q877" s="12">
        <f t="shared" si="112"/>
        <v>15</v>
      </c>
      <c r="R877" s="6" t="str">
        <f t="shared" si="113"/>
        <v>YES</v>
      </c>
      <c r="S877" s="6" t="str">
        <f t="shared" si="116"/>
        <v>YES</v>
      </c>
      <c r="T877" s="12">
        <f t="shared" si="117"/>
        <v>50</v>
      </c>
      <c r="U877" s="12">
        <f t="shared" si="114"/>
        <v>60</v>
      </c>
      <c r="V877" s="12">
        <f t="shared" si="115"/>
        <v>-10</v>
      </c>
    </row>
    <row r="878" spans="1:22" x14ac:dyDescent="0.25">
      <c r="A878" s="6" t="s">
        <v>24</v>
      </c>
      <c r="B878" s="6" t="s">
        <v>23</v>
      </c>
      <c r="C878" t="s">
        <v>556</v>
      </c>
      <c r="D878" t="s">
        <v>556</v>
      </c>
      <c r="E878" s="24" t="s">
        <v>393</v>
      </c>
      <c r="F878" t="s">
        <v>390</v>
      </c>
      <c r="G878" t="s">
        <v>391</v>
      </c>
      <c r="H878" t="s">
        <v>388</v>
      </c>
      <c r="I878" t="s">
        <v>389</v>
      </c>
      <c r="J878" s="6" t="s">
        <v>554</v>
      </c>
      <c r="K878" s="12">
        <v>0</v>
      </c>
      <c r="L878" s="9">
        <v>0</v>
      </c>
      <c r="M878" s="12">
        <v>4376.46</v>
      </c>
      <c r="N878" s="12">
        <v>4376.46</v>
      </c>
      <c r="O878" s="11" t="e">
        <f t="shared" si="118"/>
        <v>#DIV/0!</v>
      </c>
      <c r="P878" s="12" t="e">
        <f t="shared" si="111"/>
        <v>#DIV/0!</v>
      </c>
      <c r="Q878" s="12" t="e">
        <f t="shared" si="112"/>
        <v>#DIV/0!</v>
      </c>
      <c r="R878" s="6" t="e">
        <f t="shared" si="113"/>
        <v>#DIV/0!</v>
      </c>
      <c r="S878" s="6" t="e">
        <f t="shared" si="116"/>
        <v>#DIV/0!</v>
      </c>
      <c r="T878" s="12">
        <f t="shared" si="117"/>
        <v>0</v>
      </c>
      <c r="U878" s="12">
        <f t="shared" si="114"/>
        <v>8752.92</v>
      </c>
      <c r="V878" s="12">
        <f t="shared" si="115"/>
        <v>-8752.92</v>
      </c>
    </row>
    <row r="879" spans="1:22" x14ac:dyDescent="0.25">
      <c r="A879" s="6" t="s">
        <v>24</v>
      </c>
      <c r="B879" s="6" t="s">
        <v>23</v>
      </c>
      <c r="C879" t="s">
        <v>556</v>
      </c>
      <c r="D879" t="s">
        <v>556</v>
      </c>
      <c r="E879" s="24" t="s">
        <v>393</v>
      </c>
      <c r="F879" t="s">
        <v>390</v>
      </c>
      <c r="G879" t="s">
        <v>391</v>
      </c>
      <c r="H879" t="s">
        <v>388</v>
      </c>
      <c r="I879" t="s">
        <v>389</v>
      </c>
      <c r="J879" s="6" t="s">
        <v>554</v>
      </c>
      <c r="K879" s="12">
        <v>5</v>
      </c>
      <c r="L879" s="9">
        <v>133.4</v>
      </c>
      <c r="M879" s="12">
        <v>667</v>
      </c>
      <c r="N879" s="12">
        <v>0</v>
      </c>
      <c r="O879" s="11">
        <f t="shared" si="118"/>
        <v>5</v>
      </c>
      <c r="P879" s="12">
        <f t="shared" si="111"/>
        <v>0</v>
      </c>
      <c r="Q879" s="12">
        <f t="shared" si="112"/>
        <v>5</v>
      </c>
      <c r="R879" s="6" t="str">
        <f t="shared" si="113"/>
        <v>NO</v>
      </c>
      <c r="S879" s="6" t="str">
        <f t="shared" si="116"/>
        <v>YES</v>
      </c>
      <c r="T879" s="12">
        <f t="shared" si="117"/>
        <v>1667.5</v>
      </c>
      <c r="U879" s="12">
        <f t="shared" si="114"/>
        <v>667</v>
      </c>
      <c r="V879" s="12">
        <f t="shared" si="115"/>
        <v>1000.5</v>
      </c>
    </row>
    <row r="880" spans="1:22" x14ac:dyDescent="0.25">
      <c r="A880" s="6" t="s">
        <v>24</v>
      </c>
      <c r="B880" s="6" t="s">
        <v>23</v>
      </c>
      <c r="C880" t="s">
        <v>556</v>
      </c>
      <c r="D880" t="s">
        <v>556</v>
      </c>
      <c r="E880" s="24" t="s">
        <v>393</v>
      </c>
      <c r="F880" t="s">
        <v>390</v>
      </c>
      <c r="G880" t="s">
        <v>391</v>
      </c>
      <c r="H880" t="s">
        <v>388</v>
      </c>
      <c r="I880" t="s">
        <v>389</v>
      </c>
      <c r="J880" s="6" t="s">
        <v>488</v>
      </c>
      <c r="K880" s="12">
        <v>0</v>
      </c>
      <c r="L880" s="9">
        <v>0</v>
      </c>
      <c r="M880" s="12">
        <v>12491.09</v>
      </c>
      <c r="N880" s="12">
        <v>12491.09</v>
      </c>
      <c r="O880" s="11" t="e">
        <f t="shared" si="118"/>
        <v>#DIV/0!</v>
      </c>
      <c r="P880" s="12" t="e">
        <f t="shared" si="111"/>
        <v>#DIV/0!</v>
      </c>
      <c r="Q880" s="12" t="e">
        <f t="shared" si="112"/>
        <v>#DIV/0!</v>
      </c>
      <c r="R880" s="6" t="e">
        <f t="shared" si="113"/>
        <v>#DIV/0!</v>
      </c>
      <c r="S880" s="6" t="e">
        <f t="shared" si="116"/>
        <v>#DIV/0!</v>
      </c>
      <c r="T880" s="12">
        <f t="shared" si="117"/>
        <v>0</v>
      </c>
      <c r="U880" s="12">
        <f t="shared" si="114"/>
        <v>24982.18</v>
      </c>
      <c r="V880" s="12">
        <f t="shared" si="115"/>
        <v>-24982.18</v>
      </c>
    </row>
    <row r="881" spans="1:22" x14ac:dyDescent="0.25">
      <c r="A881" s="6" t="s">
        <v>24</v>
      </c>
      <c r="B881" s="6" t="s">
        <v>23</v>
      </c>
      <c r="C881" t="s">
        <v>556</v>
      </c>
      <c r="D881" t="s">
        <v>556</v>
      </c>
      <c r="E881" s="24" t="s">
        <v>393</v>
      </c>
      <c r="F881" t="s">
        <v>390</v>
      </c>
      <c r="G881" t="s">
        <v>391</v>
      </c>
      <c r="H881" t="s">
        <v>388</v>
      </c>
      <c r="I881" t="s">
        <v>389</v>
      </c>
      <c r="J881" s="6" t="s">
        <v>488</v>
      </c>
      <c r="K881" s="12">
        <v>5</v>
      </c>
      <c r="L881" s="9">
        <v>394.81</v>
      </c>
      <c r="M881" s="12">
        <v>1974.05</v>
      </c>
      <c r="N881" s="12">
        <v>0</v>
      </c>
      <c r="O881" s="11">
        <f t="shared" si="118"/>
        <v>5</v>
      </c>
      <c r="P881" s="12">
        <f t="shared" si="111"/>
        <v>0</v>
      </c>
      <c r="Q881" s="12">
        <f t="shared" si="112"/>
        <v>5</v>
      </c>
      <c r="R881" s="6" t="str">
        <f t="shared" si="113"/>
        <v>NO</v>
      </c>
      <c r="S881" s="6" t="str">
        <f t="shared" si="116"/>
        <v>YES</v>
      </c>
      <c r="T881" s="12">
        <f t="shared" si="117"/>
        <v>4935.125</v>
      </c>
      <c r="U881" s="12">
        <f t="shared" si="114"/>
        <v>1974.05</v>
      </c>
      <c r="V881" s="12">
        <f t="shared" si="115"/>
        <v>2961.0749999999998</v>
      </c>
    </row>
    <row r="882" spans="1:22" x14ac:dyDescent="0.25">
      <c r="A882" s="6" t="s">
        <v>24</v>
      </c>
      <c r="B882" s="6" t="s">
        <v>23</v>
      </c>
      <c r="C882" t="s">
        <v>556</v>
      </c>
      <c r="D882" t="s">
        <v>556</v>
      </c>
      <c r="E882" s="24" t="s">
        <v>393</v>
      </c>
      <c r="F882" t="s">
        <v>390</v>
      </c>
      <c r="G882" t="s">
        <v>391</v>
      </c>
      <c r="H882" t="s">
        <v>388</v>
      </c>
      <c r="I882" t="s">
        <v>389</v>
      </c>
      <c r="J882" s="6" t="s">
        <v>488</v>
      </c>
      <c r="K882" s="12">
        <v>6</v>
      </c>
      <c r="L882" s="9">
        <v>10.62</v>
      </c>
      <c r="M882" s="12">
        <v>63.72</v>
      </c>
      <c r="N882" s="12">
        <v>0</v>
      </c>
      <c r="O882" s="11">
        <f t="shared" si="118"/>
        <v>6</v>
      </c>
      <c r="P882" s="12">
        <f t="shared" si="111"/>
        <v>0</v>
      </c>
      <c r="Q882" s="12">
        <f t="shared" si="112"/>
        <v>6</v>
      </c>
      <c r="R882" s="6" t="str">
        <f t="shared" si="113"/>
        <v>NO</v>
      </c>
      <c r="S882" s="6" t="str">
        <f t="shared" si="116"/>
        <v>YES</v>
      </c>
      <c r="T882" s="12">
        <f t="shared" si="117"/>
        <v>132.75</v>
      </c>
      <c r="U882" s="12">
        <f t="shared" si="114"/>
        <v>63.72</v>
      </c>
      <c r="V882" s="12">
        <f t="shared" si="115"/>
        <v>69.03</v>
      </c>
    </row>
    <row r="883" spans="1:22" x14ac:dyDescent="0.25">
      <c r="A883" s="6" t="s">
        <v>24</v>
      </c>
      <c r="B883" s="6" t="s">
        <v>23</v>
      </c>
      <c r="C883" t="s">
        <v>556</v>
      </c>
      <c r="D883" t="s">
        <v>556</v>
      </c>
      <c r="E883" s="24" t="s">
        <v>393</v>
      </c>
      <c r="F883" t="s">
        <v>390</v>
      </c>
      <c r="G883" t="s">
        <v>391</v>
      </c>
      <c r="H883" t="s">
        <v>388</v>
      </c>
      <c r="I883" t="s">
        <v>389</v>
      </c>
      <c r="J883" s="6" t="s">
        <v>488</v>
      </c>
      <c r="K883" s="12">
        <v>12.5</v>
      </c>
      <c r="L883" s="9">
        <v>23.39</v>
      </c>
      <c r="M883" s="12">
        <v>292.38</v>
      </c>
      <c r="N883" s="12">
        <v>0</v>
      </c>
      <c r="O883" s="11">
        <f t="shared" si="118"/>
        <v>12.500213766566908</v>
      </c>
      <c r="P883" s="12">
        <f t="shared" si="111"/>
        <v>0</v>
      </c>
      <c r="Q883" s="12">
        <f t="shared" si="112"/>
        <v>12.500213766566908</v>
      </c>
      <c r="R883" s="6" t="str">
        <f t="shared" si="113"/>
        <v>YES</v>
      </c>
      <c r="S883" s="6" t="str">
        <f t="shared" si="116"/>
        <v>YES</v>
      </c>
      <c r="T883" s="12">
        <f t="shared" si="117"/>
        <v>292.375</v>
      </c>
      <c r="U883" s="12">
        <f t="shared" si="114"/>
        <v>292.38</v>
      </c>
      <c r="V883" s="12">
        <f t="shared" si="115"/>
        <v>-4.9999999999954525E-3</v>
      </c>
    </row>
    <row r="884" spans="1:22" x14ac:dyDescent="0.25">
      <c r="A884" s="6" t="s">
        <v>24</v>
      </c>
      <c r="B884" s="6" t="s">
        <v>23</v>
      </c>
      <c r="C884" t="s">
        <v>556</v>
      </c>
      <c r="D884" t="s">
        <v>556</v>
      </c>
      <c r="E884" s="24" t="s">
        <v>393</v>
      </c>
      <c r="F884" t="s">
        <v>390</v>
      </c>
      <c r="G884" t="s">
        <v>391</v>
      </c>
      <c r="H884" t="s">
        <v>388</v>
      </c>
      <c r="I884" t="s">
        <v>389</v>
      </c>
      <c r="J884" s="6" t="s">
        <v>488</v>
      </c>
      <c r="K884" s="12">
        <v>15</v>
      </c>
      <c r="L884" s="9">
        <v>4</v>
      </c>
      <c r="M884" s="12">
        <v>60</v>
      </c>
      <c r="N884" s="12">
        <v>0</v>
      </c>
      <c r="O884" s="11">
        <f t="shared" si="118"/>
        <v>15</v>
      </c>
      <c r="P884" s="12">
        <f t="shared" si="111"/>
        <v>0</v>
      </c>
      <c r="Q884" s="12">
        <f t="shared" si="112"/>
        <v>15</v>
      </c>
      <c r="R884" s="6" t="str">
        <f t="shared" si="113"/>
        <v>YES</v>
      </c>
      <c r="S884" s="6" t="str">
        <f t="shared" si="116"/>
        <v>YES</v>
      </c>
      <c r="T884" s="12">
        <f t="shared" si="117"/>
        <v>50</v>
      </c>
      <c r="U884" s="12">
        <f t="shared" si="114"/>
        <v>60</v>
      </c>
      <c r="V884" s="12">
        <f t="shared" si="115"/>
        <v>-10</v>
      </c>
    </row>
    <row r="885" spans="1:22" x14ac:dyDescent="0.25">
      <c r="A885" s="6" t="s">
        <v>24</v>
      </c>
      <c r="B885" s="6" t="s">
        <v>23</v>
      </c>
      <c r="C885" t="s">
        <v>556</v>
      </c>
      <c r="D885" t="s">
        <v>556</v>
      </c>
      <c r="E885" s="24" t="s">
        <v>393</v>
      </c>
      <c r="F885" t="s">
        <v>390</v>
      </c>
      <c r="G885" t="s">
        <v>391</v>
      </c>
      <c r="H885" t="s">
        <v>388</v>
      </c>
      <c r="I885" t="s">
        <v>389</v>
      </c>
      <c r="J885" s="6" t="s">
        <v>488</v>
      </c>
      <c r="K885" s="12">
        <v>22.5</v>
      </c>
      <c r="L885" s="9">
        <v>3</v>
      </c>
      <c r="M885" s="12">
        <v>67.5</v>
      </c>
      <c r="N885" s="12">
        <v>0</v>
      </c>
      <c r="O885" s="11">
        <f t="shared" si="118"/>
        <v>22.5</v>
      </c>
      <c r="P885" s="12">
        <f t="shared" si="111"/>
        <v>0</v>
      </c>
      <c r="Q885" s="12">
        <f t="shared" si="112"/>
        <v>22.5</v>
      </c>
      <c r="R885" s="6" t="str">
        <f t="shared" si="113"/>
        <v>YES</v>
      </c>
      <c r="S885" s="6" t="str">
        <f t="shared" si="116"/>
        <v>YES</v>
      </c>
      <c r="T885" s="12">
        <f t="shared" si="117"/>
        <v>37.5</v>
      </c>
      <c r="U885" s="12">
        <f t="shared" si="114"/>
        <v>67.5</v>
      </c>
      <c r="V885" s="12">
        <f t="shared" si="115"/>
        <v>-30</v>
      </c>
    </row>
    <row r="886" spans="1:22" x14ac:dyDescent="0.25">
      <c r="A886" s="6" t="s">
        <v>24</v>
      </c>
      <c r="B886" s="6" t="s">
        <v>23</v>
      </c>
      <c r="C886" t="s">
        <v>556</v>
      </c>
      <c r="D886" t="s">
        <v>556</v>
      </c>
      <c r="E886" s="24" t="s">
        <v>393</v>
      </c>
      <c r="F886" t="s">
        <v>390</v>
      </c>
      <c r="G886" t="s">
        <v>391</v>
      </c>
      <c r="H886" t="s">
        <v>388</v>
      </c>
      <c r="I886" t="s">
        <v>389</v>
      </c>
      <c r="J886" s="6" t="s">
        <v>555</v>
      </c>
      <c r="K886" s="12">
        <v>0</v>
      </c>
      <c r="L886" s="9">
        <v>0</v>
      </c>
      <c r="M886" s="12">
        <v>832.28</v>
      </c>
      <c r="N886" s="12">
        <v>832.28</v>
      </c>
      <c r="O886" s="11" t="e">
        <f t="shared" si="118"/>
        <v>#DIV/0!</v>
      </c>
      <c r="P886" s="12" t="e">
        <f t="shared" si="111"/>
        <v>#DIV/0!</v>
      </c>
      <c r="Q886" s="12" t="e">
        <f t="shared" si="112"/>
        <v>#DIV/0!</v>
      </c>
      <c r="R886" s="6" t="e">
        <f t="shared" si="113"/>
        <v>#DIV/0!</v>
      </c>
      <c r="S886" s="6" t="e">
        <f t="shared" si="116"/>
        <v>#DIV/0!</v>
      </c>
      <c r="T886" s="12">
        <f t="shared" si="117"/>
        <v>0</v>
      </c>
      <c r="U886" s="12">
        <f t="shared" si="114"/>
        <v>1664.56</v>
      </c>
      <c r="V886" s="12">
        <f t="shared" si="115"/>
        <v>-1664.56</v>
      </c>
    </row>
    <row r="887" spans="1:22" x14ac:dyDescent="0.25">
      <c r="A887" s="6" t="s">
        <v>24</v>
      </c>
      <c r="B887" s="6" t="s">
        <v>23</v>
      </c>
      <c r="C887" t="s">
        <v>556</v>
      </c>
      <c r="D887" t="s">
        <v>556</v>
      </c>
      <c r="E887" s="24" t="s">
        <v>393</v>
      </c>
      <c r="F887" t="s">
        <v>390</v>
      </c>
      <c r="G887" t="s">
        <v>391</v>
      </c>
      <c r="H887" t="s">
        <v>388</v>
      </c>
      <c r="I887" t="s">
        <v>389</v>
      </c>
      <c r="J887" s="6" t="s">
        <v>555</v>
      </c>
      <c r="K887" s="12">
        <v>6</v>
      </c>
      <c r="L887" s="9">
        <v>59.34</v>
      </c>
      <c r="M887" s="12">
        <v>356.04</v>
      </c>
      <c r="N887" s="12">
        <v>0</v>
      </c>
      <c r="O887" s="11">
        <f t="shared" si="118"/>
        <v>6</v>
      </c>
      <c r="P887" s="12">
        <f t="shared" si="111"/>
        <v>0</v>
      </c>
      <c r="Q887" s="12">
        <f t="shared" si="112"/>
        <v>6</v>
      </c>
      <c r="R887" s="6" t="str">
        <f t="shared" si="113"/>
        <v>NO</v>
      </c>
      <c r="S887" s="6" t="str">
        <f t="shared" si="116"/>
        <v>YES</v>
      </c>
      <c r="T887" s="12">
        <f t="shared" si="117"/>
        <v>741.75</v>
      </c>
      <c r="U887" s="12">
        <f t="shared" si="114"/>
        <v>356.04</v>
      </c>
      <c r="V887" s="12">
        <f t="shared" si="115"/>
        <v>385.71</v>
      </c>
    </row>
    <row r="888" spans="1:22" x14ac:dyDescent="0.25">
      <c r="A888" s="6" t="s">
        <v>24</v>
      </c>
      <c r="B888" s="6" t="s">
        <v>23</v>
      </c>
      <c r="C888" s="6" t="s">
        <v>593</v>
      </c>
      <c r="D888" s="6" t="s">
        <v>593</v>
      </c>
      <c r="E888" s="24" t="s">
        <v>393</v>
      </c>
      <c r="F888" t="s">
        <v>390</v>
      </c>
      <c r="G888" t="s">
        <v>391</v>
      </c>
      <c r="H888" t="s">
        <v>388</v>
      </c>
      <c r="I888" t="s">
        <v>389</v>
      </c>
      <c r="J888" s="6" t="s">
        <v>557</v>
      </c>
      <c r="K888" s="12">
        <v>0</v>
      </c>
      <c r="L888" s="9">
        <v>0</v>
      </c>
      <c r="M888" s="12">
        <v>7085.78</v>
      </c>
      <c r="N888" s="12">
        <v>6444.25</v>
      </c>
      <c r="O888" s="11" t="e">
        <f t="shared" si="118"/>
        <v>#DIV/0!</v>
      </c>
      <c r="P888" s="12" t="e">
        <f t="shared" si="111"/>
        <v>#DIV/0!</v>
      </c>
      <c r="Q888" s="12" t="e">
        <f t="shared" si="112"/>
        <v>#DIV/0!</v>
      </c>
      <c r="R888" s="6" t="e">
        <f t="shared" si="113"/>
        <v>#DIV/0!</v>
      </c>
      <c r="S888" s="6" t="e">
        <f t="shared" si="116"/>
        <v>#DIV/0!</v>
      </c>
      <c r="T888" s="12">
        <f t="shared" si="117"/>
        <v>0</v>
      </c>
      <c r="U888" s="12">
        <f t="shared" si="114"/>
        <v>13530.029999999999</v>
      </c>
      <c r="V888" s="12">
        <f t="shared" si="115"/>
        <v>-13530.029999999999</v>
      </c>
    </row>
    <row r="889" spans="1:22" x14ac:dyDescent="0.25">
      <c r="A889" s="6" t="s">
        <v>24</v>
      </c>
      <c r="B889" s="6" t="s">
        <v>23</v>
      </c>
      <c r="C889" s="6" t="s">
        <v>593</v>
      </c>
      <c r="D889" s="6" t="s">
        <v>593</v>
      </c>
      <c r="E889" s="24" t="s">
        <v>393</v>
      </c>
      <c r="F889" t="s">
        <v>390</v>
      </c>
      <c r="G889" t="s">
        <v>391</v>
      </c>
      <c r="H889" t="s">
        <v>388</v>
      </c>
      <c r="I889" t="s">
        <v>389</v>
      </c>
      <c r="J889" s="6" t="s">
        <v>557</v>
      </c>
      <c r="K889" s="12">
        <v>5</v>
      </c>
      <c r="L889" s="9">
        <v>440</v>
      </c>
      <c r="M889" s="12">
        <v>2200</v>
      </c>
      <c r="N889" s="12">
        <v>0</v>
      </c>
      <c r="O889" s="11">
        <f t="shared" si="118"/>
        <v>5</v>
      </c>
      <c r="P889" s="12">
        <f t="shared" si="111"/>
        <v>0</v>
      </c>
      <c r="Q889" s="12">
        <f t="shared" si="112"/>
        <v>5</v>
      </c>
      <c r="R889" s="6" t="str">
        <f t="shared" si="113"/>
        <v>NO</v>
      </c>
      <c r="S889" s="6" t="str">
        <f t="shared" si="116"/>
        <v>YES</v>
      </c>
      <c r="T889" s="12">
        <f t="shared" si="117"/>
        <v>5500</v>
      </c>
      <c r="U889" s="12">
        <f t="shared" si="114"/>
        <v>2200</v>
      </c>
      <c r="V889" s="12">
        <f t="shared" si="115"/>
        <v>3300</v>
      </c>
    </row>
    <row r="890" spans="1:22" x14ac:dyDescent="0.25">
      <c r="A890" s="6" t="s">
        <v>24</v>
      </c>
      <c r="B890" s="6" t="s">
        <v>23</v>
      </c>
      <c r="C890" s="6" t="s">
        <v>593</v>
      </c>
      <c r="D890" s="6" t="s">
        <v>593</v>
      </c>
      <c r="E890" s="24" t="s">
        <v>393</v>
      </c>
      <c r="F890" t="s">
        <v>390</v>
      </c>
      <c r="G890" t="s">
        <v>391</v>
      </c>
      <c r="H890" t="s">
        <v>388</v>
      </c>
      <c r="I890" t="s">
        <v>389</v>
      </c>
      <c r="J890" s="6" t="s">
        <v>557</v>
      </c>
      <c r="K890" s="12">
        <v>5.5</v>
      </c>
      <c r="L890" s="9">
        <v>120</v>
      </c>
      <c r="M890" s="12">
        <v>660</v>
      </c>
      <c r="N890" s="12">
        <v>0</v>
      </c>
      <c r="O890" s="11">
        <f t="shared" si="118"/>
        <v>5.5</v>
      </c>
      <c r="P890" s="12">
        <f t="shared" si="111"/>
        <v>0</v>
      </c>
      <c r="Q890" s="12">
        <f t="shared" si="112"/>
        <v>5.5</v>
      </c>
      <c r="R890" s="6" t="str">
        <f t="shared" si="113"/>
        <v>NO</v>
      </c>
      <c r="S890" s="6" t="str">
        <f t="shared" si="116"/>
        <v>YES</v>
      </c>
      <c r="T890" s="12">
        <f t="shared" si="117"/>
        <v>1500</v>
      </c>
      <c r="U890" s="12">
        <f t="shared" si="114"/>
        <v>660</v>
      </c>
      <c r="V890" s="12">
        <f t="shared" si="115"/>
        <v>840</v>
      </c>
    </row>
    <row r="891" spans="1:22" x14ac:dyDescent="0.25">
      <c r="A891" s="6" t="s">
        <v>24</v>
      </c>
      <c r="B891" s="6" t="s">
        <v>23</v>
      </c>
      <c r="C891" s="6" t="s">
        <v>593</v>
      </c>
      <c r="D891" s="6" t="s">
        <v>593</v>
      </c>
      <c r="E891" s="24" t="s">
        <v>393</v>
      </c>
      <c r="F891" t="s">
        <v>390</v>
      </c>
      <c r="G891" t="s">
        <v>391</v>
      </c>
      <c r="H891" t="s">
        <v>388</v>
      </c>
      <c r="I891" t="s">
        <v>389</v>
      </c>
      <c r="J891" s="6" t="s">
        <v>557</v>
      </c>
      <c r="K891" s="12">
        <v>12.5</v>
      </c>
      <c r="L891" s="9">
        <v>83.72</v>
      </c>
      <c r="M891" s="12">
        <v>1046.51</v>
      </c>
      <c r="N891" s="12">
        <v>0</v>
      </c>
      <c r="O891" s="11">
        <f t="shared" si="118"/>
        <v>12.50011944577162</v>
      </c>
      <c r="P891" s="12">
        <f t="shared" si="111"/>
        <v>0</v>
      </c>
      <c r="Q891" s="12">
        <f t="shared" si="112"/>
        <v>12.50011944577162</v>
      </c>
      <c r="R891" s="6" t="str">
        <f t="shared" si="113"/>
        <v>YES</v>
      </c>
      <c r="S891" s="6" t="str">
        <f t="shared" si="116"/>
        <v>YES</v>
      </c>
      <c r="T891" s="12">
        <f t="shared" si="117"/>
        <v>1046.5</v>
      </c>
      <c r="U891" s="12">
        <f t="shared" si="114"/>
        <v>1046.51</v>
      </c>
      <c r="V891" s="12">
        <f t="shared" si="115"/>
        <v>-9.9999999999909051E-3</v>
      </c>
    </row>
    <row r="892" spans="1:22" x14ac:dyDescent="0.25">
      <c r="A892" s="6" t="s">
        <v>24</v>
      </c>
      <c r="B892" s="6" t="s">
        <v>23</v>
      </c>
      <c r="C892" s="6" t="s">
        <v>593</v>
      </c>
      <c r="D892" s="6" t="s">
        <v>593</v>
      </c>
      <c r="E892" s="24" t="s">
        <v>393</v>
      </c>
      <c r="F892" t="s">
        <v>390</v>
      </c>
      <c r="G892" t="s">
        <v>391</v>
      </c>
      <c r="H892" t="s">
        <v>388</v>
      </c>
      <c r="I892" t="s">
        <v>389</v>
      </c>
      <c r="J892" s="6" t="s">
        <v>557</v>
      </c>
      <c r="K892" s="12">
        <v>13</v>
      </c>
      <c r="L892" s="9">
        <v>11.38</v>
      </c>
      <c r="M892" s="12">
        <v>147.94</v>
      </c>
      <c r="N892" s="12">
        <v>0</v>
      </c>
      <c r="O892" s="11">
        <f t="shared" si="118"/>
        <v>12.999999999999998</v>
      </c>
      <c r="P892" s="12">
        <f t="shared" si="111"/>
        <v>0</v>
      </c>
      <c r="Q892" s="12">
        <f t="shared" si="112"/>
        <v>12.999999999999998</v>
      </c>
      <c r="R892" s="6" t="str">
        <f t="shared" si="113"/>
        <v>YES</v>
      </c>
      <c r="S892" s="6" t="str">
        <f t="shared" si="116"/>
        <v>YES</v>
      </c>
      <c r="T892" s="12">
        <f t="shared" si="117"/>
        <v>142.25</v>
      </c>
      <c r="U892" s="12">
        <f t="shared" si="114"/>
        <v>147.94</v>
      </c>
      <c r="V892" s="12">
        <f t="shared" si="115"/>
        <v>-5.6899999999999977</v>
      </c>
    </row>
    <row r="893" spans="1:22" x14ac:dyDescent="0.25">
      <c r="A893" s="6" t="s">
        <v>24</v>
      </c>
      <c r="B893" s="6" t="s">
        <v>23</v>
      </c>
      <c r="C893" s="6" t="s">
        <v>593</v>
      </c>
      <c r="D893" s="6" t="s">
        <v>593</v>
      </c>
      <c r="E893" s="24" t="s">
        <v>393</v>
      </c>
      <c r="F893" t="s">
        <v>390</v>
      </c>
      <c r="G893" t="s">
        <v>391</v>
      </c>
      <c r="H893" t="s">
        <v>388</v>
      </c>
      <c r="I893" t="s">
        <v>389</v>
      </c>
      <c r="J893" s="6" t="s">
        <v>557</v>
      </c>
      <c r="K893" s="12">
        <v>22.5</v>
      </c>
      <c r="L893" s="9">
        <v>12</v>
      </c>
      <c r="M893" s="12">
        <v>270</v>
      </c>
      <c r="N893" s="12">
        <v>0</v>
      </c>
      <c r="O893" s="11">
        <f t="shared" si="118"/>
        <v>22.5</v>
      </c>
      <c r="P893" s="12">
        <f t="shared" si="111"/>
        <v>0</v>
      </c>
      <c r="Q893" s="12">
        <f t="shared" si="112"/>
        <v>22.5</v>
      </c>
      <c r="R893" s="6" t="str">
        <f t="shared" si="113"/>
        <v>YES</v>
      </c>
      <c r="S893" s="6" t="str">
        <f t="shared" si="116"/>
        <v>YES</v>
      </c>
      <c r="T893" s="12">
        <f t="shared" si="117"/>
        <v>150</v>
      </c>
      <c r="U893" s="12">
        <f t="shared" si="114"/>
        <v>270</v>
      </c>
      <c r="V893" s="12">
        <f t="shared" si="115"/>
        <v>-120</v>
      </c>
    </row>
    <row r="894" spans="1:22" x14ac:dyDescent="0.25">
      <c r="A894" s="6" t="s">
        <v>24</v>
      </c>
      <c r="B894" s="6" t="s">
        <v>23</v>
      </c>
      <c r="C894" s="6" t="s">
        <v>593</v>
      </c>
      <c r="D894" s="6" t="s">
        <v>593</v>
      </c>
      <c r="E894" s="24" t="s">
        <v>393</v>
      </c>
      <c r="F894" t="s">
        <v>390</v>
      </c>
      <c r="G894" t="s">
        <v>391</v>
      </c>
      <c r="H894" t="s">
        <v>388</v>
      </c>
      <c r="I894" t="s">
        <v>389</v>
      </c>
      <c r="J894" s="6" t="s">
        <v>558</v>
      </c>
      <c r="K894" s="12">
        <v>0</v>
      </c>
      <c r="L894" s="9">
        <v>0</v>
      </c>
      <c r="M894" s="12">
        <v>14711.46</v>
      </c>
      <c r="N894" s="12">
        <v>14711.46</v>
      </c>
      <c r="O894" s="11" t="e">
        <f t="shared" si="118"/>
        <v>#DIV/0!</v>
      </c>
      <c r="P894" s="12" t="e">
        <f t="shared" si="111"/>
        <v>#DIV/0!</v>
      </c>
      <c r="Q894" s="12" t="e">
        <f t="shared" si="112"/>
        <v>#DIV/0!</v>
      </c>
      <c r="R894" s="6" t="e">
        <f t="shared" si="113"/>
        <v>#DIV/0!</v>
      </c>
      <c r="S894" s="6" t="e">
        <f t="shared" si="116"/>
        <v>#DIV/0!</v>
      </c>
      <c r="T894" s="12">
        <f t="shared" si="117"/>
        <v>0</v>
      </c>
      <c r="U894" s="12">
        <f t="shared" si="114"/>
        <v>29422.92</v>
      </c>
      <c r="V894" s="12">
        <f t="shared" si="115"/>
        <v>-29422.92</v>
      </c>
    </row>
    <row r="895" spans="1:22" x14ac:dyDescent="0.25">
      <c r="A895" s="6" t="s">
        <v>24</v>
      </c>
      <c r="B895" s="6" t="s">
        <v>23</v>
      </c>
      <c r="C895" s="6" t="s">
        <v>593</v>
      </c>
      <c r="D895" s="6" t="s">
        <v>593</v>
      </c>
      <c r="E895" s="24" t="s">
        <v>393</v>
      </c>
      <c r="F895" t="s">
        <v>390</v>
      </c>
      <c r="G895" t="s">
        <v>391</v>
      </c>
      <c r="H895" t="s">
        <v>388</v>
      </c>
      <c r="I895" t="s">
        <v>389</v>
      </c>
      <c r="J895" s="6" t="s">
        <v>558</v>
      </c>
      <c r="K895" s="12">
        <v>5</v>
      </c>
      <c r="L895" s="9">
        <v>486.13</v>
      </c>
      <c r="M895" s="12">
        <v>2430.65</v>
      </c>
      <c r="N895" s="12">
        <v>0</v>
      </c>
      <c r="O895" s="11">
        <f t="shared" si="118"/>
        <v>5</v>
      </c>
      <c r="P895" s="12">
        <f t="shared" si="111"/>
        <v>0</v>
      </c>
      <c r="Q895" s="12">
        <f t="shared" si="112"/>
        <v>5</v>
      </c>
      <c r="R895" s="6" t="str">
        <f t="shared" si="113"/>
        <v>NO</v>
      </c>
      <c r="S895" s="6" t="str">
        <f t="shared" si="116"/>
        <v>YES</v>
      </c>
      <c r="T895" s="12">
        <f t="shared" si="117"/>
        <v>6076.625</v>
      </c>
      <c r="U895" s="12">
        <f t="shared" si="114"/>
        <v>2430.65</v>
      </c>
      <c r="V895" s="12">
        <f t="shared" si="115"/>
        <v>3645.9749999999999</v>
      </c>
    </row>
    <row r="896" spans="1:22" x14ac:dyDescent="0.25">
      <c r="A896" s="6" t="s">
        <v>24</v>
      </c>
      <c r="B896" s="6" t="s">
        <v>23</v>
      </c>
      <c r="C896" s="6" t="s">
        <v>593</v>
      </c>
      <c r="D896" s="6" t="s">
        <v>593</v>
      </c>
      <c r="E896" s="24" t="s">
        <v>393</v>
      </c>
      <c r="F896" t="s">
        <v>390</v>
      </c>
      <c r="G896" t="s">
        <v>391</v>
      </c>
      <c r="H896" t="s">
        <v>388</v>
      </c>
      <c r="I896" t="s">
        <v>389</v>
      </c>
      <c r="J896" s="6" t="s">
        <v>558</v>
      </c>
      <c r="K896" s="12">
        <v>12.5</v>
      </c>
      <c r="L896" s="9">
        <v>9.7200000000000006</v>
      </c>
      <c r="M896" s="12">
        <v>121.51</v>
      </c>
      <c r="N896" s="12">
        <v>0</v>
      </c>
      <c r="O896" s="11">
        <f t="shared" si="118"/>
        <v>12.501028806584362</v>
      </c>
      <c r="P896" s="12">
        <f t="shared" si="111"/>
        <v>0</v>
      </c>
      <c r="Q896" s="12">
        <f t="shared" si="112"/>
        <v>12.501028806584362</v>
      </c>
      <c r="R896" s="6" t="str">
        <f t="shared" si="113"/>
        <v>YES</v>
      </c>
      <c r="S896" s="6" t="str">
        <f t="shared" si="116"/>
        <v>YES</v>
      </c>
      <c r="T896" s="12">
        <f t="shared" si="117"/>
        <v>121.50000000000001</v>
      </c>
      <c r="U896" s="12">
        <f t="shared" si="114"/>
        <v>121.51</v>
      </c>
      <c r="V896" s="12">
        <f t="shared" si="115"/>
        <v>-9.9999999999909051E-3</v>
      </c>
    </row>
    <row r="897" spans="1:22" x14ac:dyDescent="0.25">
      <c r="A897" s="6" t="s">
        <v>24</v>
      </c>
      <c r="B897" s="6" t="s">
        <v>23</v>
      </c>
      <c r="C897" s="6" t="s">
        <v>593</v>
      </c>
      <c r="D897" s="6" t="s">
        <v>593</v>
      </c>
      <c r="E897" s="24" t="s">
        <v>393</v>
      </c>
      <c r="F897" t="s">
        <v>390</v>
      </c>
      <c r="G897" t="s">
        <v>391</v>
      </c>
      <c r="H897" t="s">
        <v>388</v>
      </c>
      <c r="I897" t="s">
        <v>389</v>
      </c>
      <c r="J897" s="6" t="s">
        <v>558</v>
      </c>
      <c r="K897" s="12">
        <v>15</v>
      </c>
      <c r="L897" s="9">
        <v>80</v>
      </c>
      <c r="M897" s="12">
        <v>1200</v>
      </c>
      <c r="N897" s="12">
        <v>0</v>
      </c>
      <c r="O897" s="11">
        <f t="shared" si="118"/>
        <v>15</v>
      </c>
      <c r="P897" s="12">
        <f t="shared" si="111"/>
        <v>0</v>
      </c>
      <c r="Q897" s="12">
        <f t="shared" si="112"/>
        <v>15</v>
      </c>
      <c r="R897" s="6" t="str">
        <f t="shared" si="113"/>
        <v>YES</v>
      </c>
      <c r="S897" s="6" t="str">
        <f t="shared" si="116"/>
        <v>YES</v>
      </c>
      <c r="T897" s="12">
        <f t="shared" si="117"/>
        <v>1000</v>
      </c>
      <c r="U897" s="12">
        <f t="shared" si="114"/>
        <v>1200</v>
      </c>
      <c r="V897" s="12">
        <f t="shared" si="115"/>
        <v>-200</v>
      </c>
    </row>
    <row r="898" spans="1:22" x14ac:dyDescent="0.25">
      <c r="A898" s="6" t="s">
        <v>24</v>
      </c>
      <c r="B898" s="6" t="s">
        <v>23</v>
      </c>
      <c r="C898" s="6" t="s">
        <v>593</v>
      </c>
      <c r="D898" s="6" t="s">
        <v>593</v>
      </c>
      <c r="E898" s="24" t="s">
        <v>393</v>
      </c>
      <c r="F898" t="s">
        <v>390</v>
      </c>
      <c r="G898" t="s">
        <v>391</v>
      </c>
      <c r="H898" t="s">
        <v>388</v>
      </c>
      <c r="I898" t="s">
        <v>389</v>
      </c>
      <c r="J898" s="6" t="s">
        <v>558</v>
      </c>
      <c r="K898" s="12">
        <v>22.5</v>
      </c>
      <c r="L898" s="9">
        <v>2</v>
      </c>
      <c r="M898" s="12">
        <v>45</v>
      </c>
      <c r="N898" s="12">
        <v>0</v>
      </c>
      <c r="O898" s="11">
        <f t="shared" si="118"/>
        <v>22.5</v>
      </c>
      <c r="P898" s="12">
        <f t="shared" ref="P898:P961" si="119">N898/L898</f>
        <v>0</v>
      </c>
      <c r="Q898" s="12">
        <f t="shared" ref="Q898:Q961" si="120">(M898+N898)/L898</f>
        <v>22.5</v>
      </c>
      <c r="R898" s="6" t="str">
        <f t="shared" ref="R898:R961" si="121">IF(Q898&gt;12.49,"YES","NO")</f>
        <v>YES</v>
      </c>
      <c r="S898" s="6" t="str">
        <f t="shared" si="116"/>
        <v>YES</v>
      </c>
      <c r="T898" s="12">
        <f t="shared" si="117"/>
        <v>25</v>
      </c>
      <c r="U898" s="12">
        <f t="shared" ref="U898:U961" si="122">M898+N898</f>
        <v>45</v>
      </c>
      <c r="V898" s="12">
        <f t="shared" ref="V898:V961" si="123">T898-U898</f>
        <v>-20</v>
      </c>
    </row>
    <row r="899" spans="1:22" x14ac:dyDescent="0.25">
      <c r="A899" s="6" t="s">
        <v>24</v>
      </c>
      <c r="B899" s="6" t="s">
        <v>23</v>
      </c>
      <c r="C899" s="6" t="s">
        <v>593</v>
      </c>
      <c r="D899" s="6" t="s">
        <v>593</v>
      </c>
      <c r="E899" s="24" t="s">
        <v>393</v>
      </c>
      <c r="F899" t="s">
        <v>390</v>
      </c>
      <c r="G899" t="s">
        <v>391</v>
      </c>
      <c r="H899" t="s">
        <v>388</v>
      </c>
      <c r="I899" t="s">
        <v>389</v>
      </c>
      <c r="J899" s="6" t="s">
        <v>559</v>
      </c>
      <c r="K899" s="12">
        <v>0</v>
      </c>
      <c r="L899" s="9">
        <v>0</v>
      </c>
      <c r="M899" s="12">
        <v>9205.19</v>
      </c>
      <c r="N899" s="12">
        <v>9205.19</v>
      </c>
      <c r="O899" s="11" t="e">
        <f t="shared" si="118"/>
        <v>#DIV/0!</v>
      </c>
      <c r="P899" s="12" t="e">
        <f t="shared" si="119"/>
        <v>#DIV/0!</v>
      </c>
      <c r="Q899" s="12" t="e">
        <f t="shared" si="120"/>
        <v>#DIV/0!</v>
      </c>
      <c r="R899" s="6" t="e">
        <f t="shared" si="121"/>
        <v>#DIV/0!</v>
      </c>
      <c r="S899" s="6" t="e">
        <f t="shared" si="116"/>
        <v>#DIV/0!</v>
      </c>
      <c r="T899" s="12">
        <f t="shared" si="117"/>
        <v>0</v>
      </c>
      <c r="U899" s="12">
        <f t="shared" si="122"/>
        <v>18410.38</v>
      </c>
      <c r="V899" s="12">
        <f t="shared" si="123"/>
        <v>-18410.38</v>
      </c>
    </row>
    <row r="900" spans="1:22" x14ac:dyDescent="0.25">
      <c r="A900" s="6" t="s">
        <v>24</v>
      </c>
      <c r="B900" s="6" t="s">
        <v>23</v>
      </c>
      <c r="C900" s="6" t="s">
        <v>593</v>
      </c>
      <c r="D900" s="6" t="s">
        <v>593</v>
      </c>
      <c r="E900" s="24" t="s">
        <v>393</v>
      </c>
      <c r="F900" t="s">
        <v>390</v>
      </c>
      <c r="G900" t="s">
        <v>391</v>
      </c>
      <c r="H900" t="s">
        <v>388</v>
      </c>
      <c r="I900" t="s">
        <v>389</v>
      </c>
      <c r="J900" s="6" t="s">
        <v>559</v>
      </c>
      <c r="K900" s="12">
        <v>5</v>
      </c>
      <c r="L900" s="9">
        <v>199.91</v>
      </c>
      <c r="M900" s="12">
        <v>999.55</v>
      </c>
      <c r="N900" s="12">
        <v>0</v>
      </c>
      <c r="O900" s="11">
        <f t="shared" si="118"/>
        <v>5</v>
      </c>
      <c r="P900" s="12">
        <f t="shared" si="119"/>
        <v>0</v>
      </c>
      <c r="Q900" s="12">
        <f t="shared" si="120"/>
        <v>5</v>
      </c>
      <c r="R900" s="6" t="str">
        <f t="shared" si="121"/>
        <v>NO</v>
      </c>
      <c r="S900" s="6" t="str">
        <f t="shared" ref="S900:S963" si="124">IF(O900&gt;3.32,"YES","NO")</f>
        <v>YES</v>
      </c>
      <c r="T900" s="12">
        <f t="shared" ref="T900:T963" si="125">L900*12.5</f>
        <v>2498.875</v>
      </c>
      <c r="U900" s="12">
        <f t="shared" si="122"/>
        <v>999.55</v>
      </c>
      <c r="V900" s="12">
        <f t="shared" si="123"/>
        <v>1499.325</v>
      </c>
    </row>
    <row r="901" spans="1:22" x14ac:dyDescent="0.25">
      <c r="A901" s="6" t="s">
        <v>24</v>
      </c>
      <c r="B901" s="6" t="s">
        <v>23</v>
      </c>
      <c r="C901" s="6" t="s">
        <v>593</v>
      </c>
      <c r="D901" s="6" t="s">
        <v>593</v>
      </c>
      <c r="E901" s="24" t="s">
        <v>393</v>
      </c>
      <c r="F901" t="s">
        <v>390</v>
      </c>
      <c r="G901" t="s">
        <v>391</v>
      </c>
      <c r="H901" t="s">
        <v>388</v>
      </c>
      <c r="I901" t="s">
        <v>389</v>
      </c>
      <c r="J901" s="6" t="s">
        <v>559</v>
      </c>
      <c r="K901" s="12">
        <v>5.5</v>
      </c>
      <c r="L901" s="9">
        <v>164.92</v>
      </c>
      <c r="M901" s="12">
        <v>907.08</v>
      </c>
      <c r="N901" s="12">
        <v>0</v>
      </c>
      <c r="O901" s="11">
        <f t="shared" si="118"/>
        <v>5.5001212709192346</v>
      </c>
      <c r="P901" s="12">
        <f t="shared" si="119"/>
        <v>0</v>
      </c>
      <c r="Q901" s="12">
        <f t="shared" si="120"/>
        <v>5.5001212709192346</v>
      </c>
      <c r="R901" s="6" t="str">
        <f t="shared" si="121"/>
        <v>NO</v>
      </c>
      <c r="S901" s="6" t="str">
        <f t="shared" si="124"/>
        <v>YES</v>
      </c>
      <c r="T901" s="12">
        <f t="shared" si="125"/>
        <v>2061.5</v>
      </c>
      <c r="U901" s="12">
        <f t="shared" si="122"/>
        <v>907.08</v>
      </c>
      <c r="V901" s="12">
        <f t="shared" si="123"/>
        <v>1154.42</v>
      </c>
    </row>
    <row r="902" spans="1:22" x14ac:dyDescent="0.25">
      <c r="A902" s="6" t="s">
        <v>24</v>
      </c>
      <c r="B902" s="6" t="s">
        <v>23</v>
      </c>
      <c r="C902" s="6" t="s">
        <v>593</v>
      </c>
      <c r="D902" s="6" t="s">
        <v>593</v>
      </c>
      <c r="E902" s="24" t="s">
        <v>393</v>
      </c>
      <c r="F902" t="s">
        <v>390</v>
      </c>
      <c r="G902" t="s">
        <v>391</v>
      </c>
      <c r="H902" t="s">
        <v>388</v>
      </c>
      <c r="I902" t="s">
        <v>389</v>
      </c>
      <c r="J902" s="6" t="s">
        <v>559</v>
      </c>
      <c r="K902" s="12">
        <v>12.5</v>
      </c>
      <c r="L902" s="9">
        <v>6.17</v>
      </c>
      <c r="M902" s="12">
        <v>77.14</v>
      </c>
      <c r="N902" s="12">
        <v>0</v>
      </c>
      <c r="O902" s="11">
        <f t="shared" si="118"/>
        <v>12.502431118314425</v>
      </c>
      <c r="P902" s="12">
        <f t="shared" si="119"/>
        <v>0</v>
      </c>
      <c r="Q902" s="12">
        <f t="shared" si="120"/>
        <v>12.502431118314425</v>
      </c>
      <c r="R902" s="6" t="str">
        <f t="shared" si="121"/>
        <v>YES</v>
      </c>
      <c r="S902" s="6" t="str">
        <f t="shared" si="124"/>
        <v>YES</v>
      </c>
      <c r="T902" s="12">
        <f t="shared" si="125"/>
        <v>77.125</v>
      </c>
      <c r="U902" s="12">
        <f t="shared" si="122"/>
        <v>77.14</v>
      </c>
      <c r="V902" s="12">
        <f t="shared" si="123"/>
        <v>-1.5000000000000568E-2</v>
      </c>
    </row>
    <row r="903" spans="1:22" x14ac:dyDescent="0.25">
      <c r="A903" s="6" t="s">
        <v>24</v>
      </c>
      <c r="B903" s="6" t="s">
        <v>23</v>
      </c>
      <c r="C903" s="6" t="s">
        <v>593</v>
      </c>
      <c r="D903" s="6" t="s">
        <v>593</v>
      </c>
      <c r="E903" s="24" t="s">
        <v>393</v>
      </c>
      <c r="F903" t="s">
        <v>390</v>
      </c>
      <c r="G903" t="s">
        <v>391</v>
      </c>
      <c r="H903" t="s">
        <v>388</v>
      </c>
      <c r="I903" t="s">
        <v>389</v>
      </c>
      <c r="J903" s="6" t="s">
        <v>559</v>
      </c>
      <c r="K903" s="12">
        <v>15</v>
      </c>
      <c r="L903" s="9">
        <v>1</v>
      </c>
      <c r="M903" s="12">
        <v>15</v>
      </c>
      <c r="N903" s="12">
        <v>0</v>
      </c>
      <c r="O903" s="11">
        <f t="shared" si="118"/>
        <v>15</v>
      </c>
      <c r="P903" s="12">
        <f t="shared" si="119"/>
        <v>0</v>
      </c>
      <c r="Q903" s="12">
        <f t="shared" si="120"/>
        <v>15</v>
      </c>
      <c r="R903" s="6" t="str">
        <f t="shared" si="121"/>
        <v>YES</v>
      </c>
      <c r="S903" s="6" t="str">
        <f t="shared" si="124"/>
        <v>YES</v>
      </c>
      <c r="T903" s="12">
        <f t="shared" si="125"/>
        <v>12.5</v>
      </c>
      <c r="U903" s="12">
        <f t="shared" si="122"/>
        <v>15</v>
      </c>
      <c r="V903" s="12">
        <f t="shared" si="123"/>
        <v>-2.5</v>
      </c>
    </row>
    <row r="904" spans="1:22" x14ac:dyDescent="0.25">
      <c r="A904" s="6" t="s">
        <v>24</v>
      </c>
      <c r="B904" s="6" t="s">
        <v>23</v>
      </c>
      <c r="C904" s="6" t="s">
        <v>593</v>
      </c>
      <c r="D904" s="6" t="s">
        <v>593</v>
      </c>
      <c r="E904" s="24" t="s">
        <v>393</v>
      </c>
      <c r="F904" t="s">
        <v>390</v>
      </c>
      <c r="G904" t="s">
        <v>391</v>
      </c>
      <c r="H904" t="s">
        <v>388</v>
      </c>
      <c r="I904" t="s">
        <v>389</v>
      </c>
      <c r="J904" s="6" t="s">
        <v>559</v>
      </c>
      <c r="K904" s="12">
        <v>22.5</v>
      </c>
      <c r="L904" s="9">
        <v>2</v>
      </c>
      <c r="M904" s="12">
        <v>45</v>
      </c>
      <c r="N904" s="12">
        <v>0</v>
      </c>
      <c r="O904" s="11">
        <f t="shared" si="118"/>
        <v>22.5</v>
      </c>
      <c r="P904" s="12">
        <f t="shared" si="119"/>
        <v>0</v>
      </c>
      <c r="Q904" s="12">
        <f t="shared" si="120"/>
        <v>22.5</v>
      </c>
      <c r="R904" s="6" t="str">
        <f t="shared" si="121"/>
        <v>YES</v>
      </c>
      <c r="S904" s="6" t="str">
        <f t="shared" si="124"/>
        <v>YES</v>
      </c>
      <c r="T904" s="12">
        <f t="shared" si="125"/>
        <v>25</v>
      </c>
      <c r="U904" s="12">
        <f t="shared" si="122"/>
        <v>45</v>
      </c>
      <c r="V904" s="12">
        <f t="shared" si="123"/>
        <v>-20</v>
      </c>
    </row>
    <row r="905" spans="1:22" x14ac:dyDescent="0.25">
      <c r="A905" s="6" t="s">
        <v>24</v>
      </c>
      <c r="B905" s="6" t="s">
        <v>23</v>
      </c>
      <c r="C905" s="6" t="s">
        <v>593</v>
      </c>
      <c r="D905" s="6" t="s">
        <v>593</v>
      </c>
      <c r="E905" s="24" t="s">
        <v>393</v>
      </c>
      <c r="F905" t="s">
        <v>390</v>
      </c>
      <c r="G905" t="s">
        <v>391</v>
      </c>
      <c r="H905" t="s">
        <v>388</v>
      </c>
      <c r="I905" t="s">
        <v>389</v>
      </c>
      <c r="J905" s="6" t="s">
        <v>560</v>
      </c>
      <c r="K905" s="12">
        <v>0</v>
      </c>
      <c r="L905" s="9">
        <v>0</v>
      </c>
      <c r="M905" s="12">
        <v>10979.38</v>
      </c>
      <c r="N905" s="12">
        <v>10979.38</v>
      </c>
      <c r="O905" s="11" t="e">
        <f t="shared" si="118"/>
        <v>#DIV/0!</v>
      </c>
      <c r="P905" s="12" t="e">
        <f t="shared" si="119"/>
        <v>#DIV/0!</v>
      </c>
      <c r="Q905" s="12" t="e">
        <f t="shared" si="120"/>
        <v>#DIV/0!</v>
      </c>
      <c r="R905" s="6" t="e">
        <f t="shared" si="121"/>
        <v>#DIV/0!</v>
      </c>
      <c r="S905" s="6" t="e">
        <f t="shared" si="124"/>
        <v>#DIV/0!</v>
      </c>
      <c r="T905" s="12">
        <f t="shared" si="125"/>
        <v>0</v>
      </c>
      <c r="U905" s="12">
        <f t="shared" si="122"/>
        <v>21958.76</v>
      </c>
      <c r="V905" s="12">
        <f t="shared" si="123"/>
        <v>-21958.76</v>
      </c>
    </row>
    <row r="906" spans="1:22" x14ac:dyDescent="0.25">
      <c r="A906" s="6" t="s">
        <v>24</v>
      </c>
      <c r="B906" s="6" t="s">
        <v>23</v>
      </c>
      <c r="C906" s="6" t="s">
        <v>593</v>
      </c>
      <c r="D906" s="6" t="s">
        <v>593</v>
      </c>
      <c r="E906" s="24" t="s">
        <v>393</v>
      </c>
      <c r="F906" t="s">
        <v>390</v>
      </c>
      <c r="G906" t="s">
        <v>391</v>
      </c>
      <c r="H906" t="s">
        <v>388</v>
      </c>
      <c r="I906" t="s">
        <v>389</v>
      </c>
      <c r="J906" s="6" t="s">
        <v>560</v>
      </c>
      <c r="K906" s="12">
        <v>5</v>
      </c>
      <c r="L906" s="9">
        <v>376.55</v>
      </c>
      <c r="M906" s="12">
        <v>1882.75</v>
      </c>
      <c r="N906" s="12">
        <v>0</v>
      </c>
      <c r="O906" s="11">
        <f t="shared" si="118"/>
        <v>5</v>
      </c>
      <c r="P906" s="12">
        <f t="shared" si="119"/>
        <v>0</v>
      </c>
      <c r="Q906" s="12">
        <f t="shared" si="120"/>
        <v>5</v>
      </c>
      <c r="R906" s="6" t="str">
        <f t="shared" si="121"/>
        <v>NO</v>
      </c>
      <c r="S906" s="6" t="str">
        <f t="shared" si="124"/>
        <v>YES</v>
      </c>
      <c r="T906" s="12">
        <f t="shared" si="125"/>
        <v>4706.875</v>
      </c>
      <c r="U906" s="12">
        <f t="shared" si="122"/>
        <v>1882.75</v>
      </c>
      <c r="V906" s="12">
        <f t="shared" si="123"/>
        <v>2824.125</v>
      </c>
    </row>
    <row r="907" spans="1:22" x14ac:dyDescent="0.25">
      <c r="A907" s="6" t="s">
        <v>24</v>
      </c>
      <c r="B907" s="6" t="s">
        <v>23</v>
      </c>
      <c r="C907" s="6" t="s">
        <v>593</v>
      </c>
      <c r="D907" s="6" t="s">
        <v>593</v>
      </c>
      <c r="E907" s="24" t="s">
        <v>393</v>
      </c>
      <c r="F907" t="s">
        <v>390</v>
      </c>
      <c r="G907" t="s">
        <v>391</v>
      </c>
      <c r="H907" t="s">
        <v>388</v>
      </c>
      <c r="I907" t="s">
        <v>389</v>
      </c>
      <c r="J907" s="6" t="s">
        <v>560</v>
      </c>
      <c r="K907" s="12">
        <v>12.5</v>
      </c>
      <c r="L907" s="9">
        <v>6.64</v>
      </c>
      <c r="M907" s="12">
        <v>83.01</v>
      </c>
      <c r="N907" s="12">
        <v>0</v>
      </c>
      <c r="O907" s="11">
        <f t="shared" si="118"/>
        <v>12.501506024096386</v>
      </c>
      <c r="P907" s="12">
        <f t="shared" si="119"/>
        <v>0</v>
      </c>
      <c r="Q907" s="12">
        <f t="shared" si="120"/>
        <v>12.501506024096386</v>
      </c>
      <c r="R907" s="6" t="str">
        <f t="shared" si="121"/>
        <v>YES</v>
      </c>
      <c r="S907" s="6" t="str">
        <f t="shared" si="124"/>
        <v>YES</v>
      </c>
      <c r="T907" s="12">
        <f t="shared" si="125"/>
        <v>83</v>
      </c>
      <c r="U907" s="12">
        <f t="shared" si="122"/>
        <v>83.01</v>
      </c>
      <c r="V907" s="12">
        <f t="shared" si="123"/>
        <v>-1.0000000000005116E-2</v>
      </c>
    </row>
    <row r="908" spans="1:22" x14ac:dyDescent="0.25">
      <c r="A908" s="6" t="s">
        <v>24</v>
      </c>
      <c r="B908" s="6" t="s">
        <v>23</v>
      </c>
      <c r="C908" s="6" t="s">
        <v>593</v>
      </c>
      <c r="D908" s="6" t="s">
        <v>593</v>
      </c>
      <c r="E908" s="24" t="s">
        <v>393</v>
      </c>
      <c r="F908" t="s">
        <v>390</v>
      </c>
      <c r="G908" t="s">
        <v>391</v>
      </c>
      <c r="H908" t="s">
        <v>388</v>
      </c>
      <c r="I908" t="s">
        <v>389</v>
      </c>
      <c r="J908" s="6" t="s">
        <v>560</v>
      </c>
      <c r="K908" s="12">
        <v>15</v>
      </c>
      <c r="L908" s="9">
        <v>2</v>
      </c>
      <c r="M908" s="12">
        <v>30</v>
      </c>
      <c r="N908" s="12">
        <v>0</v>
      </c>
      <c r="O908" s="11">
        <f t="shared" si="118"/>
        <v>15</v>
      </c>
      <c r="P908" s="12">
        <f t="shared" si="119"/>
        <v>0</v>
      </c>
      <c r="Q908" s="12">
        <f t="shared" si="120"/>
        <v>15</v>
      </c>
      <c r="R908" s="6" t="str">
        <f t="shared" si="121"/>
        <v>YES</v>
      </c>
      <c r="S908" s="6" t="str">
        <f t="shared" si="124"/>
        <v>YES</v>
      </c>
      <c r="T908" s="12">
        <f t="shared" si="125"/>
        <v>25</v>
      </c>
      <c r="U908" s="12">
        <f t="shared" si="122"/>
        <v>30</v>
      </c>
      <c r="V908" s="12">
        <f t="shared" si="123"/>
        <v>-5</v>
      </c>
    </row>
    <row r="909" spans="1:22" x14ac:dyDescent="0.25">
      <c r="A909" s="6" t="s">
        <v>24</v>
      </c>
      <c r="B909" s="6" t="s">
        <v>23</v>
      </c>
      <c r="C909" s="6" t="s">
        <v>593</v>
      </c>
      <c r="D909" s="6" t="s">
        <v>593</v>
      </c>
      <c r="E909" s="24" t="s">
        <v>393</v>
      </c>
      <c r="F909" t="s">
        <v>390</v>
      </c>
      <c r="G909" t="s">
        <v>391</v>
      </c>
      <c r="H909" t="s">
        <v>388</v>
      </c>
      <c r="I909" t="s">
        <v>389</v>
      </c>
      <c r="J909" s="6" t="s">
        <v>560</v>
      </c>
      <c r="K909" s="12">
        <v>22.5</v>
      </c>
      <c r="L909" s="9">
        <v>2</v>
      </c>
      <c r="M909" s="12">
        <v>45</v>
      </c>
      <c r="N909" s="12">
        <v>0</v>
      </c>
      <c r="O909" s="11">
        <f t="shared" si="118"/>
        <v>22.5</v>
      </c>
      <c r="P909" s="12">
        <f t="shared" si="119"/>
        <v>0</v>
      </c>
      <c r="Q909" s="12">
        <f t="shared" si="120"/>
        <v>22.5</v>
      </c>
      <c r="R909" s="6" t="str">
        <f t="shared" si="121"/>
        <v>YES</v>
      </c>
      <c r="S909" s="6" t="str">
        <f t="shared" si="124"/>
        <v>YES</v>
      </c>
      <c r="T909" s="12">
        <f t="shared" si="125"/>
        <v>25</v>
      </c>
      <c r="U909" s="12">
        <f t="shared" si="122"/>
        <v>45</v>
      </c>
      <c r="V909" s="12">
        <f t="shared" si="123"/>
        <v>-20</v>
      </c>
    </row>
    <row r="910" spans="1:22" x14ac:dyDescent="0.25">
      <c r="A910" s="6" t="s">
        <v>24</v>
      </c>
      <c r="B910" s="6" t="s">
        <v>23</v>
      </c>
      <c r="C910" s="6" t="s">
        <v>593</v>
      </c>
      <c r="D910" s="6" t="s">
        <v>593</v>
      </c>
      <c r="E910" s="24" t="s">
        <v>393</v>
      </c>
      <c r="F910" t="s">
        <v>390</v>
      </c>
      <c r="G910" t="s">
        <v>391</v>
      </c>
      <c r="H910" t="s">
        <v>388</v>
      </c>
      <c r="I910" t="s">
        <v>389</v>
      </c>
      <c r="J910" s="6" t="s">
        <v>561</v>
      </c>
      <c r="K910" s="12">
        <v>0</v>
      </c>
      <c r="L910" s="9">
        <v>0</v>
      </c>
      <c r="M910" s="12">
        <v>12915.39</v>
      </c>
      <c r="N910" s="12">
        <v>12915.39</v>
      </c>
      <c r="O910" s="11" t="e">
        <f t="shared" si="118"/>
        <v>#DIV/0!</v>
      </c>
      <c r="P910" s="12" t="e">
        <f t="shared" si="119"/>
        <v>#DIV/0!</v>
      </c>
      <c r="Q910" s="12" t="e">
        <f t="shared" si="120"/>
        <v>#DIV/0!</v>
      </c>
      <c r="R910" s="6" t="e">
        <f t="shared" si="121"/>
        <v>#DIV/0!</v>
      </c>
      <c r="S910" s="6" t="e">
        <f t="shared" si="124"/>
        <v>#DIV/0!</v>
      </c>
      <c r="T910" s="12">
        <f t="shared" si="125"/>
        <v>0</v>
      </c>
      <c r="U910" s="12">
        <f t="shared" si="122"/>
        <v>25830.78</v>
      </c>
      <c r="V910" s="12">
        <f t="shared" si="123"/>
        <v>-25830.78</v>
      </c>
    </row>
    <row r="911" spans="1:22" x14ac:dyDescent="0.25">
      <c r="A911" s="6" t="s">
        <v>24</v>
      </c>
      <c r="B911" s="6" t="s">
        <v>23</v>
      </c>
      <c r="C911" s="6" t="s">
        <v>593</v>
      </c>
      <c r="D911" s="6" t="s">
        <v>593</v>
      </c>
      <c r="E911" s="24" t="s">
        <v>393</v>
      </c>
      <c r="F911" t="s">
        <v>390</v>
      </c>
      <c r="G911" t="s">
        <v>391</v>
      </c>
      <c r="H911" t="s">
        <v>388</v>
      </c>
      <c r="I911" t="s">
        <v>389</v>
      </c>
      <c r="J911" s="6" t="s">
        <v>561</v>
      </c>
      <c r="K911" s="12">
        <v>5</v>
      </c>
      <c r="L911" s="9">
        <v>159.86000000000001</v>
      </c>
      <c r="M911" s="12">
        <v>799.3</v>
      </c>
      <c r="N911" s="12">
        <v>0</v>
      </c>
      <c r="O911" s="11">
        <f t="shared" si="118"/>
        <v>4.9999999999999991</v>
      </c>
      <c r="P911" s="12">
        <f t="shared" si="119"/>
        <v>0</v>
      </c>
      <c r="Q911" s="12">
        <f t="shared" si="120"/>
        <v>4.9999999999999991</v>
      </c>
      <c r="R911" s="6" t="str">
        <f t="shared" si="121"/>
        <v>NO</v>
      </c>
      <c r="S911" s="6" t="str">
        <f t="shared" si="124"/>
        <v>YES</v>
      </c>
      <c r="T911" s="12">
        <f t="shared" si="125"/>
        <v>1998.2500000000002</v>
      </c>
      <c r="U911" s="12">
        <f t="shared" si="122"/>
        <v>799.3</v>
      </c>
      <c r="V911" s="12">
        <f t="shared" si="123"/>
        <v>1198.9500000000003</v>
      </c>
    </row>
    <row r="912" spans="1:22" x14ac:dyDescent="0.25">
      <c r="A912" s="6" t="s">
        <v>24</v>
      </c>
      <c r="B912" s="6" t="s">
        <v>23</v>
      </c>
      <c r="C912" s="6" t="s">
        <v>593</v>
      </c>
      <c r="D912" s="6" t="s">
        <v>593</v>
      </c>
      <c r="E912" s="24" t="s">
        <v>393</v>
      </c>
      <c r="F912" t="s">
        <v>390</v>
      </c>
      <c r="G912" t="s">
        <v>391</v>
      </c>
      <c r="H912" t="s">
        <v>388</v>
      </c>
      <c r="I912" t="s">
        <v>389</v>
      </c>
      <c r="J912" s="6" t="s">
        <v>561</v>
      </c>
      <c r="K912" s="12">
        <v>5.5</v>
      </c>
      <c r="L912" s="9">
        <v>20.73</v>
      </c>
      <c r="M912" s="12">
        <v>114.02</v>
      </c>
      <c r="N912" s="12">
        <v>0</v>
      </c>
      <c r="O912" s="11">
        <f t="shared" si="118"/>
        <v>5.5002411963338158</v>
      </c>
      <c r="P912" s="12">
        <f t="shared" si="119"/>
        <v>0</v>
      </c>
      <c r="Q912" s="12">
        <f t="shared" si="120"/>
        <v>5.5002411963338158</v>
      </c>
      <c r="R912" s="6" t="str">
        <f t="shared" si="121"/>
        <v>NO</v>
      </c>
      <c r="S912" s="6" t="str">
        <f t="shared" si="124"/>
        <v>YES</v>
      </c>
      <c r="T912" s="12">
        <f t="shared" si="125"/>
        <v>259.125</v>
      </c>
      <c r="U912" s="12">
        <f t="shared" si="122"/>
        <v>114.02</v>
      </c>
      <c r="V912" s="12">
        <f t="shared" si="123"/>
        <v>145.10500000000002</v>
      </c>
    </row>
    <row r="913" spans="1:22" x14ac:dyDescent="0.25">
      <c r="A913" s="6" t="s">
        <v>24</v>
      </c>
      <c r="B913" s="6" t="s">
        <v>23</v>
      </c>
      <c r="C913" s="6" t="s">
        <v>593</v>
      </c>
      <c r="D913" s="6" t="s">
        <v>593</v>
      </c>
      <c r="E913" s="24" t="s">
        <v>393</v>
      </c>
      <c r="F913" t="s">
        <v>390</v>
      </c>
      <c r="G913" t="s">
        <v>391</v>
      </c>
      <c r="H913" t="s">
        <v>388</v>
      </c>
      <c r="I913" t="s">
        <v>389</v>
      </c>
      <c r="J913" s="6" t="s">
        <v>561</v>
      </c>
      <c r="K913" s="12">
        <v>12.5</v>
      </c>
      <c r="L913" s="9">
        <v>56.55</v>
      </c>
      <c r="M913" s="12">
        <v>706.9</v>
      </c>
      <c r="N913" s="12">
        <v>0</v>
      </c>
      <c r="O913" s="11">
        <f t="shared" si="118"/>
        <v>12.500442086648983</v>
      </c>
      <c r="P913" s="12">
        <f t="shared" si="119"/>
        <v>0</v>
      </c>
      <c r="Q913" s="12">
        <f t="shared" si="120"/>
        <v>12.500442086648983</v>
      </c>
      <c r="R913" s="6" t="str">
        <f t="shared" si="121"/>
        <v>YES</v>
      </c>
      <c r="S913" s="6" t="str">
        <f t="shared" si="124"/>
        <v>YES</v>
      </c>
      <c r="T913" s="12">
        <f t="shared" si="125"/>
        <v>706.875</v>
      </c>
      <c r="U913" s="12">
        <f t="shared" si="122"/>
        <v>706.9</v>
      </c>
      <c r="V913" s="12">
        <f t="shared" si="123"/>
        <v>-2.4999999999977263E-2</v>
      </c>
    </row>
    <row r="914" spans="1:22" x14ac:dyDescent="0.25">
      <c r="A914" s="6" t="s">
        <v>24</v>
      </c>
      <c r="B914" s="6" t="s">
        <v>23</v>
      </c>
      <c r="C914" s="6" t="s">
        <v>593</v>
      </c>
      <c r="D914" s="6" t="s">
        <v>593</v>
      </c>
      <c r="E914" s="24" t="s">
        <v>393</v>
      </c>
      <c r="F914" t="s">
        <v>390</v>
      </c>
      <c r="G914" t="s">
        <v>391</v>
      </c>
      <c r="H914" t="s">
        <v>388</v>
      </c>
      <c r="I914" t="s">
        <v>389</v>
      </c>
      <c r="J914" s="6" t="s">
        <v>561</v>
      </c>
      <c r="K914" s="12">
        <v>20</v>
      </c>
      <c r="L914" s="9">
        <v>274.02</v>
      </c>
      <c r="M914" s="12">
        <v>5480.4</v>
      </c>
      <c r="N914" s="12">
        <v>0</v>
      </c>
      <c r="O914" s="11">
        <f t="shared" si="118"/>
        <v>20</v>
      </c>
      <c r="P914" s="12">
        <f t="shared" si="119"/>
        <v>0</v>
      </c>
      <c r="Q914" s="12">
        <f t="shared" si="120"/>
        <v>20</v>
      </c>
      <c r="R914" s="6" t="str">
        <f t="shared" si="121"/>
        <v>YES</v>
      </c>
      <c r="S914" s="6" t="str">
        <f t="shared" si="124"/>
        <v>YES</v>
      </c>
      <c r="T914" s="12">
        <f t="shared" si="125"/>
        <v>3425.25</v>
      </c>
      <c r="U914" s="12">
        <f t="shared" si="122"/>
        <v>5480.4</v>
      </c>
      <c r="V914" s="12">
        <f t="shared" si="123"/>
        <v>-2055.1499999999996</v>
      </c>
    </row>
    <row r="915" spans="1:22" x14ac:dyDescent="0.25">
      <c r="A915" s="6" t="s">
        <v>24</v>
      </c>
      <c r="B915" s="6" t="s">
        <v>23</v>
      </c>
      <c r="C915" s="6" t="s">
        <v>593</v>
      </c>
      <c r="D915" s="6" t="s">
        <v>593</v>
      </c>
      <c r="E915" s="24" t="s">
        <v>393</v>
      </c>
      <c r="F915" t="s">
        <v>390</v>
      </c>
      <c r="G915" t="s">
        <v>391</v>
      </c>
      <c r="H915" t="s">
        <v>388</v>
      </c>
      <c r="I915" t="s">
        <v>389</v>
      </c>
      <c r="J915" s="6" t="s">
        <v>561</v>
      </c>
      <c r="K915" s="12">
        <v>22.5</v>
      </c>
      <c r="L915" s="9">
        <v>4</v>
      </c>
      <c r="M915" s="12">
        <v>90</v>
      </c>
      <c r="N915" s="12">
        <v>0</v>
      </c>
      <c r="O915" s="11">
        <f t="shared" si="118"/>
        <v>22.5</v>
      </c>
      <c r="P915" s="12">
        <f t="shared" si="119"/>
        <v>0</v>
      </c>
      <c r="Q915" s="12">
        <f t="shared" si="120"/>
        <v>22.5</v>
      </c>
      <c r="R915" s="6" t="str">
        <f t="shared" si="121"/>
        <v>YES</v>
      </c>
      <c r="S915" s="6" t="str">
        <f t="shared" si="124"/>
        <v>YES</v>
      </c>
      <c r="T915" s="12">
        <f t="shared" si="125"/>
        <v>50</v>
      </c>
      <c r="U915" s="12">
        <f t="shared" si="122"/>
        <v>90</v>
      </c>
      <c r="V915" s="12">
        <f t="shared" si="123"/>
        <v>-40</v>
      </c>
    </row>
    <row r="916" spans="1:22" x14ac:dyDescent="0.25">
      <c r="A916" s="6" t="s">
        <v>24</v>
      </c>
      <c r="B916" s="6" t="s">
        <v>23</v>
      </c>
      <c r="C916" s="6" t="s">
        <v>593</v>
      </c>
      <c r="D916" s="6" t="s">
        <v>593</v>
      </c>
      <c r="E916" s="24" t="s">
        <v>393</v>
      </c>
      <c r="F916" t="s">
        <v>390</v>
      </c>
      <c r="G916" t="s">
        <v>391</v>
      </c>
      <c r="H916" t="s">
        <v>388</v>
      </c>
      <c r="I916" t="s">
        <v>389</v>
      </c>
      <c r="J916" s="6" t="s">
        <v>561</v>
      </c>
      <c r="K916" s="12">
        <v>25</v>
      </c>
      <c r="L916" s="9">
        <v>105.39</v>
      </c>
      <c r="M916" s="12">
        <v>2634.75</v>
      </c>
      <c r="N916" s="12">
        <v>0</v>
      </c>
      <c r="O916" s="11">
        <f t="shared" si="118"/>
        <v>25</v>
      </c>
      <c r="P916" s="12">
        <f t="shared" si="119"/>
        <v>0</v>
      </c>
      <c r="Q916" s="12">
        <f t="shared" si="120"/>
        <v>25</v>
      </c>
      <c r="R916" s="6" t="str">
        <f t="shared" si="121"/>
        <v>YES</v>
      </c>
      <c r="S916" s="6" t="str">
        <f t="shared" si="124"/>
        <v>YES</v>
      </c>
      <c r="T916" s="12">
        <f t="shared" si="125"/>
        <v>1317.375</v>
      </c>
      <c r="U916" s="12">
        <f t="shared" si="122"/>
        <v>2634.75</v>
      </c>
      <c r="V916" s="12">
        <f t="shared" si="123"/>
        <v>-1317.375</v>
      </c>
    </row>
    <row r="917" spans="1:22" x14ac:dyDescent="0.25">
      <c r="A917" s="6" t="s">
        <v>24</v>
      </c>
      <c r="B917" s="6" t="s">
        <v>23</v>
      </c>
      <c r="C917" s="6" t="s">
        <v>593</v>
      </c>
      <c r="D917" s="6" t="s">
        <v>593</v>
      </c>
      <c r="E917" s="24" t="s">
        <v>393</v>
      </c>
      <c r="F917" t="s">
        <v>390</v>
      </c>
      <c r="G917" t="s">
        <v>391</v>
      </c>
      <c r="H917" t="s">
        <v>388</v>
      </c>
      <c r="I917" t="s">
        <v>389</v>
      </c>
      <c r="J917" s="6" t="s">
        <v>561</v>
      </c>
      <c r="K917" s="12">
        <v>30</v>
      </c>
      <c r="L917" s="9">
        <v>75.97</v>
      </c>
      <c r="M917" s="12">
        <v>2279.1</v>
      </c>
      <c r="N917" s="12">
        <v>0</v>
      </c>
      <c r="O917" s="11">
        <f t="shared" si="118"/>
        <v>30</v>
      </c>
      <c r="P917" s="12">
        <f t="shared" si="119"/>
        <v>0</v>
      </c>
      <c r="Q917" s="12">
        <f t="shared" si="120"/>
        <v>30</v>
      </c>
      <c r="R917" s="6" t="str">
        <f t="shared" si="121"/>
        <v>YES</v>
      </c>
      <c r="S917" s="6" t="str">
        <f t="shared" si="124"/>
        <v>YES</v>
      </c>
      <c r="T917" s="12">
        <f t="shared" si="125"/>
        <v>949.625</v>
      </c>
      <c r="U917" s="12">
        <f t="shared" si="122"/>
        <v>2279.1</v>
      </c>
      <c r="V917" s="12">
        <f t="shared" si="123"/>
        <v>-1329.4749999999999</v>
      </c>
    </row>
    <row r="918" spans="1:22" x14ac:dyDescent="0.25">
      <c r="A918" s="6" t="s">
        <v>24</v>
      </c>
      <c r="B918" s="6" t="s">
        <v>23</v>
      </c>
      <c r="C918" s="6" t="s">
        <v>593</v>
      </c>
      <c r="D918" s="6" t="s">
        <v>593</v>
      </c>
      <c r="E918" s="24" t="s">
        <v>393</v>
      </c>
      <c r="F918" t="s">
        <v>390</v>
      </c>
      <c r="G918" t="s">
        <v>391</v>
      </c>
      <c r="H918" t="s">
        <v>388</v>
      </c>
      <c r="I918" t="s">
        <v>389</v>
      </c>
      <c r="J918" s="6" t="s">
        <v>561</v>
      </c>
      <c r="K918" s="12">
        <v>37.5</v>
      </c>
      <c r="L918" s="9">
        <v>64.650000000000006</v>
      </c>
      <c r="M918" s="12">
        <v>2424.38</v>
      </c>
      <c r="N918" s="12">
        <v>0</v>
      </c>
      <c r="O918" s="11">
        <f t="shared" si="118"/>
        <v>37.500077339520494</v>
      </c>
      <c r="P918" s="12">
        <f t="shared" si="119"/>
        <v>0</v>
      </c>
      <c r="Q918" s="12">
        <f t="shared" si="120"/>
        <v>37.500077339520494</v>
      </c>
      <c r="R918" s="6" t="str">
        <f t="shared" si="121"/>
        <v>YES</v>
      </c>
      <c r="S918" s="6" t="str">
        <f t="shared" si="124"/>
        <v>YES</v>
      </c>
      <c r="T918" s="12">
        <f t="shared" si="125"/>
        <v>808.12500000000011</v>
      </c>
      <c r="U918" s="12">
        <f t="shared" si="122"/>
        <v>2424.38</v>
      </c>
      <c r="V918" s="12">
        <f t="shared" si="123"/>
        <v>-1616.2550000000001</v>
      </c>
    </row>
    <row r="919" spans="1:22" x14ac:dyDescent="0.25">
      <c r="A919" s="6" t="s">
        <v>24</v>
      </c>
      <c r="B919" s="6" t="s">
        <v>23</v>
      </c>
      <c r="C919" s="6" t="s">
        <v>593</v>
      </c>
      <c r="D919" s="6" t="s">
        <v>593</v>
      </c>
      <c r="E919" s="24" t="s">
        <v>393</v>
      </c>
      <c r="F919" t="s">
        <v>390</v>
      </c>
      <c r="G919" t="s">
        <v>391</v>
      </c>
      <c r="H919" t="s">
        <v>388</v>
      </c>
      <c r="I919" t="s">
        <v>389</v>
      </c>
      <c r="J919" s="6" t="s">
        <v>421</v>
      </c>
      <c r="K919" s="12">
        <v>0</v>
      </c>
      <c r="L919" s="9">
        <v>0</v>
      </c>
      <c r="M919" s="12">
        <v>1292.1400000000001</v>
      </c>
      <c r="N919" s="12">
        <v>1292.1400000000001</v>
      </c>
      <c r="O919" s="11" t="e">
        <f t="shared" si="118"/>
        <v>#DIV/0!</v>
      </c>
      <c r="P919" s="12" t="e">
        <f t="shared" si="119"/>
        <v>#DIV/0!</v>
      </c>
      <c r="Q919" s="12" t="e">
        <f t="shared" si="120"/>
        <v>#DIV/0!</v>
      </c>
      <c r="R919" s="6" t="e">
        <f t="shared" si="121"/>
        <v>#DIV/0!</v>
      </c>
      <c r="S919" s="6" t="e">
        <f t="shared" si="124"/>
        <v>#DIV/0!</v>
      </c>
      <c r="T919" s="12">
        <f t="shared" si="125"/>
        <v>0</v>
      </c>
      <c r="U919" s="12">
        <f t="shared" si="122"/>
        <v>2584.2800000000002</v>
      </c>
      <c r="V919" s="12">
        <f t="shared" si="123"/>
        <v>-2584.2800000000002</v>
      </c>
    </row>
    <row r="920" spans="1:22" x14ac:dyDescent="0.25">
      <c r="A920" s="6" t="s">
        <v>24</v>
      </c>
      <c r="B920" s="6" t="s">
        <v>23</v>
      </c>
      <c r="C920" s="6" t="s">
        <v>593</v>
      </c>
      <c r="D920" s="6" t="s">
        <v>593</v>
      </c>
      <c r="E920" s="24" t="s">
        <v>393</v>
      </c>
      <c r="F920" t="s">
        <v>390</v>
      </c>
      <c r="G920" t="s">
        <v>391</v>
      </c>
      <c r="H920" t="s">
        <v>388</v>
      </c>
      <c r="I920" t="s">
        <v>389</v>
      </c>
      <c r="J920" s="6" t="s">
        <v>421</v>
      </c>
      <c r="K920" s="12">
        <v>5</v>
      </c>
      <c r="L920" s="9">
        <v>37.33</v>
      </c>
      <c r="M920" s="12">
        <v>186.65</v>
      </c>
      <c r="N920" s="12">
        <v>0</v>
      </c>
      <c r="O920" s="11">
        <f t="shared" si="118"/>
        <v>5</v>
      </c>
      <c r="P920" s="12">
        <f t="shared" si="119"/>
        <v>0</v>
      </c>
      <c r="Q920" s="12">
        <f t="shared" si="120"/>
        <v>5</v>
      </c>
      <c r="R920" s="6" t="str">
        <f t="shared" si="121"/>
        <v>NO</v>
      </c>
      <c r="S920" s="6" t="str">
        <f t="shared" si="124"/>
        <v>YES</v>
      </c>
      <c r="T920" s="12">
        <f t="shared" si="125"/>
        <v>466.625</v>
      </c>
      <c r="U920" s="12">
        <f t="shared" si="122"/>
        <v>186.65</v>
      </c>
      <c r="V920" s="12">
        <f t="shared" si="123"/>
        <v>279.97500000000002</v>
      </c>
    </row>
    <row r="921" spans="1:22" x14ac:dyDescent="0.25">
      <c r="A921" s="6" t="s">
        <v>24</v>
      </c>
      <c r="B921" s="6" t="s">
        <v>23</v>
      </c>
      <c r="C921" s="6" t="s">
        <v>593</v>
      </c>
      <c r="D921" s="6" t="s">
        <v>593</v>
      </c>
      <c r="E921" s="24" t="s">
        <v>393</v>
      </c>
      <c r="F921" t="s">
        <v>390</v>
      </c>
      <c r="G921" t="s">
        <v>391</v>
      </c>
      <c r="H921" t="s">
        <v>388</v>
      </c>
      <c r="I921" t="s">
        <v>389</v>
      </c>
      <c r="J921" s="6" t="s">
        <v>421</v>
      </c>
      <c r="K921" s="12">
        <v>12.5</v>
      </c>
      <c r="L921" s="9">
        <v>5.95</v>
      </c>
      <c r="M921" s="12">
        <v>74.38</v>
      </c>
      <c r="N921" s="12">
        <v>0</v>
      </c>
      <c r="O921" s="11">
        <f t="shared" si="118"/>
        <v>12.500840336134452</v>
      </c>
      <c r="P921" s="12">
        <f t="shared" si="119"/>
        <v>0</v>
      </c>
      <c r="Q921" s="12">
        <f t="shared" si="120"/>
        <v>12.500840336134452</v>
      </c>
      <c r="R921" s="6" t="str">
        <f t="shared" si="121"/>
        <v>YES</v>
      </c>
      <c r="S921" s="6" t="str">
        <f t="shared" si="124"/>
        <v>YES</v>
      </c>
      <c r="T921" s="12">
        <f t="shared" si="125"/>
        <v>74.375</v>
      </c>
      <c r="U921" s="12">
        <f t="shared" si="122"/>
        <v>74.38</v>
      </c>
      <c r="V921" s="12">
        <f t="shared" si="123"/>
        <v>-4.9999999999954525E-3</v>
      </c>
    </row>
    <row r="922" spans="1:22" x14ac:dyDescent="0.25">
      <c r="A922" s="6" t="s">
        <v>24</v>
      </c>
      <c r="B922" s="6" t="s">
        <v>23</v>
      </c>
      <c r="C922" s="6" t="s">
        <v>593</v>
      </c>
      <c r="D922" s="6" t="s">
        <v>593</v>
      </c>
      <c r="E922" s="24" t="s">
        <v>393</v>
      </c>
      <c r="F922" t="s">
        <v>390</v>
      </c>
      <c r="G922" t="s">
        <v>391</v>
      </c>
      <c r="H922" t="s">
        <v>388</v>
      </c>
      <c r="I922" t="s">
        <v>389</v>
      </c>
      <c r="J922" s="6" t="s">
        <v>421</v>
      </c>
      <c r="K922" s="12">
        <v>22.5</v>
      </c>
      <c r="L922" s="9">
        <v>2</v>
      </c>
      <c r="M922" s="12">
        <v>45</v>
      </c>
      <c r="N922" s="12">
        <v>0</v>
      </c>
      <c r="O922" s="11">
        <f t="shared" si="118"/>
        <v>22.5</v>
      </c>
      <c r="P922" s="12">
        <f t="shared" si="119"/>
        <v>0</v>
      </c>
      <c r="Q922" s="12">
        <f t="shared" si="120"/>
        <v>22.5</v>
      </c>
      <c r="R922" s="6" t="str">
        <f t="shared" si="121"/>
        <v>YES</v>
      </c>
      <c r="S922" s="6" t="str">
        <f t="shared" si="124"/>
        <v>YES</v>
      </c>
      <c r="T922" s="12">
        <f t="shared" si="125"/>
        <v>25</v>
      </c>
      <c r="U922" s="12">
        <f t="shared" si="122"/>
        <v>45</v>
      </c>
      <c r="V922" s="12">
        <f t="shared" si="123"/>
        <v>-20</v>
      </c>
    </row>
    <row r="923" spans="1:22" x14ac:dyDescent="0.25">
      <c r="A923" s="6" t="s">
        <v>24</v>
      </c>
      <c r="B923" s="6" t="s">
        <v>23</v>
      </c>
      <c r="C923" s="6" t="s">
        <v>593</v>
      </c>
      <c r="D923" s="6" t="s">
        <v>593</v>
      </c>
      <c r="E923" s="24" t="s">
        <v>393</v>
      </c>
      <c r="F923" t="s">
        <v>390</v>
      </c>
      <c r="G923" t="s">
        <v>391</v>
      </c>
      <c r="H923" t="s">
        <v>388</v>
      </c>
      <c r="I923" t="s">
        <v>389</v>
      </c>
      <c r="J923" s="6" t="s">
        <v>562</v>
      </c>
      <c r="K923" s="12">
        <v>0</v>
      </c>
      <c r="L923" s="9">
        <v>0</v>
      </c>
      <c r="M923" s="12">
        <v>2462.73</v>
      </c>
      <c r="N923" s="12">
        <v>2430.5</v>
      </c>
      <c r="O923" s="11" t="e">
        <f t="shared" si="118"/>
        <v>#DIV/0!</v>
      </c>
      <c r="P923" s="12" t="e">
        <f t="shared" si="119"/>
        <v>#DIV/0!</v>
      </c>
      <c r="Q923" s="12" t="e">
        <f t="shared" si="120"/>
        <v>#DIV/0!</v>
      </c>
      <c r="R923" s="6" t="e">
        <f t="shared" si="121"/>
        <v>#DIV/0!</v>
      </c>
      <c r="S923" s="6" t="e">
        <f t="shared" si="124"/>
        <v>#DIV/0!</v>
      </c>
      <c r="T923" s="12">
        <f t="shared" si="125"/>
        <v>0</v>
      </c>
      <c r="U923" s="12">
        <f t="shared" si="122"/>
        <v>4893.2299999999996</v>
      </c>
      <c r="V923" s="12">
        <f t="shared" si="123"/>
        <v>-4893.2299999999996</v>
      </c>
    </row>
    <row r="924" spans="1:22" x14ac:dyDescent="0.25">
      <c r="A924" s="6" t="s">
        <v>24</v>
      </c>
      <c r="B924" s="6" t="s">
        <v>23</v>
      </c>
      <c r="C924" s="6" t="s">
        <v>593</v>
      </c>
      <c r="D924" s="6" t="s">
        <v>593</v>
      </c>
      <c r="E924" s="24" t="s">
        <v>393</v>
      </c>
      <c r="F924" t="s">
        <v>390</v>
      </c>
      <c r="G924" t="s">
        <v>391</v>
      </c>
      <c r="H924" t="s">
        <v>388</v>
      </c>
      <c r="I924" t="s">
        <v>389</v>
      </c>
      <c r="J924" s="6" t="s">
        <v>562</v>
      </c>
      <c r="K924" s="12">
        <v>5</v>
      </c>
      <c r="L924" s="9">
        <v>119.13</v>
      </c>
      <c r="M924" s="12">
        <v>595.65</v>
      </c>
      <c r="N924" s="12">
        <v>0</v>
      </c>
      <c r="O924" s="11">
        <f t="shared" ref="O924:O987" si="126">M924/L924</f>
        <v>5</v>
      </c>
      <c r="P924" s="12">
        <f t="shared" si="119"/>
        <v>0</v>
      </c>
      <c r="Q924" s="12">
        <f t="shared" si="120"/>
        <v>5</v>
      </c>
      <c r="R924" s="6" t="str">
        <f t="shared" si="121"/>
        <v>NO</v>
      </c>
      <c r="S924" s="6" t="str">
        <f t="shared" si="124"/>
        <v>YES</v>
      </c>
      <c r="T924" s="12">
        <f t="shared" si="125"/>
        <v>1489.125</v>
      </c>
      <c r="U924" s="12">
        <f t="shared" si="122"/>
        <v>595.65</v>
      </c>
      <c r="V924" s="12">
        <f t="shared" si="123"/>
        <v>893.47500000000002</v>
      </c>
    </row>
    <row r="925" spans="1:22" x14ac:dyDescent="0.25">
      <c r="A925" s="6" t="s">
        <v>24</v>
      </c>
      <c r="B925" s="6" t="s">
        <v>23</v>
      </c>
      <c r="C925" s="6" t="s">
        <v>593</v>
      </c>
      <c r="D925" s="6" t="s">
        <v>593</v>
      </c>
      <c r="E925" s="24" t="s">
        <v>393</v>
      </c>
      <c r="F925" t="s">
        <v>390</v>
      </c>
      <c r="G925" t="s">
        <v>391</v>
      </c>
      <c r="H925" t="s">
        <v>388</v>
      </c>
      <c r="I925" t="s">
        <v>389</v>
      </c>
      <c r="J925" s="6" t="s">
        <v>562</v>
      </c>
      <c r="K925" s="12">
        <v>5.5</v>
      </c>
      <c r="L925" s="9">
        <v>44.72</v>
      </c>
      <c r="M925" s="12">
        <v>245.97</v>
      </c>
      <c r="N925" s="12">
        <v>0</v>
      </c>
      <c r="O925" s="11">
        <f t="shared" si="126"/>
        <v>5.5002236135957068</v>
      </c>
      <c r="P925" s="12">
        <f t="shared" si="119"/>
        <v>0</v>
      </c>
      <c r="Q925" s="12">
        <f t="shared" si="120"/>
        <v>5.5002236135957068</v>
      </c>
      <c r="R925" s="6" t="str">
        <f t="shared" si="121"/>
        <v>NO</v>
      </c>
      <c r="S925" s="6" t="str">
        <f t="shared" si="124"/>
        <v>YES</v>
      </c>
      <c r="T925" s="12">
        <f t="shared" si="125"/>
        <v>559</v>
      </c>
      <c r="U925" s="12">
        <f t="shared" si="122"/>
        <v>245.97</v>
      </c>
      <c r="V925" s="12">
        <f t="shared" si="123"/>
        <v>313.02999999999997</v>
      </c>
    </row>
    <row r="926" spans="1:22" x14ac:dyDescent="0.25">
      <c r="A926" s="6" t="s">
        <v>24</v>
      </c>
      <c r="B926" s="6" t="s">
        <v>23</v>
      </c>
      <c r="C926" s="6" t="s">
        <v>593</v>
      </c>
      <c r="D926" s="6" t="s">
        <v>593</v>
      </c>
      <c r="E926" s="24" t="s">
        <v>393</v>
      </c>
      <c r="F926" t="s">
        <v>390</v>
      </c>
      <c r="G926" t="s">
        <v>391</v>
      </c>
      <c r="H926" t="s">
        <v>388</v>
      </c>
      <c r="I926" t="s">
        <v>389</v>
      </c>
      <c r="J926" s="6" t="s">
        <v>562</v>
      </c>
      <c r="K926" s="12">
        <v>11.95</v>
      </c>
      <c r="L926" s="9">
        <v>6.52</v>
      </c>
      <c r="M926" s="12">
        <v>77.91</v>
      </c>
      <c r="N926" s="12">
        <v>0</v>
      </c>
      <c r="O926" s="11">
        <f t="shared" si="126"/>
        <v>11.949386503067485</v>
      </c>
      <c r="P926" s="12">
        <f t="shared" si="119"/>
        <v>0</v>
      </c>
      <c r="Q926" s="12">
        <f t="shared" si="120"/>
        <v>11.949386503067485</v>
      </c>
      <c r="R926" s="6" t="str">
        <f t="shared" si="121"/>
        <v>NO</v>
      </c>
      <c r="S926" s="6" t="str">
        <f t="shared" si="124"/>
        <v>YES</v>
      </c>
      <c r="T926" s="12">
        <f t="shared" si="125"/>
        <v>81.5</v>
      </c>
      <c r="U926" s="12">
        <f t="shared" si="122"/>
        <v>77.91</v>
      </c>
      <c r="V926" s="12">
        <f t="shared" si="123"/>
        <v>3.5900000000000034</v>
      </c>
    </row>
    <row r="927" spans="1:22" x14ac:dyDescent="0.25">
      <c r="A927" s="6" t="s">
        <v>24</v>
      </c>
      <c r="B927" s="6" t="s">
        <v>23</v>
      </c>
      <c r="C927" s="6" t="s">
        <v>593</v>
      </c>
      <c r="D927" s="6" t="s">
        <v>593</v>
      </c>
      <c r="E927" s="24" t="s">
        <v>393</v>
      </c>
      <c r="F927" t="s">
        <v>390</v>
      </c>
      <c r="G927" t="s">
        <v>391</v>
      </c>
      <c r="H927" t="s">
        <v>388</v>
      </c>
      <c r="I927" t="s">
        <v>389</v>
      </c>
      <c r="J927" s="6" t="s">
        <v>562</v>
      </c>
      <c r="K927" s="12">
        <v>15</v>
      </c>
      <c r="L927" s="9">
        <v>2.5299999999999998</v>
      </c>
      <c r="M927" s="12">
        <v>37.950000000000003</v>
      </c>
      <c r="N927" s="12">
        <v>0</v>
      </c>
      <c r="O927" s="11">
        <f t="shared" si="126"/>
        <v>15.000000000000002</v>
      </c>
      <c r="P927" s="12">
        <f t="shared" si="119"/>
        <v>0</v>
      </c>
      <c r="Q927" s="12">
        <f t="shared" si="120"/>
        <v>15.000000000000002</v>
      </c>
      <c r="R927" s="6" t="str">
        <f t="shared" si="121"/>
        <v>YES</v>
      </c>
      <c r="S927" s="6" t="str">
        <f t="shared" si="124"/>
        <v>YES</v>
      </c>
      <c r="T927" s="12">
        <f t="shared" si="125"/>
        <v>31.624999999999996</v>
      </c>
      <c r="U927" s="12">
        <f t="shared" si="122"/>
        <v>37.950000000000003</v>
      </c>
      <c r="V927" s="12">
        <f t="shared" si="123"/>
        <v>-6.3250000000000064</v>
      </c>
    </row>
    <row r="928" spans="1:22" x14ac:dyDescent="0.25">
      <c r="A928" s="6" t="s">
        <v>24</v>
      </c>
      <c r="B928" s="6" t="s">
        <v>23</v>
      </c>
      <c r="C928" s="6" t="s">
        <v>593</v>
      </c>
      <c r="D928" s="6" t="s">
        <v>593</v>
      </c>
      <c r="E928" s="24" t="s">
        <v>393</v>
      </c>
      <c r="F928" t="s">
        <v>390</v>
      </c>
      <c r="G928" t="s">
        <v>391</v>
      </c>
      <c r="H928" t="s">
        <v>388</v>
      </c>
      <c r="I928" t="s">
        <v>389</v>
      </c>
      <c r="J928" s="6" t="s">
        <v>563</v>
      </c>
      <c r="K928" s="12">
        <v>0</v>
      </c>
      <c r="L928" s="9">
        <v>0</v>
      </c>
      <c r="M928" s="12">
        <v>18414.07</v>
      </c>
      <c r="N928" s="12">
        <v>18414.07</v>
      </c>
      <c r="O928" s="11" t="e">
        <f t="shared" si="126"/>
        <v>#DIV/0!</v>
      </c>
      <c r="P928" s="12" t="e">
        <f t="shared" si="119"/>
        <v>#DIV/0!</v>
      </c>
      <c r="Q928" s="12" t="e">
        <f t="shared" si="120"/>
        <v>#DIV/0!</v>
      </c>
      <c r="R928" s="6" t="e">
        <f t="shared" si="121"/>
        <v>#DIV/0!</v>
      </c>
      <c r="S928" s="6" t="e">
        <f t="shared" si="124"/>
        <v>#DIV/0!</v>
      </c>
      <c r="T928" s="12">
        <f t="shared" si="125"/>
        <v>0</v>
      </c>
      <c r="U928" s="12">
        <f t="shared" si="122"/>
        <v>36828.14</v>
      </c>
      <c r="V928" s="12">
        <f t="shared" si="123"/>
        <v>-36828.14</v>
      </c>
    </row>
    <row r="929" spans="1:22" x14ac:dyDescent="0.25">
      <c r="A929" s="6" t="s">
        <v>24</v>
      </c>
      <c r="B929" s="6" t="s">
        <v>23</v>
      </c>
      <c r="C929" s="6" t="s">
        <v>593</v>
      </c>
      <c r="D929" s="6" t="s">
        <v>593</v>
      </c>
      <c r="E929" s="24" t="s">
        <v>393</v>
      </c>
      <c r="F929" t="s">
        <v>390</v>
      </c>
      <c r="G929" t="s">
        <v>391</v>
      </c>
      <c r="H929" t="s">
        <v>388</v>
      </c>
      <c r="I929" t="s">
        <v>389</v>
      </c>
      <c r="J929" s="6" t="s">
        <v>563</v>
      </c>
      <c r="K929" s="12">
        <v>5</v>
      </c>
      <c r="L929" s="9">
        <v>557.79999999999995</v>
      </c>
      <c r="M929" s="12">
        <v>2789</v>
      </c>
      <c r="N929" s="12">
        <v>0</v>
      </c>
      <c r="O929" s="11">
        <f t="shared" si="126"/>
        <v>5</v>
      </c>
      <c r="P929" s="12">
        <f t="shared" si="119"/>
        <v>0</v>
      </c>
      <c r="Q929" s="12">
        <f t="shared" si="120"/>
        <v>5</v>
      </c>
      <c r="R929" s="6" t="str">
        <f t="shared" si="121"/>
        <v>NO</v>
      </c>
      <c r="S929" s="6" t="str">
        <f t="shared" si="124"/>
        <v>YES</v>
      </c>
      <c r="T929" s="12">
        <f t="shared" si="125"/>
        <v>6972.4999999999991</v>
      </c>
      <c r="U929" s="12">
        <f t="shared" si="122"/>
        <v>2789</v>
      </c>
      <c r="V929" s="12">
        <f t="shared" si="123"/>
        <v>4183.4999999999991</v>
      </c>
    </row>
    <row r="930" spans="1:22" x14ac:dyDescent="0.25">
      <c r="A930" s="6" t="s">
        <v>24</v>
      </c>
      <c r="B930" s="6" t="s">
        <v>23</v>
      </c>
      <c r="C930" s="6" t="s">
        <v>593</v>
      </c>
      <c r="D930" s="6" t="s">
        <v>593</v>
      </c>
      <c r="E930" s="24" t="s">
        <v>393</v>
      </c>
      <c r="F930" t="s">
        <v>390</v>
      </c>
      <c r="G930" t="s">
        <v>391</v>
      </c>
      <c r="H930" t="s">
        <v>388</v>
      </c>
      <c r="I930" t="s">
        <v>389</v>
      </c>
      <c r="J930" s="6" t="s">
        <v>563</v>
      </c>
      <c r="K930" s="12">
        <v>12.5</v>
      </c>
      <c r="L930" s="9">
        <v>54.13</v>
      </c>
      <c r="M930" s="12">
        <v>676.65</v>
      </c>
      <c r="N930" s="12">
        <v>0</v>
      </c>
      <c r="O930" s="11">
        <f t="shared" si="126"/>
        <v>12.500461851099205</v>
      </c>
      <c r="P930" s="12">
        <f t="shared" si="119"/>
        <v>0</v>
      </c>
      <c r="Q930" s="12">
        <f t="shared" si="120"/>
        <v>12.500461851099205</v>
      </c>
      <c r="R930" s="6" t="str">
        <f t="shared" si="121"/>
        <v>YES</v>
      </c>
      <c r="S930" s="6" t="str">
        <f t="shared" si="124"/>
        <v>YES</v>
      </c>
      <c r="T930" s="12">
        <f t="shared" si="125"/>
        <v>676.625</v>
      </c>
      <c r="U930" s="12">
        <f t="shared" si="122"/>
        <v>676.65</v>
      </c>
      <c r="V930" s="12">
        <f t="shared" si="123"/>
        <v>-2.4999999999977263E-2</v>
      </c>
    </row>
    <row r="931" spans="1:22" x14ac:dyDescent="0.25">
      <c r="A931" s="6" t="s">
        <v>24</v>
      </c>
      <c r="B931" s="6" t="s">
        <v>23</v>
      </c>
      <c r="C931" s="6" t="s">
        <v>593</v>
      </c>
      <c r="D931" s="6" t="s">
        <v>593</v>
      </c>
      <c r="E931" s="24" t="s">
        <v>393</v>
      </c>
      <c r="F931" t="s">
        <v>390</v>
      </c>
      <c r="G931" t="s">
        <v>391</v>
      </c>
      <c r="H931" t="s">
        <v>388</v>
      </c>
      <c r="I931" t="s">
        <v>389</v>
      </c>
      <c r="J931" s="6" t="s">
        <v>563</v>
      </c>
      <c r="K931" s="12">
        <v>22.5</v>
      </c>
      <c r="L931" s="9">
        <v>8</v>
      </c>
      <c r="M931" s="12">
        <v>180</v>
      </c>
      <c r="N931" s="12">
        <v>0</v>
      </c>
      <c r="O931" s="11">
        <f t="shared" si="126"/>
        <v>22.5</v>
      </c>
      <c r="P931" s="12">
        <f t="shared" si="119"/>
        <v>0</v>
      </c>
      <c r="Q931" s="12">
        <f t="shared" si="120"/>
        <v>22.5</v>
      </c>
      <c r="R931" s="6" t="str">
        <f t="shared" si="121"/>
        <v>YES</v>
      </c>
      <c r="S931" s="6" t="str">
        <f t="shared" si="124"/>
        <v>YES</v>
      </c>
      <c r="T931" s="12">
        <f t="shared" si="125"/>
        <v>100</v>
      </c>
      <c r="U931" s="12">
        <f t="shared" si="122"/>
        <v>180</v>
      </c>
      <c r="V931" s="12">
        <f t="shared" si="123"/>
        <v>-80</v>
      </c>
    </row>
    <row r="932" spans="1:22" x14ac:dyDescent="0.25">
      <c r="A932" s="6" t="s">
        <v>24</v>
      </c>
      <c r="B932" s="6" t="s">
        <v>23</v>
      </c>
      <c r="C932" s="6" t="s">
        <v>593</v>
      </c>
      <c r="D932" s="6" t="s">
        <v>593</v>
      </c>
      <c r="E932" s="24" t="s">
        <v>393</v>
      </c>
      <c r="F932" t="s">
        <v>390</v>
      </c>
      <c r="G932" t="s">
        <v>391</v>
      </c>
      <c r="H932" t="s">
        <v>388</v>
      </c>
      <c r="I932" t="s">
        <v>389</v>
      </c>
      <c r="J932" s="6" t="s">
        <v>564</v>
      </c>
      <c r="K932" s="12">
        <v>0</v>
      </c>
      <c r="L932" s="9">
        <v>0</v>
      </c>
      <c r="M932" s="12">
        <v>6596.37</v>
      </c>
      <c r="N932" s="12">
        <v>6081.66</v>
      </c>
      <c r="O932" s="11" t="e">
        <f t="shared" si="126"/>
        <v>#DIV/0!</v>
      </c>
      <c r="P932" s="12" t="e">
        <f t="shared" si="119"/>
        <v>#DIV/0!</v>
      </c>
      <c r="Q932" s="12" t="e">
        <f t="shared" si="120"/>
        <v>#DIV/0!</v>
      </c>
      <c r="R932" s="6" t="e">
        <f t="shared" si="121"/>
        <v>#DIV/0!</v>
      </c>
      <c r="S932" s="6" t="e">
        <f t="shared" si="124"/>
        <v>#DIV/0!</v>
      </c>
      <c r="T932" s="12">
        <f t="shared" si="125"/>
        <v>0</v>
      </c>
      <c r="U932" s="12">
        <f t="shared" si="122"/>
        <v>12678.029999999999</v>
      </c>
      <c r="V932" s="12">
        <f t="shared" si="123"/>
        <v>-12678.029999999999</v>
      </c>
    </row>
    <row r="933" spans="1:22" x14ac:dyDescent="0.25">
      <c r="A933" s="6" t="s">
        <v>24</v>
      </c>
      <c r="B933" s="6" t="s">
        <v>23</v>
      </c>
      <c r="C933" s="6" t="s">
        <v>593</v>
      </c>
      <c r="D933" s="6" t="s">
        <v>593</v>
      </c>
      <c r="E933" s="24" t="s">
        <v>393</v>
      </c>
      <c r="F933" t="s">
        <v>390</v>
      </c>
      <c r="G933" t="s">
        <v>391</v>
      </c>
      <c r="H933" t="s">
        <v>388</v>
      </c>
      <c r="I933" t="s">
        <v>389</v>
      </c>
      <c r="J933" s="6" t="s">
        <v>564</v>
      </c>
      <c r="K933" s="12">
        <v>5</v>
      </c>
      <c r="L933" s="9">
        <v>549.91999999999996</v>
      </c>
      <c r="M933" s="12">
        <v>2749.6</v>
      </c>
      <c r="N933" s="12">
        <v>0</v>
      </c>
      <c r="O933" s="11">
        <f t="shared" si="126"/>
        <v>5</v>
      </c>
      <c r="P933" s="12">
        <f t="shared" si="119"/>
        <v>0</v>
      </c>
      <c r="Q933" s="12">
        <f t="shared" si="120"/>
        <v>5</v>
      </c>
      <c r="R933" s="6" t="str">
        <f t="shared" si="121"/>
        <v>NO</v>
      </c>
      <c r="S933" s="6" t="str">
        <f t="shared" si="124"/>
        <v>YES</v>
      </c>
      <c r="T933" s="12">
        <f t="shared" si="125"/>
        <v>6873.9999999999991</v>
      </c>
      <c r="U933" s="12">
        <f t="shared" si="122"/>
        <v>2749.6</v>
      </c>
      <c r="V933" s="12">
        <f t="shared" si="123"/>
        <v>4124.3999999999996</v>
      </c>
    </row>
    <row r="934" spans="1:22" x14ac:dyDescent="0.25">
      <c r="A934" s="6" t="s">
        <v>24</v>
      </c>
      <c r="B934" s="6" t="s">
        <v>23</v>
      </c>
      <c r="C934" s="6" t="s">
        <v>593</v>
      </c>
      <c r="D934" s="6" t="s">
        <v>593</v>
      </c>
      <c r="E934" s="24" t="s">
        <v>393</v>
      </c>
      <c r="F934" t="s">
        <v>390</v>
      </c>
      <c r="G934" t="s">
        <v>391</v>
      </c>
      <c r="H934" t="s">
        <v>388</v>
      </c>
      <c r="I934" t="s">
        <v>389</v>
      </c>
      <c r="J934" s="6" t="s">
        <v>564</v>
      </c>
      <c r="K934" s="12">
        <v>12.5</v>
      </c>
      <c r="L934" s="9">
        <v>82.58</v>
      </c>
      <c r="M934" s="12">
        <v>1032.27</v>
      </c>
      <c r="N934" s="12">
        <v>0</v>
      </c>
      <c r="O934" s="11">
        <f t="shared" si="126"/>
        <v>12.500242189392104</v>
      </c>
      <c r="P934" s="12">
        <f t="shared" si="119"/>
        <v>0</v>
      </c>
      <c r="Q934" s="12">
        <f t="shared" si="120"/>
        <v>12.500242189392104</v>
      </c>
      <c r="R934" s="6" t="str">
        <f t="shared" si="121"/>
        <v>YES</v>
      </c>
      <c r="S934" s="6" t="str">
        <f t="shared" si="124"/>
        <v>YES</v>
      </c>
      <c r="T934" s="12">
        <f t="shared" si="125"/>
        <v>1032.25</v>
      </c>
      <c r="U934" s="12">
        <f t="shared" si="122"/>
        <v>1032.27</v>
      </c>
      <c r="V934" s="12">
        <f t="shared" si="123"/>
        <v>-1.999999999998181E-2</v>
      </c>
    </row>
    <row r="935" spans="1:22" x14ac:dyDescent="0.25">
      <c r="A935" s="6" t="s">
        <v>24</v>
      </c>
      <c r="B935" s="6" t="s">
        <v>23</v>
      </c>
      <c r="C935" s="6" t="s">
        <v>593</v>
      </c>
      <c r="D935" s="6" t="s">
        <v>593</v>
      </c>
      <c r="E935" s="24" t="s">
        <v>393</v>
      </c>
      <c r="F935" t="s">
        <v>390</v>
      </c>
      <c r="G935" t="s">
        <v>391</v>
      </c>
      <c r="H935" t="s">
        <v>388</v>
      </c>
      <c r="I935" t="s">
        <v>389</v>
      </c>
      <c r="J935" s="6" t="s">
        <v>564</v>
      </c>
      <c r="K935" s="12">
        <v>22.5</v>
      </c>
      <c r="L935" s="9">
        <v>10</v>
      </c>
      <c r="M935" s="12">
        <v>225</v>
      </c>
      <c r="N935" s="12">
        <v>0</v>
      </c>
      <c r="O935" s="11">
        <f t="shared" si="126"/>
        <v>22.5</v>
      </c>
      <c r="P935" s="12">
        <f t="shared" si="119"/>
        <v>0</v>
      </c>
      <c r="Q935" s="12">
        <f t="shared" si="120"/>
        <v>22.5</v>
      </c>
      <c r="R935" s="6" t="str">
        <f t="shared" si="121"/>
        <v>YES</v>
      </c>
      <c r="S935" s="6" t="str">
        <f t="shared" si="124"/>
        <v>YES</v>
      </c>
      <c r="T935" s="12">
        <f t="shared" si="125"/>
        <v>125</v>
      </c>
      <c r="U935" s="12">
        <f t="shared" si="122"/>
        <v>225</v>
      </c>
      <c r="V935" s="12">
        <f t="shared" si="123"/>
        <v>-100</v>
      </c>
    </row>
    <row r="936" spans="1:22" x14ac:dyDescent="0.25">
      <c r="A936" s="6" t="s">
        <v>24</v>
      </c>
      <c r="B936" s="6" t="s">
        <v>23</v>
      </c>
      <c r="C936" s="6" t="s">
        <v>593</v>
      </c>
      <c r="D936" s="6" t="s">
        <v>593</v>
      </c>
      <c r="E936" s="24" t="s">
        <v>393</v>
      </c>
      <c r="F936" t="s">
        <v>390</v>
      </c>
      <c r="G936" t="s">
        <v>391</v>
      </c>
      <c r="H936" t="s">
        <v>388</v>
      </c>
      <c r="I936" t="s">
        <v>389</v>
      </c>
      <c r="J936" s="6" t="s">
        <v>565</v>
      </c>
      <c r="K936" s="12">
        <v>0</v>
      </c>
      <c r="L936" s="9">
        <v>0</v>
      </c>
      <c r="M936" s="12">
        <v>12154.42</v>
      </c>
      <c r="N936" s="12">
        <v>12154.42</v>
      </c>
      <c r="O936" s="11" t="e">
        <f t="shared" si="126"/>
        <v>#DIV/0!</v>
      </c>
      <c r="P936" s="12" t="e">
        <f t="shared" si="119"/>
        <v>#DIV/0!</v>
      </c>
      <c r="Q936" s="12" t="e">
        <f t="shared" si="120"/>
        <v>#DIV/0!</v>
      </c>
      <c r="R936" s="6" t="e">
        <f t="shared" si="121"/>
        <v>#DIV/0!</v>
      </c>
      <c r="S936" s="6" t="e">
        <f t="shared" si="124"/>
        <v>#DIV/0!</v>
      </c>
      <c r="T936" s="12">
        <f t="shared" si="125"/>
        <v>0</v>
      </c>
      <c r="U936" s="12">
        <f t="shared" si="122"/>
        <v>24308.84</v>
      </c>
      <c r="V936" s="12">
        <f t="shared" si="123"/>
        <v>-24308.84</v>
      </c>
    </row>
    <row r="937" spans="1:22" x14ac:dyDescent="0.25">
      <c r="A937" s="6" t="s">
        <v>24</v>
      </c>
      <c r="B937" s="6" t="s">
        <v>23</v>
      </c>
      <c r="C937" s="6" t="s">
        <v>593</v>
      </c>
      <c r="D937" s="6" t="s">
        <v>593</v>
      </c>
      <c r="E937" s="24" t="s">
        <v>393</v>
      </c>
      <c r="F937" t="s">
        <v>390</v>
      </c>
      <c r="G937" t="s">
        <v>391</v>
      </c>
      <c r="H937" t="s">
        <v>388</v>
      </c>
      <c r="I937" t="s">
        <v>389</v>
      </c>
      <c r="J937" s="6" t="s">
        <v>565</v>
      </c>
      <c r="K937" s="12">
        <v>6.5</v>
      </c>
      <c r="L937" s="9">
        <v>560</v>
      </c>
      <c r="M937" s="12">
        <v>3640</v>
      </c>
      <c r="N937" s="12">
        <v>0</v>
      </c>
      <c r="O937" s="11">
        <f t="shared" si="126"/>
        <v>6.5</v>
      </c>
      <c r="P937" s="12">
        <f t="shared" si="119"/>
        <v>0</v>
      </c>
      <c r="Q937" s="12">
        <f t="shared" si="120"/>
        <v>6.5</v>
      </c>
      <c r="R937" s="6" t="str">
        <f t="shared" si="121"/>
        <v>NO</v>
      </c>
      <c r="S937" s="6" t="str">
        <f t="shared" si="124"/>
        <v>YES</v>
      </c>
      <c r="T937" s="12">
        <f t="shared" si="125"/>
        <v>7000</v>
      </c>
      <c r="U937" s="12">
        <f t="shared" si="122"/>
        <v>3640</v>
      </c>
      <c r="V937" s="12">
        <f t="shared" si="123"/>
        <v>3360</v>
      </c>
    </row>
    <row r="938" spans="1:22" x14ac:dyDescent="0.25">
      <c r="A938" s="6" t="s">
        <v>24</v>
      </c>
      <c r="B938" s="6" t="s">
        <v>23</v>
      </c>
      <c r="C938" s="6" t="s">
        <v>593</v>
      </c>
      <c r="D938" s="6" t="s">
        <v>593</v>
      </c>
      <c r="E938" s="24" t="s">
        <v>393</v>
      </c>
      <c r="F938" t="s">
        <v>390</v>
      </c>
      <c r="G938" t="s">
        <v>391</v>
      </c>
      <c r="H938" t="s">
        <v>388</v>
      </c>
      <c r="I938" t="s">
        <v>389</v>
      </c>
      <c r="J938" s="6" t="s">
        <v>565</v>
      </c>
      <c r="K938" s="12">
        <v>14</v>
      </c>
      <c r="L938" s="9">
        <v>53.09</v>
      </c>
      <c r="M938" s="12">
        <v>743.26</v>
      </c>
      <c r="N938" s="12">
        <v>0</v>
      </c>
      <c r="O938" s="11">
        <f t="shared" si="126"/>
        <v>13.999999999999998</v>
      </c>
      <c r="P938" s="12">
        <f t="shared" si="119"/>
        <v>0</v>
      </c>
      <c r="Q938" s="12">
        <f t="shared" si="120"/>
        <v>13.999999999999998</v>
      </c>
      <c r="R938" s="6" t="str">
        <f t="shared" si="121"/>
        <v>YES</v>
      </c>
      <c r="S938" s="6" t="str">
        <f t="shared" si="124"/>
        <v>YES</v>
      </c>
      <c r="T938" s="12">
        <f t="shared" si="125"/>
        <v>663.625</v>
      </c>
      <c r="U938" s="12">
        <f t="shared" si="122"/>
        <v>743.26</v>
      </c>
      <c r="V938" s="12">
        <f t="shared" si="123"/>
        <v>-79.634999999999991</v>
      </c>
    </row>
    <row r="939" spans="1:22" x14ac:dyDescent="0.25">
      <c r="A939" s="6" t="s">
        <v>24</v>
      </c>
      <c r="B939" s="6" t="s">
        <v>23</v>
      </c>
      <c r="C939" s="6" t="s">
        <v>593</v>
      </c>
      <c r="D939" s="6" t="s">
        <v>593</v>
      </c>
      <c r="E939" s="24" t="s">
        <v>393</v>
      </c>
      <c r="F939" t="s">
        <v>390</v>
      </c>
      <c r="G939" t="s">
        <v>391</v>
      </c>
      <c r="H939" t="s">
        <v>388</v>
      </c>
      <c r="I939" t="s">
        <v>389</v>
      </c>
      <c r="J939" s="6" t="s">
        <v>565</v>
      </c>
      <c r="K939" s="12">
        <v>22.5</v>
      </c>
      <c r="L939" s="9">
        <v>16</v>
      </c>
      <c r="M939" s="12">
        <v>360</v>
      </c>
      <c r="N939" s="12">
        <v>0</v>
      </c>
      <c r="O939" s="11">
        <f t="shared" si="126"/>
        <v>22.5</v>
      </c>
      <c r="P939" s="12">
        <f t="shared" si="119"/>
        <v>0</v>
      </c>
      <c r="Q939" s="12">
        <f t="shared" si="120"/>
        <v>22.5</v>
      </c>
      <c r="R939" s="6" t="str">
        <f t="shared" si="121"/>
        <v>YES</v>
      </c>
      <c r="S939" s="6" t="str">
        <f t="shared" si="124"/>
        <v>YES</v>
      </c>
      <c r="T939" s="12">
        <f t="shared" si="125"/>
        <v>200</v>
      </c>
      <c r="U939" s="12">
        <f t="shared" si="122"/>
        <v>360</v>
      </c>
      <c r="V939" s="12">
        <f t="shared" si="123"/>
        <v>-160</v>
      </c>
    </row>
    <row r="940" spans="1:22" x14ac:dyDescent="0.25">
      <c r="A940" s="6" t="s">
        <v>24</v>
      </c>
      <c r="B940" s="6" t="s">
        <v>23</v>
      </c>
      <c r="C940" s="6" t="s">
        <v>593</v>
      </c>
      <c r="D940" s="6" t="s">
        <v>593</v>
      </c>
      <c r="E940" s="24" t="s">
        <v>393</v>
      </c>
      <c r="F940" t="s">
        <v>390</v>
      </c>
      <c r="G940" t="s">
        <v>391</v>
      </c>
      <c r="H940" t="s">
        <v>388</v>
      </c>
      <c r="I940" t="s">
        <v>389</v>
      </c>
      <c r="J940" s="6" t="s">
        <v>566</v>
      </c>
      <c r="K940" s="12">
        <v>0</v>
      </c>
      <c r="L940" s="9">
        <v>0</v>
      </c>
      <c r="M940" s="12">
        <v>783</v>
      </c>
      <c r="N940" s="12">
        <v>719.33</v>
      </c>
      <c r="O940" s="11" t="e">
        <f t="shared" si="126"/>
        <v>#DIV/0!</v>
      </c>
      <c r="P940" s="12" t="e">
        <f t="shared" si="119"/>
        <v>#DIV/0!</v>
      </c>
      <c r="Q940" s="12" t="e">
        <f t="shared" si="120"/>
        <v>#DIV/0!</v>
      </c>
      <c r="R940" s="6" t="e">
        <f t="shared" si="121"/>
        <v>#DIV/0!</v>
      </c>
      <c r="S940" s="6" t="e">
        <f t="shared" si="124"/>
        <v>#DIV/0!</v>
      </c>
      <c r="T940" s="12">
        <f t="shared" si="125"/>
        <v>0</v>
      </c>
      <c r="U940" s="12">
        <f t="shared" si="122"/>
        <v>1502.33</v>
      </c>
      <c r="V940" s="12">
        <f t="shared" si="123"/>
        <v>-1502.33</v>
      </c>
    </row>
    <row r="941" spans="1:22" x14ac:dyDescent="0.25">
      <c r="A941" s="6" t="s">
        <v>24</v>
      </c>
      <c r="B941" s="6" t="s">
        <v>23</v>
      </c>
      <c r="C941" s="6" t="s">
        <v>593</v>
      </c>
      <c r="D941" s="6" t="s">
        <v>593</v>
      </c>
      <c r="E941" s="24" t="s">
        <v>393</v>
      </c>
      <c r="F941" t="s">
        <v>390</v>
      </c>
      <c r="G941" t="s">
        <v>391</v>
      </c>
      <c r="H941" t="s">
        <v>388</v>
      </c>
      <c r="I941" t="s">
        <v>389</v>
      </c>
      <c r="J941" s="6" t="s">
        <v>566</v>
      </c>
      <c r="K941" s="12">
        <v>5</v>
      </c>
      <c r="L941" s="9">
        <v>78.17</v>
      </c>
      <c r="M941" s="12">
        <v>390.85</v>
      </c>
      <c r="N941" s="12">
        <v>0</v>
      </c>
      <c r="O941" s="11">
        <f t="shared" si="126"/>
        <v>5</v>
      </c>
      <c r="P941" s="12">
        <f t="shared" si="119"/>
        <v>0</v>
      </c>
      <c r="Q941" s="12">
        <f t="shared" si="120"/>
        <v>5</v>
      </c>
      <c r="R941" s="6" t="str">
        <f t="shared" si="121"/>
        <v>NO</v>
      </c>
      <c r="S941" s="6" t="str">
        <f t="shared" si="124"/>
        <v>YES</v>
      </c>
      <c r="T941" s="12">
        <f t="shared" si="125"/>
        <v>977.125</v>
      </c>
      <c r="U941" s="12">
        <f t="shared" si="122"/>
        <v>390.85</v>
      </c>
      <c r="V941" s="12">
        <f t="shared" si="123"/>
        <v>586.27499999999998</v>
      </c>
    </row>
    <row r="942" spans="1:22" x14ac:dyDescent="0.25">
      <c r="A942" s="6" t="s">
        <v>24</v>
      </c>
      <c r="B942" s="6" t="s">
        <v>23</v>
      </c>
      <c r="C942" s="6" t="s">
        <v>593</v>
      </c>
      <c r="D942" s="6" t="s">
        <v>593</v>
      </c>
      <c r="E942" s="24" t="s">
        <v>393</v>
      </c>
      <c r="F942" t="s">
        <v>390</v>
      </c>
      <c r="G942" t="s">
        <v>391</v>
      </c>
      <c r="H942" t="s">
        <v>388</v>
      </c>
      <c r="I942" t="s">
        <v>389</v>
      </c>
      <c r="J942" s="6" t="s">
        <v>566</v>
      </c>
      <c r="K942" s="12">
        <v>12.5</v>
      </c>
      <c r="L942" s="9">
        <v>0.13</v>
      </c>
      <c r="M942" s="12">
        <v>1.63</v>
      </c>
      <c r="N942" s="12">
        <v>0</v>
      </c>
      <c r="O942" s="11">
        <f t="shared" si="126"/>
        <v>12.538461538461537</v>
      </c>
      <c r="P942" s="12">
        <f t="shared" si="119"/>
        <v>0</v>
      </c>
      <c r="Q942" s="12">
        <f t="shared" si="120"/>
        <v>12.538461538461537</v>
      </c>
      <c r="R942" s="6" t="str">
        <f t="shared" si="121"/>
        <v>YES</v>
      </c>
      <c r="S942" s="6" t="str">
        <f t="shared" si="124"/>
        <v>YES</v>
      </c>
      <c r="T942" s="12">
        <f t="shared" si="125"/>
        <v>1.625</v>
      </c>
      <c r="U942" s="12">
        <f t="shared" si="122"/>
        <v>1.63</v>
      </c>
      <c r="V942" s="12">
        <f t="shared" si="123"/>
        <v>-4.9999999999998934E-3</v>
      </c>
    </row>
    <row r="943" spans="1:22" x14ac:dyDescent="0.25">
      <c r="A943" s="6" t="s">
        <v>24</v>
      </c>
      <c r="B943" s="6" t="s">
        <v>23</v>
      </c>
      <c r="C943" s="6" t="s">
        <v>593</v>
      </c>
      <c r="D943" s="6" t="s">
        <v>593</v>
      </c>
      <c r="E943" s="24" t="s">
        <v>393</v>
      </c>
      <c r="F943" t="s">
        <v>390</v>
      </c>
      <c r="G943" t="s">
        <v>391</v>
      </c>
      <c r="H943" t="s">
        <v>388</v>
      </c>
      <c r="I943" t="s">
        <v>389</v>
      </c>
      <c r="J943" s="6" t="s">
        <v>567</v>
      </c>
      <c r="K943" s="12">
        <v>0</v>
      </c>
      <c r="L943" s="9">
        <v>0</v>
      </c>
      <c r="M943" s="12">
        <v>970.03</v>
      </c>
      <c r="N943" s="12">
        <v>816.51</v>
      </c>
      <c r="O943" s="11" t="e">
        <f t="shared" si="126"/>
        <v>#DIV/0!</v>
      </c>
      <c r="P943" s="12" t="e">
        <f t="shared" si="119"/>
        <v>#DIV/0!</v>
      </c>
      <c r="Q943" s="12" t="e">
        <f t="shared" si="120"/>
        <v>#DIV/0!</v>
      </c>
      <c r="R943" s="6" t="e">
        <f t="shared" si="121"/>
        <v>#DIV/0!</v>
      </c>
      <c r="S943" s="6" t="e">
        <f t="shared" si="124"/>
        <v>#DIV/0!</v>
      </c>
      <c r="T943" s="12">
        <f t="shared" si="125"/>
        <v>0</v>
      </c>
      <c r="U943" s="12">
        <f t="shared" si="122"/>
        <v>1786.54</v>
      </c>
      <c r="V943" s="12">
        <f t="shared" si="123"/>
        <v>-1786.54</v>
      </c>
    </row>
    <row r="944" spans="1:22" x14ac:dyDescent="0.25">
      <c r="A944" s="6" t="s">
        <v>24</v>
      </c>
      <c r="B944" s="6" t="s">
        <v>23</v>
      </c>
      <c r="C944" s="6" t="s">
        <v>593</v>
      </c>
      <c r="D944" s="6" t="s">
        <v>593</v>
      </c>
      <c r="E944" s="24" t="s">
        <v>393</v>
      </c>
      <c r="F944" t="s">
        <v>390</v>
      </c>
      <c r="G944" t="s">
        <v>391</v>
      </c>
      <c r="H944" t="s">
        <v>388</v>
      </c>
      <c r="I944" t="s">
        <v>389</v>
      </c>
      <c r="J944" s="6" t="s">
        <v>567</v>
      </c>
      <c r="K944" s="12">
        <v>5</v>
      </c>
      <c r="L944" s="9">
        <v>88.29</v>
      </c>
      <c r="M944" s="12">
        <v>441.45</v>
      </c>
      <c r="N944" s="12">
        <v>0</v>
      </c>
      <c r="O944" s="11">
        <f t="shared" si="126"/>
        <v>4.9999999999999991</v>
      </c>
      <c r="P944" s="12">
        <f t="shared" si="119"/>
        <v>0</v>
      </c>
      <c r="Q944" s="12">
        <f t="shared" si="120"/>
        <v>4.9999999999999991</v>
      </c>
      <c r="R944" s="6" t="str">
        <f t="shared" si="121"/>
        <v>NO</v>
      </c>
      <c r="S944" s="6" t="str">
        <f t="shared" si="124"/>
        <v>YES</v>
      </c>
      <c r="T944" s="12">
        <f t="shared" si="125"/>
        <v>1103.625</v>
      </c>
      <c r="U944" s="12">
        <f t="shared" si="122"/>
        <v>441.45</v>
      </c>
      <c r="V944" s="12">
        <f t="shared" si="123"/>
        <v>662.17499999999995</v>
      </c>
    </row>
    <row r="945" spans="1:22" x14ac:dyDescent="0.25">
      <c r="A945" s="6" t="s">
        <v>24</v>
      </c>
      <c r="B945" s="6" t="s">
        <v>23</v>
      </c>
      <c r="C945" s="6" t="s">
        <v>593</v>
      </c>
      <c r="D945" s="6" t="s">
        <v>593</v>
      </c>
      <c r="E945" s="24" t="s">
        <v>393</v>
      </c>
      <c r="F945" t="s">
        <v>390</v>
      </c>
      <c r="G945" t="s">
        <v>391</v>
      </c>
      <c r="H945" t="s">
        <v>388</v>
      </c>
      <c r="I945" t="s">
        <v>389</v>
      </c>
      <c r="J945" s="6" t="s">
        <v>568</v>
      </c>
      <c r="K945" s="12">
        <v>0</v>
      </c>
      <c r="L945" s="9">
        <v>0</v>
      </c>
      <c r="M945" s="12">
        <v>1124.3800000000001</v>
      </c>
      <c r="N945" s="12">
        <v>1022.44</v>
      </c>
      <c r="O945" s="11" t="e">
        <f t="shared" si="126"/>
        <v>#DIV/0!</v>
      </c>
      <c r="P945" s="12" t="e">
        <f t="shared" si="119"/>
        <v>#DIV/0!</v>
      </c>
      <c r="Q945" s="12" t="e">
        <f t="shared" si="120"/>
        <v>#DIV/0!</v>
      </c>
      <c r="R945" s="6" t="e">
        <f t="shared" si="121"/>
        <v>#DIV/0!</v>
      </c>
      <c r="S945" s="6" t="e">
        <f t="shared" si="124"/>
        <v>#DIV/0!</v>
      </c>
      <c r="T945" s="12">
        <f t="shared" si="125"/>
        <v>0</v>
      </c>
      <c r="U945" s="12">
        <f t="shared" si="122"/>
        <v>2146.8200000000002</v>
      </c>
      <c r="V945" s="12">
        <f t="shared" si="123"/>
        <v>-2146.8200000000002</v>
      </c>
    </row>
    <row r="946" spans="1:22" x14ac:dyDescent="0.25">
      <c r="A946" s="6" t="s">
        <v>24</v>
      </c>
      <c r="B946" s="6" t="s">
        <v>23</v>
      </c>
      <c r="C946" s="6" t="s">
        <v>593</v>
      </c>
      <c r="D946" s="6" t="s">
        <v>593</v>
      </c>
      <c r="E946" s="24" t="s">
        <v>393</v>
      </c>
      <c r="F946" t="s">
        <v>390</v>
      </c>
      <c r="G946" t="s">
        <v>391</v>
      </c>
      <c r="H946" t="s">
        <v>388</v>
      </c>
      <c r="I946" t="s">
        <v>389</v>
      </c>
      <c r="J946" s="6" t="s">
        <v>568</v>
      </c>
      <c r="K946" s="12">
        <v>5</v>
      </c>
      <c r="L946" s="9">
        <v>86.05</v>
      </c>
      <c r="M946" s="12">
        <v>430.25</v>
      </c>
      <c r="N946" s="12">
        <v>0</v>
      </c>
      <c r="O946" s="11">
        <f t="shared" si="126"/>
        <v>5</v>
      </c>
      <c r="P946" s="12">
        <f t="shared" si="119"/>
        <v>0</v>
      </c>
      <c r="Q946" s="12">
        <f t="shared" si="120"/>
        <v>5</v>
      </c>
      <c r="R946" s="6" t="str">
        <f t="shared" si="121"/>
        <v>NO</v>
      </c>
      <c r="S946" s="6" t="str">
        <f t="shared" si="124"/>
        <v>YES</v>
      </c>
      <c r="T946" s="12">
        <f t="shared" si="125"/>
        <v>1075.625</v>
      </c>
      <c r="U946" s="12">
        <f t="shared" si="122"/>
        <v>430.25</v>
      </c>
      <c r="V946" s="12">
        <f t="shared" si="123"/>
        <v>645.375</v>
      </c>
    </row>
    <row r="947" spans="1:22" x14ac:dyDescent="0.25">
      <c r="A947" s="6" t="s">
        <v>24</v>
      </c>
      <c r="B947" s="6" t="s">
        <v>23</v>
      </c>
      <c r="C947" s="6" t="s">
        <v>593</v>
      </c>
      <c r="D947" s="6" t="s">
        <v>593</v>
      </c>
      <c r="E947" s="24" t="s">
        <v>393</v>
      </c>
      <c r="F947" t="s">
        <v>390</v>
      </c>
      <c r="G947" t="s">
        <v>391</v>
      </c>
      <c r="H947" t="s">
        <v>388</v>
      </c>
      <c r="I947" t="s">
        <v>389</v>
      </c>
      <c r="J947" s="6" t="s">
        <v>568</v>
      </c>
      <c r="K947" s="12">
        <v>12.5</v>
      </c>
      <c r="L947" s="9">
        <v>3.4</v>
      </c>
      <c r="M947" s="12">
        <v>42.5</v>
      </c>
      <c r="N947" s="12">
        <v>0</v>
      </c>
      <c r="O947" s="11">
        <f t="shared" si="126"/>
        <v>12.5</v>
      </c>
      <c r="P947" s="12">
        <f t="shared" si="119"/>
        <v>0</v>
      </c>
      <c r="Q947" s="12">
        <f t="shared" si="120"/>
        <v>12.5</v>
      </c>
      <c r="R947" s="6" t="str">
        <f t="shared" si="121"/>
        <v>YES</v>
      </c>
      <c r="S947" s="6" t="str">
        <f t="shared" si="124"/>
        <v>YES</v>
      </c>
      <c r="T947" s="12">
        <f t="shared" si="125"/>
        <v>42.5</v>
      </c>
      <c r="U947" s="12">
        <f t="shared" si="122"/>
        <v>42.5</v>
      </c>
      <c r="V947" s="12">
        <f t="shared" si="123"/>
        <v>0</v>
      </c>
    </row>
    <row r="948" spans="1:22" x14ac:dyDescent="0.25">
      <c r="A948" s="6" t="s">
        <v>24</v>
      </c>
      <c r="B948" s="6" t="s">
        <v>23</v>
      </c>
      <c r="C948" s="6" t="s">
        <v>593</v>
      </c>
      <c r="D948" s="6" t="s">
        <v>593</v>
      </c>
      <c r="E948" s="24" t="s">
        <v>393</v>
      </c>
      <c r="F948" t="s">
        <v>390</v>
      </c>
      <c r="G948" t="s">
        <v>391</v>
      </c>
      <c r="H948" t="s">
        <v>388</v>
      </c>
      <c r="I948" t="s">
        <v>389</v>
      </c>
      <c r="J948" s="6" t="s">
        <v>568</v>
      </c>
      <c r="K948" s="12">
        <v>22.5</v>
      </c>
      <c r="L948" s="9">
        <v>1</v>
      </c>
      <c r="M948" s="12">
        <v>22.5</v>
      </c>
      <c r="N948" s="12">
        <v>0</v>
      </c>
      <c r="O948" s="11">
        <f t="shared" si="126"/>
        <v>22.5</v>
      </c>
      <c r="P948" s="12">
        <f t="shared" si="119"/>
        <v>0</v>
      </c>
      <c r="Q948" s="12">
        <f t="shared" si="120"/>
        <v>22.5</v>
      </c>
      <c r="R948" s="6" t="str">
        <f t="shared" si="121"/>
        <v>YES</v>
      </c>
      <c r="S948" s="6" t="str">
        <f t="shared" si="124"/>
        <v>YES</v>
      </c>
      <c r="T948" s="12">
        <f t="shared" si="125"/>
        <v>12.5</v>
      </c>
      <c r="U948" s="12">
        <f t="shared" si="122"/>
        <v>22.5</v>
      </c>
      <c r="V948" s="12">
        <f t="shared" si="123"/>
        <v>-10</v>
      </c>
    </row>
    <row r="949" spans="1:22" x14ac:dyDescent="0.25">
      <c r="A949" s="6" t="s">
        <v>24</v>
      </c>
      <c r="B949" s="6" t="s">
        <v>23</v>
      </c>
      <c r="C949" s="6" t="s">
        <v>593</v>
      </c>
      <c r="D949" s="6" t="s">
        <v>593</v>
      </c>
      <c r="E949" s="24" t="s">
        <v>393</v>
      </c>
      <c r="F949" t="s">
        <v>390</v>
      </c>
      <c r="G949" t="s">
        <v>391</v>
      </c>
      <c r="H949" t="s">
        <v>388</v>
      </c>
      <c r="I949" t="s">
        <v>389</v>
      </c>
      <c r="J949" s="6" t="s">
        <v>569</v>
      </c>
      <c r="K949" s="12">
        <v>0</v>
      </c>
      <c r="L949" s="9">
        <v>0</v>
      </c>
      <c r="M949" s="12">
        <v>75.64</v>
      </c>
      <c r="N949" s="12">
        <v>75.64</v>
      </c>
      <c r="O949" s="11" t="e">
        <f t="shared" si="126"/>
        <v>#DIV/0!</v>
      </c>
      <c r="P949" s="12" t="e">
        <f t="shared" si="119"/>
        <v>#DIV/0!</v>
      </c>
      <c r="Q949" s="12" t="e">
        <f t="shared" si="120"/>
        <v>#DIV/0!</v>
      </c>
      <c r="R949" s="6" t="e">
        <f t="shared" si="121"/>
        <v>#DIV/0!</v>
      </c>
      <c r="S949" s="6" t="e">
        <f t="shared" si="124"/>
        <v>#DIV/0!</v>
      </c>
      <c r="T949" s="12">
        <f t="shared" si="125"/>
        <v>0</v>
      </c>
      <c r="U949" s="12">
        <f t="shared" si="122"/>
        <v>151.28</v>
      </c>
      <c r="V949" s="12">
        <f t="shared" si="123"/>
        <v>-151.28</v>
      </c>
    </row>
    <row r="950" spans="1:22" x14ac:dyDescent="0.25">
      <c r="A950" s="6" t="s">
        <v>24</v>
      </c>
      <c r="B950" s="6" t="s">
        <v>23</v>
      </c>
      <c r="C950" s="6" t="s">
        <v>593</v>
      </c>
      <c r="D950" s="6" t="s">
        <v>593</v>
      </c>
      <c r="E950" s="24" t="s">
        <v>393</v>
      </c>
      <c r="F950" t="s">
        <v>390</v>
      </c>
      <c r="G950" t="s">
        <v>391</v>
      </c>
      <c r="H950" t="s">
        <v>388</v>
      </c>
      <c r="I950" t="s">
        <v>389</v>
      </c>
      <c r="J950" s="6" t="s">
        <v>569</v>
      </c>
      <c r="K950" s="12">
        <v>15</v>
      </c>
      <c r="L950" s="9">
        <v>140.65</v>
      </c>
      <c r="M950" s="12">
        <v>2109.75</v>
      </c>
      <c r="N950" s="12">
        <v>0</v>
      </c>
      <c r="O950" s="11">
        <f t="shared" si="126"/>
        <v>15</v>
      </c>
      <c r="P950" s="12">
        <f t="shared" si="119"/>
        <v>0</v>
      </c>
      <c r="Q950" s="12">
        <f t="shared" si="120"/>
        <v>15</v>
      </c>
      <c r="R950" s="6" t="str">
        <f t="shared" si="121"/>
        <v>YES</v>
      </c>
      <c r="S950" s="6" t="str">
        <f t="shared" si="124"/>
        <v>YES</v>
      </c>
      <c r="T950" s="12">
        <f t="shared" si="125"/>
        <v>1758.125</v>
      </c>
      <c r="U950" s="12">
        <f t="shared" si="122"/>
        <v>2109.75</v>
      </c>
      <c r="V950" s="12">
        <f t="shared" si="123"/>
        <v>-351.625</v>
      </c>
    </row>
    <row r="951" spans="1:22" x14ac:dyDescent="0.25">
      <c r="A951" s="6" t="s">
        <v>24</v>
      </c>
      <c r="B951" s="6" t="s">
        <v>23</v>
      </c>
      <c r="C951" s="6" t="s">
        <v>593</v>
      </c>
      <c r="D951" s="6" t="s">
        <v>593</v>
      </c>
      <c r="E951" s="24" t="s">
        <v>393</v>
      </c>
      <c r="F951" t="s">
        <v>390</v>
      </c>
      <c r="G951" t="s">
        <v>391</v>
      </c>
      <c r="H951" t="s">
        <v>388</v>
      </c>
      <c r="I951" t="s">
        <v>389</v>
      </c>
      <c r="J951" s="6" t="s">
        <v>569</v>
      </c>
      <c r="K951" s="12">
        <v>22.5</v>
      </c>
      <c r="L951" s="9">
        <v>5.85</v>
      </c>
      <c r="M951" s="12">
        <v>131.63</v>
      </c>
      <c r="N951" s="12">
        <v>0</v>
      </c>
      <c r="O951" s="11">
        <f t="shared" si="126"/>
        <v>22.500854700854703</v>
      </c>
      <c r="P951" s="12">
        <f t="shared" si="119"/>
        <v>0</v>
      </c>
      <c r="Q951" s="12">
        <f t="shared" si="120"/>
        <v>22.500854700854703</v>
      </c>
      <c r="R951" s="6" t="str">
        <f t="shared" si="121"/>
        <v>YES</v>
      </c>
      <c r="S951" s="6" t="str">
        <f t="shared" si="124"/>
        <v>YES</v>
      </c>
      <c r="T951" s="12">
        <f t="shared" si="125"/>
        <v>73.125</v>
      </c>
      <c r="U951" s="12">
        <f t="shared" si="122"/>
        <v>131.63</v>
      </c>
      <c r="V951" s="12">
        <f t="shared" si="123"/>
        <v>-58.504999999999995</v>
      </c>
    </row>
    <row r="952" spans="1:22" x14ac:dyDescent="0.25">
      <c r="A952" s="6" t="s">
        <v>24</v>
      </c>
      <c r="B952" s="6" t="s">
        <v>23</v>
      </c>
      <c r="C952" s="6" t="s">
        <v>593</v>
      </c>
      <c r="D952" s="6" t="s">
        <v>593</v>
      </c>
      <c r="E952" s="24" t="s">
        <v>393</v>
      </c>
      <c r="F952" t="s">
        <v>390</v>
      </c>
      <c r="G952" t="s">
        <v>391</v>
      </c>
      <c r="H952" t="s">
        <v>388</v>
      </c>
      <c r="I952" t="s">
        <v>389</v>
      </c>
      <c r="J952" s="6" t="s">
        <v>570</v>
      </c>
      <c r="K952" s="12">
        <v>0</v>
      </c>
      <c r="L952" s="9">
        <v>0</v>
      </c>
      <c r="M952" s="12">
        <v>17627.64</v>
      </c>
      <c r="N952" s="12">
        <v>17627.64</v>
      </c>
      <c r="O952" s="11" t="e">
        <f t="shared" si="126"/>
        <v>#DIV/0!</v>
      </c>
      <c r="P952" s="12" t="e">
        <f t="shared" si="119"/>
        <v>#DIV/0!</v>
      </c>
      <c r="Q952" s="12" t="e">
        <f t="shared" si="120"/>
        <v>#DIV/0!</v>
      </c>
      <c r="R952" s="6" t="e">
        <f t="shared" si="121"/>
        <v>#DIV/0!</v>
      </c>
      <c r="S952" s="6" t="e">
        <f t="shared" si="124"/>
        <v>#DIV/0!</v>
      </c>
      <c r="T952" s="12">
        <f t="shared" si="125"/>
        <v>0</v>
      </c>
      <c r="U952" s="12">
        <f t="shared" si="122"/>
        <v>35255.279999999999</v>
      </c>
      <c r="V952" s="12">
        <f t="shared" si="123"/>
        <v>-35255.279999999999</v>
      </c>
    </row>
    <row r="953" spans="1:22" x14ac:dyDescent="0.25">
      <c r="A953" s="6" t="s">
        <v>24</v>
      </c>
      <c r="B953" s="6" t="s">
        <v>23</v>
      </c>
      <c r="C953" s="6" t="s">
        <v>593</v>
      </c>
      <c r="D953" s="6" t="s">
        <v>593</v>
      </c>
      <c r="E953" s="24" t="s">
        <v>393</v>
      </c>
      <c r="F953" t="s">
        <v>390</v>
      </c>
      <c r="G953" t="s">
        <v>391</v>
      </c>
      <c r="H953" t="s">
        <v>388</v>
      </c>
      <c r="I953" t="s">
        <v>389</v>
      </c>
      <c r="J953" s="6" t="s">
        <v>570</v>
      </c>
      <c r="K953" s="12">
        <v>5</v>
      </c>
      <c r="L953" s="9">
        <v>560</v>
      </c>
      <c r="M953" s="12">
        <v>2800</v>
      </c>
      <c r="N953" s="12">
        <v>0</v>
      </c>
      <c r="O953" s="11">
        <f t="shared" si="126"/>
        <v>5</v>
      </c>
      <c r="P953" s="12">
        <f t="shared" si="119"/>
        <v>0</v>
      </c>
      <c r="Q953" s="12">
        <f t="shared" si="120"/>
        <v>5</v>
      </c>
      <c r="R953" s="6" t="str">
        <f t="shared" si="121"/>
        <v>NO</v>
      </c>
      <c r="S953" s="6" t="str">
        <f t="shared" si="124"/>
        <v>YES</v>
      </c>
      <c r="T953" s="12">
        <f t="shared" si="125"/>
        <v>7000</v>
      </c>
      <c r="U953" s="12">
        <f t="shared" si="122"/>
        <v>2800</v>
      </c>
      <c r="V953" s="12">
        <f t="shared" si="123"/>
        <v>4200</v>
      </c>
    </row>
    <row r="954" spans="1:22" x14ac:dyDescent="0.25">
      <c r="A954" s="6" t="s">
        <v>24</v>
      </c>
      <c r="B954" s="6" t="s">
        <v>23</v>
      </c>
      <c r="C954" s="6" t="s">
        <v>593</v>
      </c>
      <c r="D954" s="6" t="s">
        <v>593</v>
      </c>
      <c r="E954" s="24" t="s">
        <v>393</v>
      </c>
      <c r="F954" t="s">
        <v>390</v>
      </c>
      <c r="G954" t="s">
        <v>391</v>
      </c>
      <c r="H954" t="s">
        <v>388</v>
      </c>
      <c r="I954" t="s">
        <v>389</v>
      </c>
      <c r="J954" s="6" t="s">
        <v>570</v>
      </c>
      <c r="K954" s="12">
        <v>12.5</v>
      </c>
      <c r="L954" s="9">
        <v>94.16</v>
      </c>
      <c r="M954" s="12">
        <v>1177.02</v>
      </c>
      <c r="N954" s="12">
        <v>0</v>
      </c>
      <c r="O954" s="11">
        <f t="shared" si="126"/>
        <v>12.500212404418011</v>
      </c>
      <c r="P954" s="12">
        <f t="shared" si="119"/>
        <v>0</v>
      </c>
      <c r="Q954" s="12">
        <f t="shared" si="120"/>
        <v>12.500212404418011</v>
      </c>
      <c r="R954" s="6" t="str">
        <f t="shared" si="121"/>
        <v>YES</v>
      </c>
      <c r="S954" s="6" t="str">
        <f t="shared" si="124"/>
        <v>YES</v>
      </c>
      <c r="T954" s="12">
        <f t="shared" si="125"/>
        <v>1177</v>
      </c>
      <c r="U954" s="12">
        <f t="shared" si="122"/>
        <v>1177.02</v>
      </c>
      <c r="V954" s="12">
        <f t="shared" si="123"/>
        <v>-1.999999999998181E-2</v>
      </c>
    </row>
    <row r="955" spans="1:22" x14ac:dyDescent="0.25">
      <c r="A955" s="6" t="s">
        <v>24</v>
      </c>
      <c r="B955" s="6" t="s">
        <v>23</v>
      </c>
      <c r="C955" s="6" t="s">
        <v>593</v>
      </c>
      <c r="D955" s="6" t="s">
        <v>593</v>
      </c>
      <c r="E955" s="24" t="s">
        <v>393</v>
      </c>
      <c r="F955" t="s">
        <v>390</v>
      </c>
      <c r="G955" t="s">
        <v>391</v>
      </c>
      <c r="H955" t="s">
        <v>388</v>
      </c>
      <c r="I955" t="s">
        <v>389</v>
      </c>
      <c r="J955" s="6" t="s">
        <v>570</v>
      </c>
      <c r="K955" s="12">
        <v>22.5</v>
      </c>
      <c r="L955" s="9">
        <v>8</v>
      </c>
      <c r="M955" s="12">
        <v>180</v>
      </c>
      <c r="N955" s="12">
        <v>0</v>
      </c>
      <c r="O955" s="11">
        <f t="shared" si="126"/>
        <v>22.5</v>
      </c>
      <c r="P955" s="12">
        <f t="shared" si="119"/>
        <v>0</v>
      </c>
      <c r="Q955" s="12">
        <f t="shared" si="120"/>
        <v>22.5</v>
      </c>
      <c r="R955" s="6" t="str">
        <f t="shared" si="121"/>
        <v>YES</v>
      </c>
      <c r="S955" s="6" t="str">
        <f t="shared" si="124"/>
        <v>YES</v>
      </c>
      <c r="T955" s="12">
        <f t="shared" si="125"/>
        <v>100</v>
      </c>
      <c r="U955" s="12">
        <f t="shared" si="122"/>
        <v>180</v>
      </c>
      <c r="V955" s="12">
        <f t="shared" si="123"/>
        <v>-80</v>
      </c>
    </row>
    <row r="956" spans="1:22" x14ac:dyDescent="0.25">
      <c r="A956" s="6" t="s">
        <v>24</v>
      </c>
      <c r="B956" s="6" t="s">
        <v>23</v>
      </c>
      <c r="C956" s="6" t="s">
        <v>593</v>
      </c>
      <c r="D956" s="6" t="s">
        <v>593</v>
      </c>
      <c r="E956" s="24" t="s">
        <v>393</v>
      </c>
      <c r="F956" t="s">
        <v>390</v>
      </c>
      <c r="G956" t="s">
        <v>391</v>
      </c>
      <c r="H956" t="s">
        <v>388</v>
      </c>
      <c r="I956" t="s">
        <v>389</v>
      </c>
      <c r="J956" s="6" t="s">
        <v>571</v>
      </c>
      <c r="K956" s="12">
        <v>0</v>
      </c>
      <c r="L956" s="9">
        <v>0</v>
      </c>
      <c r="M956" s="12">
        <v>2561.83</v>
      </c>
      <c r="N956" s="12">
        <v>2166.2600000000002</v>
      </c>
      <c r="O956" s="11" t="e">
        <f t="shared" si="126"/>
        <v>#DIV/0!</v>
      </c>
      <c r="P956" s="12" t="e">
        <f t="shared" si="119"/>
        <v>#DIV/0!</v>
      </c>
      <c r="Q956" s="12" t="e">
        <f t="shared" si="120"/>
        <v>#DIV/0!</v>
      </c>
      <c r="R956" s="6" t="e">
        <f t="shared" si="121"/>
        <v>#DIV/0!</v>
      </c>
      <c r="S956" s="6" t="e">
        <f t="shared" si="124"/>
        <v>#DIV/0!</v>
      </c>
      <c r="T956" s="12">
        <f t="shared" si="125"/>
        <v>0</v>
      </c>
      <c r="U956" s="12">
        <f t="shared" si="122"/>
        <v>4728.09</v>
      </c>
      <c r="V956" s="12">
        <f t="shared" si="123"/>
        <v>-4728.09</v>
      </c>
    </row>
    <row r="957" spans="1:22" x14ac:dyDescent="0.25">
      <c r="A957" s="6" t="s">
        <v>24</v>
      </c>
      <c r="B957" s="6" t="s">
        <v>23</v>
      </c>
      <c r="C957" s="6" t="s">
        <v>593</v>
      </c>
      <c r="D957" s="6" t="s">
        <v>593</v>
      </c>
      <c r="E957" s="24" t="s">
        <v>393</v>
      </c>
      <c r="F957" t="s">
        <v>390</v>
      </c>
      <c r="G957" t="s">
        <v>391</v>
      </c>
      <c r="H957" t="s">
        <v>388</v>
      </c>
      <c r="I957" t="s">
        <v>389</v>
      </c>
      <c r="J957" s="6" t="s">
        <v>571</v>
      </c>
      <c r="K957" s="12">
        <v>5</v>
      </c>
      <c r="L957" s="9">
        <v>248.83</v>
      </c>
      <c r="M957" s="12">
        <v>1244.1500000000001</v>
      </c>
      <c r="N957" s="12">
        <v>0</v>
      </c>
      <c r="O957" s="11">
        <f t="shared" si="126"/>
        <v>5</v>
      </c>
      <c r="P957" s="12">
        <f t="shared" si="119"/>
        <v>0</v>
      </c>
      <c r="Q957" s="12">
        <f t="shared" si="120"/>
        <v>5</v>
      </c>
      <c r="R957" s="6" t="str">
        <f t="shared" si="121"/>
        <v>NO</v>
      </c>
      <c r="S957" s="6" t="str">
        <f t="shared" si="124"/>
        <v>YES</v>
      </c>
      <c r="T957" s="12">
        <f t="shared" si="125"/>
        <v>3110.375</v>
      </c>
      <c r="U957" s="12">
        <f t="shared" si="122"/>
        <v>1244.1500000000001</v>
      </c>
      <c r="V957" s="12">
        <f t="shared" si="123"/>
        <v>1866.2249999999999</v>
      </c>
    </row>
    <row r="958" spans="1:22" x14ac:dyDescent="0.25">
      <c r="A958" s="6" t="s">
        <v>24</v>
      </c>
      <c r="B958" s="6" t="s">
        <v>23</v>
      </c>
      <c r="C958" s="6" t="s">
        <v>593</v>
      </c>
      <c r="D958" s="6" t="s">
        <v>593</v>
      </c>
      <c r="E958" s="24" t="s">
        <v>393</v>
      </c>
      <c r="F958" t="s">
        <v>390</v>
      </c>
      <c r="G958" t="s">
        <v>391</v>
      </c>
      <c r="H958" t="s">
        <v>388</v>
      </c>
      <c r="I958" t="s">
        <v>389</v>
      </c>
      <c r="J958" s="6" t="s">
        <v>571</v>
      </c>
      <c r="K958" s="12">
        <v>22.5</v>
      </c>
      <c r="L958" s="9">
        <v>1</v>
      </c>
      <c r="M958" s="12">
        <v>22.5</v>
      </c>
      <c r="N958" s="12">
        <v>0</v>
      </c>
      <c r="O958" s="11">
        <f t="shared" si="126"/>
        <v>22.5</v>
      </c>
      <c r="P958" s="12">
        <f t="shared" si="119"/>
        <v>0</v>
      </c>
      <c r="Q958" s="12">
        <f t="shared" si="120"/>
        <v>22.5</v>
      </c>
      <c r="R958" s="6" t="str">
        <f t="shared" si="121"/>
        <v>YES</v>
      </c>
      <c r="S958" s="6" t="str">
        <f t="shared" si="124"/>
        <v>YES</v>
      </c>
      <c r="T958" s="12">
        <f t="shared" si="125"/>
        <v>12.5</v>
      </c>
      <c r="U958" s="12">
        <f t="shared" si="122"/>
        <v>22.5</v>
      </c>
      <c r="V958" s="12">
        <f t="shared" si="123"/>
        <v>-10</v>
      </c>
    </row>
    <row r="959" spans="1:22" x14ac:dyDescent="0.25">
      <c r="A959" s="6" t="s">
        <v>24</v>
      </c>
      <c r="B959" s="6" t="s">
        <v>23</v>
      </c>
      <c r="C959" s="6" t="s">
        <v>593</v>
      </c>
      <c r="D959" s="6" t="s">
        <v>593</v>
      </c>
      <c r="E959" s="24" t="s">
        <v>393</v>
      </c>
      <c r="F959" t="s">
        <v>390</v>
      </c>
      <c r="G959" t="s">
        <v>391</v>
      </c>
      <c r="H959" t="s">
        <v>388</v>
      </c>
      <c r="I959" t="s">
        <v>389</v>
      </c>
      <c r="J959" s="6" t="s">
        <v>429</v>
      </c>
      <c r="K959" s="12">
        <v>0</v>
      </c>
      <c r="L959" s="9">
        <v>0</v>
      </c>
      <c r="M959" s="12">
        <v>161.41</v>
      </c>
      <c r="N959" s="12">
        <v>161.41</v>
      </c>
      <c r="O959" s="11" t="e">
        <f t="shared" si="126"/>
        <v>#DIV/0!</v>
      </c>
      <c r="P959" s="12" t="e">
        <f t="shared" si="119"/>
        <v>#DIV/0!</v>
      </c>
      <c r="Q959" s="12" t="e">
        <f t="shared" si="120"/>
        <v>#DIV/0!</v>
      </c>
      <c r="R959" s="6" t="e">
        <f t="shared" si="121"/>
        <v>#DIV/0!</v>
      </c>
      <c r="S959" s="6" t="e">
        <f t="shared" si="124"/>
        <v>#DIV/0!</v>
      </c>
      <c r="T959" s="12">
        <f t="shared" si="125"/>
        <v>0</v>
      </c>
      <c r="U959" s="12">
        <f t="shared" si="122"/>
        <v>322.82</v>
      </c>
      <c r="V959" s="12">
        <f t="shared" si="123"/>
        <v>-322.82</v>
      </c>
    </row>
    <row r="960" spans="1:22" x14ac:dyDescent="0.25">
      <c r="A960" s="6" t="s">
        <v>24</v>
      </c>
      <c r="B960" s="6" t="s">
        <v>23</v>
      </c>
      <c r="C960" s="6" t="s">
        <v>593</v>
      </c>
      <c r="D960" s="6" t="s">
        <v>593</v>
      </c>
      <c r="E960" s="24" t="s">
        <v>393</v>
      </c>
      <c r="F960" t="s">
        <v>390</v>
      </c>
      <c r="G960" t="s">
        <v>391</v>
      </c>
      <c r="H960" t="s">
        <v>388</v>
      </c>
      <c r="I960" t="s">
        <v>389</v>
      </c>
      <c r="J960" s="6" t="s">
        <v>429</v>
      </c>
      <c r="K960" s="12">
        <v>5</v>
      </c>
      <c r="L960" s="9">
        <v>6</v>
      </c>
      <c r="M960" s="12">
        <v>30</v>
      </c>
      <c r="N960" s="12">
        <v>0</v>
      </c>
      <c r="O960" s="11">
        <f t="shared" si="126"/>
        <v>5</v>
      </c>
      <c r="P960" s="12">
        <f t="shared" si="119"/>
        <v>0</v>
      </c>
      <c r="Q960" s="12">
        <f t="shared" si="120"/>
        <v>5</v>
      </c>
      <c r="R960" s="6" t="str">
        <f t="shared" si="121"/>
        <v>NO</v>
      </c>
      <c r="S960" s="6" t="str">
        <f t="shared" si="124"/>
        <v>YES</v>
      </c>
      <c r="T960" s="12">
        <f t="shared" si="125"/>
        <v>75</v>
      </c>
      <c r="U960" s="12">
        <f t="shared" si="122"/>
        <v>30</v>
      </c>
      <c r="V960" s="12">
        <f t="shared" si="123"/>
        <v>45</v>
      </c>
    </row>
    <row r="961" spans="1:22" x14ac:dyDescent="0.25">
      <c r="A961" s="6" t="s">
        <v>24</v>
      </c>
      <c r="B961" s="6" t="s">
        <v>23</v>
      </c>
      <c r="C961" s="6" t="s">
        <v>593</v>
      </c>
      <c r="D961" s="6" t="s">
        <v>593</v>
      </c>
      <c r="E961" s="24" t="s">
        <v>393</v>
      </c>
      <c r="F961" t="s">
        <v>390</v>
      </c>
      <c r="G961" t="s">
        <v>391</v>
      </c>
      <c r="H961" t="s">
        <v>388</v>
      </c>
      <c r="I961" t="s">
        <v>389</v>
      </c>
      <c r="J961" s="6" t="s">
        <v>572</v>
      </c>
      <c r="K961" s="12">
        <v>0</v>
      </c>
      <c r="L961" s="9">
        <v>0</v>
      </c>
      <c r="M961" s="12">
        <v>6376.13</v>
      </c>
      <c r="N961" s="12">
        <v>6033.17</v>
      </c>
      <c r="O961" s="11" t="e">
        <f t="shared" si="126"/>
        <v>#DIV/0!</v>
      </c>
      <c r="P961" s="12" t="e">
        <f t="shared" si="119"/>
        <v>#DIV/0!</v>
      </c>
      <c r="Q961" s="12" t="e">
        <f t="shared" si="120"/>
        <v>#DIV/0!</v>
      </c>
      <c r="R961" s="6" t="e">
        <f t="shared" si="121"/>
        <v>#DIV/0!</v>
      </c>
      <c r="S961" s="6" t="e">
        <f t="shared" si="124"/>
        <v>#DIV/0!</v>
      </c>
      <c r="T961" s="12">
        <f t="shared" si="125"/>
        <v>0</v>
      </c>
      <c r="U961" s="12">
        <f t="shared" si="122"/>
        <v>12409.3</v>
      </c>
      <c r="V961" s="12">
        <f t="shared" si="123"/>
        <v>-12409.3</v>
      </c>
    </row>
    <row r="962" spans="1:22" x14ac:dyDescent="0.25">
      <c r="A962" s="6" t="s">
        <v>24</v>
      </c>
      <c r="B962" s="6" t="s">
        <v>23</v>
      </c>
      <c r="C962" s="6" t="s">
        <v>593</v>
      </c>
      <c r="D962" s="6" t="s">
        <v>593</v>
      </c>
      <c r="E962" s="24" t="s">
        <v>393</v>
      </c>
      <c r="F962" t="s">
        <v>390</v>
      </c>
      <c r="G962" t="s">
        <v>391</v>
      </c>
      <c r="H962" t="s">
        <v>388</v>
      </c>
      <c r="I962" t="s">
        <v>389</v>
      </c>
      <c r="J962" s="6" t="s">
        <v>572</v>
      </c>
      <c r="K962" s="12">
        <v>5</v>
      </c>
      <c r="L962" s="9">
        <v>498.27</v>
      </c>
      <c r="M962" s="12">
        <v>2491.35</v>
      </c>
      <c r="N962" s="12">
        <v>0</v>
      </c>
      <c r="O962" s="11">
        <f t="shared" si="126"/>
        <v>5</v>
      </c>
      <c r="P962" s="12">
        <f t="shared" ref="P962:P1025" si="127">N962/L962</f>
        <v>0</v>
      </c>
      <c r="Q962" s="12">
        <f t="shared" ref="Q962:Q1025" si="128">(M962+N962)/L962</f>
        <v>5</v>
      </c>
      <c r="R962" s="6" t="str">
        <f t="shared" ref="R962:R1025" si="129">IF(Q962&gt;12.49,"YES","NO")</f>
        <v>NO</v>
      </c>
      <c r="S962" s="6" t="str">
        <f t="shared" si="124"/>
        <v>YES</v>
      </c>
      <c r="T962" s="12">
        <f t="shared" si="125"/>
        <v>6228.375</v>
      </c>
      <c r="U962" s="12">
        <f t="shared" ref="U962:U1025" si="130">M962+N962</f>
        <v>2491.35</v>
      </c>
      <c r="V962" s="12">
        <f t="shared" ref="V962:V1025" si="131">T962-U962</f>
        <v>3737.0250000000001</v>
      </c>
    </row>
    <row r="963" spans="1:22" x14ac:dyDescent="0.25">
      <c r="A963" s="6" t="s">
        <v>24</v>
      </c>
      <c r="B963" s="6" t="s">
        <v>23</v>
      </c>
      <c r="C963" s="6" t="s">
        <v>593</v>
      </c>
      <c r="D963" s="6" t="s">
        <v>593</v>
      </c>
      <c r="E963" s="24" t="s">
        <v>393</v>
      </c>
      <c r="F963" t="s">
        <v>390</v>
      </c>
      <c r="G963" t="s">
        <v>391</v>
      </c>
      <c r="H963" t="s">
        <v>388</v>
      </c>
      <c r="I963" t="s">
        <v>389</v>
      </c>
      <c r="J963" s="6" t="s">
        <v>572</v>
      </c>
      <c r="K963" s="12">
        <v>12.5</v>
      </c>
      <c r="L963" s="9">
        <v>133.18</v>
      </c>
      <c r="M963" s="12">
        <v>1664.76</v>
      </c>
      <c r="N963" s="12">
        <v>0</v>
      </c>
      <c r="O963" s="11">
        <f t="shared" si="126"/>
        <v>12.500075086349302</v>
      </c>
      <c r="P963" s="12">
        <f t="shared" si="127"/>
        <v>0</v>
      </c>
      <c r="Q963" s="12">
        <f t="shared" si="128"/>
        <v>12.500075086349302</v>
      </c>
      <c r="R963" s="6" t="str">
        <f t="shared" si="129"/>
        <v>YES</v>
      </c>
      <c r="S963" s="6" t="str">
        <f t="shared" si="124"/>
        <v>YES</v>
      </c>
      <c r="T963" s="12">
        <f t="shared" si="125"/>
        <v>1664.75</v>
      </c>
      <c r="U963" s="12">
        <f t="shared" si="130"/>
        <v>1664.76</v>
      </c>
      <c r="V963" s="12">
        <f t="shared" si="131"/>
        <v>-9.9999999999909051E-3</v>
      </c>
    </row>
    <row r="964" spans="1:22" x14ac:dyDescent="0.25">
      <c r="A964" s="6" t="s">
        <v>24</v>
      </c>
      <c r="B964" s="6" t="s">
        <v>23</v>
      </c>
      <c r="C964" s="6" t="s">
        <v>593</v>
      </c>
      <c r="D964" s="6" t="s">
        <v>593</v>
      </c>
      <c r="E964" s="24" t="s">
        <v>393</v>
      </c>
      <c r="F964" t="s">
        <v>390</v>
      </c>
      <c r="G964" t="s">
        <v>391</v>
      </c>
      <c r="H964" t="s">
        <v>388</v>
      </c>
      <c r="I964" t="s">
        <v>389</v>
      </c>
      <c r="J964" s="6" t="s">
        <v>572</v>
      </c>
      <c r="K964" s="12">
        <v>15</v>
      </c>
      <c r="L964" s="9">
        <v>34.58</v>
      </c>
      <c r="M964" s="12">
        <v>518.70000000000005</v>
      </c>
      <c r="N964" s="12">
        <v>0</v>
      </c>
      <c r="O964" s="11">
        <f t="shared" si="126"/>
        <v>15.000000000000002</v>
      </c>
      <c r="P964" s="12">
        <f t="shared" si="127"/>
        <v>0</v>
      </c>
      <c r="Q964" s="12">
        <f t="shared" si="128"/>
        <v>15.000000000000002</v>
      </c>
      <c r="R964" s="6" t="str">
        <f t="shared" si="129"/>
        <v>YES</v>
      </c>
      <c r="S964" s="6" t="str">
        <f t="shared" ref="S964:S1027" si="132">IF(O964&gt;3.32,"YES","NO")</f>
        <v>YES</v>
      </c>
      <c r="T964" s="12">
        <f t="shared" ref="T964:T1027" si="133">L964*12.5</f>
        <v>432.25</v>
      </c>
      <c r="U964" s="12">
        <f t="shared" si="130"/>
        <v>518.70000000000005</v>
      </c>
      <c r="V964" s="12">
        <f t="shared" si="131"/>
        <v>-86.450000000000045</v>
      </c>
    </row>
    <row r="965" spans="1:22" x14ac:dyDescent="0.25">
      <c r="A965" s="6" t="s">
        <v>24</v>
      </c>
      <c r="B965" s="6" t="s">
        <v>23</v>
      </c>
      <c r="C965" s="6" t="s">
        <v>593</v>
      </c>
      <c r="D965" s="6" t="s">
        <v>593</v>
      </c>
      <c r="E965" s="24" t="s">
        <v>393</v>
      </c>
      <c r="F965" t="s">
        <v>390</v>
      </c>
      <c r="G965" t="s">
        <v>391</v>
      </c>
      <c r="H965" t="s">
        <v>388</v>
      </c>
      <c r="I965" t="s">
        <v>389</v>
      </c>
      <c r="J965" s="6" t="s">
        <v>572</v>
      </c>
      <c r="K965" s="12">
        <v>22.5</v>
      </c>
      <c r="L965" s="9">
        <v>14</v>
      </c>
      <c r="M965" s="12">
        <v>315</v>
      </c>
      <c r="N965" s="12">
        <v>0</v>
      </c>
      <c r="O965" s="11">
        <f t="shared" si="126"/>
        <v>22.5</v>
      </c>
      <c r="P965" s="12">
        <f t="shared" si="127"/>
        <v>0</v>
      </c>
      <c r="Q965" s="12">
        <f t="shared" si="128"/>
        <v>22.5</v>
      </c>
      <c r="R965" s="6" t="str">
        <f t="shared" si="129"/>
        <v>YES</v>
      </c>
      <c r="S965" s="6" t="str">
        <f t="shared" si="132"/>
        <v>YES</v>
      </c>
      <c r="T965" s="12">
        <f t="shared" si="133"/>
        <v>175</v>
      </c>
      <c r="U965" s="12">
        <f t="shared" si="130"/>
        <v>315</v>
      </c>
      <c r="V965" s="12">
        <f t="shared" si="131"/>
        <v>-140</v>
      </c>
    </row>
    <row r="966" spans="1:22" x14ac:dyDescent="0.25">
      <c r="A966" s="6" t="s">
        <v>24</v>
      </c>
      <c r="B966" s="6" t="s">
        <v>23</v>
      </c>
      <c r="C966" s="6" t="s">
        <v>593</v>
      </c>
      <c r="D966" s="6" t="s">
        <v>593</v>
      </c>
      <c r="E966" s="24" t="s">
        <v>393</v>
      </c>
      <c r="F966" t="s">
        <v>390</v>
      </c>
      <c r="G966" t="s">
        <v>391</v>
      </c>
      <c r="H966" t="s">
        <v>388</v>
      </c>
      <c r="I966" t="s">
        <v>389</v>
      </c>
      <c r="J966" s="6" t="s">
        <v>573</v>
      </c>
      <c r="K966" s="12">
        <v>0</v>
      </c>
      <c r="L966" s="9">
        <v>0</v>
      </c>
      <c r="M966" s="12">
        <v>18795.38</v>
      </c>
      <c r="N966" s="12">
        <v>18795.38</v>
      </c>
      <c r="O966" s="11" t="e">
        <f t="shared" si="126"/>
        <v>#DIV/0!</v>
      </c>
      <c r="P966" s="12" t="e">
        <f t="shared" si="127"/>
        <v>#DIV/0!</v>
      </c>
      <c r="Q966" s="12" t="e">
        <f t="shared" si="128"/>
        <v>#DIV/0!</v>
      </c>
      <c r="R966" s="6" t="e">
        <f t="shared" si="129"/>
        <v>#DIV/0!</v>
      </c>
      <c r="S966" s="6" t="e">
        <f t="shared" si="132"/>
        <v>#DIV/0!</v>
      </c>
      <c r="T966" s="12">
        <f t="shared" si="133"/>
        <v>0</v>
      </c>
      <c r="U966" s="12">
        <f t="shared" si="130"/>
        <v>37590.76</v>
      </c>
      <c r="V966" s="12">
        <f t="shared" si="131"/>
        <v>-37590.76</v>
      </c>
    </row>
    <row r="967" spans="1:22" x14ac:dyDescent="0.25">
      <c r="A967" s="6" t="s">
        <v>24</v>
      </c>
      <c r="B967" s="6" t="s">
        <v>23</v>
      </c>
      <c r="C967" s="6" t="s">
        <v>593</v>
      </c>
      <c r="D967" s="6" t="s">
        <v>593</v>
      </c>
      <c r="E967" s="24" t="s">
        <v>393</v>
      </c>
      <c r="F967" t="s">
        <v>390</v>
      </c>
      <c r="G967" t="s">
        <v>391</v>
      </c>
      <c r="H967" t="s">
        <v>388</v>
      </c>
      <c r="I967" t="s">
        <v>389</v>
      </c>
      <c r="J967" s="6" t="s">
        <v>573</v>
      </c>
      <c r="K967" s="12">
        <v>5</v>
      </c>
      <c r="L967" s="9">
        <v>545.79</v>
      </c>
      <c r="M967" s="12">
        <v>2728.95</v>
      </c>
      <c r="N967" s="12">
        <v>0</v>
      </c>
      <c r="O967" s="11">
        <f t="shared" si="126"/>
        <v>5</v>
      </c>
      <c r="P967" s="12">
        <f t="shared" si="127"/>
        <v>0</v>
      </c>
      <c r="Q967" s="12">
        <f t="shared" si="128"/>
        <v>5</v>
      </c>
      <c r="R967" s="6" t="str">
        <f t="shared" si="129"/>
        <v>NO</v>
      </c>
      <c r="S967" s="6" t="str">
        <f t="shared" si="132"/>
        <v>YES</v>
      </c>
      <c r="T967" s="12">
        <f t="shared" si="133"/>
        <v>6822.375</v>
      </c>
      <c r="U967" s="12">
        <f t="shared" si="130"/>
        <v>2728.95</v>
      </c>
      <c r="V967" s="12">
        <f t="shared" si="131"/>
        <v>4093.4250000000002</v>
      </c>
    </row>
    <row r="968" spans="1:22" x14ac:dyDescent="0.25">
      <c r="A968" s="6" t="s">
        <v>24</v>
      </c>
      <c r="B968" s="6" t="s">
        <v>23</v>
      </c>
      <c r="C968" s="6" t="s">
        <v>593</v>
      </c>
      <c r="D968" s="6" t="s">
        <v>593</v>
      </c>
      <c r="E968" s="24" t="s">
        <v>393</v>
      </c>
      <c r="F968" t="s">
        <v>390</v>
      </c>
      <c r="G968" t="s">
        <v>391</v>
      </c>
      <c r="H968" t="s">
        <v>388</v>
      </c>
      <c r="I968" t="s">
        <v>389</v>
      </c>
      <c r="J968" s="6" t="s">
        <v>573</v>
      </c>
      <c r="K968" s="12">
        <v>5.5</v>
      </c>
      <c r="L968" s="9">
        <v>5.25</v>
      </c>
      <c r="M968" s="12">
        <v>28.88</v>
      </c>
      <c r="N968" s="12">
        <v>0</v>
      </c>
      <c r="O968" s="11">
        <f t="shared" si="126"/>
        <v>5.5009523809523806</v>
      </c>
      <c r="P968" s="12">
        <f t="shared" si="127"/>
        <v>0</v>
      </c>
      <c r="Q968" s="12">
        <f t="shared" si="128"/>
        <v>5.5009523809523806</v>
      </c>
      <c r="R968" s="6" t="str">
        <f t="shared" si="129"/>
        <v>NO</v>
      </c>
      <c r="S968" s="6" t="str">
        <f t="shared" si="132"/>
        <v>YES</v>
      </c>
      <c r="T968" s="12">
        <f t="shared" si="133"/>
        <v>65.625</v>
      </c>
      <c r="U968" s="12">
        <f t="shared" si="130"/>
        <v>28.88</v>
      </c>
      <c r="V968" s="12">
        <f t="shared" si="131"/>
        <v>36.745000000000005</v>
      </c>
    </row>
    <row r="969" spans="1:22" x14ac:dyDescent="0.25">
      <c r="A969" s="6" t="s">
        <v>24</v>
      </c>
      <c r="B969" s="6" t="s">
        <v>23</v>
      </c>
      <c r="C969" s="6" t="s">
        <v>593</v>
      </c>
      <c r="D969" s="6" t="s">
        <v>593</v>
      </c>
      <c r="E969" s="24" t="s">
        <v>393</v>
      </c>
      <c r="F969" t="s">
        <v>390</v>
      </c>
      <c r="G969" t="s">
        <v>391</v>
      </c>
      <c r="H969" t="s">
        <v>388</v>
      </c>
      <c r="I969" t="s">
        <v>389</v>
      </c>
      <c r="J969" s="6" t="s">
        <v>573</v>
      </c>
      <c r="K969" s="12">
        <v>12.5</v>
      </c>
      <c r="L969" s="9">
        <v>65.349999999999994</v>
      </c>
      <c r="M969" s="12">
        <v>816.89</v>
      </c>
      <c r="N969" s="12">
        <v>0</v>
      </c>
      <c r="O969" s="11">
        <f t="shared" si="126"/>
        <v>12.500229533282328</v>
      </c>
      <c r="P969" s="12">
        <f t="shared" si="127"/>
        <v>0</v>
      </c>
      <c r="Q969" s="12">
        <f t="shared" si="128"/>
        <v>12.500229533282328</v>
      </c>
      <c r="R969" s="6" t="str">
        <f t="shared" si="129"/>
        <v>YES</v>
      </c>
      <c r="S969" s="6" t="str">
        <f t="shared" si="132"/>
        <v>YES</v>
      </c>
      <c r="T969" s="12">
        <f t="shared" si="133"/>
        <v>816.87499999999989</v>
      </c>
      <c r="U969" s="12">
        <f t="shared" si="130"/>
        <v>816.89</v>
      </c>
      <c r="V969" s="12">
        <f t="shared" si="131"/>
        <v>-1.5000000000100044E-2</v>
      </c>
    </row>
    <row r="970" spans="1:22" x14ac:dyDescent="0.25">
      <c r="A970" s="6" t="s">
        <v>24</v>
      </c>
      <c r="B970" s="6" t="s">
        <v>23</v>
      </c>
      <c r="C970" s="6" t="s">
        <v>593</v>
      </c>
      <c r="D970" s="6" t="s">
        <v>593</v>
      </c>
      <c r="E970" s="24" t="s">
        <v>393</v>
      </c>
      <c r="F970" t="s">
        <v>390</v>
      </c>
      <c r="G970" t="s">
        <v>391</v>
      </c>
      <c r="H970" t="s">
        <v>388</v>
      </c>
      <c r="I970" t="s">
        <v>389</v>
      </c>
      <c r="J970" s="6" t="s">
        <v>573</v>
      </c>
      <c r="K970" s="12">
        <v>22.5</v>
      </c>
      <c r="L970" s="9">
        <v>11</v>
      </c>
      <c r="M970" s="12">
        <v>247.5</v>
      </c>
      <c r="N970" s="12">
        <v>0</v>
      </c>
      <c r="O970" s="11">
        <f t="shared" si="126"/>
        <v>22.5</v>
      </c>
      <c r="P970" s="12">
        <f t="shared" si="127"/>
        <v>0</v>
      </c>
      <c r="Q970" s="12">
        <f t="shared" si="128"/>
        <v>22.5</v>
      </c>
      <c r="R970" s="6" t="str">
        <f t="shared" si="129"/>
        <v>YES</v>
      </c>
      <c r="S970" s="6" t="str">
        <f t="shared" si="132"/>
        <v>YES</v>
      </c>
      <c r="T970" s="12">
        <f t="shared" si="133"/>
        <v>137.5</v>
      </c>
      <c r="U970" s="12">
        <f t="shared" si="130"/>
        <v>247.5</v>
      </c>
      <c r="V970" s="12">
        <f t="shared" si="131"/>
        <v>-110</v>
      </c>
    </row>
    <row r="971" spans="1:22" x14ac:dyDescent="0.25">
      <c r="A971" s="6" t="s">
        <v>24</v>
      </c>
      <c r="B971" s="6" t="s">
        <v>23</v>
      </c>
      <c r="C971" s="6" t="s">
        <v>593</v>
      </c>
      <c r="D971" s="6" t="s">
        <v>593</v>
      </c>
      <c r="E971" s="24" t="s">
        <v>393</v>
      </c>
      <c r="F971" t="s">
        <v>390</v>
      </c>
      <c r="G971" t="s">
        <v>391</v>
      </c>
      <c r="H971" t="s">
        <v>388</v>
      </c>
      <c r="I971" t="s">
        <v>389</v>
      </c>
      <c r="J971" s="6" t="s">
        <v>574</v>
      </c>
      <c r="K971" s="12">
        <v>0</v>
      </c>
      <c r="L971" s="9">
        <v>0</v>
      </c>
      <c r="M971" s="12">
        <v>54.65</v>
      </c>
      <c r="N971" s="12">
        <v>54.65</v>
      </c>
      <c r="O971" s="11" t="e">
        <f t="shared" si="126"/>
        <v>#DIV/0!</v>
      </c>
      <c r="P971" s="12" t="e">
        <f t="shared" si="127"/>
        <v>#DIV/0!</v>
      </c>
      <c r="Q971" s="12" t="e">
        <f t="shared" si="128"/>
        <v>#DIV/0!</v>
      </c>
      <c r="R971" s="6" t="e">
        <f t="shared" si="129"/>
        <v>#DIV/0!</v>
      </c>
      <c r="S971" s="6" t="e">
        <f t="shared" si="132"/>
        <v>#DIV/0!</v>
      </c>
      <c r="T971" s="12">
        <f t="shared" si="133"/>
        <v>0</v>
      </c>
      <c r="U971" s="12">
        <f t="shared" si="130"/>
        <v>109.3</v>
      </c>
      <c r="V971" s="12">
        <f t="shared" si="131"/>
        <v>-109.3</v>
      </c>
    </row>
    <row r="972" spans="1:22" x14ac:dyDescent="0.25">
      <c r="A972" s="6" t="s">
        <v>24</v>
      </c>
      <c r="B972" s="6" t="s">
        <v>23</v>
      </c>
      <c r="C972" s="6" t="s">
        <v>593</v>
      </c>
      <c r="D972" s="6" t="s">
        <v>593</v>
      </c>
      <c r="E972" s="24" t="s">
        <v>393</v>
      </c>
      <c r="F972" t="s">
        <v>390</v>
      </c>
      <c r="G972" t="s">
        <v>391</v>
      </c>
      <c r="H972" t="s">
        <v>388</v>
      </c>
      <c r="I972" t="s">
        <v>389</v>
      </c>
      <c r="J972" s="6" t="s">
        <v>574</v>
      </c>
      <c r="K972" s="12">
        <v>5</v>
      </c>
      <c r="L972" s="9">
        <v>4.37</v>
      </c>
      <c r="M972" s="12">
        <v>21.85</v>
      </c>
      <c r="N972" s="12">
        <v>0</v>
      </c>
      <c r="O972" s="11">
        <f t="shared" si="126"/>
        <v>5</v>
      </c>
      <c r="P972" s="12">
        <f t="shared" si="127"/>
        <v>0</v>
      </c>
      <c r="Q972" s="12">
        <f t="shared" si="128"/>
        <v>5</v>
      </c>
      <c r="R972" s="6" t="str">
        <f t="shared" si="129"/>
        <v>NO</v>
      </c>
      <c r="S972" s="6" t="str">
        <f t="shared" si="132"/>
        <v>YES</v>
      </c>
      <c r="T972" s="12">
        <f t="shared" si="133"/>
        <v>54.625</v>
      </c>
      <c r="U972" s="12">
        <f t="shared" si="130"/>
        <v>21.85</v>
      </c>
      <c r="V972" s="12">
        <f t="shared" si="131"/>
        <v>32.774999999999999</v>
      </c>
    </row>
    <row r="973" spans="1:22" x14ac:dyDescent="0.25">
      <c r="A973" s="6" t="s">
        <v>24</v>
      </c>
      <c r="B973" s="6" t="s">
        <v>23</v>
      </c>
      <c r="C973" s="6" t="s">
        <v>593</v>
      </c>
      <c r="D973" s="6" t="s">
        <v>593</v>
      </c>
      <c r="E973" s="24" t="s">
        <v>393</v>
      </c>
      <c r="F973" t="s">
        <v>390</v>
      </c>
      <c r="G973" t="s">
        <v>391</v>
      </c>
      <c r="H973" t="s">
        <v>388</v>
      </c>
      <c r="I973" t="s">
        <v>389</v>
      </c>
      <c r="J973" s="6" t="s">
        <v>574</v>
      </c>
      <c r="K973" s="12">
        <v>15</v>
      </c>
      <c r="L973" s="9">
        <v>210.69</v>
      </c>
      <c r="M973" s="12">
        <v>3160.35</v>
      </c>
      <c r="N973" s="12">
        <v>0</v>
      </c>
      <c r="O973" s="11">
        <f t="shared" si="126"/>
        <v>15</v>
      </c>
      <c r="P973" s="12">
        <f t="shared" si="127"/>
        <v>0</v>
      </c>
      <c r="Q973" s="12">
        <f t="shared" si="128"/>
        <v>15</v>
      </c>
      <c r="R973" s="6" t="str">
        <f t="shared" si="129"/>
        <v>YES</v>
      </c>
      <c r="S973" s="6" t="str">
        <f t="shared" si="132"/>
        <v>YES</v>
      </c>
      <c r="T973" s="12">
        <f t="shared" si="133"/>
        <v>2633.625</v>
      </c>
      <c r="U973" s="12">
        <f t="shared" si="130"/>
        <v>3160.35</v>
      </c>
      <c r="V973" s="12">
        <f t="shared" si="131"/>
        <v>-526.72499999999991</v>
      </c>
    </row>
    <row r="974" spans="1:22" x14ac:dyDescent="0.25">
      <c r="A974" s="6" t="s">
        <v>24</v>
      </c>
      <c r="B974" s="6" t="s">
        <v>23</v>
      </c>
      <c r="C974" s="6" t="s">
        <v>593</v>
      </c>
      <c r="D974" s="6" t="s">
        <v>593</v>
      </c>
      <c r="E974" s="24" t="s">
        <v>393</v>
      </c>
      <c r="F974" t="s">
        <v>390</v>
      </c>
      <c r="G974" t="s">
        <v>391</v>
      </c>
      <c r="H974" t="s">
        <v>388</v>
      </c>
      <c r="I974" t="s">
        <v>389</v>
      </c>
      <c r="J974" s="6" t="s">
        <v>437</v>
      </c>
      <c r="K974" s="12">
        <v>0</v>
      </c>
      <c r="L974" s="9">
        <v>0</v>
      </c>
      <c r="M974" s="12">
        <v>973.74</v>
      </c>
      <c r="N974" s="12">
        <v>973.74</v>
      </c>
      <c r="O974" s="11" t="e">
        <f t="shared" si="126"/>
        <v>#DIV/0!</v>
      </c>
      <c r="P974" s="12" t="e">
        <f t="shared" si="127"/>
        <v>#DIV/0!</v>
      </c>
      <c r="Q974" s="12" t="e">
        <f t="shared" si="128"/>
        <v>#DIV/0!</v>
      </c>
      <c r="R974" s="6" t="e">
        <f t="shared" si="129"/>
        <v>#DIV/0!</v>
      </c>
      <c r="S974" s="6" t="e">
        <f t="shared" si="132"/>
        <v>#DIV/0!</v>
      </c>
      <c r="T974" s="12">
        <f t="shared" si="133"/>
        <v>0</v>
      </c>
      <c r="U974" s="12">
        <f t="shared" si="130"/>
        <v>1947.48</v>
      </c>
      <c r="V974" s="12">
        <f t="shared" si="131"/>
        <v>-1947.48</v>
      </c>
    </row>
    <row r="975" spans="1:22" x14ac:dyDescent="0.25">
      <c r="A975" s="6" t="s">
        <v>24</v>
      </c>
      <c r="B975" s="6" t="s">
        <v>23</v>
      </c>
      <c r="C975" s="6" t="s">
        <v>593</v>
      </c>
      <c r="D975" s="6" t="s">
        <v>593</v>
      </c>
      <c r="E975" s="24" t="s">
        <v>393</v>
      </c>
      <c r="F975" t="s">
        <v>390</v>
      </c>
      <c r="G975" t="s">
        <v>391</v>
      </c>
      <c r="H975" t="s">
        <v>388</v>
      </c>
      <c r="I975" t="s">
        <v>389</v>
      </c>
      <c r="J975" s="6" t="s">
        <v>437</v>
      </c>
      <c r="K975" s="12">
        <v>15</v>
      </c>
      <c r="L975" s="9">
        <v>281.13</v>
      </c>
      <c r="M975" s="12">
        <v>4216.95</v>
      </c>
      <c r="N975" s="12">
        <v>0</v>
      </c>
      <c r="O975" s="11">
        <f t="shared" si="126"/>
        <v>15</v>
      </c>
      <c r="P975" s="12">
        <f t="shared" si="127"/>
        <v>0</v>
      </c>
      <c r="Q975" s="12">
        <f t="shared" si="128"/>
        <v>15</v>
      </c>
      <c r="R975" s="6" t="str">
        <f t="shared" si="129"/>
        <v>YES</v>
      </c>
      <c r="S975" s="6" t="str">
        <f t="shared" si="132"/>
        <v>YES</v>
      </c>
      <c r="T975" s="12">
        <f t="shared" si="133"/>
        <v>3514.125</v>
      </c>
      <c r="U975" s="12">
        <f t="shared" si="130"/>
        <v>4216.95</v>
      </c>
      <c r="V975" s="12">
        <f t="shared" si="131"/>
        <v>-702.82499999999982</v>
      </c>
    </row>
    <row r="976" spans="1:22" x14ac:dyDescent="0.25">
      <c r="A976" s="6" t="s">
        <v>24</v>
      </c>
      <c r="B976" s="6" t="s">
        <v>23</v>
      </c>
      <c r="C976" s="6" t="s">
        <v>593</v>
      </c>
      <c r="D976" s="6" t="s">
        <v>593</v>
      </c>
      <c r="E976" s="24" t="s">
        <v>393</v>
      </c>
      <c r="F976" t="s">
        <v>390</v>
      </c>
      <c r="G976" t="s">
        <v>391</v>
      </c>
      <c r="H976" t="s">
        <v>388</v>
      </c>
      <c r="I976" t="s">
        <v>389</v>
      </c>
      <c r="J976" s="6" t="s">
        <v>437</v>
      </c>
      <c r="K976" s="12">
        <v>16</v>
      </c>
      <c r="L976" s="9">
        <v>108.01</v>
      </c>
      <c r="M976" s="12">
        <v>1728.16</v>
      </c>
      <c r="N976" s="12">
        <v>0</v>
      </c>
      <c r="O976" s="11">
        <f t="shared" si="126"/>
        <v>16</v>
      </c>
      <c r="P976" s="12">
        <f t="shared" si="127"/>
        <v>0</v>
      </c>
      <c r="Q976" s="12">
        <f t="shared" si="128"/>
        <v>16</v>
      </c>
      <c r="R976" s="6" t="str">
        <f t="shared" si="129"/>
        <v>YES</v>
      </c>
      <c r="S976" s="6" t="str">
        <f t="shared" si="132"/>
        <v>YES</v>
      </c>
      <c r="T976" s="12">
        <f t="shared" si="133"/>
        <v>1350.125</v>
      </c>
      <c r="U976" s="12">
        <f t="shared" si="130"/>
        <v>1728.16</v>
      </c>
      <c r="V976" s="12">
        <f t="shared" si="131"/>
        <v>-378.03500000000008</v>
      </c>
    </row>
    <row r="977" spans="1:22" x14ac:dyDescent="0.25">
      <c r="A977" s="6" t="s">
        <v>24</v>
      </c>
      <c r="B977" s="6" t="s">
        <v>23</v>
      </c>
      <c r="C977" s="6" t="s">
        <v>593</v>
      </c>
      <c r="D977" s="6" t="s">
        <v>593</v>
      </c>
      <c r="E977" s="24" t="s">
        <v>393</v>
      </c>
      <c r="F977" t="s">
        <v>390</v>
      </c>
      <c r="G977" t="s">
        <v>391</v>
      </c>
      <c r="H977" t="s">
        <v>388</v>
      </c>
      <c r="I977" t="s">
        <v>389</v>
      </c>
      <c r="J977" s="6" t="s">
        <v>537</v>
      </c>
      <c r="K977" s="12">
        <v>0</v>
      </c>
      <c r="L977" s="9">
        <v>0</v>
      </c>
      <c r="M977" s="12">
        <v>2501.66</v>
      </c>
      <c r="N977" s="12">
        <v>2036.58</v>
      </c>
      <c r="O977" s="11" t="e">
        <f t="shared" si="126"/>
        <v>#DIV/0!</v>
      </c>
      <c r="P977" s="12" t="e">
        <f t="shared" si="127"/>
        <v>#DIV/0!</v>
      </c>
      <c r="Q977" s="12" t="e">
        <f t="shared" si="128"/>
        <v>#DIV/0!</v>
      </c>
      <c r="R977" s="6" t="e">
        <f t="shared" si="129"/>
        <v>#DIV/0!</v>
      </c>
      <c r="S977" s="6" t="e">
        <f t="shared" si="132"/>
        <v>#DIV/0!</v>
      </c>
      <c r="T977" s="12">
        <f t="shared" si="133"/>
        <v>0</v>
      </c>
      <c r="U977" s="12">
        <f t="shared" si="130"/>
        <v>4538.24</v>
      </c>
      <c r="V977" s="12">
        <f t="shared" si="131"/>
        <v>-4538.24</v>
      </c>
    </row>
    <row r="978" spans="1:22" x14ac:dyDescent="0.25">
      <c r="A978" s="6" t="s">
        <v>24</v>
      </c>
      <c r="B978" s="6" t="s">
        <v>23</v>
      </c>
      <c r="C978" s="6" t="s">
        <v>593</v>
      </c>
      <c r="D978" s="6" t="s">
        <v>593</v>
      </c>
      <c r="E978" s="24" t="s">
        <v>393</v>
      </c>
      <c r="F978" t="s">
        <v>390</v>
      </c>
      <c r="G978" t="s">
        <v>391</v>
      </c>
      <c r="H978" t="s">
        <v>388</v>
      </c>
      <c r="I978" t="s">
        <v>389</v>
      </c>
      <c r="J978" s="6" t="s">
        <v>537</v>
      </c>
      <c r="K978" s="12">
        <v>5</v>
      </c>
      <c r="L978" s="9">
        <v>231.24</v>
      </c>
      <c r="M978" s="12">
        <v>1156.2</v>
      </c>
      <c r="N978" s="12">
        <v>0</v>
      </c>
      <c r="O978" s="11">
        <f t="shared" si="126"/>
        <v>5</v>
      </c>
      <c r="P978" s="12">
        <f t="shared" si="127"/>
        <v>0</v>
      </c>
      <c r="Q978" s="12">
        <f t="shared" si="128"/>
        <v>5</v>
      </c>
      <c r="R978" s="6" t="str">
        <f t="shared" si="129"/>
        <v>NO</v>
      </c>
      <c r="S978" s="6" t="str">
        <f t="shared" si="132"/>
        <v>YES</v>
      </c>
      <c r="T978" s="12">
        <f t="shared" si="133"/>
        <v>2890.5</v>
      </c>
      <c r="U978" s="12">
        <f t="shared" si="130"/>
        <v>1156.2</v>
      </c>
      <c r="V978" s="12">
        <f t="shared" si="131"/>
        <v>1734.3</v>
      </c>
    </row>
    <row r="979" spans="1:22" x14ac:dyDescent="0.25">
      <c r="A979" s="6" t="s">
        <v>24</v>
      </c>
      <c r="B979" s="6" t="s">
        <v>23</v>
      </c>
      <c r="C979" s="6" t="s">
        <v>593</v>
      </c>
      <c r="D979" s="6" t="s">
        <v>593</v>
      </c>
      <c r="E979" s="24" t="s">
        <v>393</v>
      </c>
      <c r="F979" t="s">
        <v>390</v>
      </c>
      <c r="G979" t="s">
        <v>391</v>
      </c>
      <c r="H979" t="s">
        <v>388</v>
      </c>
      <c r="I979" t="s">
        <v>389</v>
      </c>
      <c r="J979" s="6" t="s">
        <v>537</v>
      </c>
      <c r="K979" s="12">
        <v>12.5</v>
      </c>
      <c r="L979" s="9">
        <v>18.920000000000002</v>
      </c>
      <c r="M979" s="12">
        <v>236.51</v>
      </c>
      <c r="N979" s="12">
        <v>0</v>
      </c>
      <c r="O979" s="11">
        <f t="shared" si="126"/>
        <v>12.500528541226213</v>
      </c>
      <c r="P979" s="12">
        <f t="shared" si="127"/>
        <v>0</v>
      </c>
      <c r="Q979" s="12">
        <f t="shared" si="128"/>
        <v>12.500528541226213</v>
      </c>
      <c r="R979" s="6" t="str">
        <f t="shared" si="129"/>
        <v>YES</v>
      </c>
      <c r="S979" s="6" t="str">
        <f t="shared" si="132"/>
        <v>YES</v>
      </c>
      <c r="T979" s="12">
        <f t="shared" si="133"/>
        <v>236.50000000000003</v>
      </c>
      <c r="U979" s="12">
        <f t="shared" si="130"/>
        <v>236.51</v>
      </c>
      <c r="V979" s="12">
        <f t="shared" si="131"/>
        <v>-9.9999999999624833E-3</v>
      </c>
    </row>
    <row r="980" spans="1:22" x14ac:dyDescent="0.25">
      <c r="A980" s="6" t="s">
        <v>24</v>
      </c>
      <c r="B980" s="6" t="s">
        <v>23</v>
      </c>
      <c r="C980" s="6" t="s">
        <v>593</v>
      </c>
      <c r="D980" s="6" t="s">
        <v>593</v>
      </c>
      <c r="E980" s="24" t="s">
        <v>393</v>
      </c>
      <c r="F980" t="s">
        <v>390</v>
      </c>
      <c r="G980" t="s">
        <v>391</v>
      </c>
      <c r="H980" t="s">
        <v>388</v>
      </c>
      <c r="I980" t="s">
        <v>389</v>
      </c>
      <c r="J980" s="6" t="s">
        <v>575</v>
      </c>
      <c r="K980" s="12">
        <v>0</v>
      </c>
      <c r="L980" s="9">
        <v>0</v>
      </c>
      <c r="M980" s="12">
        <v>6186.7</v>
      </c>
      <c r="N980" s="12">
        <v>5857.26</v>
      </c>
      <c r="O980" s="11" t="e">
        <f t="shared" si="126"/>
        <v>#DIV/0!</v>
      </c>
      <c r="P980" s="12" t="e">
        <f t="shared" si="127"/>
        <v>#DIV/0!</v>
      </c>
      <c r="Q980" s="12" t="e">
        <f t="shared" si="128"/>
        <v>#DIV/0!</v>
      </c>
      <c r="R980" s="6" t="e">
        <f t="shared" si="129"/>
        <v>#DIV/0!</v>
      </c>
      <c r="S980" s="6" t="e">
        <f t="shared" si="132"/>
        <v>#DIV/0!</v>
      </c>
      <c r="T980" s="12">
        <f t="shared" si="133"/>
        <v>0</v>
      </c>
      <c r="U980" s="12">
        <f t="shared" si="130"/>
        <v>12043.96</v>
      </c>
      <c r="V980" s="12">
        <f t="shared" si="131"/>
        <v>-12043.96</v>
      </c>
    </row>
    <row r="981" spans="1:22" x14ac:dyDescent="0.25">
      <c r="A981" s="6" t="s">
        <v>24</v>
      </c>
      <c r="B981" s="6" t="s">
        <v>23</v>
      </c>
      <c r="C981" s="6" t="s">
        <v>593</v>
      </c>
      <c r="D981" s="6" t="s">
        <v>593</v>
      </c>
      <c r="E981" s="24" t="s">
        <v>393</v>
      </c>
      <c r="F981" t="s">
        <v>390</v>
      </c>
      <c r="G981" t="s">
        <v>391</v>
      </c>
      <c r="H981" t="s">
        <v>388</v>
      </c>
      <c r="I981" t="s">
        <v>389</v>
      </c>
      <c r="J981" s="6" t="s">
        <v>575</v>
      </c>
      <c r="K981" s="12">
        <v>5</v>
      </c>
      <c r="L981" s="9">
        <v>527.41</v>
      </c>
      <c r="M981" s="12">
        <v>2637.05</v>
      </c>
      <c r="N981" s="12">
        <v>0</v>
      </c>
      <c r="O981" s="11">
        <f t="shared" si="126"/>
        <v>5.0000000000000009</v>
      </c>
      <c r="P981" s="12">
        <f t="shared" si="127"/>
        <v>0</v>
      </c>
      <c r="Q981" s="12">
        <f t="shared" si="128"/>
        <v>5.0000000000000009</v>
      </c>
      <c r="R981" s="6" t="str">
        <f t="shared" si="129"/>
        <v>NO</v>
      </c>
      <c r="S981" s="6" t="str">
        <f t="shared" si="132"/>
        <v>YES</v>
      </c>
      <c r="T981" s="12">
        <f t="shared" si="133"/>
        <v>6592.625</v>
      </c>
      <c r="U981" s="12">
        <f t="shared" si="130"/>
        <v>2637.05</v>
      </c>
      <c r="V981" s="12">
        <f t="shared" si="131"/>
        <v>3955.5749999999998</v>
      </c>
    </row>
    <row r="982" spans="1:22" x14ac:dyDescent="0.25">
      <c r="A982" s="6" t="s">
        <v>24</v>
      </c>
      <c r="B982" s="6" t="s">
        <v>23</v>
      </c>
      <c r="C982" s="6" t="s">
        <v>593</v>
      </c>
      <c r="D982" s="6" t="s">
        <v>593</v>
      </c>
      <c r="E982" s="24" t="s">
        <v>393</v>
      </c>
      <c r="F982" t="s">
        <v>390</v>
      </c>
      <c r="G982" t="s">
        <v>391</v>
      </c>
      <c r="H982" t="s">
        <v>388</v>
      </c>
      <c r="I982" t="s">
        <v>389</v>
      </c>
      <c r="J982" s="6" t="s">
        <v>575</v>
      </c>
      <c r="K982" s="12">
        <v>12.5</v>
      </c>
      <c r="L982" s="9">
        <v>83.12</v>
      </c>
      <c r="M982" s="12">
        <v>1039.02</v>
      </c>
      <c r="N982" s="12">
        <v>0</v>
      </c>
      <c r="O982" s="11">
        <f t="shared" si="126"/>
        <v>12.5002406159769</v>
      </c>
      <c r="P982" s="12">
        <f t="shared" si="127"/>
        <v>0</v>
      </c>
      <c r="Q982" s="12">
        <f t="shared" si="128"/>
        <v>12.5002406159769</v>
      </c>
      <c r="R982" s="6" t="str">
        <f t="shared" si="129"/>
        <v>YES</v>
      </c>
      <c r="S982" s="6" t="str">
        <f t="shared" si="132"/>
        <v>YES</v>
      </c>
      <c r="T982" s="12">
        <f t="shared" si="133"/>
        <v>1039</v>
      </c>
      <c r="U982" s="12">
        <f t="shared" si="130"/>
        <v>1039.02</v>
      </c>
      <c r="V982" s="12">
        <f t="shared" si="131"/>
        <v>-1.999999999998181E-2</v>
      </c>
    </row>
    <row r="983" spans="1:22" x14ac:dyDescent="0.25">
      <c r="A983" s="6" t="s">
        <v>24</v>
      </c>
      <c r="B983" s="6" t="s">
        <v>23</v>
      </c>
      <c r="C983" s="6" t="s">
        <v>593</v>
      </c>
      <c r="D983" s="6" t="s">
        <v>593</v>
      </c>
      <c r="E983" s="24" t="s">
        <v>393</v>
      </c>
      <c r="F983" t="s">
        <v>390</v>
      </c>
      <c r="G983" t="s">
        <v>391</v>
      </c>
      <c r="H983" t="s">
        <v>388</v>
      </c>
      <c r="I983" t="s">
        <v>389</v>
      </c>
      <c r="J983" s="6" t="s">
        <v>575</v>
      </c>
      <c r="K983" s="12">
        <v>15</v>
      </c>
      <c r="L983" s="9">
        <v>27.37</v>
      </c>
      <c r="M983" s="12">
        <v>410.55</v>
      </c>
      <c r="N983" s="12">
        <v>0</v>
      </c>
      <c r="O983" s="11">
        <f t="shared" si="126"/>
        <v>15</v>
      </c>
      <c r="P983" s="12">
        <f t="shared" si="127"/>
        <v>0</v>
      </c>
      <c r="Q983" s="12">
        <f t="shared" si="128"/>
        <v>15</v>
      </c>
      <c r="R983" s="6" t="str">
        <f t="shared" si="129"/>
        <v>YES</v>
      </c>
      <c r="S983" s="6" t="str">
        <f t="shared" si="132"/>
        <v>YES</v>
      </c>
      <c r="T983" s="12">
        <f t="shared" si="133"/>
        <v>342.125</v>
      </c>
      <c r="U983" s="12">
        <f t="shared" si="130"/>
        <v>410.55</v>
      </c>
      <c r="V983" s="12">
        <f t="shared" si="131"/>
        <v>-68.425000000000011</v>
      </c>
    </row>
    <row r="984" spans="1:22" x14ac:dyDescent="0.25">
      <c r="A984" s="6" t="s">
        <v>24</v>
      </c>
      <c r="B984" s="6" t="s">
        <v>23</v>
      </c>
      <c r="C984" s="6" t="s">
        <v>593</v>
      </c>
      <c r="D984" s="6" t="s">
        <v>593</v>
      </c>
      <c r="E984" s="24" t="s">
        <v>393</v>
      </c>
      <c r="F984" t="s">
        <v>390</v>
      </c>
      <c r="G984" t="s">
        <v>391</v>
      </c>
      <c r="H984" t="s">
        <v>388</v>
      </c>
      <c r="I984" t="s">
        <v>389</v>
      </c>
      <c r="J984" s="6" t="s">
        <v>575</v>
      </c>
      <c r="K984" s="12">
        <v>22.5</v>
      </c>
      <c r="L984" s="9">
        <v>30.23</v>
      </c>
      <c r="M984" s="12">
        <v>680.18</v>
      </c>
      <c r="N984" s="12">
        <v>0</v>
      </c>
      <c r="O984" s="11">
        <f t="shared" si="126"/>
        <v>22.500165398610651</v>
      </c>
      <c r="P984" s="12">
        <f t="shared" si="127"/>
        <v>0</v>
      </c>
      <c r="Q984" s="12">
        <f t="shared" si="128"/>
        <v>22.500165398610651</v>
      </c>
      <c r="R984" s="6" t="str">
        <f t="shared" si="129"/>
        <v>YES</v>
      </c>
      <c r="S984" s="6" t="str">
        <f t="shared" si="132"/>
        <v>YES</v>
      </c>
      <c r="T984" s="12">
        <f t="shared" si="133"/>
        <v>377.875</v>
      </c>
      <c r="U984" s="12">
        <f t="shared" si="130"/>
        <v>680.18</v>
      </c>
      <c r="V984" s="12">
        <f t="shared" si="131"/>
        <v>-302.30499999999995</v>
      </c>
    </row>
    <row r="985" spans="1:22" x14ac:dyDescent="0.25">
      <c r="A985" s="6" t="s">
        <v>24</v>
      </c>
      <c r="B985" s="6" t="s">
        <v>23</v>
      </c>
      <c r="C985" s="6" t="s">
        <v>593</v>
      </c>
      <c r="D985" s="6" t="s">
        <v>593</v>
      </c>
      <c r="E985" s="24" t="s">
        <v>393</v>
      </c>
      <c r="F985" t="s">
        <v>390</v>
      </c>
      <c r="G985" t="s">
        <v>391</v>
      </c>
      <c r="H985" t="s">
        <v>388</v>
      </c>
      <c r="I985" t="s">
        <v>389</v>
      </c>
      <c r="J985" s="6" t="s">
        <v>576</v>
      </c>
      <c r="K985" s="12">
        <v>0</v>
      </c>
      <c r="L985" s="9">
        <v>560</v>
      </c>
      <c r="M985" s="12">
        <v>15457.71</v>
      </c>
      <c r="N985" s="12">
        <v>150</v>
      </c>
      <c r="O985" s="11">
        <f t="shared" si="126"/>
        <v>27.603053571428571</v>
      </c>
      <c r="P985" s="12">
        <f t="shared" si="127"/>
        <v>0.26785714285714285</v>
      </c>
      <c r="Q985" s="12">
        <f t="shared" si="128"/>
        <v>27.870910714285714</v>
      </c>
      <c r="R985" s="6" t="str">
        <f t="shared" si="129"/>
        <v>YES</v>
      </c>
      <c r="S985" s="6" t="str">
        <f t="shared" si="132"/>
        <v>YES</v>
      </c>
      <c r="T985" s="12">
        <f t="shared" si="133"/>
        <v>7000</v>
      </c>
      <c r="U985" s="12">
        <f t="shared" si="130"/>
        <v>15607.71</v>
      </c>
      <c r="V985" s="12">
        <f t="shared" si="131"/>
        <v>-8607.7099999999991</v>
      </c>
    </row>
    <row r="986" spans="1:22" x14ac:dyDescent="0.25">
      <c r="A986" s="6" t="s">
        <v>24</v>
      </c>
      <c r="B986" s="6" t="s">
        <v>23</v>
      </c>
      <c r="C986" s="6" t="s">
        <v>593</v>
      </c>
      <c r="D986" s="6" t="s">
        <v>593</v>
      </c>
      <c r="E986" s="24" t="s">
        <v>393</v>
      </c>
      <c r="F986" t="s">
        <v>390</v>
      </c>
      <c r="G986" t="s">
        <v>391</v>
      </c>
      <c r="H986" t="s">
        <v>388</v>
      </c>
      <c r="I986" t="s">
        <v>389</v>
      </c>
      <c r="J986" s="6" t="s">
        <v>577</v>
      </c>
      <c r="K986" s="12">
        <v>0</v>
      </c>
      <c r="L986" s="9">
        <v>0</v>
      </c>
      <c r="M986" s="12">
        <v>6841.71</v>
      </c>
      <c r="N986" s="12">
        <v>6841.71</v>
      </c>
      <c r="O986" s="11" t="e">
        <f t="shared" si="126"/>
        <v>#DIV/0!</v>
      </c>
      <c r="P986" s="12" t="e">
        <f t="shared" si="127"/>
        <v>#DIV/0!</v>
      </c>
      <c r="Q986" s="12" t="e">
        <f t="shared" si="128"/>
        <v>#DIV/0!</v>
      </c>
      <c r="R986" s="6" t="e">
        <f t="shared" si="129"/>
        <v>#DIV/0!</v>
      </c>
      <c r="S986" s="6" t="e">
        <f t="shared" si="132"/>
        <v>#DIV/0!</v>
      </c>
      <c r="T986" s="12">
        <f t="shared" si="133"/>
        <v>0</v>
      </c>
      <c r="U986" s="12">
        <f t="shared" si="130"/>
        <v>13683.42</v>
      </c>
      <c r="V986" s="12">
        <f t="shared" si="131"/>
        <v>-13683.42</v>
      </c>
    </row>
    <row r="987" spans="1:22" x14ac:dyDescent="0.25">
      <c r="A987" s="6" t="s">
        <v>24</v>
      </c>
      <c r="B987" s="6" t="s">
        <v>23</v>
      </c>
      <c r="C987" s="6" t="s">
        <v>593</v>
      </c>
      <c r="D987" s="6" t="s">
        <v>593</v>
      </c>
      <c r="E987" s="24" t="s">
        <v>393</v>
      </c>
      <c r="F987" t="s">
        <v>390</v>
      </c>
      <c r="G987" t="s">
        <v>391</v>
      </c>
      <c r="H987" t="s">
        <v>388</v>
      </c>
      <c r="I987" t="s">
        <v>389</v>
      </c>
      <c r="J987" s="6" t="s">
        <v>577</v>
      </c>
      <c r="K987" s="12">
        <v>5</v>
      </c>
      <c r="L987" s="9">
        <v>185.28</v>
      </c>
      <c r="M987" s="12">
        <v>926.4</v>
      </c>
      <c r="N987" s="12">
        <v>0</v>
      </c>
      <c r="O987" s="11">
        <f t="shared" si="126"/>
        <v>5</v>
      </c>
      <c r="P987" s="12">
        <f t="shared" si="127"/>
        <v>0</v>
      </c>
      <c r="Q987" s="12">
        <f t="shared" si="128"/>
        <v>5</v>
      </c>
      <c r="R987" s="6" t="str">
        <f t="shared" si="129"/>
        <v>NO</v>
      </c>
      <c r="S987" s="6" t="str">
        <f t="shared" si="132"/>
        <v>YES</v>
      </c>
      <c r="T987" s="12">
        <f t="shared" si="133"/>
        <v>2316</v>
      </c>
      <c r="U987" s="12">
        <f t="shared" si="130"/>
        <v>926.4</v>
      </c>
      <c r="V987" s="12">
        <f t="shared" si="131"/>
        <v>1389.6</v>
      </c>
    </row>
    <row r="988" spans="1:22" x14ac:dyDescent="0.25">
      <c r="A988" s="6" t="s">
        <v>24</v>
      </c>
      <c r="B988" s="6" t="s">
        <v>23</v>
      </c>
      <c r="C988" s="6" t="s">
        <v>593</v>
      </c>
      <c r="D988" s="6" t="s">
        <v>593</v>
      </c>
      <c r="E988" s="24" t="s">
        <v>393</v>
      </c>
      <c r="F988" t="s">
        <v>390</v>
      </c>
      <c r="G988" t="s">
        <v>391</v>
      </c>
      <c r="H988" t="s">
        <v>388</v>
      </c>
      <c r="I988" t="s">
        <v>389</v>
      </c>
      <c r="J988" s="6" t="s">
        <v>577</v>
      </c>
      <c r="K988" s="12">
        <v>6.5</v>
      </c>
      <c r="L988" s="9">
        <v>356.64</v>
      </c>
      <c r="M988" s="12">
        <v>2318.1799999999998</v>
      </c>
      <c r="N988" s="12">
        <v>0</v>
      </c>
      <c r="O988" s="11">
        <f t="shared" ref="O988:O1051" si="134">M988/L988</f>
        <v>6.5000560789591741</v>
      </c>
      <c r="P988" s="12">
        <f t="shared" si="127"/>
        <v>0</v>
      </c>
      <c r="Q988" s="12">
        <f t="shared" si="128"/>
        <v>6.5000560789591741</v>
      </c>
      <c r="R988" s="6" t="str">
        <f t="shared" si="129"/>
        <v>NO</v>
      </c>
      <c r="S988" s="6" t="str">
        <f t="shared" si="132"/>
        <v>YES</v>
      </c>
      <c r="T988" s="12">
        <f t="shared" si="133"/>
        <v>4458</v>
      </c>
      <c r="U988" s="12">
        <f t="shared" si="130"/>
        <v>2318.1799999999998</v>
      </c>
      <c r="V988" s="12">
        <f t="shared" si="131"/>
        <v>2139.8200000000002</v>
      </c>
    </row>
    <row r="989" spans="1:22" x14ac:dyDescent="0.25">
      <c r="A989" s="6" t="s">
        <v>24</v>
      </c>
      <c r="B989" s="6" t="s">
        <v>23</v>
      </c>
      <c r="C989" s="6" t="s">
        <v>593</v>
      </c>
      <c r="D989" s="6" t="s">
        <v>593</v>
      </c>
      <c r="E989" s="24" t="s">
        <v>393</v>
      </c>
      <c r="F989" t="s">
        <v>390</v>
      </c>
      <c r="G989" t="s">
        <v>391</v>
      </c>
      <c r="H989" t="s">
        <v>388</v>
      </c>
      <c r="I989" t="s">
        <v>389</v>
      </c>
      <c r="J989" s="6" t="s">
        <v>577</v>
      </c>
      <c r="K989" s="12">
        <v>12.5</v>
      </c>
      <c r="L989" s="9">
        <v>42.45</v>
      </c>
      <c r="M989" s="12">
        <v>530.63</v>
      </c>
      <c r="N989" s="12">
        <v>0</v>
      </c>
      <c r="O989" s="11">
        <f t="shared" si="134"/>
        <v>12.500117785630152</v>
      </c>
      <c r="P989" s="12">
        <f t="shared" si="127"/>
        <v>0</v>
      </c>
      <c r="Q989" s="12">
        <f t="shared" si="128"/>
        <v>12.500117785630152</v>
      </c>
      <c r="R989" s="6" t="str">
        <f t="shared" si="129"/>
        <v>YES</v>
      </c>
      <c r="S989" s="6" t="str">
        <f t="shared" si="132"/>
        <v>YES</v>
      </c>
      <c r="T989" s="12">
        <f t="shared" si="133"/>
        <v>530.625</v>
      </c>
      <c r="U989" s="12">
        <f t="shared" si="130"/>
        <v>530.63</v>
      </c>
      <c r="V989" s="12">
        <f t="shared" si="131"/>
        <v>-4.9999999999954525E-3</v>
      </c>
    </row>
    <row r="990" spans="1:22" x14ac:dyDescent="0.25">
      <c r="A990" s="6" t="s">
        <v>24</v>
      </c>
      <c r="B990" s="6" t="s">
        <v>23</v>
      </c>
      <c r="C990" s="6" t="s">
        <v>593</v>
      </c>
      <c r="D990" s="6" t="s">
        <v>593</v>
      </c>
      <c r="E990" s="24" t="s">
        <v>393</v>
      </c>
      <c r="F990" t="s">
        <v>390</v>
      </c>
      <c r="G990" t="s">
        <v>391</v>
      </c>
      <c r="H990" t="s">
        <v>388</v>
      </c>
      <c r="I990" t="s">
        <v>389</v>
      </c>
      <c r="J990" s="6" t="s">
        <v>577</v>
      </c>
      <c r="K990" s="12">
        <v>14</v>
      </c>
      <c r="L990" s="9">
        <v>5.45</v>
      </c>
      <c r="M990" s="12">
        <v>76.3</v>
      </c>
      <c r="N990" s="12">
        <v>0</v>
      </c>
      <c r="O990" s="11">
        <f t="shared" si="134"/>
        <v>13.999999999999998</v>
      </c>
      <c r="P990" s="12">
        <f t="shared" si="127"/>
        <v>0</v>
      </c>
      <c r="Q990" s="12">
        <f t="shared" si="128"/>
        <v>13.999999999999998</v>
      </c>
      <c r="R990" s="6" t="str">
        <f t="shared" si="129"/>
        <v>YES</v>
      </c>
      <c r="S990" s="6" t="str">
        <f t="shared" si="132"/>
        <v>YES</v>
      </c>
      <c r="T990" s="12">
        <f t="shared" si="133"/>
        <v>68.125</v>
      </c>
      <c r="U990" s="12">
        <f t="shared" si="130"/>
        <v>76.3</v>
      </c>
      <c r="V990" s="12">
        <f t="shared" si="131"/>
        <v>-8.1749999999999972</v>
      </c>
    </row>
    <row r="991" spans="1:22" x14ac:dyDescent="0.25">
      <c r="A991" s="6" t="s">
        <v>24</v>
      </c>
      <c r="B991" s="6" t="s">
        <v>23</v>
      </c>
      <c r="C991" s="6" t="s">
        <v>593</v>
      </c>
      <c r="D991" s="6" t="s">
        <v>593</v>
      </c>
      <c r="E991" s="24" t="s">
        <v>393</v>
      </c>
      <c r="F991" t="s">
        <v>390</v>
      </c>
      <c r="G991" t="s">
        <v>391</v>
      </c>
      <c r="H991" t="s">
        <v>388</v>
      </c>
      <c r="I991" t="s">
        <v>389</v>
      </c>
      <c r="J991" s="6" t="s">
        <v>577</v>
      </c>
      <c r="K991" s="12">
        <v>22.5</v>
      </c>
      <c r="L991" s="9">
        <v>14</v>
      </c>
      <c r="M991" s="12">
        <v>315</v>
      </c>
      <c r="N991" s="12">
        <v>0</v>
      </c>
      <c r="O991" s="11">
        <f t="shared" si="134"/>
        <v>22.5</v>
      </c>
      <c r="P991" s="12">
        <f t="shared" si="127"/>
        <v>0</v>
      </c>
      <c r="Q991" s="12">
        <f t="shared" si="128"/>
        <v>22.5</v>
      </c>
      <c r="R991" s="6" t="str">
        <f t="shared" si="129"/>
        <v>YES</v>
      </c>
      <c r="S991" s="6" t="str">
        <f t="shared" si="132"/>
        <v>YES</v>
      </c>
      <c r="T991" s="12">
        <f t="shared" si="133"/>
        <v>175</v>
      </c>
      <c r="U991" s="12">
        <f t="shared" si="130"/>
        <v>315</v>
      </c>
      <c r="V991" s="12">
        <f t="shared" si="131"/>
        <v>-140</v>
      </c>
    </row>
    <row r="992" spans="1:22" x14ac:dyDescent="0.25">
      <c r="A992" s="6" t="s">
        <v>24</v>
      </c>
      <c r="B992" s="6" t="s">
        <v>23</v>
      </c>
      <c r="C992" s="6" t="s">
        <v>593</v>
      </c>
      <c r="D992" s="6" t="s">
        <v>593</v>
      </c>
      <c r="E992" s="24" t="s">
        <v>393</v>
      </c>
      <c r="F992" t="s">
        <v>390</v>
      </c>
      <c r="G992" t="s">
        <v>391</v>
      </c>
      <c r="H992" t="s">
        <v>388</v>
      </c>
      <c r="I992" t="s">
        <v>389</v>
      </c>
      <c r="J992" s="6" t="s">
        <v>578</v>
      </c>
      <c r="K992" s="12">
        <v>0</v>
      </c>
      <c r="L992" s="9">
        <v>0</v>
      </c>
      <c r="M992" s="12">
        <v>827.67</v>
      </c>
      <c r="N992" s="12">
        <v>827.67</v>
      </c>
      <c r="O992" s="11" t="e">
        <f t="shared" si="134"/>
        <v>#DIV/0!</v>
      </c>
      <c r="P992" s="12" t="e">
        <f t="shared" si="127"/>
        <v>#DIV/0!</v>
      </c>
      <c r="Q992" s="12" t="e">
        <f t="shared" si="128"/>
        <v>#DIV/0!</v>
      </c>
      <c r="R992" s="6" t="e">
        <f t="shared" si="129"/>
        <v>#DIV/0!</v>
      </c>
      <c r="S992" s="6" t="e">
        <f t="shared" si="132"/>
        <v>#DIV/0!</v>
      </c>
      <c r="T992" s="12">
        <f t="shared" si="133"/>
        <v>0</v>
      </c>
      <c r="U992" s="12">
        <f t="shared" si="130"/>
        <v>1655.34</v>
      </c>
      <c r="V992" s="12">
        <f t="shared" si="131"/>
        <v>-1655.34</v>
      </c>
    </row>
    <row r="993" spans="1:22" x14ac:dyDescent="0.25">
      <c r="A993" s="6" t="s">
        <v>24</v>
      </c>
      <c r="B993" s="6" t="s">
        <v>23</v>
      </c>
      <c r="C993" s="6" t="s">
        <v>593</v>
      </c>
      <c r="D993" s="6" t="s">
        <v>593</v>
      </c>
      <c r="E993" s="24" t="s">
        <v>393</v>
      </c>
      <c r="F993" t="s">
        <v>390</v>
      </c>
      <c r="G993" t="s">
        <v>391</v>
      </c>
      <c r="H993" t="s">
        <v>388</v>
      </c>
      <c r="I993" t="s">
        <v>389</v>
      </c>
      <c r="J993" s="6" t="s">
        <v>578</v>
      </c>
      <c r="K993" s="12">
        <v>5</v>
      </c>
      <c r="L993" s="9">
        <v>34.35</v>
      </c>
      <c r="M993" s="12">
        <v>171.75</v>
      </c>
      <c r="N993" s="12">
        <v>0</v>
      </c>
      <c r="O993" s="11">
        <f t="shared" si="134"/>
        <v>5</v>
      </c>
      <c r="P993" s="12">
        <f t="shared" si="127"/>
        <v>0</v>
      </c>
      <c r="Q993" s="12">
        <f t="shared" si="128"/>
        <v>5</v>
      </c>
      <c r="R993" s="6" t="str">
        <f t="shared" si="129"/>
        <v>NO</v>
      </c>
      <c r="S993" s="6" t="str">
        <f t="shared" si="132"/>
        <v>YES</v>
      </c>
      <c r="T993" s="12">
        <f t="shared" si="133"/>
        <v>429.375</v>
      </c>
      <c r="U993" s="12">
        <f t="shared" si="130"/>
        <v>171.75</v>
      </c>
      <c r="V993" s="12">
        <f t="shared" si="131"/>
        <v>257.625</v>
      </c>
    </row>
    <row r="994" spans="1:22" x14ac:dyDescent="0.25">
      <c r="A994" s="6" t="s">
        <v>24</v>
      </c>
      <c r="B994" s="6" t="s">
        <v>23</v>
      </c>
      <c r="C994" s="6" t="s">
        <v>593</v>
      </c>
      <c r="D994" s="6" t="s">
        <v>593</v>
      </c>
      <c r="E994" s="24" t="s">
        <v>393</v>
      </c>
      <c r="F994" t="s">
        <v>390</v>
      </c>
      <c r="G994" t="s">
        <v>391</v>
      </c>
      <c r="H994" t="s">
        <v>388</v>
      </c>
      <c r="I994" t="s">
        <v>389</v>
      </c>
      <c r="J994" s="6" t="s">
        <v>578</v>
      </c>
      <c r="K994" s="12">
        <v>15</v>
      </c>
      <c r="L994" s="9">
        <v>5.72</v>
      </c>
      <c r="M994" s="12">
        <v>85.8</v>
      </c>
      <c r="N994" s="12">
        <v>0</v>
      </c>
      <c r="O994" s="11">
        <f t="shared" si="134"/>
        <v>15</v>
      </c>
      <c r="P994" s="12">
        <f t="shared" si="127"/>
        <v>0</v>
      </c>
      <c r="Q994" s="12">
        <f t="shared" si="128"/>
        <v>15</v>
      </c>
      <c r="R994" s="6" t="str">
        <f t="shared" si="129"/>
        <v>YES</v>
      </c>
      <c r="S994" s="6" t="str">
        <f t="shared" si="132"/>
        <v>YES</v>
      </c>
      <c r="T994" s="12">
        <f t="shared" si="133"/>
        <v>71.5</v>
      </c>
      <c r="U994" s="12">
        <f t="shared" si="130"/>
        <v>85.8</v>
      </c>
      <c r="V994" s="12">
        <f t="shared" si="131"/>
        <v>-14.299999999999997</v>
      </c>
    </row>
    <row r="995" spans="1:22" x14ac:dyDescent="0.25">
      <c r="A995" s="6" t="s">
        <v>24</v>
      </c>
      <c r="B995" s="6" t="s">
        <v>23</v>
      </c>
      <c r="C995" s="6" t="s">
        <v>593</v>
      </c>
      <c r="D995" s="6" t="s">
        <v>593</v>
      </c>
      <c r="E995" s="24" t="s">
        <v>393</v>
      </c>
      <c r="F995" t="s">
        <v>390</v>
      </c>
      <c r="G995" t="s">
        <v>391</v>
      </c>
      <c r="H995" t="s">
        <v>388</v>
      </c>
      <c r="I995" t="s">
        <v>389</v>
      </c>
      <c r="J995" s="6" t="s">
        <v>579</v>
      </c>
      <c r="K995" s="12">
        <v>0</v>
      </c>
      <c r="L995" s="9">
        <v>181.5</v>
      </c>
      <c r="M995" s="12">
        <v>5658.29</v>
      </c>
      <c r="N995" s="12">
        <v>859.02</v>
      </c>
      <c r="O995" s="11">
        <f t="shared" si="134"/>
        <v>31.175151515151516</v>
      </c>
      <c r="P995" s="12">
        <f t="shared" si="127"/>
        <v>4.732892561983471</v>
      </c>
      <c r="Q995" s="12">
        <f t="shared" si="128"/>
        <v>35.908044077134981</v>
      </c>
      <c r="R995" s="6" t="str">
        <f t="shared" si="129"/>
        <v>YES</v>
      </c>
      <c r="S995" s="6" t="str">
        <f t="shared" si="132"/>
        <v>YES</v>
      </c>
      <c r="T995" s="12">
        <f t="shared" si="133"/>
        <v>2268.75</v>
      </c>
      <c r="U995" s="12">
        <f t="shared" si="130"/>
        <v>6517.3099999999995</v>
      </c>
      <c r="V995" s="12">
        <f t="shared" si="131"/>
        <v>-4248.5599999999995</v>
      </c>
    </row>
    <row r="996" spans="1:22" x14ac:dyDescent="0.25">
      <c r="A996" s="6" t="s">
        <v>24</v>
      </c>
      <c r="B996" s="6" t="s">
        <v>23</v>
      </c>
      <c r="C996" s="6" t="s">
        <v>593</v>
      </c>
      <c r="D996" s="6" t="s">
        <v>593</v>
      </c>
      <c r="E996" s="24" t="s">
        <v>393</v>
      </c>
      <c r="F996" t="s">
        <v>390</v>
      </c>
      <c r="G996" t="s">
        <v>391</v>
      </c>
      <c r="H996" t="s">
        <v>388</v>
      </c>
      <c r="I996" t="s">
        <v>389</v>
      </c>
      <c r="J996" s="6" t="s">
        <v>579</v>
      </c>
      <c r="K996" s="12">
        <v>5</v>
      </c>
      <c r="L996" s="9">
        <v>10.5</v>
      </c>
      <c r="M996" s="12">
        <v>52.5</v>
      </c>
      <c r="N996" s="12">
        <v>0</v>
      </c>
      <c r="O996" s="11">
        <f t="shared" si="134"/>
        <v>5</v>
      </c>
      <c r="P996" s="12">
        <f t="shared" si="127"/>
        <v>0</v>
      </c>
      <c r="Q996" s="12">
        <f t="shared" si="128"/>
        <v>5</v>
      </c>
      <c r="R996" s="6" t="str">
        <f t="shared" si="129"/>
        <v>NO</v>
      </c>
      <c r="S996" s="6" t="str">
        <f t="shared" si="132"/>
        <v>YES</v>
      </c>
      <c r="T996" s="12">
        <f t="shared" si="133"/>
        <v>131.25</v>
      </c>
      <c r="U996" s="12">
        <f t="shared" si="130"/>
        <v>52.5</v>
      </c>
      <c r="V996" s="12">
        <f t="shared" si="131"/>
        <v>78.75</v>
      </c>
    </row>
    <row r="997" spans="1:22" x14ac:dyDescent="0.25">
      <c r="A997" s="6" t="s">
        <v>24</v>
      </c>
      <c r="B997" s="6" t="s">
        <v>23</v>
      </c>
      <c r="C997" s="6" t="s">
        <v>593</v>
      </c>
      <c r="D997" s="6" t="s">
        <v>593</v>
      </c>
      <c r="E997" s="24" t="s">
        <v>393</v>
      </c>
      <c r="F997" t="s">
        <v>390</v>
      </c>
      <c r="G997" t="s">
        <v>391</v>
      </c>
      <c r="H997" t="s">
        <v>388</v>
      </c>
      <c r="I997" t="s">
        <v>389</v>
      </c>
      <c r="J997" s="6" t="s">
        <v>580</v>
      </c>
      <c r="K997" s="12">
        <v>0</v>
      </c>
      <c r="L997" s="9">
        <v>0</v>
      </c>
      <c r="M997" s="12">
        <v>16138.75</v>
      </c>
      <c r="N997" s="12">
        <v>16138.75</v>
      </c>
      <c r="O997" s="11" t="e">
        <f t="shared" si="134"/>
        <v>#DIV/0!</v>
      </c>
      <c r="P997" s="12" t="e">
        <f t="shared" si="127"/>
        <v>#DIV/0!</v>
      </c>
      <c r="Q997" s="12" t="e">
        <f t="shared" si="128"/>
        <v>#DIV/0!</v>
      </c>
      <c r="R997" s="6" t="e">
        <f t="shared" si="129"/>
        <v>#DIV/0!</v>
      </c>
      <c r="S997" s="6" t="e">
        <f t="shared" si="132"/>
        <v>#DIV/0!</v>
      </c>
      <c r="T997" s="12">
        <f t="shared" si="133"/>
        <v>0</v>
      </c>
      <c r="U997" s="12">
        <f t="shared" si="130"/>
        <v>32277.5</v>
      </c>
      <c r="V997" s="12">
        <f t="shared" si="131"/>
        <v>-32277.5</v>
      </c>
    </row>
    <row r="998" spans="1:22" x14ac:dyDescent="0.25">
      <c r="A998" s="6" t="s">
        <v>24</v>
      </c>
      <c r="B998" s="6" t="s">
        <v>23</v>
      </c>
      <c r="C998" s="6" t="s">
        <v>593</v>
      </c>
      <c r="D998" s="6" t="s">
        <v>593</v>
      </c>
      <c r="E998" s="24" t="s">
        <v>393</v>
      </c>
      <c r="F998" t="s">
        <v>390</v>
      </c>
      <c r="G998" t="s">
        <v>391</v>
      </c>
      <c r="H998" t="s">
        <v>388</v>
      </c>
      <c r="I998" t="s">
        <v>389</v>
      </c>
      <c r="J998" s="6" t="s">
        <v>580</v>
      </c>
      <c r="K998" s="12">
        <v>5.5</v>
      </c>
      <c r="L998" s="9">
        <v>560</v>
      </c>
      <c r="M998" s="12">
        <v>3080</v>
      </c>
      <c r="N998" s="12">
        <v>0</v>
      </c>
      <c r="O998" s="11">
        <f t="shared" si="134"/>
        <v>5.5</v>
      </c>
      <c r="P998" s="12">
        <f t="shared" si="127"/>
        <v>0</v>
      </c>
      <c r="Q998" s="12">
        <f t="shared" si="128"/>
        <v>5.5</v>
      </c>
      <c r="R998" s="6" t="str">
        <f t="shared" si="129"/>
        <v>NO</v>
      </c>
      <c r="S998" s="6" t="str">
        <f t="shared" si="132"/>
        <v>YES</v>
      </c>
      <c r="T998" s="12">
        <f t="shared" si="133"/>
        <v>7000</v>
      </c>
      <c r="U998" s="12">
        <f t="shared" si="130"/>
        <v>3080</v>
      </c>
      <c r="V998" s="12">
        <f t="shared" si="131"/>
        <v>3920</v>
      </c>
    </row>
    <row r="999" spans="1:22" x14ac:dyDescent="0.25">
      <c r="A999" s="6" t="s">
        <v>24</v>
      </c>
      <c r="B999" s="6" t="s">
        <v>23</v>
      </c>
      <c r="C999" s="6" t="s">
        <v>593</v>
      </c>
      <c r="D999" s="6" t="s">
        <v>593</v>
      </c>
      <c r="E999" s="24" t="s">
        <v>393</v>
      </c>
      <c r="F999" t="s">
        <v>390</v>
      </c>
      <c r="G999" t="s">
        <v>391</v>
      </c>
      <c r="H999" t="s">
        <v>388</v>
      </c>
      <c r="I999" t="s">
        <v>389</v>
      </c>
      <c r="J999" s="6" t="s">
        <v>580</v>
      </c>
      <c r="K999" s="12">
        <v>13</v>
      </c>
      <c r="L999" s="9">
        <v>159.34</v>
      </c>
      <c r="M999" s="12">
        <v>2071.42</v>
      </c>
      <c r="N999" s="12">
        <v>0</v>
      </c>
      <c r="O999" s="11">
        <f t="shared" si="134"/>
        <v>13</v>
      </c>
      <c r="P999" s="12">
        <f t="shared" si="127"/>
        <v>0</v>
      </c>
      <c r="Q999" s="12">
        <f t="shared" si="128"/>
        <v>13</v>
      </c>
      <c r="R999" s="6" t="str">
        <f t="shared" si="129"/>
        <v>YES</v>
      </c>
      <c r="S999" s="6" t="str">
        <f t="shared" si="132"/>
        <v>YES</v>
      </c>
      <c r="T999" s="12">
        <f t="shared" si="133"/>
        <v>1991.75</v>
      </c>
      <c r="U999" s="12">
        <f t="shared" si="130"/>
        <v>2071.42</v>
      </c>
      <c r="V999" s="12">
        <f t="shared" si="131"/>
        <v>-79.670000000000073</v>
      </c>
    </row>
    <row r="1000" spans="1:22" x14ac:dyDescent="0.25">
      <c r="A1000" s="6" t="s">
        <v>24</v>
      </c>
      <c r="B1000" s="6" t="s">
        <v>23</v>
      </c>
      <c r="C1000" s="6" t="s">
        <v>593</v>
      </c>
      <c r="D1000" s="6" t="s">
        <v>593</v>
      </c>
      <c r="E1000" s="24" t="s">
        <v>393</v>
      </c>
      <c r="F1000" t="s">
        <v>390</v>
      </c>
      <c r="G1000" t="s">
        <v>391</v>
      </c>
      <c r="H1000" t="s">
        <v>388</v>
      </c>
      <c r="I1000" t="s">
        <v>389</v>
      </c>
      <c r="J1000" s="6" t="s">
        <v>580</v>
      </c>
      <c r="K1000" s="12">
        <v>22.5</v>
      </c>
      <c r="L1000" s="9">
        <v>12</v>
      </c>
      <c r="M1000" s="12">
        <v>270</v>
      </c>
      <c r="N1000" s="12">
        <v>0</v>
      </c>
      <c r="O1000" s="11">
        <f t="shared" si="134"/>
        <v>22.5</v>
      </c>
      <c r="P1000" s="12">
        <f t="shared" si="127"/>
        <v>0</v>
      </c>
      <c r="Q1000" s="12">
        <f t="shared" si="128"/>
        <v>22.5</v>
      </c>
      <c r="R1000" s="6" t="str">
        <f t="shared" si="129"/>
        <v>YES</v>
      </c>
      <c r="S1000" s="6" t="str">
        <f t="shared" si="132"/>
        <v>YES</v>
      </c>
      <c r="T1000" s="12">
        <f t="shared" si="133"/>
        <v>150</v>
      </c>
      <c r="U1000" s="12">
        <f t="shared" si="130"/>
        <v>270</v>
      </c>
      <c r="V1000" s="12">
        <f t="shared" si="131"/>
        <v>-120</v>
      </c>
    </row>
    <row r="1001" spans="1:22" x14ac:dyDescent="0.25">
      <c r="A1001" s="6" t="s">
        <v>24</v>
      </c>
      <c r="B1001" s="6" t="s">
        <v>23</v>
      </c>
      <c r="C1001" s="6" t="s">
        <v>593</v>
      </c>
      <c r="D1001" s="6" t="s">
        <v>593</v>
      </c>
      <c r="E1001" s="24" t="s">
        <v>393</v>
      </c>
      <c r="F1001" t="s">
        <v>390</v>
      </c>
      <c r="G1001" t="s">
        <v>391</v>
      </c>
      <c r="H1001" t="s">
        <v>388</v>
      </c>
      <c r="I1001" t="s">
        <v>389</v>
      </c>
      <c r="J1001" s="6" t="s">
        <v>581</v>
      </c>
      <c r="K1001" s="12">
        <v>0</v>
      </c>
      <c r="L1001" s="9">
        <v>0</v>
      </c>
      <c r="M1001" s="12">
        <v>5354.01</v>
      </c>
      <c r="N1001" s="12">
        <v>5290.71</v>
      </c>
      <c r="O1001" s="11" t="e">
        <f t="shared" si="134"/>
        <v>#DIV/0!</v>
      </c>
      <c r="P1001" s="12" t="e">
        <f t="shared" si="127"/>
        <v>#DIV/0!</v>
      </c>
      <c r="Q1001" s="12" t="e">
        <f t="shared" si="128"/>
        <v>#DIV/0!</v>
      </c>
      <c r="R1001" s="6" t="e">
        <f t="shared" si="129"/>
        <v>#DIV/0!</v>
      </c>
      <c r="S1001" s="6" t="e">
        <f t="shared" si="132"/>
        <v>#DIV/0!</v>
      </c>
      <c r="T1001" s="12">
        <f t="shared" si="133"/>
        <v>0</v>
      </c>
      <c r="U1001" s="12">
        <f t="shared" si="130"/>
        <v>10644.720000000001</v>
      </c>
      <c r="V1001" s="12">
        <f t="shared" si="131"/>
        <v>-10644.720000000001</v>
      </c>
    </row>
    <row r="1002" spans="1:22" x14ac:dyDescent="0.25">
      <c r="A1002" s="6" t="s">
        <v>24</v>
      </c>
      <c r="B1002" s="6" t="s">
        <v>23</v>
      </c>
      <c r="C1002" s="6" t="s">
        <v>593</v>
      </c>
      <c r="D1002" s="6" t="s">
        <v>593</v>
      </c>
      <c r="E1002" s="24" t="s">
        <v>393</v>
      </c>
      <c r="F1002" t="s">
        <v>390</v>
      </c>
      <c r="G1002" t="s">
        <v>391</v>
      </c>
      <c r="H1002" t="s">
        <v>388</v>
      </c>
      <c r="I1002" t="s">
        <v>389</v>
      </c>
      <c r="J1002" s="6" t="s">
        <v>581</v>
      </c>
      <c r="K1002" s="12">
        <v>5</v>
      </c>
      <c r="L1002" s="9">
        <v>264.02999999999997</v>
      </c>
      <c r="M1002" s="12">
        <v>1320.15</v>
      </c>
      <c r="N1002" s="12">
        <v>0</v>
      </c>
      <c r="O1002" s="11">
        <f t="shared" si="134"/>
        <v>5.0000000000000009</v>
      </c>
      <c r="P1002" s="12">
        <f t="shared" si="127"/>
        <v>0</v>
      </c>
      <c r="Q1002" s="12">
        <f t="shared" si="128"/>
        <v>5.0000000000000009</v>
      </c>
      <c r="R1002" s="6" t="str">
        <f t="shared" si="129"/>
        <v>NO</v>
      </c>
      <c r="S1002" s="6" t="str">
        <f t="shared" si="132"/>
        <v>YES</v>
      </c>
      <c r="T1002" s="12">
        <f t="shared" si="133"/>
        <v>3300.3749999999995</v>
      </c>
      <c r="U1002" s="12">
        <f t="shared" si="130"/>
        <v>1320.15</v>
      </c>
      <c r="V1002" s="12">
        <f t="shared" si="131"/>
        <v>1980.2249999999995</v>
      </c>
    </row>
    <row r="1003" spans="1:22" x14ac:dyDescent="0.25">
      <c r="A1003" s="6" t="s">
        <v>24</v>
      </c>
      <c r="B1003" s="6" t="s">
        <v>23</v>
      </c>
      <c r="C1003" s="6" t="s">
        <v>593</v>
      </c>
      <c r="D1003" s="6" t="s">
        <v>593</v>
      </c>
      <c r="E1003" s="24" t="s">
        <v>393</v>
      </c>
      <c r="F1003" t="s">
        <v>390</v>
      </c>
      <c r="G1003" t="s">
        <v>391</v>
      </c>
      <c r="H1003" t="s">
        <v>388</v>
      </c>
      <c r="I1003" t="s">
        <v>389</v>
      </c>
      <c r="J1003" s="6" t="s">
        <v>581</v>
      </c>
      <c r="K1003" s="12">
        <v>12.5</v>
      </c>
      <c r="L1003" s="9">
        <v>15.15</v>
      </c>
      <c r="M1003" s="12">
        <v>189.38</v>
      </c>
      <c r="N1003" s="12">
        <v>0</v>
      </c>
      <c r="O1003" s="11">
        <f t="shared" si="134"/>
        <v>12.5003300330033</v>
      </c>
      <c r="P1003" s="12">
        <f t="shared" si="127"/>
        <v>0</v>
      </c>
      <c r="Q1003" s="12">
        <f t="shared" si="128"/>
        <v>12.5003300330033</v>
      </c>
      <c r="R1003" s="6" t="str">
        <f t="shared" si="129"/>
        <v>YES</v>
      </c>
      <c r="S1003" s="6" t="str">
        <f t="shared" si="132"/>
        <v>YES</v>
      </c>
      <c r="T1003" s="12">
        <f t="shared" si="133"/>
        <v>189.375</v>
      </c>
      <c r="U1003" s="12">
        <f t="shared" si="130"/>
        <v>189.38</v>
      </c>
      <c r="V1003" s="12">
        <f t="shared" si="131"/>
        <v>-4.9999999999954525E-3</v>
      </c>
    </row>
    <row r="1004" spans="1:22" x14ac:dyDescent="0.25">
      <c r="A1004" s="6" t="s">
        <v>24</v>
      </c>
      <c r="B1004" s="6" t="s">
        <v>23</v>
      </c>
      <c r="C1004" s="6" t="s">
        <v>593</v>
      </c>
      <c r="D1004" s="6" t="s">
        <v>593</v>
      </c>
      <c r="E1004" s="24" t="s">
        <v>393</v>
      </c>
      <c r="F1004" t="s">
        <v>390</v>
      </c>
      <c r="G1004" t="s">
        <v>391</v>
      </c>
      <c r="H1004" t="s">
        <v>388</v>
      </c>
      <c r="I1004" t="s">
        <v>389</v>
      </c>
      <c r="J1004" s="6" t="s">
        <v>581</v>
      </c>
      <c r="K1004" s="12">
        <v>15</v>
      </c>
      <c r="L1004" s="9">
        <v>22.24</v>
      </c>
      <c r="M1004" s="12">
        <v>333.6</v>
      </c>
      <c r="N1004" s="12">
        <v>0</v>
      </c>
      <c r="O1004" s="11">
        <f t="shared" si="134"/>
        <v>15.000000000000002</v>
      </c>
      <c r="P1004" s="12">
        <f t="shared" si="127"/>
        <v>0</v>
      </c>
      <c r="Q1004" s="12">
        <f t="shared" si="128"/>
        <v>15.000000000000002</v>
      </c>
      <c r="R1004" s="6" t="str">
        <f t="shared" si="129"/>
        <v>YES</v>
      </c>
      <c r="S1004" s="6" t="str">
        <f t="shared" si="132"/>
        <v>YES</v>
      </c>
      <c r="T1004" s="12">
        <f t="shared" si="133"/>
        <v>278</v>
      </c>
      <c r="U1004" s="12">
        <f t="shared" si="130"/>
        <v>333.6</v>
      </c>
      <c r="V1004" s="12">
        <f t="shared" si="131"/>
        <v>-55.600000000000023</v>
      </c>
    </row>
    <row r="1005" spans="1:22" x14ac:dyDescent="0.25">
      <c r="A1005" s="6" t="s">
        <v>24</v>
      </c>
      <c r="B1005" s="6" t="s">
        <v>23</v>
      </c>
      <c r="C1005" s="6" t="s">
        <v>593</v>
      </c>
      <c r="D1005" s="6" t="s">
        <v>593</v>
      </c>
      <c r="E1005" s="24" t="s">
        <v>393</v>
      </c>
      <c r="F1005" t="s">
        <v>390</v>
      </c>
      <c r="G1005" t="s">
        <v>391</v>
      </c>
      <c r="H1005" t="s">
        <v>388</v>
      </c>
      <c r="I1005" t="s">
        <v>389</v>
      </c>
      <c r="J1005" s="6" t="s">
        <v>581</v>
      </c>
      <c r="K1005" s="12">
        <v>22.5</v>
      </c>
      <c r="L1005" s="9">
        <v>8</v>
      </c>
      <c r="M1005" s="12">
        <v>180</v>
      </c>
      <c r="N1005" s="12">
        <v>0</v>
      </c>
      <c r="O1005" s="11">
        <f t="shared" si="134"/>
        <v>22.5</v>
      </c>
      <c r="P1005" s="12">
        <f t="shared" si="127"/>
        <v>0</v>
      </c>
      <c r="Q1005" s="12">
        <f t="shared" si="128"/>
        <v>22.5</v>
      </c>
      <c r="R1005" s="6" t="str">
        <f t="shared" si="129"/>
        <v>YES</v>
      </c>
      <c r="S1005" s="6" t="str">
        <f t="shared" si="132"/>
        <v>YES</v>
      </c>
      <c r="T1005" s="12">
        <f t="shared" si="133"/>
        <v>100</v>
      </c>
      <c r="U1005" s="12">
        <f t="shared" si="130"/>
        <v>180</v>
      </c>
      <c r="V1005" s="12">
        <f t="shared" si="131"/>
        <v>-80</v>
      </c>
    </row>
    <row r="1006" spans="1:22" x14ac:dyDescent="0.25">
      <c r="A1006" s="6" t="s">
        <v>24</v>
      </c>
      <c r="B1006" s="6" t="s">
        <v>23</v>
      </c>
      <c r="C1006" s="6" t="s">
        <v>593</v>
      </c>
      <c r="D1006" s="6" t="s">
        <v>593</v>
      </c>
      <c r="E1006" s="24" t="s">
        <v>393</v>
      </c>
      <c r="F1006" t="s">
        <v>390</v>
      </c>
      <c r="G1006" t="s">
        <v>391</v>
      </c>
      <c r="H1006" t="s">
        <v>388</v>
      </c>
      <c r="I1006" t="s">
        <v>389</v>
      </c>
      <c r="J1006" s="6" t="s">
        <v>582</v>
      </c>
      <c r="K1006" s="12">
        <v>0</v>
      </c>
      <c r="L1006" s="9">
        <v>0</v>
      </c>
      <c r="M1006" s="12">
        <v>3508.85</v>
      </c>
      <c r="N1006" s="12">
        <v>3508.85</v>
      </c>
      <c r="O1006" s="11" t="e">
        <f t="shared" si="134"/>
        <v>#DIV/0!</v>
      </c>
      <c r="P1006" s="12" t="e">
        <f t="shared" si="127"/>
        <v>#DIV/0!</v>
      </c>
      <c r="Q1006" s="12" t="e">
        <f t="shared" si="128"/>
        <v>#DIV/0!</v>
      </c>
      <c r="R1006" s="6" t="e">
        <f t="shared" si="129"/>
        <v>#DIV/0!</v>
      </c>
      <c r="S1006" s="6" t="e">
        <f t="shared" si="132"/>
        <v>#DIV/0!</v>
      </c>
      <c r="T1006" s="12">
        <f t="shared" si="133"/>
        <v>0</v>
      </c>
      <c r="U1006" s="12">
        <f t="shared" si="130"/>
        <v>7017.7</v>
      </c>
      <c r="V1006" s="12">
        <f t="shared" si="131"/>
        <v>-7017.7</v>
      </c>
    </row>
    <row r="1007" spans="1:22" x14ac:dyDescent="0.25">
      <c r="A1007" s="6" t="s">
        <v>24</v>
      </c>
      <c r="B1007" s="6" t="s">
        <v>23</v>
      </c>
      <c r="C1007" s="6" t="s">
        <v>593</v>
      </c>
      <c r="D1007" s="6" t="s">
        <v>593</v>
      </c>
      <c r="E1007" s="24" t="s">
        <v>393</v>
      </c>
      <c r="F1007" t="s">
        <v>390</v>
      </c>
      <c r="G1007" t="s">
        <v>391</v>
      </c>
      <c r="H1007" t="s">
        <v>388</v>
      </c>
      <c r="I1007" t="s">
        <v>389</v>
      </c>
      <c r="J1007" s="6" t="s">
        <v>582</v>
      </c>
      <c r="K1007" s="12">
        <v>5.5</v>
      </c>
      <c r="L1007" s="9">
        <v>88.92</v>
      </c>
      <c r="M1007" s="12">
        <v>489.07</v>
      </c>
      <c r="N1007" s="12">
        <v>0</v>
      </c>
      <c r="O1007" s="11">
        <f t="shared" si="134"/>
        <v>5.5001124606387766</v>
      </c>
      <c r="P1007" s="12">
        <f t="shared" si="127"/>
        <v>0</v>
      </c>
      <c r="Q1007" s="12">
        <f t="shared" si="128"/>
        <v>5.5001124606387766</v>
      </c>
      <c r="R1007" s="6" t="str">
        <f t="shared" si="129"/>
        <v>NO</v>
      </c>
      <c r="S1007" s="6" t="str">
        <f t="shared" si="132"/>
        <v>YES</v>
      </c>
      <c r="T1007" s="12">
        <f t="shared" si="133"/>
        <v>1111.5</v>
      </c>
      <c r="U1007" s="12">
        <f t="shared" si="130"/>
        <v>489.07</v>
      </c>
      <c r="V1007" s="12">
        <f t="shared" si="131"/>
        <v>622.43000000000006</v>
      </c>
    </row>
    <row r="1008" spans="1:22" x14ac:dyDescent="0.25">
      <c r="A1008" s="6" t="s">
        <v>24</v>
      </c>
      <c r="B1008" s="6" t="s">
        <v>23</v>
      </c>
      <c r="C1008" s="6" t="s">
        <v>593</v>
      </c>
      <c r="D1008" s="6" t="s">
        <v>593</v>
      </c>
      <c r="E1008" s="24" t="s">
        <v>393</v>
      </c>
      <c r="F1008" t="s">
        <v>390</v>
      </c>
      <c r="G1008" t="s">
        <v>391</v>
      </c>
      <c r="H1008" t="s">
        <v>388</v>
      </c>
      <c r="I1008" t="s">
        <v>389</v>
      </c>
      <c r="J1008" s="6" t="s">
        <v>582</v>
      </c>
      <c r="K1008" s="12">
        <v>13</v>
      </c>
      <c r="L1008" s="9">
        <v>14.72</v>
      </c>
      <c r="M1008" s="12">
        <v>191.36</v>
      </c>
      <c r="N1008" s="12">
        <v>0</v>
      </c>
      <c r="O1008" s="11">
        <f t="shared" si="134"/>
        <v>13</v>
      </c>
      <c r="P1008" s="12">
        <f t="shared" si="127"/>
        <v>0</v>
      </c>
      <c r="Q1008" s="12">
        <f t="shared" si="128"/>
        <v>13</v>
      </c>
      <c r="R1008" s="6" t="str">
        <f t="shared" si="129"/>
        <v>YES</v>
      </c>
      <c r="S1008" s="6" t="str">
        <f t="shared" si="132"/>
        <v>YES</v>
      </c>
      <c r="T1008" s="12">
        <f t="shared" si="133"/>
        <v>184</v>
      </c>
      <c r="U1008" s="12">
        <f t="shared" si="130"/>
        <v>191.36</v>
      </c>
      <c r="V1008" s="12">
        <f t="shared" si="131"/>
        <v>-7.3600000000000136</v>
      </c>
    </row>
    <row r="1009" spans="1:22" x14ac:dyDescent="0.25">
      <c r="A1009" s="6" t="s">
        <v>24</v>
      </c>
      <c r="B1009" s="6" t="s">
        <v>23</v>
      </c>
      <c r="C1009" s="6" t="s">
        <v>593</v>
      </c>
      <c r="D1009" s="6" t="s">
        <v>593</v>
      </c>
      <c r="E1009" s="24" t="s">
        <v>393</v>
      </c>
      <c r="F1009" t="s">
        <v>390</v>
      </c>
      <c r="G1009" t="s">
        <v>391</v>
      </c>
      <c r="H1009" t="s">
        <v>388</v>
      </c>
      <c r="I1009" t="s">
        <v>389</v>
      </c>
      <c r="J1009" s="6" t="s">
        <v>582</v>
      </c>
      <c r="K1009" s="12">
        <v>15</v>
      </c>
      <c r="L1009" s="9">
        <v>362.14</v>
      </c>
      <c r="M1009" s="12">
        <v>5432.1</v>
      </c>
      <c r="N1009" s="12">
        <v>0</v>
      </c>
      <c r="O1009" s="11">
        <f t="shared" si="134"/>
        <v>15.000000000000002</v>
      </c>
      <c r="P1009" s="12">
        <f t="shared" si="127"/>
        <v>0</v>
      </c>
      <c r="Q1009" s="12">
        <f t="shared" si="128"/>
        <v>15.000000000000002</v>
      </c>
      <c r="R1009" s="6" t="str">
        <f t="shared" si="129"/>
        <v>YES</v>
      </c>
      <c r="S1009" s="6" t="str">
        <f t="shared" si="132"/>
        <v>YES</v>
      </c>
      <c r="T1009" s="12">
        <f t="shared" si="133"/>
        <v>4526.75</v>
      </c>
      <c r="U1009" s="12">
        <f t="shared" si="130"/>
        <v>5432.1</v>
      </c>
      <c r="V1009" s="12">
        <f t="shared" si="131"/>
        <v>-905.35000000000036</v>
      </c>
    </row>
    <row r="1010" spans="1:22" x14ac:dyDescent="0.25">
      <c r="A1010" s="6" t="s">
        <v>24</v>
      </c>
      <c r="B1010" s="6" t="s">
        <v>23</v>
      </c>
      <c r="C1010" s="6" t="s">
        <v>593</v>
      </c>
      <c r="D1010" s="6" t="s">
        <v>593</v>
      </c>
      <c r="E1010" s="24" t="s">
        <v>393</v>
      </c>
      <c r="F1010" t="s">
        <v>390</v>
      </c>
      <c r="G1010" t="s">
        <v>391</v>
      </c>
      <c r="H1010" t="s">
        <v>388</v>
      </c>
      <c r="I1010" t="s">
        <v>389</v>
      </c>
      <c r="J1010" s="6" t="s">
        <v>582</v>
      </c>
      <c r="K1010" s="12">
        <v>16</v>
      </c>
      <c r="L1010" s="9">
        <v>70.48</v>
      </c>
      <c r="M1010" s="12">
        <v>1127.68</v>
      </c>
      <c r="N1010" s="12">
        <v>0</v>
      </c>
      <c r="O1010" s="11">
        <f t="shared" si="134"/>
        <v>16</v>
      </c>
      <c r="P1010" s="12">
        <f t="shared" si="127"/>
        <v>0</v>
      </c>
      <c r="Q1010" s="12">
        <f t="shared" si="128"/>
        <v>16</v>
      </c>
      <c r="R1010" s="6" t="str">
        <f t="shared" si="129"/>
        <v>YES</v>
      </c>
      <c r="S1010" s="6" t="str">
        <f t="shared" si="132"/>
        <v>YES</v>
      </c>
      <c r="T1010" s="12">
        <f t="shared" si="133"/>
        <v>881</v>
      </c>
      <c r="U1010" s="12">
        <f t="shared" si="130"/>
        <v>1127.68</v>
      </c>
      <c r="V1010" s="12">
        <f t="shared" si="131"/>
        <v>-246.68000000000006</v>
      </c>
    </row>
    <row r="1011" spans="1:22" x14ac:dyDescent="0.25">
      <c r="A1011" s="6" t="s">
        <v>24</v>
      </c>
      <c r="B1011" s="6" t="s">
        <v>23</v>
      </c>
      <c r="C1011" s="6" t="s">
        <v>593</v>
      </c>
      <c r="D1011" s="6" t="s">
        <v>593</v>
      </c>
      <c r="E1011" s="24" t="s">
        <v>393</v>
      </c>
      <c r="F1011" t="s">
        <v>390</v>
      </c>
      <c r="G1011" t="s">
        <v>391</v>
      </c>
      <c r="H1011" t="s">
        <v>388</v>
      </c>
      <c r="I1011" t="s">
        <v>389</v>
      </c>
      <c r="J1011" s="6" t="s">
        <v>582</v>
      </c>
      <c r="K1011" s="12">
        <v>22.5</v>
      </c>
      <c r="L1011" s="9">
        <v>6.02</v>
      </c>
      <c r="M1011" s="12">
        <v>135.44999999999999</v>
      </c>
      <c r="N1011" s="12">
        <v>0</v>
      </c>
      <c r="O1011" s="11">
        <f t="shared" si="134"/>
        <v>22.5</v>
      </c>
      <c r="P1011" s="12">
        <f t="shared" si="127"/>
        <v>0</v>
      </c>
      <c r="Q1011" s="12">
        <f t="shared" si="128"/>
        <v>22.5</v>
      </c>
      <c r="R1011" s="6" t="str">
        <f t="shared" si="129"/>
        <v>YES</v>
      </c>
      <c r="S1011" s="6" t="str">
        <f t="shared" si="132"/>
        <v>YES</v>
      </c>
      <c r="T1011" s="12">
        <f t="shared" si="133"/>
        <v>75.25</v>
      </c>
      <c r="U1011" s="12">
        <f t="shared" si="130"/>
        <v>135.44999999999999</v>
      </c>
      <c r="V1011" s="12">
        <f t="shared" si="131"/>
        <v>-60.199999999999989</v>
      </c>
    </row>
    <row r="1012" spans="1:22" x14ac:dyDescent="0.25">
      <c r="A1012" s="6" t="s">
        <v>24</v>
      </c>
      <c r="B1012" s="6" t="s">
        <v>23</v>
      </c>
      <c r="C1012" s="6" t="s">
        <v>593</v>
      </c>
      <c r="D1012" s="6" t="s">
        <v>593</v>
      </c>
      <c r="E1012" s="24" t="s">
        <v>393</v>
      </c>
      <c r="F1012" t="s">
        <v>390</v>
      </c>
      <c r="G1012" t="s">
        <v>391</v>
      </c>
      <c r="H1012" t="s">
        <v>388</v>
      </c>
      <c r="I1012" t="s">
        <v>389</v>
      </c>
      <c r="J1012" s="6" t="s">
        <v>582</v>
      </c>
      <c r="K1012" s="12">
        <v>24</v>
      </c>
      <c r="L1012" s="9">
        <v>1.1000000000000001</v>
      </c>
      <c r="M1012" s="12">
        <v>26.4</v>
      </c>
      <c r="N1012" s="12">
        <v>0</v>
      </c>
      <c r="O1012" s="11">
        <f t="shared" si="134"/>
        <v>23.999999999999996</v>
      </c>
      <c r="P1012" s="12">
        <f t="shared" si="127"/>
        <v>0</v>
      </c>
      <c r="Q1012" s="12">
        <f t="shared" si="128"/>
        <v>23.999999999999996</v>
      </c>
      <c r="R1012" s="6" t="str">
        <f t="shared" si="129"/>
        <v>YES</v>
      </c>
      <c r="S1012" s="6" t="str">
        <f t="shared" si="132"/>
        <v>YES</v>
      </c>
      <c r="T1012" s="12">
        <f t="shared" si="133"/>
        <v>13.750000000000002</v>
      </c>
      <c r="U1012" s="12">
        <f t="shared" si="130"/>
        <v>26.4</v>
      </c>
      <c r="V1012" s="12">
        <f t="shared" si="131"/>
        <v>-12.649999999999997</v>
      </c>
    </row>
    <row r="1013" spans="1:22" x14ac:dyDescent="0.25">
      <c r="A1013" s="6" t="s">
        <v>24</v>
      </c>
      <c r="B1013" s="6" t="s">
        <v>23</v>
      </c>
      <c r="C1013" s="6" t="s">
        <v>593</v>
      </c>
      <c r="D1013" s="6" t="s">
        <v>593</v>
      </c>
      <c r="E1013" s="24" t="s">
        <v>393</v>
      </c>
      <c r="F1013" t="s">
        <v>390</v>
      </c>
      <c r="G1013" t="s">
        <v>391</v>
      </c>
      <c r="H1013" t="s">
        <v>388</v>
      </c>
      <c r="I1013" t="s">
        <v>389</v>
      </c>
      <c r="J1013" s="6" t="s">
        <v>583</v>
      </c>
      <c r="K1013" s="12">
        <v>0</v>
      </c>
      <c r="L1013" s="9">
        <v>0</v>
      </c>
      <c r="M1013" s="12">
        <v>141.71</v>
      </c>
      <c r="N1013" s="12">
        <v>114.18</v>
      </c>
      <c r="O1013" s="11" t="e">
        <f t="shared" si="134"/>
        <v>#DIV/0!</v>
      </c>
      <c r="P1013" s="12" t="e">
        <f t="shared" si="127"/>
        <v>#DIV/0!</v>
      </c>
      <c r="Q1013" s="12" t="e">
        <f t="shared" si="128"/>
        <v>#DIV/0!</v>
      </c>
      <c r="R1013" s="6" t="e">
        <f t="shared" si="129"/>
        <v>#DIV/0!</v>
      </c>
      <c r="S1013" s="6" t="e">
        <f t="shared" si="132"/>
        <v>#DIV/0!</v>
      </c>
      <c r="T1013" s="12">
        <f t="shared" si="133"/>
        <v>0</v>
      </c>
      <c r="U1013" s="12">
        <f t="shared" si="130"/>
        <v>255.89000000000001</v>
      </c>
      <c r="V1013" s="12">
        <f t="shared" si="131"/>
        <v>-255.89000000000001</v>
      </c>
    </row>
    <row r="1014" spans="1:22" x14ac:dyDescent="0.25">
      <c r="A1014" s="6" t="s">
        <v>24</v>
      </c>
      <c r="B1014" s="6" t="s">
        <v>23</v>
      </c>
      <c r="C1014" s="6" t="s">
        <v>593</v>
      </c>
      <c r="D1014" s="6" t="s">
        <v>593</v>
      </c>
      <c r="E1014" s="24" t="s">
        <v>393</v>
      </c>
      <c r="F1014" t="s">
        <v>390</v>
      </c>
      <c r="G1014" t="s">
        <v>391</v>
      </c>
      <c r="H1014" t="s">
        <v>388</v>
      </c>
      <c r="I1014" t="s">
        <v>389</v>
      </c>
      <c r="J1014" s="6" t="s">
        <v>583</v>
      </c>
      <c r="K1014" s="12">
        <v>5</v>
      </c>
      <c r="L1014" s="9">
        <v>14.17</v>
      </c>
      <c r="M1014" s="12">
        <v>70.849999999999994</v>
      </c>
      <c r="N1014" s="12">
        <v>0</v>
      </c>
      <c r="O1014" s="11">
        <f t="shared" si="134"/>
        <v>5</v>
      </c>
      <c r="P1014" s="12">
        <f t="shared" si="127"/>
        <v>0</v>
      </c>
      <c r="Q1014" s="12">
        <f t="shared" si="128"/>
        <v>5</v>
      </c>
      <c r="R1014" s="6" t="str">
        <f t="shared" si="129"/>
        <v>NO</v>
      </c>
      <c r="S1014" s="6" t="str">
        <f t="shared" si="132"/>
        <v>YES</v>
      </c>
      <c r="T1014" s="12">
        <f t="shared" si="133"/>
        <v>177.125</v>
      </c>
      <c r="U1014" s="12">
        <f t="shared" si="130"/>
        <v>70.849999999999994</v>
      </c>
      <c r="V1014" s="12">
        <f t="shared" si="131"/>
        <v>106.27500000000001</v>
      </c>
    </row>
    <row r="1015" spans="1:22" x14ac:dyDescent="0.25">
      <c r="A1015" s="6" t="s">
        <v>24</v>
      </c>
      <c r="B1015" s="6" t="s">
        <v>23</v>
      </c>
      <c r="C1015" s="6" t="s">
        <v>593</v>
      </c>
      <c r="D1015" s="6" t="s">
        <v>593</v>
      </c>
      <c r="E1015" s="24" t="s">
        <v>393</v>
      </c>
      <c r="F1015" t="s">
        <v>390</v>
      </c>
      <c r="G1015" t="s">
        <v>391</v>
      </c>
      <c r="H1015" t="s">
        <v>388</v>
      </c>
      <c r="I1015" t="s">
        <v>389</v>
      </c>
      <c r="J1015" s="6" t="s">
        <v>583</v>
      </c>
      <c r="K1015" s="12">
        <v>15</v>
      </c>
      <c r="L1015" s="9">
        <v>7</v>
      </c>
      <c r="M1015" s="12">
        <v>105</v>
      </c>
      <c r="N1015" s="12">
        <v>0</v>
      </c>
      <c r="O1015" s="11">
        <f t="shared" si="134"/>
        <v>15</v>
      </c>
      <c r="P1015" s="12">
        <f t="shared" si="127"/>
        <v>0</v>
      </c>
      <c r="Q1015" s="12">
        <f t="shared" si="128"/>
        <v>15</v>
      </c>
      <c r="R1015" s="6" t="str">
        <f t="shared" si="129"/>
        <v>YES</v>
      </c>
      <c r="S1015" s="6" t="str">
        <f t="shared" si="132"/>
        <v>YES</v>
      </c>
      <c r="T1015" s="12">
        <f t="shared" si="133"/>
        <v>87.5</v>
      </c>
      <c r="U1015" s="12">
        <f t="shared" si="130"/>
        <v>105</v>
      </c>
      <c r="V1015" s="12">
        <f t="shared" si="131"/>
        <v>-17.5</v>
      </c>
    </row>
    <row r="1016" spans="1:22" x14ac:dyDescent="0.25">
      <c r="A1016" s="6" t="s">
        <v>24</v>
      </c>
      <c r="B1016" s="6" t="s">
        <v>23</v>
      </c>
      <c r="C1016" s="6" t="s">
        <v>593</v>
      </c>
      <c r="D1016" s="6" t="s">
        <v>593</v>
      </c>
      <c r="E1016" s="24" t="s">
        <v>393</v>
      </c>
      <c r="F1016" t="s">
        <v>390</v>
      </c>
      <c r="G1016" t="s">
        <v>391</v>
      </c>
      <c r="H1016" t="s">
        <v>388</v>
      </c>
      <c r="I1016" t="s">
        <v>389</v>
      </c>
      <c r="J1016" s="6" t="s">
        <v>584</v>
      </c>
      <c r="K1016" s="12">
        <v>0</v>
      </c>
      <c r="L1016" s="9">
        <v>0</v>
      </c>
      <c r="M1016" s="12">
        <v>295.52</v>
      </c>
      <c r="N1016" s="12">
        <v>295.52</v>
      </c>
      <c r="O1016" s="11" t="e">
        <f t="shared" si="134"/>
        <v>#DIV/0!</v>
      </c>
      <c r="P1016" s="12" t="e">
        <f t="shared" si="127"/>
        <v>#DIV/0!</v>
      </c>
      <c r="Q1016" s="12" t="e">
        <f t="shared" si="128"/>
        <v>#DIV/0!</v>
      </c>
      <c r="R1016" s="6" t="e">
        <f t="shared" si="129"/>
        <v>#DIV/0!</v>
      </c>
      <c r="S1016" s="6" t="e">
        <f t="shared" si="132"/>
        <v>#DIV/0!</v>
      </c>
      <c r="T1016" s="12">
        <f t="shared" si="133"/>
        <v>0</v>
      </c>
      <c r="U1016" s="12">
        <f t="shared" si="130"/>
        <v>591.04</v>
      </c>
      <c r="V1016" s="12">
        <f t="shared" si="131"/>
        <v>-591.04</v>
      </c>
    </row>
    <row r="1017" spans="1:22" x14ac:dyDescent="0.25">
      <c r="A1017" s="6" t="s">
        <v>24</v>
      </c>
      <c r="B1017" s="6" t="s">
        <v>23</v>
      </c>
      <c r="C1017" s="6" t="s">
        <v>593</v>
      </c>
      <c r="D1017" s="6" t="s">
        <v>593</v>
      </c>
      <c r="E1017" s="24" t="s">
        <v>393</v>
      </c>
      <c r="F1017" t="s">
        <v>390</v>
      </c>
      <c r="G1017" t="s">
        <v>391</v>
      </c>
      <c r="H1017" t="s">
        <v>388</v>
      </c>
      <c r="I1017" t="s">
        <v>389</v>
      </c>
      <c r="J1017" s="6" t="s">
        <v>584</v>
      </c>
      <c r="K1017" s="12">
        <v>15</v>
      </c>
      <c r="L1017" s="9">
        <v>59.38</v>
      </c>
      <c r="M1017" s="12">
        <v>890.7</v>
      </c>
      <c r="N1017" s="12">
        <v>0</v>
      </c>
      <c r="O1017" s="11">
        <f t="shared" si="134"/>
        <v>15</v>
      </c>
      <c r="P1017" s="12">
        <f t="shared" si="127"/>
        <v>0</v>
      </c>
      <c r="Q1017" s="12">
        <f t="shared" si="128"/>
        <v>15</v>
      </c>
      <c r="R1017" s="6" t="str">
        <f t="shared" si="129"/>
        <v>YES</v>
      </c>
      <c r="S1017" s="6" t="str">
        <f t="shared" si="132"/>
        <v>YES</v>
      </c>
      <c r="T1017" s="12">
        <f t="shared" si="133"/>
        <v>742.25</v>
      </c>
      <c r="U1017" s="12">
        <f t="shared" si="130"/>
        <v>890.7</v>
      </c>
      <c r="V1017" s="12">
        <f t="shared" si="131"/>
        <v>-148.45000000000005</v>
      </c>
    </row>
    <row r="1018" spans="1:22" x14ac:dyDescent="0.25">
      <c r="A1018" s="6" t="s">
        <v>24</v>
      </c>
      <c r="B1018" s="6" t="s">
        <v>23</v>
      </c>
      <c r="C1018" s="6" t="s">
        <v>593</v>
      </c>
      <c r="D1018" s="6" t="s">
        <v>593</v>
      </c>
      <c r="E1018" s="24" t="s">
        <v>393</v>
      </c>
      <c r="F1018" t="s">
        <v>390</v>
      </c>
      <c r="G1018" t="s">
        <v>391</v>
      </c>
      <c r="H1018" t="s">
        <v>388</v>
      </c>
      <c r="I1018" t="s">
        <v>389</v>
      </c>
      <c r="J1018" s="6" t="s">
        <v>584</v>
      </c>
      <c r="K1018" s="12">
        <v>16</v>
      </c>
      <c r="L1018" s="9">
        <v>16.670000000000002</v>
      </c>
      <c r="M1018" s="12">
        <v>266.72000000000003</v>
      </c>
      <c r="N1018" s="12">
        <v>0</v>
      </c>
      <c r="O1018" s="11">
        <f t="shared" si="134"/>
        <v>16</v>
      </c>
      <c r="P1018" s="12">
        <f t="shared" si="127"/>
        <v>0</v>
      </c>
      <c r="Q1018" s="12">
        <f t="shared" si="128"/>
        <v>16</v>
      </c>
      <c r="R1018" s="6" t="str">
        <f t="shared" si="129"/>
        <v>YES</v>
      </c>
      <c r="S1018" s="6" t="str">
        <f t="shared" si="132"/>
        <v>YES</v>
      </c>
      <c r="T1018" s="12">
        <f t="shared" si="133"/>
        <v>208.37500000000003</v>
      </c>
      <c r="U1018" s="12">
        <f t="shared" si="130"/>
        <v>266.72000000000003</v>
      </c>
      <c r="V1018" s="12">
        <f t="shared" si="131"/>
        <v>-58.344999999999999</v>
      </c>
    </row>
    <row r="1019" spans="1:22" x14ac:dyDescent="0.25">
      <c r="A1019" s="6" t="s">
        <v>24</v>
      </c>
      <c r="B1019" s="6" t="s">
        <v>23</v>
      </c>
      <c r="C1019" s="6" t="s">
        <v>593</v>
      </c>
      <c r="D1019" s="6" t="s">
        <v>593</v>
      </c>
      <c r="E1019" s="24" t="s">
        <v>393</v>
      </c>
      <c r="F1019" t="s">
        <v>390</v>
      </c>
      <c r="G1019" t="s">
        <v>391</v>
      </c>
      <c r="H1019" t="s">
        <v>388</v>
      </c>
      <c r="I1019" t="s">
        <v>389</v>
      </c>
      <c r="J1019" s="6" t="s">
        <v>585</v>
      </c>
      <c r="K1019" s="12">
        <v>0</v>
      </c>
      <c r="L1019" s="9">
        <v>0</v>
      </c>
      <c r="M1019" s="12">
        <v>75.64</v>
      </c>
      <c r="N1019" s="12">
        <v>75.64</v>
      </c>
      <c r="O1019" s="11" t="e">
        <f t="shared" si="134"/>
        <v>#DIV/0!</v>
      </c>
      <c r="P1019" s="12" t="e">
        <f t="shared" si="127"/>
        <v>#DIV/0!</v>
      </c>
      <c r="Q1019" s="12" t="e">
        <f t="shared" si="128"/>
        <v>#DIV/0!</v>
      </c>
      <c r="R1019" s="6" t="e">
        <f t="shared" si="129"/>
        <v>#DIV/0!</v>
      </c>
      <c r="S1019" s="6" t="e">
        <f t="shared" si="132"/>
        <v>#DIV/0!</v>
      </c>
      <c r="T1019" s="12">
        <f t="shared" si="133"/>
        <v>0</v>
      </c>
      <c r="U1019" s="12">
        <f t="shared" si="130"/>
        <v>151.28</v>
      </c>
      <c r="V1019" s="12">
        <f t="shared" si="131"/>
        <v>-151.28</v>
      </c>
    </row>
    <row r="1020" spans="1:22" x14ac:dyDescent="0.25">
      <c r="A1020" s="6" t="s">
        <v>24</v>
      </c>
      <c r="B1020" s="6" t="s">
        <v>23</v>
      </c>
      <c r="C1020" s="6" t="s">
        <v>593</v>
      </c>
      <c r="D1020" s="6" t="s">
        <v>593</v>
      </c>
      <c r="E1020" s="24" t="s">
        <v>393</v>
      </c>
      <c r="F1020" t="s">
        <v>390</v>
      </c>
      <c r="G1020" t="s">
        <v>391</v>
      </c>
      <c r="H1020" t="s">
        <v>388</v>
      </c>
      <c r="I1020" t="s">
        <v>389</v>
      </c>
      <c r="J1020" s="6" t="s">
        <v>585</v>
      </c>
      <c r="K1020" s="12">
        <v>15</v>
      </c>
      <c r="L1020" s="9">
        <v>85.41</v>
      </c>
      <c r="M1020" s="12">
        <v>1281.1500000000001</v>
      </c>
      <c r="N1020" s="12">
        <v>0</v>
      </c>
      <c r="O1020" s="11">
        <f t="shared" si="134"/>
        <v>15.000000000000002</v>
      </c>
      <c r="P1020" s="12">
        <f t="shared" si="127"/>
        <v>0</v>
      </c>
      <c r="Q1020" s="12">
        <f t="shared" si="128"/>
        <v>15.000000000000002</v>
      </c>
      <c r="R1020" s="6" t="str">
        <f t="shared" si="129"/>
        <v>YES</v>
      </c>
      <c r="S1020" s="6" t="str">
        <f t="shared" si="132"/>
        <v>YES</v>
      </c>
      <c r="T1020" s="12">
        <f t="shared" si="133"/>
        <v>1067.625</v>
      </c>
      <c r="U1020" s="12">
        <f t="shared" si="130"/>
        <v>1281.1500000000001</v>
      </c>
      <c r="V1020" s="12">
        <f t="shared" si="131"/>
        <v>-213.52500000000009</v>
      </c>
    </row>
    <row r="1021" spans="1:22" x14ac:dyDescent="0.25">
      <c r="A1021" s="6" t="s">
        <v>24</v>
      </c>
      <c r="B1021" s="6" t="s">
        <v>23</v>
      </c>
      <c r="C1021" s="6" t="s">
        <v>593</v>
      </c>
      <c r="D1021" s="6" t="s">
        <v>593</v>
      </c>
      <c r="E1021" s="24" t="s">
        <v>393</v>
      </c>
      <c r="F1021" t="s">
        <v>390</v>
      </c>
      <c r="G1021" t="s">
        <v>391</v>
      </c>
      <c r="H1021" t="s">
        <v>388</v>
      </c>
      <c r="I1021" t="s">
        <v>389</v>
      </c>
      <c r="J1021" s="6" t="s">
        <v>586</v>
      </c>
      <c r="K1021" s="12">
        <v>0</v>
      </c>
      <c r="L1021" s="9">
        <v>560</v>
      </c>
      <c r="M1021" s="12">
        <v>18403.12</v>
      </c>
      <c r="N1021" s="12">
        <v>150</v>
      </c>
      <c r="O1021" s="11">
        <f t="shared" si="134"/>
        <v>32.862714285714283</v>
      </c>
      <c r="P1021" s="12">
        <f t="shared" si="127"/>
        <v>0.26785714285714285</v>
      </c>
      <c r="Q1021" s="12">
        <f t="shared" si="128"/>
        <v>33.130571428571429</v>
      </c>
      <c r="R1021" s="6" t="str">
        <f t="shared" si="129"/>
        <v>YES</v>
      </c>
      <c r="S1021" s="6" t="str">
        <f t="shared" si="132"/>
        <v>YES</v>
      </c>
      <c r="T1021" s="12">
        <f t="shared" si="133"/>
        <v>7000</v>
      </c>
      <c r="U1021" s="12">
        <f t="shared" si="130"/>
        <v>18553.12</v>
      </c>
      <c r="V1021" s="12">
        <f t="shared" si="131"/>
        <v>-11553.119999999999</v>
      </c>
    </row>
    <row r="1022" spans="1:22" x14ac:dyDescent="0.25">
      <c r="A1022" s="6" t="s">
        <v>24</v>
      </c>
      <c r="B1022" s="6" t="s">
        <v>23</v>
      </c>
      <c r="C1022" s="6" t="s">
        <v>593</v>
      </c>
      <c r="D1022" s="6" t="s">
        <v>593</v>
      </c>
      <c r="E1022" s="24" t="s">
        <v>393</v>
      </c>
      <c r="F1022" t="s">
        <v>390</v>
      </c>
      <c r="G1022" t="s">
        <v>391</v>
      </c>
      <c r="H1022" t="s">
        <v>388</v>
      </c>
      <c r="I1022" t="s">
        <v>389</v>
      </c>
      <c r="J1022" s="6" t="s">
        <v>587</v>
      </c>
      <c r="K1022" s="12">
        <v>0</v>
      </c>
      <c r="L1022" s="9">
        <v>0</v>
      </c>
      <c r="M1022" s="12">
        <v>3864.86</v>
      </c>
      <c r="N1022" s="12">
        <v>3483.12</v>
      </c>
      <c r="O1022" s="11" t="e">
        <f t="shared" si="134"/>
        <v>#DIV/0!</v>
      </c>
      <c r="P1022" s="12" t="e">
        <f t="shared" si="127"/>
        <v>#DIV/0!</v>
      </c>
      <c r="Q1022" s="12" t="e">
        <f t="shared" si="128"/>
        <v>#DIV/0!</v>
      </c>
      <c r="R1022" s="6" t="e">
        <f t="shared" si="129"/>
        <v>#DIV/0!</v>
      </c>
      <c r="S1022" s="6" t="e">
        <f t="shared" si="132"/>
        <v>#DIV/0!</v>
      </c>
      <c r="T1022" s="12">
        <f t="shared" si="133"/>
        <v>0</v>
      </c>
      <c r="U1022" s="12">
        <f t="shared" si="130"/>
        <v>7347.98</v>
      </c>
      <c r="V1022" s="12">
        <f t="shared" si="131"/>
        <v>-7347.98</v>
      </c>
    </row>
    <row r="1023" spans="1:22" x14ac:dyDescent="0.25">
      <c r="A1023" s="6" t="s">
        <v>24</v>
      </c>
      <c r="B1023" s="6" t="s">
        <v>23</v>
      </c>
      <c r="C1023" s="6" t="s">
        <v>593</v>
      </c>
      <c r="D1023" s="6" t="s">
        <v>593</v>
      </c>
      <c r="E1023" s="24" t="s">
        <v>393</v>
      </c>
      <c r="F1023" t="s">
        <v>390</v>
      </c>
      <c r="G1023" t="s">
        <v>391</v>
      </c>
      <c r="H1023" t="s">
        <v>388</v>
      </c>
      <c r="I1023" t="s">
        <v>389</v>
      </c>
      <c r="J1023" s="6" t="s">
        <v>587</v>
      </c>
      <c r="K1023" s="12">
        <v>5</v>
      </c>
      <c r="L1023" s="9">
        <v>342.79</v>
      </c>
      <c r="M1023" s="12">
        <v>1713.95</v>
      </c>
      <c r="N1023" s="12">
        <v>0</v>
      </c>
      <c r="O1023" s="11">
        <f t="shared" si="134"/>
        <v>5</v>
      </c>
      <c r="P1023" s="12">
        <f t="shared" si="127"/>
        <v>0</v>
      </c>
      <c r="Q1023" s="12">
        <f t="shared" si="128"/>
        <v>5</v>
      </c>
      <c r="R1023" s="6" t="str">
        <f t="shared" si="129"/>
        <v>NO</v>
      </c>
      <c r="S1023" s="6" t="str">
        <f t="shared" si="132"/>
        <v>YES</v>
      </c>
      <c r="T1023" s="12">
        <f t="shared" si="133"/>
        <v>4284.875</v>
      </c>
      <c r="U1023" s="12">
        <f t="shared" si="130"/>
        <v>1713.95</v>
      </c>
      <c r="V1023" s="12">
        <f t="shared" si="131"/>
        <v>2570.9250000000002</v>
      </c>
    </row>
    <row r="1024" spans="1:22" x14ac:dyDescent="0.25">
      <c r="A1024" s="6" t="s">
        <v>24</v>
      </c>
      <c r="B1024" s="6" t="s">
        <v>23</v>
      </c>
      <c r="C1024" s="6" t="s">
        <v>593</v>
      </c>
      <c r="D1024" s="6" t="s">
        <v>593</v>
      </c>
      <c r="E1024" s="24" t="s">
        <v>393</v>
      </c>
      <c r="F1024" t="s">
        <v>390</v>
      </c>
      <c r="G1024" t="s">
        <v>391</v>
      </c>
      <c r="H1024" t="s">
        <v>388</v>
      </c>
      <c r="I1024" t="s">
        <v>389</v>
      </c>
      <c r="J1024" s="6" t="s">
        <v>587</v>
      </c>
      <c r="K1024" s="12">
        <v>15</v>
      </c>
      <c r="L1024" s="9">
        <v>5.0199999999999996</v>
      </c>
      <c r="M1024" s="12">
        <v>75.3</v>
      </c>
      <c r="N1024" s="12">
        <v>0</v>
      </c>
      <c r="O1024" s="11">
        <f t="shared" si="134"/>
        <v>15</v>
      </c>
      <c r="P1024" s="12">
        <f t="shared" si="127"/>
        <v>0</v>
      </c>
      <c r="Q1024" s="12">
        <f t="shared" si="128"/>
        <v>15</v>
      </c>
      <c r="R1024" s="6" t="str">
        <f t="shared" si="129"/>
        <v>YES</v>
      </c>
      <c r="S1024" s="6" t="str">
        <f t="shared" si="132"/>
        <v>YES</v>
      </c>
      <c r="T1024" s="12">
        <f t="shared" si="133"/>
        <v>62.749999999999993</v>
      </c>
      <c r="U1024" s="12">
        <f t="shared" si="130"/>
        <v>75.3</v>
      </c>
      <c r="V1024" s="12">
        <f t="shared" si="131"/>
        <v>-12.550000000000004</v>
      </c>
    </row>
    <row r="1025" spans="1:22" x14ac:dyDescent="0.25">
      <c r="A1025" s="6" t="s">
        <v>24</v>
      </c>
      <c r="B1025" s="6" t="s">
        <v>23</v>
      </c>
      <c r="C1025" s="6" t="s">
        <v>593</v>
      </c>
      <c r="D1025" s="6" t="s">
        <v>593</v>
      </c>
      <c r="E1025" s="24" t="s">
        <v>393</v>
      </c>
      <c r="F1025" t="s">
        <v>390</v>
      </c>
      <c r="G1025" t="s">
        <v>391</v>
      </c>
      <c r="H1025" t="s">
        <v>388</v>
      </c>
      <c r="I1025" t="s">
        <v>389</v>
      </c>
      <c r="J1025" s="6" t="s">
        <v>588</v>
      </c>
      <c r="K1025" s="12">
        <v>0</v>
      </c>
      <c r="L1025" s="9">
        <v>0</v>
      </c>
      <c r="M1025" s="12">
        <v>18112.78</v>
      </c>
      <c r="N1025" s="12">
        <v>18112.78</v>
      </c>
      <c r="O1025" s="11" t="e">
        <f t="shared" si="134"/>
        <v>#DIV/0!</v>
      </c>
      <c r="P1025" s="12" t="e">
        <f t="shared" si="127"/>
        <v>#DIV/0!</v>
      </c>
      <c r="Q1025" s="12" t="e">
        <f t="shared" si="128"/>
        <v>#DIV/0!</v>
      </c>
      <c r="R1025" s="6" t="e">
        <f t="shared" si="129"/>
        <v>#DIV/0!</v>
      </c>
      <c r="S1025" s="6" t="e">
        <f t="shared" si="132"/>
        <v>#DIV/0!</v>
      </c>
      <c r="T1025" s="12">
        <f t="shared" si="133"/>
        <v>0</v>
      </c>
      <c r="U1025" s="12">
        <f t="shared" si="130"/>
        <v>36225.56</v>
      </c>
      <c r="V1025" s="12">
        <f t="shared" si="131"/>
        <v>-36225.56</v>
      </c>
    </row>
    <row r="1026" spans="1:22" x14ac:dyDescent="0.25">
      <c r="A1026" s="6" t="s">
        <v>24</v>
      </c>
      <c r="B1026" s="6" t="s">
        <v>23</v>
      </c>
      <c r="C1026" s="6" t="s">
        <v>593</v>
      </c>
      <c r="D1026" s="6" t="s">
        <v>593</v>
      </c>
      <c r="E1026" s="24" t="s">
        <v>393</v>
      </c>
      <c r="F1026" t="s">
        <v>390</v>
      </c>
      <c r="G1026" t="s">
        <v>391</v>
      </c>
      <c r="H1026" t="s">
        <v>388</v>
      </c>
      <c r="I1026" t="s">
        <v>389</v>
      </c>
      <c r="J1026" s="6" t="s">
        <v>588</v>
      </c>
      <c r="K1026" s="12">
        <v>5</v>
      </c>
      <c r="L1026" s="9">
        <v>555.15</v>
      </c>
      <c r="M1026" s="12">
        <v>2775.75</v>
      </c>
      <c r="N1026" s="12">
        <v>0</v>
      </c>
      <c r="O1026" s="11">
        <f t="shared" si="134"/>
        <v>5</v>
      </c>
      <c r="P1026" s="12">
        <f t="shared" ref="P1026:P1089" si="135">N1026/L1026</f>
        <v>0</v>
      </c>
      <c r="Q1026" s="12">
        <f t="shared" ref="Q1026:Q1089" si="136">(M1026+N1026)/L1026</f>
        <v>5</v>
      </c>
      <c r="R1026" s="6" t="str">
        <f t="shared" ref="R1026:R1089" si="137">IF(Q1026&gt;12.49,"YES","NO")</f>
        <v>NO</v>
      </c>
      <c r="S1026" s="6" t="str">
        <f t="shared" si="132"/>
        <v>YES</v>
      </c>
      <c r="T1026" s="12">
        <f t="shared" si="133"/>
        <v>6939.375</v>
      </c>
      <c r="U1026" s="12">
        <f t="shared" ref="U1026:U1089" si="138">M1026+N1026</f>
        <v>2775.75</v>
      </c>
      <c r="V1026" s="12">
        <f t="shared" ref="V1026:V1089" si="139">T1026-U1026</f>
        <v>4163.625</v>
      </c>
    </row>
    <row r="1027" spans="1:22" x14ac:dyDescent="0.25">
      <c r="A1027" s="6" t="s">
        <v>24</v>
      </c>
      <c r="B1027" s="6" t="s">
        <v>23</v>
      </c>
      <c r="C1027" s="6" t="s">
        <v>593</v>
      </c>
      <c r="D1027" s="6" t="s">
        <v>593</v>
      </c>
      <c r="E1027" s="24" t="s">
        <v>393</v>
      </c>
      <c r="F1027" t="s">
        <v>390</v>
      </c>
      <c r="G1027" t="s">
        <v>391</v>
      </c>
      <c r="H1027" t="s">
        <v>388</v>
      </c>
      <c r="I1027" t="s">
        <v>389</v>
      </c>
      <c r="J1027" s="6" t="s">
        <v>588</v>
      </c>
      <c r="K1027" s="12">
        <v>12.5</v>
      </c>
      <c r="L1027" s="9">
        <v>80.63</v>
      </c>
      <c r="M1027" s="12">
        <v>1007.89</v>
      </c>
      <c r="N1027" s="12">
        <v>0</v>
      </c>
      <c r="O1027" s="11">
        <f t="shared" si="134"/>
        <v>12.500186034974575</v>
      </c>
      <c r="P1027" s="12">
        <f t="shared" si="135"/>
        <v>0</v>
      </c>
      <c r="Q1027" s="12">
        <f t="shared" si="136"/>
        <v>12.500186034974575</v>
      </c>
      <c r="R1027" s="6" t="str">
        <f t="shared" si="137"/>
        <v>YES</v>
      </c>
      <c r="S1027" s="6" t="str">
        <f t="shared" si="132"/>
        <v>YES</v>
      </c>
      <c r="T1027" s="12">
        <f t="shared" si="133"/>
        <v>1007.875</v>
      </c>
      <c r="U1027" s="12">
        <f t="shared" si="138"/>
        <v>1007.89</v>
      </c>
      <c r="V1027" s="12">
        <f t="shared" si="139"/>
        <v>-1.4999999999986358E-2</v>
      </c>
    </row>
    <row r="1028" spans="1:22" x14ac:dyDescent="0.25">
      <c r="A1028" s="6" t="s">
        <v>24</v>
      </c>
      <c r="B1028" s="6" t="s">
        <v>23</v>
      </c>
      <c r="C1028" s="6" t="s">
        <v>593</v>
      </c>
      <c r="D1028" s="6" t="s">
        <v>593</v>
      </c>
      <c r="E1028" s="24" t="s">
        <v>393</v>
      </c>
      <c r="F1028" t="s">
        <v>390</v>
      </c>
      <c r="G1028" t="s">
        <v>391</v>
      </c>
      <c r="H1028" t="s">
        <v>388</v>
      </c>
      <c r="I1028" t="s">
        <v>389</v>
      </c>
      <c r="J1028" s="6" t="s">
        <v>588</v>
      </c>
      <c r="K1028" s="12">
        <v>22.5</v>
      </c>
      <c r="L1028" s="9">
        <v>12</v>
      </c>
      <c r="M1028" s="12">
        <v>270</v>
      </c>
      <c r="N1028" s="12">
        <v>0</v>
      </c>
      <c r="O1028" s="11">
        <f t="shared" si="134"/>
        <v>22.5</v>
      </c>
      <c r="P1028" s="12">
        <f t="shared" si="135"/>
        <v>0</v>
      </c>
      <c r="Q1028" s="12">
        <f t="shared" si="136"/>
        <v>22.5</v>
      </c>
      <c r="R1028" s="6" t="str">
        <f t="shared" si="137"/>
        <v>YES</v>
      </c>
      <c r="S1028" s="6" t="str">
        <f t="shared" ref="S1028:S1091" si="140">IF(O1028&gt;3.32,"YES","NO")</f>
        <v>YES</v>
      </c>
      <c r="T1028" s="12">
        <f t="shared" ref="T1028:T1091" si="141">L1028*12.5</f>
        <v>150</v>
      </c>
      <c r="U1028" s="12">
        <f t="shared" si="138"/>
        <v>270</v>
      </c>
      <c r="V1028" s="12">
        <f t="shared" si="139"/>
        <v>-120</v>
      </c>
    </row>
    <row r="1029" spans="1:22" x14ac:dyDescent="0.25">
      <c r="A1029" s="6" t="s">
        <v>24</v>
      </c>
      <c r="B1029" s="6" t="s">
        <v>23</v>
      </c>
      <c r="C1029" s="6" t="s">
        <v>593</v>
      </c>
      <c r="D1029" s="6" t="s">
        <v>593</v>
      </c>
      <c r="E1029" s="24" t="s">
        <v>393</v>
      </c>
      <c r="F1029" t="s">
        <v>390</v>
      </c>
      <c r="G1029" t="s">
        <v>391</v>
      </c>
      <c r="H1029" t="s">
        <v>388</v>
      </c>
      <c r="I1029" t="s">
        <v>389</v>
      </c>
      <c r="J1029" s="6" t="s">
        <v>488</v>
      </c>
      <c r="K1029" s="12">
        <v>0</v>
      </c>
      <c r="L1029" s="9">
        <v>0</v>
      </c>
      <c r="M1029" s="12">
        <v>298.45999999999998</v>
      </c>
      <c r="N1029" s="12">
        <v>298.45999999999998</v>
      </c>
      <c r="O1029" s="11" t="e">
        <f t="shared" si="134"/>
        <v>#DIV/0!</v>
      </c>
      <c r="P1029" s="12" t="e">
        <f t="shared" si="135"/>
        <v>#DIV/0!</v>
      </c>
      <c r="Q1029" s="12" t="e">
        <f t="shared" si="136"/>
        <v>#DIV/0!</v>
      </c>
      <c r="R1029" s="6" t="e">
        <f t="shared" si="137"/>
        <v>#DIV/0!</v>
      </c>
      <c r="S1029" s="6" t="e">
        <f t="shared" si="140"/>
        <v>#DIV/0!</v>
      </c>
      <c r="T1029" s="12">
        <f t="shared" si="141"/>
        <v>0</v>
      </c>
      <c r="U1029" s="12">
        <f t="shared" si="138"/>
        <v>596.91999999999996</v>
      </c>
      <c r="V1029" s="12">
        <f t="shared" si="139"/>
        <v>-596.91999999999996</v>
      </c>
    </row>
    <row r="1030" spans="1:22" x14ac:dyDescent="0.25">
      <c r="A1030" s="6" t="s">
        <v>24</v>
      </c>
      <c r="B1030" s="6" t="s">
        <v>23</v>
      </c>
      <c r="C1030" s="6" t="s">
        <v>593</v>
      </c>
      <c r="D1030" s="6" t="s">
        <v>593</v>
      </c>
      <c r="E1030" s="24" t="s">
        <v>393</v>
      </c>
      <c r="F1030" t="s">
        <v>390</v>
      </c>
      <c r="G1030" t="s">
        <v>391</v>
      </c>
      <c r="H1030" t="s">
        <v>388</v>
      </c>
      <c r="I1030" t="s">
        <v>389</v>
      </c>
      <c r="J1030" s="6" t="s">
        <v>488</v>
      </c>
      <c r="K1030" s="12">
        <v>5</v>
      </c>
      <c r="L1030" s="9">
        <v>22.08</v>
      </c>
      <c r="M1030" s="12">
        <v>110.4</v>
      </c>
      <c r="N1030" s="12">
        <v>0</v>
      </c>
      <c r="O1030" s="11">
        <f t="shared" si="134"/>
        <v>5.0000000000000009</v>
      </c>
      <c r="P1030" s="12">
        <f t="shared" si="135"/>
        <v>0</v>
      </c>
      <c r="Q1030" s="12">
        <f t="shared" si="136"/>
        <v>5.0000000000000009</v>
      </c>
      <c r="R1030" s="6" t="str">
        <f t="shared" si="137"/>
        <v>NO</v>
      </c>
      <c r="S1030" s="6" t="str">
        <f t="shared" si="140"/>
        <v>YES</v>
      </c>
      <c r="T1030" s="12">
        <f t="shared" si="141"/>
        <v>276</v>
      </c>
      <c r="U1030" s="12">
        <f t="shared" si="138"/>
        <v>110.4</v>
      </c>
      <c r="V1030" s="12">
        <f t="shared" si="139"/>
        <v>165.6</v>
      </c>
    </row>
    <row r="1031" spans="1:22" x14ac:dyDescent="0.25">
      <c r="A1031" s="6" t="s">
        <v>24</v>
      </c>
      <c r="B1031" s="6" t="s">
        <v>23</v>
      </c>
      <c r="C1031" s="6" t="s">
        <v>593</v>
      </c>
      <c r="D1031" s="6" t="s">
        <v>593</v>
      </c>
      <c r="E1031" s="24" t="s">
        <v>393</v>
      </c>
      <c r="F1031" t="s">
        <v>390</v>
      </c>
      <c r="G1031" t="s">
        <v>391</v>
      </c>
      <c r="H1031" t="s">
        <v>388</v>
      </c>
      <c r="I1031" t="s">
        <v>389</v>
      </c>
      <c r="J1031" s="6" t="s">
        <v>463</v>
      </c>
      <c r="K1031" s="12">
        <v>0</v>
      </c>
      <c r="L1031" s="9">
        <v>0</v>
      </c>
      <c r="M1031" s="12">
        <v>40.01</v>
      </c>
      <c r="N1031" s="12">
        <v>37.57</v>
      </c>
      <c r="O1031" s="11" t="e">
        <f t="shared" si="134"/>
        <v>#DIV/0!</v>
      </c>
      <c r="P1031" s="12" t="e">
        <f t="shared" si="135"/>
        <v>#DIV/0!</v>
      </c>
      <c r="Q1031" s="12" t="e">
        <f t="shared" si="136"/>
        <v>#DIV/0!</v>
      </c>
      <c r="R1031" s="6" t="e">
        <f t="shared" si="137"/>
        <v>#DIV/0!</v>
      </c>
      <c r="S1031" s="6" t="e">
        <f t="shared" si="140"/>
        <v>#DIV/0!</v>
      </c>
      <c r="T1031" s="12">
        <f t="shared" si="141"/>
        <v>0</v>
      </c>
      <c r="U1031" s="12">
        <f t="shared" si="138"/>
        <v>77.58</v>
      </c>
      <c r="V1031" s="12">
        <f t="shared" si="139"/>
        <v>-77.58</v>
      </c>
    </row>
    <row r="1032" spans="1:22" x14ac:dyDescent="0.25">
      <c r="A1032" s="6" t="s">
        <v>24</v>
      </c>
      <c r="B1032" s="6" t="s">
        <v>23</v>
      </c>
      <c r="C1032" s="6" t="s">
        <v>593</v>
      </c>
      <c r="D1032" s="6" t="s">
        <v>593</v>
      </c>
      <c r="E1032" s="24" t="s">
        <v>393</v>
      </c>
      <c r="F1032" t="s">
        <v>390</v>
      </c>
      <c r="G1032" t="s">
        <v>391</v>
      </c>
      <c r="H1032" t="s">
        <v>388</v>
      </c>
      <c r="I1032" t="s">
        <v>389</v>
      </c>
      <c r="J1032" s="6" t="s">
        <v>463</v>
      </c>
      <c r="K1032" s="12">
        <v>5</v>
      </c>
      <c r="L1032" s="9">
        <v>4</v>
      </c>
      <c r="M1032" s="12">
        <v>20</v>
      </c>
      <c r="N1032" s="12">
        <v>0</v>
      </c>
      <c r="O1032" s="11">
        <f t="shared" si="134"/>
        <v>5</v>
      </c>
      <c r="P1032" s="12">
        <f t="shared" si="135"/>
        <v>0</v>
      </c>
      <c r="Q1032" s="12">
        <f t="shared" si="136"/>
        <v>5</v>
      </c>
      <c r="R1032" s="6" t="str">
        <f t="shared" si="137"/>
        <v>NO</v>
      </c>
      <c r="S1032" s="6" t="str">
        <f t="shared" si="140"/>
        <v>YES</v>
      </c>
      <c r="T1032" s="12">
        <f t="shared" si="141"/>
        <v>50</v>
      </c>
      <c r="U1032" s="12">
        <f t="shared" si="138"/>
        <v>20</v>
      </c>
      <c r="V1032" s="12">
        <f t="shared" si="139"/>
        <v>30</v>
      </c>
    </row>
    <row r="1033" spans="1:22" x14ac:dyDescent="0.25">
      <c r="A1033" s="6" t="s">
        <v>24</v>
      </c>
      <c r="B1033" s="6" t="s">
        <v>23</v>
      </c>
      <c r="C1033" s="6" t="s">
        <v>593</v>
      </c>
      <c r="D1033" s="6" t="s">
        <v>593</v>
      </c>
      <c r="E1033" s="24" t="s">
        <v>393</v>
      </c>
      <c r="F1033" t="s">
        <v>390</v>
      </c>
      <c r="G1033" t="s">
        <v>391</v>
      </c>
      <c r="H1033" t="s">
        <v>388</v>
      </c>
      <c r="I1033" t="s">
        <v>389</v>
      </c>
      <c r="J1033" s="6" t="s">
        <v>589</v>
      </c>
      <c r="K1033" s="12">
        <v>0</v>
      </c>
      <c r="L1033" s="9">
        <v>0</v>
      </c>
      <c r="M1033" s="12">
        <v>6798.48</v>
      </c>
      <c r="N1033" s="12">
        <v>6273.05</v>
      </c>
      <c r="O1033" s="11" t="e">
        <f t="shared" si="134"/>
        <v>#DIV/0!</v>
      </c>
      <c r="P1033" s="12" t="e">
        <f t="shared" si="135"/>
        <v>#DIV/0!</v>
      </c>
      <c r="Q1033" s="12" t="e">
        <f t="shared" si="136"/>
        <v>#DIV/0!</v>
      </c>
      <c r="R1033" s="6" t="e">
        <f t="shared" si="137"/>
        <v>#DIV/0!</v>
      </c>
      <c r="S1033" s="6" t="e">
        <f t="shared" si="140"/>
        <v>#DIV/0!</v>
      </c>
      <c r="T1033" s="12">
        <f t="shared" si="141"/>
        <v>0</v>
      </c>
      <c r="U1033" s="12">
        <f t="shared" si="138"/>
        <v>13071.529999999999</v>
      </c>
      <c r="V1033" s="12">
        <f t="shared" si="139"/>
        <v>-13071.529999999999</v>
      </c>
    </row>
    <row r="1034" spans="1:22" x14ac:dyDescent="0.25">
      <c r="A1034" s="6" t="s">
        <v>24</v>
      </c>
      <c r="B1034" s="6" t="s">
        <v>23</v>
      </c>
      <c r="C1034" s="6" t="s">
        <v>593</v>
      </c>
      <c r="D1034" s="6" t="s">
        <v>593</v>
      </c>
      <c r="E1034" s="24" t="s">
        <v>393</v>
      </c>
      <c r="F1034" t="s">
        <v>390</v>
      </c>
      <c r="G1034" t="s">
        <v>391</v>
      </c>
      <c r="H1034" t="s">
        <v>388</v>
      </c>
      <c r="I1034" t="s">
        <v>389</v>
      </c>
      <c r="J1034" s="6" t="s">
        <v>589</v>
      </c>
      <c r="K1034" s="12">
        <v>5</v>
      </c>
      <c r="L1034" s="9">
        <v>545.1</v>
      </c>
      <c r="M1034" s="12">
        <v>2725.5</v>
      </c>
      <c r="N1034" s="12">
        <v>0</v>
      </c>
      <c r="O1034" s="11">
        <f t="shared" si="134"/>
        <v>5</v>
      </c>
      <c r="P1034" s="12">
        <f t="shared" si="135"/>
        <v>0</v>
      </c>
      <c r="Q1034" s="12">
        <f t="shared" si="136"/>
        <v>5</v>
      </c>
      <c r="R1034" s="6" t="str">
        <f t="shared" si="137"/>
        <v>NO</v>
      </c>
      <c r="S1034" s="6" t="str">
        <f t="shared" si="140"/>
        <v>YES</v>
      </c>
      <c r="T1034" s="12">
        <f t="shared" si="141"/>
        <v>6813.75</v>
      </c>
      <c r="U1034" s="12">
        <f t="shared" si="138"/>
        <v>2725.5</v>
      </c>
      <c r="V1034" s="12">
        <f t="shared" si="139"/>
        <v>4088.25</v>
      </c>
    </row>
    <row r="1035" spans="1:22" x14ac:dyDescent="0.25">
      <c r="A1035" s="6" t="s">
        <v>24</v>
      </c>
      <c r="B1035" s="6" t="s">
        <v>23</v>
      </c>
      <c r="C1035" s="6" t="s">
        <v>593</v>
      </c>
      <c r="D1035" s="6" t="s">
        <v>593</v>
      </c>
      <c r="E1035" s="24" t="s">
        <v>393</v>
      </c>
      <c r="F1035" t="s">
        <v>390</v>
      </c>
      <c r="G1035" t="s">
        <v>391</v>
      </c>
      <c r="H1035" t="s">
        <v>388</v>
      </c>
      <c r="I1035" t="s">
        <v>389</v>
      </c>
      <c r="J1035" s="6" t="s">
        <v>589</v>
      </c>
      <c r="K1035" s="12">
        <v>12.5</v>
      </c>
      <c r="L1035" s="9">
        <v>122.37</v>
      </c>
      <c r="M1035" s="12">
        <v>1529.63</v>
      </c>
      <c r="N1035" s="12">
        <v>0</v>
      </c>
      <c r="O1035" s="11">
        <f t="shared" si="134"/>
        <v>12.500040859687832</v>
      </c>
      <c r="P1035" s="12">
        <f t="shared" si="135"/>
        <v>0</v>
      </c>
      <c r="Q1035" s="12">
        <f t="shared" si="136"/>
        <v>12.500040859687832</v>
      </c>
      <c r="R1035" s="6" t="str">
        <f t="shared" si="137"/>
        <v>YES</v>
      </c>
      <c r="S1035" s="6" t="str">
        <f t="shared" si="140"/>
        <v>YES</v>
      </c>
      <c r="T1035" s="12">
        <f t="shared" si="141"/>
        <v>1529.625</v>
      </c>
      <c r="U1035" s="12">
        <f t="shared" si="138"/>
        <v>1529.63</v>
      </c>
      <c r="V1035" s="12">
        <f t="shared" si="139"/>
        <v>-5.0000000001091394E-3</v>
      </c>
    </row>
    <row r="1036" spans="1:22" x14ac:dyDescent="0.25">
      <c r="A1036" s="6" t="s">
        <v>24</v>
      </c>
      <c r="B1036" s="6" t="s">
        <v>23</v>
      </c>
      <c r="C1036" s="6" t="s">
        <v>593</v>
      </c>
      <c r="D1036" s="6" t="s">
        <v>593</v>
      </c>
      <c r="E1036" s="24" t="s">
        <v>393</v>
      </c>
      <c r="F1036" t="s">
        <v>390</v>
      </c>
      <c r="G1036" t="s">
        <v>391</v>
      </c>
      <c r="H1036" t="s">
        <v>388</v>
      </c>
      <c r="I1036" t="s">
        <v>389</v>
      </c>
      <c r="J1036" s="6" t="s">
        <v>589</v>
      </c>
      <c r="K1036" s="12">
        <v>15</v>
      </c>
      <c r="L1036" s="9">
        <v>15.18</v>
      </c>
      <c r="M1036" s="12">
        <v>227.7</v>
      </c>
      <c r="N1036" s="12">
        <v>0</v>
      </c>
      <c r="O1036" s="11">
        <f t="shared" si="134"/>
        <v>15</v>
      </c>
      <c r="P1036" s="12">
        <f t="shared" si="135"/>
        <v>0</v>
      </c>
      <c r="Q1036" s="12">
        <f t="shared" si="136"/>
        <v>15</v>
      </c>
      <c r="R1036" s="6" t="str">
        <f t="shared" si="137"/>
        <v>YES</v>
      </c>
      <c r="S1036" s="6" t="str">
        <f t="shared" si="140"/>
        <v>YES</v>
      </c>
      <c r="T1036" s="12">
        <f t="shared" si="141"/>
        <v>189.75</v>
      </c>
      <c r="U1036" s="12">
        <f t="shared" si="138"/>
        <v>227.7</v>
      </c>
      <c r="V1036" s="12">
        <f t="shared" si="139"/>
        <v>-37.949999999999989</v>
      </c>
    </row>
    <row r="1037" spans="1:22" x14ac:dyDescent="0.25">
      <c r="A1037" s="6" t="s">
        <v>24</v>
      </c>
      <c r="B1037" s="6" t="s">
        <v>23</v>
      </c>
      <c r="C1037" s="6" t="s">
        <v>593</v>
      </c>
      <c r="D1037" s="6" t="s">
        <v>593</v>
      </c>
      <c r="E1037" s="24" t="s">
        <v>393</v>
      </c>
      <c r="F1037" t="s">
        <v>390</v>
      </c>
      <c r="G1037" t="s">
        <v>391</v>
      </c>
      <c r="H1037" t="s">
        <v>388</v>
      </c>
      <c r="I1037" t="s">
        <v>389</v>
      </c>
      <c r="J1037" s="6" t="s">
        <v>589</v>
      </c>
      <c r="K1037" s="12">
        <v>22.5</v>
      </c>
      <c r="L1037" s="9">
        <v>5</v>
      </c>
      <c r="M1037" s="12">
        <v>112.5</v>
      </c>
      <c r="N1037" s="12">
        <v>0</v>
      </c>
      <c r="O1037" s="11">
        <f t="shared" si="134"/>
        <v>22.5</v>
      </c>
      <c r="P1037" s="12">
        <f t="shared" si="135"/>
        <v>0</v>
      </c>
      <c r="Q1037" s="12">
        <f t="shared" si="136"/>
        <v>22.5</v>
      </c>
      <c r="R1037" s="6" t="str">
        <f t="shared" si="137"/>
        <v>YES</v>
      </c>
      <c r="S1037" s="6" t="str">
        <f t="shared" si="140"/>
        <v>YES</v>
      </c>
      <c r="T1037" s="12">
        <f t="shared" si="141"/>
        <v>62.5</v>
      </c>
      <c r="U1037" s="12">
        <f t="shared" si="138"/>
        <v>112.5</v>
      </c>
      <c r="V1037" s="12">
        <f t="shared" si="139"/>
        <v>-50</v>
      </c>
    </row>
    <row r="1038" spans="1:22" x14ac:dyDescent="0.25">
      <c r="A1038" s="6" t="s">
        <v>24</v>
      </c>
      <c r="B1038" s="6" t="s">
        <v>23</v>
      </c>
      <c r="C1038" s="6" t="s">
        <v>593</v>
      </c>
      <c r="D1038" s="6" t="s">
        <v>593</v>
      </c>
      <c r="E1038" s="24" t="s">
        <v>393</v>
      </c>
      <c r="F1038" t="s">
        <v>390</v>
      </c>
      <c r="G1038" t="s">
        <v>391</v>
      </c>
      <c r="H1038" t="s">
        <v>388</v>
      </c>
      <c r="I1038" t="s">
        <v>389</v>
      </c>
      <c r="J1038" s="6" t="s">
        <v>590</v>
      </c>
      <c r="K1038" s="12">
        <v>0</v>
      </c>
      <c r="L1038" s="9">
        <v>0</v>
      </c>
      <c r="M1038" s="12">
        <v>247.52</v>
      </c>
      <c r="N1038" s="12">
        <v>247.52</v>
      </c>
      <c r="O1038" s="11" t="e">
        <f t="shared" si="134"/>
        <v>#DIV/0!</v>
      </c>
      <c r="P1038" s="12" t="e">
        <f t="shared" si="135"/>
        <v>#DIV/0!</v>
      </c>
      <c r="Q1038" s="12" t="e">
        <f t="shared" si="136"/>
        <v>#DIV/0!</v>
      </c>
      <c r="R1038" s="6" t="e">
        <f t="shared" si="137"/>
        <v>#DIV/0!</v>
      </c>
      <c r="S1038" s="6" t="e">
        <f t="shared" si="140"/>
        <v>#DIV/0!</v>
      </c>
      <c r="T1038" s="12">
        <f t="shared" si="141"/>
        <v>0</v>
      </c>
      <c r="U1038" s="12">
        <f t="shared" si="138"/>
        <v>495.04</v>
      </c>
      <c r="V1038" s="12">
        <f t="shared" si="139"/>
        <v>-495.04</v>
      </c>
    </row>
    <row r="1039" spans="1:22" x14ac:dyDescent="0.25">
      <c r="A1039" s="6" t="s">
        <v>24</v>
      </c>
      <c r="B1039" s="6" t="s">
        <v>23</v>
      </c>
      <c r="C1039" s="6" t="s">
        <v>593</v>
      </c>
      <c r="D1039" s="6" t="s">
        <v>593</v>
      </c>
      <c r="E1039" s="24" t="s">
        <v>393</v>
      </c>
      <c r="F1039" t="s">
        <v>390</v>
      </c>
      <c r="G1039" t="s">
        <v>391</v>
      </c>
      <c r="H1039" t="s">
        <v>388</v>
      </c>
      <c r="I1039" t="s">
        <v>389</v>
      </c>
      <c r="J1039" s="6" t="s">
        <v>590</v>
      </c>
      <c r="K1039" s="12">
        <v>5</v>
      </c>
      <c r="L1039" s="9">
        <v>4</v>
      </c>
      <c r="M1039" s="12">
        <v>20</v>
      </c>
      <c r="N1039" s="12">
        <v>0</v>
      </c>
      <c r="O1039" s="11">
        <f t="shared" si="134"/>
        <v>5</v>
      </c>
      <c r="P1039" s="12">
        <f t="shared" si="135"/>
        <v>0</v>
      </c>
      <c r="Q1039" s="12">
        <f t="shared" si="136"/>
        <v>5</v>
      </c>
      <c r="R1039" s="6" t="str">
        <f t="shared" si="137"/>
        <v>NO</v>
      </c>
      <c r="S1039" s="6" t="str">
        <f t="shared" si="140"/>
        <v>YES</v>
      </c>
      <c r="T1039" s="12">
        <f t="shared" si="141"/>
        <v>50</v>
      </c>
      <c r="U1039" s="12">
        <f t="shared" si="138"/>
        <v>20</v>
      </c>
      <c r="V1039" s="12">
        <f t="shared" si="139"/>
        <v>30</v>
      </c>
    </row>
    <row r="1040" spans="1:22" x14ac:dyDescent="0.25">
      <c r="A1040" s="6" t="s">
        <v>24</v>
      </c>
      <c r="B1040" s="6" t="s">
        <v>23</v>
      </c>
      <c r="C1040" s="6" t="s">
        <v>593</v>
      </c>
      <c r="D1040" s="6" t="s">
        <v>593</v>
      </c>
      <c r="E1040" s="24" t="s">
        <v>393</v>
      </c>
      <c r="F1040" t="s">
        <v>390</v>
      </c>
      <c r="G1040" t="s">
        <v>391</v>
      </c>
      <c r="H1040" t="s">
        <v>388</v>
      </c>
      <c r="I1040" t="s">
        <v>389</v>
      </c>
      <c r="J1040" s="6" t="s">
        <v>591</v>
      </c>
      <c r="K1040" s="12">
        <v>0</v>
      </c>
      <c r="L1040" s="9">
        <v>0</v>
      </c>
      <c r="M1040" s="12">
        <v>140.51</v>
      </c>
      <c r="N1040" s="12">
        <v>89.9</v>
      </c>
      <c r="O1040" s="11" t="e">
        <f t="shared" si="134"/>
        <v>#DIV/0!</v>
      </c>
      <c r="P1040" s="12" t="e">
        <f t="shared" si="135"/>
        <v>#DIV/0!</v>
      </c>
      <c r="Q1040" s="12" t="e">
        <f t="shared" si="136"/>
        <v>#DIV/0!</v>
      </c>
      <c r="R1040" s="6" t="e">
        <f t="shared" si="137"/>
        <v>#DIV/0!</v>
      </c>
      <c r="S1040" s="6" t="e">
        <f t="shared" si="140"/>
        <v>#DIV/0!</v>
      </c>
      <c r="T1040" s="12">
        <f t="shared" si="141"/>
        <v>0</v>
      </c>
      <c r="U1040" s="12">
        <f t="shared" si="138"/>
        <v>230.41</v>
      </c>
      <c r="V1040" s="12">
        <f t="shared" si="139"/>
        <v>-230.41</v>
      </c>
    </row>
    <row r="1041" spans="1:22" x14ac:dyDescent="0.25">
      <c r="A1041" s="6" t="s">
        <v>24</v>
      </c>
      <c r="B1041" s="6" t="s">
        <v>23</v>
      </c>
      <c r="C1041" s="6" t="s">
        <v>593</v>
      </c>
      <c r="D1041" s="6" t="s">
        <v>593</v>
      </c>
      <c r="E1041" s="24" t="s">
        <v>393</v>
      </c>
      <c r="F1041" t="s">
        <v>390</v>
      </c>
      <c r="G1041" t="s">
        <v>391</v>
      </c>
      <c r="H1041" t="s">
        <v>388</v>
      </c>
      <c r="I1041" t="s">
        <v>389</v>
      </c>
      <c r="J1041" s="6" t="s">
        <v>591</v>
      </c>
      <c r="K1041" s="12">
        <v>5</v>
      </c>
      <c r="L1041" s="9">
        <v>14.05</v>
      </c>
      <c r="M1041" s="12">
        <v>70.25</v>
      </c>
      <c r="N1041" s="12">
        <v>0</v>
      </c>
      <c r="O1041" s="11">
        <f t="shared" si="134"/>
        <v>5</v>
      </c>
      <c r="P1041" s="12">
        <f t="shared" si="135"/>
        <v>0</v>
      </c>
      <c r="Q1041" s="12">
        <f t="shared" si="136"/>
        <v>5</v>
      </c>
      <c r="R1041" s="6" t="str">
        <f t="shared" si="137"/>
        <v>NO</v>
      </c>
      <c r="S1041" s="6" t="str">
        <f t="shared" si="140"/>
        <v>YES</v>
      </c>
      <c r="T1041" s="12">
        <f t="shared" si="141"/>
        <v>175.625</v>
      </c>
      <c r="U1041" s="12">
        <f t="shared" si="138"/>
        <v>70.25</v>
      </c>
      <c r="V1041" s="12">
        <f t="shared" si="139"/>
        <v>105.375</v>
      </c>
    </row>
    <row r="1042" spans="1:22" x14ac:dyDescent="0.25">
      <c r="A1042" s="6" t="s">
        <v>24</v>
      </c>
      <c r="B1042" s="6" t="s">
        <v>23</v>
      </c>
      <c r="C1042" s="6" t="s">
        <v>593</v>
      </c>
      <c r="D1042" s="6" t="s">
        <v>593</v>
      </c>
      <c r="E1042" s="24" t="s">
        <v>393</v>
      </c>
      <c r="F1042" t="s">
        <v>390</v>
      </c>
      <c r="G1042" t="s">
        <v>391</v>
      </c>
      <c r="H1042" t="s">
        <v>388</v>
      </c>
      <c r="I1042" t="s">
        <v>389</v>
      </c>
      <c r="J1042" s="6" t="s">
        <v>591</v>
      </c>
      <c r="K1042" s="12">
        <v>15</v>
      </c>
      <c r="L1042" s="9">
        <v>10</v>
      </c>
      <c r="M1042" s="12">
        <v>150</v>
      </c>
      <c r="N1042" s="12">
        <v>0</v>
      </c>
      <c r="O1042" s="11">
        <f t="shared" si="134"/>
        <v>15</v>
      </c>
      <c r="P1042" s="12">
        <f t="shared" si="135"/>
        <v>0</v>
      </c>
      <c r="Q1042" s="12">
        <f t="shared" si="136"/>
        <v>15</v>
      </c>
      <c r="R1042" s="6" t="str">
        <f t="shared" si="137"/>
        <v>YES</v>
      </c>
      <c r="S1042" s="6" t="str">
        <f t="shared" si="140"/>
        <v>YES</v>
      </c>
      <c r="T1042" s="12">
        <f t="shared" si="141"/>
        <v>125</v>
      </c>
      <c r="U1042" s="12">
        <f t="shared" si="138"/>
        <v>150</v>
      </c>
      <c r="V1042" s="12">
        <f t="shared" si="139"/>
        <v>-25</v>
      </c>
    </row>
    <row r="1043" spans="1:22" x14ac:dyDescent="0.25">
      <c r="A1043" s="6" t="s">
        <v>24</v>
      </c>
      <c r="B1043" s="6" t="s">
        <v>23</v>
      </c>
      <c r="C1043" s="6" t="s">
        <v>593</v>
      </c>
      <c r="D1043" s="6" t="s">
        <v>593</v>
      </c>
      <c r="E1043" s="24" t="s">
        <v>393</v>
      </c>
      <c r="F1043" t="s">
        <v>390</v>
      </c>
      <c r="G1043" t="s">
        <v>391</v>
      </c>
      <c r="H1043" t="s">
        <v>388</v>
      </c>
      <c r="I1043" t="s">
        <v>389</v>
      </c>
      <c r="J1043" s="6" t="s">
        <v>592</v>
      </c>
      <c r="K1043" s="12">
        <v>0</v>
      </c>
      <c r="L1043" s="9">
        <v>0</v>
      </c>
      <c r="M1043" s="12">
        <v>1389.85</v>
      </c>
      <c r="N1043" s="12">
        <v>1389.85</v>
      </c>
      <c r="O1043" s="11" t="e">
        <f t="shared" si="134"/>
        <v>#DIV/0!</v>
      </c>
      <c r="P1043" s="12" t="e">
        <f t="shared" si="135"/>
        <v>#DIV/0!</v>
      </c>
      <c r="Q1043" s="12" t="e">
        <f t="shared" si="136"/>
        <v>#DIV/0!</v>
      </c>
      <c r="R1043" s="6" t="e">
        <f t="shared" si="137"/>
        <v>#DIV/0!</v>
      </c>
      <c r="S1043" s="6" t="e">
        <f t="shared" si="140"/>
        <v>#DIV/0!</v>
      </c>
      <c r="T1043" s="12">
        <f t="shared" si="141"/>
        <v>0</v>
      </c>
      <c r="U1043" s="12">
        <f t="shared" si="138"/>
        <v>2779.7</v>
      </c>
      <c r="V1043" s="12">
        <f t="shared" si="139"/>
        <v>-2779.7</v>
      </c>
    </row>
    <row r="1044" spans="1:22" x14ac:dyDescent="0.25">
      <c r="A1044" s="6" t="s">
        <v>24</v>
      </c>
      <c r="B1044" s="6" t="s">
        <v>23</v>
      </c>
      <c r="C1044" s="6" t="s">
        <v>593</v>
      </c>
      <c r="D1044" s="6" t="s">
        <v>593</v>
      </c>
      <c r="E1044" s="24" t="s">
        <v>393</v>
      </c>
      <c r="F1044" t="s">
        <v>390</v>
      </c>
      <c r="G1044" t="s">
        <v>391</v>
      </c>
      <c r="H1044" t="s">
        <v>388</v>
      </c>
      <c r="I1044" t="s">
        <v>389</v>
      </c>
      <c r="J1044" s="6" t="s">
        <v>592</v>
      </c>
      <c r="K1044" s="12">
        <v>15.5</v>
      </c>
      <c r="L1044" s="9">
        <v>355.58</v>
      </c>
      <c r="M1044" s="12">
        <v>5511.5</v>
      </c>
      <c r="N1044" s="12">
        <v>0</v>
      </c>
      <c r="O1044" s="11">
        <f t="shared" si="134"/>
        <v>15.50002812306654</v>
      </c>
      <c r="P1044" s="12">
        <f t="shared" si="135"/>
        <v>0</v>
      </c>
      <c r="Q1044" s="12">
        <f t="shared" si="136"/>
        <v>15.50002812306654</v>
      </c>
      <c r="R1044" s="6" t="str">
        <f t="shared" si="137"/>
        <v>YES</v>
      </c>
      <c r="S1044" s="6" t="str">
        <f t="shared" si="140"/>
        <v>YES</v>
      </c>
      <c r="T1044" s="12">
        <f t="shared" si="141"/>
        <v>4444.75</v>
      </c>
      <c r="U1044" s="12">
        <f t="shared" si="138"/>
        <v>5511.5</v>
      </c>
      <c r="V1044" s="12">
        <f t="shared" si="139"/>
        <v>-1066.75</v>
      </c>
    </row>
    <row r="1045" spans="1:22" x14ac:dyDescent="0.25">
      <c r="A1045" s="6" t="s">
        <v>24</v>
      </c>
      <c r="B1045" s="6" t="s">
        <v>23</v>
      </c>
      <c r="C1045" s="6" t="s">
        <v>593</v>
      </c>
      <c r="D1045" s="6" t="s">
        <v>593</v>
      </c>
      <c r="E1045" s="24" t="s">
        <v>393</v>
      </c>
      <c r="F1045" t="s">
        <v>390</v>
      </c>
      <c r="G1045" t="s">
        <v>391</v>
      </c>
      <c r="H1045" t="s">
        <v>388</v>
      </c>
      <c r="I1045" t="s">
        <v>389</v>
      </c>
      <c r="J1045" s="6" t="s">
        <v>592</v>
      </c>
      <c r="K1045" s="12">
        <v>16.5</v>
      </c>
      <c r="L1045" s="9">
        <v>135.54</v>
      </c>
      <c r="M1045" s="12">
        <v>2236.41</v>
      </c>
      <c r="N1045" s="12">
        <v>0</v>
      </c>
      <c r="O1045" s="11">
        <f t="shared" si="134"/>
        <v>16.5</v>
      </c>
      <c r="P1045" s="12">
        <f t="shared" si="135"/>
        <v>0</v>
      </c>
      <c r="Q1045" s="12">
        <f t="shared" si="136"/>
        <v>16.5</v>
      </c>
      <c r="R1045" s="6" t="str">
        <f t="shared" si="137"/>
        <v>YES</v>
      </c>
      <c r="S1045" s="6" t="str">
        <f t="shared" si="140"/>
        <v>YES</v>
      </c>
      <c r="T1045" s="12">
        <f t="shared" si="141"/>
        <v>1694.25</v>
      </c>
      <c r="U1045" s="12">
        <f t="shared" si="138"/>
        <v>2236.41</v>
      </c>
      <c r="V1045" s="12">
        <f t="shared" si="139"/>
        <v>-542.15999999999985</v>
      </c>
    </row>
    <row r="1046" spans="1:22" x14ac:dyDescent="0.25">
      <c r="A1046" s="6" t="s">
        <v>24</v>
      </c>
      <c r="B1046" s="6" t="s">
        <v>23</v>
      </c>
      <c r="C1046" s="6" t="s">
        <v>593</v>
      </c>
      <c r="D1046" s="6" t="s">
        <v>593</v>
      </c>
      <c r="E1046" s="24" t="s">
        <v>393</v>
      </c>
      <c r="F1046" t="s">
        <v>390</v>
      </c>
      <c r="G1046" t="s">
        <v>391</v>
      </c>
      <c r="H1046" t="s">
        <v>388</v>
      </c>
      <c r="I1046" t="s">
        <v>389</v>
      </c>
      <c r="J1046" s="6" t="s">
        <v>592</v>
      </c>
      <c r="K1046" s="12">
        <v>23.25</v>
      </c>
      <c r="L1046" s="9">
        <v>7.45</v>
      </c>
      <c r="M1046" s="12">
        <v>173.22</v>
      </c>
      <c r="N1046" s="12">
        <v>0</v>
      </c>
      <c r="O1046" s="11">
        <f t="shared" si="134"/>
        <v>23.251006711409396</v>
      </c>
      <c r="P1046" s="12">
        <f t="shared" si="135"/>
        <v>0</v>
      </c>
      <c r="Q1046" s="12">
        <f t="shared" si="136"/>
        <v>23.251006711409396</v>
      </c>
      <c r="R1046" s="6" t="str">
        <f t="shared" si="137"/>
        <v>YES</v>
      </c>
      <c r="S1046" s="6" t="str">
        <f t="shared" si="140"/>
        <v>YES</v>
      </c>
      <c r="T1046" s="12">
        <f t="shared" si="141"/>
        <v>93.125</v>
      </c>
      <c r="U1046" s="12">
        <f t="shared" si="138"/>
        <v>173.22</v>
      </c>
      <c r="V1046" s="12">
        <f t="shared" si="139"/>
        <v>-80.094999999999999</v>
      </c>
    </row>
    <row r="1047" spans="1:22" x14ac:dyDescent="0.25">
      <c r="A1047" s="6" t="s">
        <v>24</v>
      </c>
      <c r="B1047" s="6" t="s">
        <v>23</v>
      </c>
      <c r="C1047" s="6" t="s">
        <v>593</v>
      </c>
      <c r="D1047" s="6" t="s">
        <v>593</v>
      </c>
      <c r="E1047" s="24" t="s">
        <v>393</v>
      </c>
      <c r="F1047" t="s">
        <v>390</v>
      </c>
      <c r="G1047" t="s">
        <v>391</v>
      </c>
      <c r="H1047" t="s">
        <v>388</v>
      </c>
      <c r="I1047" t="s">
        <v>389</v>
      </c>
      <c r="J1047" s="6" t="s">
        <v>592</v>
      </c>
      <c r="K1047" s="12">
        <v>24.75</v>
      </c>
      <c r="L1047" s="9">
        <v>11.1</v>
      </c>
      <c r="M1047" s="12">
        <v>274.73</v>
      </c>
      <c r="N1047" s="12">
        <v>0</v>
      </c>
      <c r="O1047" s="11">
        <f t="shared" si="134"/>
        <v>24.750450450450455</v>
      </c>
      <c r="P1047" s="12">
        <f t="shared" si="135"/>
        <v>0</v>
      </c>
      <c r="Q1047" s="12">
        <f t="shared" si="136"/>
        <v>24.750450450450455</v>
      </c>
      <c r="R1047" s="6" t="str">
        <f t="shared" si="137"/>
        <v>YES</v>
      </c>
      <c r="S1047" s="6" t="str">
        <f t="shared" si="140"/>
        <v>YES</v>
      </c>
      <c r="T1047" s="12">
        <f t="shared" si="141"/>
        <v>138.75</v>
      </c>
      <c r="U1047" s="12">
        <f t="shared" si="138"/>
        <v>274.73</v>
      </c>
      <c r="V1047" s="12">
        <f t="shared" si="139"/>
        <v>-135.98000000000002</v>
      </c>
    </row>
    <row r="1048" spans="1:22" x14ac:dyDescent="0.25">
      <c r="A1048" s="6" t="s">
        <v>24</v>
      </c>
      <c r="B1048" s="6" t="s">
        <v>23</v>
      </c>
      <c r="C1048" s="27" t="s">
        <v>594</v>
      </c>
      <c r="D1048" s="27" t="s">
        <v>594</v>
      </c>
      <c r="E1048" s="6" t="s">
        <v>604</v>
      </c>
      <c r="F1048" s="6" t="s">
        <v>603</v>
      </c>
      <c r="G1048" s="7" t="s">
        <v>595</v>
      </c>
      <c r="H1048" s="27" t="s">
        <v>596</v>
      </c>
      <c r="I1048" s="6" t="s">
        <v>597</v>
      </c>
      <c r="J1048" s="6" t="s">
        <v>598</v>
      </c>
      <c r="K1048" s="12">
        <v>15</v>
      </c>
      <c r="L1048" s="9">
        <v>47</v>
      </c>
      <c r="M1048" s="12">
        <v>728.81</v>
      </c>
      <c r="N1048" s="12">
        <v>184.85</v>
      </c>
      <c r="O1048" s="11">
        <f t="shared" si="134"/>
        <v>15.506595744680849</v>
      </c>
      <c r="P1048" s="12">
        <f t="shared" si="135"/>
        <v>3.932978723404255</v>
      </c>
      <c r="Q1048" s="12">
        <f t="shared" si="136"/>
        <v>19.439574468085105</v>
      </c>
      <c r="R1048" s="6" t="str">
        <f t="shared" si="137"/>
        <v>YES</v>
      </c>
      <c r="S1048" s="6" t="str">
        <f t="shared" si="140"/>
        <v>YES</v>
      </c>
      <c r="T1048" s="12">
        <f t="shared" si="141"/>
        <v>587.5</v>
      </c>
      <c r="U1048" s="12">
        <f t="shared" si="138"/>
        <v>913.66</v>
      </c>
      <c r="V1048" s="12">
        <f t="shared" si="139"/>
        <v>-326.15999999999997</v>
      </c>
    </row>
    <row r="1049" spans="1:22" x14ac:dyDescent="0.25">
      <c r="A1049" s="6" t="s">
        <v>24</v>
      </c>
      <c r="B1049" s="6" t="s">
        <v>23</v>
      </c>
      <c r="C1049" s="27" t="s">
        <v>594</v>
      </c>
      <c r="D1049" s="27" t="s">
        <v>594</v>
      </c>
      <c r="E1049" s="6" t="s">
        <v>604</v>
      </c>
      <c r="F1049" s="6" t="s">
        <v>603</v>
      </c>
      <c r="G1049" s="7" t="s">
        <v>595</v>
      </c>
      <c r="H1049" s="27" t="s">
        <v>596</v>
      </c>
      <c r="I1049" s="6" t="s">
        <v>597</v>
      </c>
      <c r="J1049" s="6" t="s">
        <v>599</v>
      </c>
      <c r="K1049" s="12">
        <v>15</v>
      </c>
      <c r="L1049" s="9">
        <v>45</v>
      </c>
      <c r="M1049" s="12">
        <v>698.28</v>
      </c>
      <c r="N1049" s="12">
        <v>184.85</v>
      </c>
      <c r="O1049" s="11">
        <f t="shared" si="134"/>
        <v>15.517333333333333</v>
      </c>
      <c r="P1049" s="12">
        <f t="shared" si="135"/>
        <v>4.1077777777777778</v>
      </c>
      <c r="Q1049" s="12">
        <f t="shared" si="136"/>
        <v>19.62511111111111</v>
      </c>
      <c r="R1049" s="6" t="str">
        <f t="shared" si="137"/>
        <v>YES</v>
      </c>
      <c r="S1049" s="6" t="str">
        <f t="shared" si="140"/>
        <v>YES</v>
      </c>
      <c r="T1049" s="12">
        <f t="shared" si="141"/>
        <v>562.5</v>
      </c>
      <c r="U1049" s="12">
        <f t="shared" si="138"/>
        <v>883.13</v>
      </c>
      <c r="V1049" s="12">
        <f t="shared" si="139"/>
        <v>-320.63</v>
      </c>
    </row>
    <row r="1050" spans="1:22" x14ac:dyDescent="0.25">
      <c r="A1050" s="6" t="s">
        <v>24</v>
      </c>
      <c r="B1050" s="6" t="s">
        <v>23</v>
      </c>
      <c r="C1050" s="27" t="s">
        <v>594</v>
      </c>
      <c r="D1050" s="27" t="s">
        <v>594</v>
      </c>
      <c r="E1050" s="6" t="s">
        <v>604</v>
      </c>
      <c r="F1050" s="6" t="s">
        <v>603</v>
      </c>
      <c r="G1050" s="7" t="s">
        <v>595</v>
      </c>
      <c r="H1050" s="27" t="s">
        <v>596</v>
      </c>
      <c r="I1050" s="6" t="s">
        <v>597</v>
      </c>
      <c r="J1050" s="6" t="s">
        <v>600</v>
      </c>
      <c r="K1050" s="12">
        <v>10.75</v>
      </c>
      <c r="L1050" s="9">
        <v>230</v>
      </c>
      <c r="M1050" s="12">
        <v>2475.29</v>
      </c>
      <c r="N1050" s="12">
        <v>2971.3</v>
      </c>
      <c r="O1050" s="11">
        <f t="shared" si="134"/>
        <v>10.762130434782609</v>
      </c>
      <c r="P1050" s="12">
        <f t="shared" si="135"/>
        <v>12.918695652173914</v>
      </c>
      <c r="Q1050" s="12">
        <f t="shared" si="136"/>
        <v>23.680826086956522</v>
      </c>
      <c r="R1050" s="6" t="str">
        <f t="shared" si="137"/>
        <v>YES</v>
      </c>
      <c r="S1050" s="6" t="str">
        <f t="shared" si="140"/>
        <v>YES</v>
      </c>
      <c r="T1050" s="12">
        <f t="shared" si="141"/>
        <v>2875</v>
      </c>
      <c r="U1050" s="12">
        <f t="shared" si="138"/>
        <v>5446.59</v>
      </c>
      <c r="V1050" s="12">
        <f t="shared" si="139"/>
        <v>-2571.59</v>
      </c>
    </row>
    <row r="1051" spans="1:22" x14ac:dyDescent="0.25">
      <c r="A1051" s="6" t="s">
        <v>24</v>
      </c>
      <c r="B1051" s="6" t="s">
        <v>23</v>
      </c>
      <c r="C1051" s="27" t="s">
        <v>594</v>
      </c>
      <c r="D1051" s="27" t="s">
        <v>594</v>
      </c>
      <c r="E1051" s="6" t="s">
        <v>604</v>
      </c>
      <c r="F1051" s="6" t="s">
        <v>603</v>
      </c>
      <c r="G1051" s="7" t="s">
        <v>595</v>
      </c>
      <c r="H1051" s="27" t="s">
        <v>596</v>
      </c>
      <c r="I1051" s="6" t="s">
        <v>597</v>
      </c>
      <c r="J1051" s="6" t="s">
        <v>601</v>
      </c>
      <c r="K1051" s="12">
        <v>10.75</v>
      </c>
      <c r="L1051" s="9">
        <v>4.5</v>
      </c>
      <c r="M1051" s="12">
        <v>49.24</v>
      </c>
      <c r="N1051" s="12">
        <v>19.46</v>
      </c>
      <c r="O1051" s="11">
        <f t="shared" si="134"/>
        <v>10.942222222222222</v>
      </c>
      <c r="P1051" s="12">
        <f t="shared" si="135"/>
        <v>4.3244444444444445</v>
      </c>
      <c r="Q1051" s="12">
        <f t="shared" si="136"/>
        <v>15.266666666666667</v>
      </c>
      <c r="R1051" s="6" t="str">
        <f t="shared" si="137"/>
        <v>YES</v>
      </c>
      <c r="S1051" s="6" t="str">
        <f t="shared" si="140"/>
        <v>YES</v>
      </c>
      <c r="T1051" s="12">
        <f t="shared" si="141"/>
        <v>56.25</v>
      </c>
      <c r="U1051" s="12">
        <f t="shared" si="138"/>
        <v>68.7</v>
      </c>
      <c r="V1051" s="12">
        <f t="shared" si="139"/>
        <v>-12.450000000000003</v>
      </c>
    </row>
    <row r="1052" spans="1:22" x14ac:dyDescent="0.25">
      <c r="A1052" s="6" t="s">
        <v>24</v>
      </c>
      <c r="B1052" s="6" t="s">
        <v>23</v>
      </c>
      <c r="C1052" s="27" t="s">
        <v>594</v>
      </c>
      <c r="D1052" s="27" t="s">
        <v>594</v>
      </c>
      <c r="E1052" s="6" t="s">
        <v>604</v>
      </c>
      <c r="F1052" s="6" t="s">
        <v>603</v>
      </c>
      <c r="G1052" s="7" t="s">
        <v>595</v>
      </c>
      <c r="H1052" s="27" t="s">
        <v>596</v>
      </c>
      <c r="I1052" s="6" t="s">
        <v>597</v>
      </c>
      <c r="J1052" s="6" t="s">
        <v>602</v>
      </c>
      <c r="K1052" s="12">
        <v>11.75</v>
      </c>
      <c r="L1052" s="9">
        <v>292</v>
      </c>
      <c r="M1052" s="12">
        <v>2728.47</v>
      </c>
      <c r="N1052" s="12">
        <v>4250.4399999999996</v>
      </c>
      <c r="O1052" s="11">
        <f t="shared" ref="O1052:O1115" si="142">M1052/L1052</f>
        <v>9.3440753424657519</v>
      </c>
      <c r="P1052" s="12">
        <f t="shared" si="135"/>
        <v>14.556301369863013</v>
      </c>
      <c r="Q1052" s="12">
        <f t="shared" si="136"/>
        <v>23.900376712328768</v>
      </c>
      <c r="R1052" s="6" t="str">
        <f t="shared" si="137"/>
        <v>YES</v>
      </c>
      <c r="S1052" s="6" t="str">
        <f t="shared" si="140"/>
        <v>YES</v>
      </c>
      <c r="T1052" s="12">
        <f t="shared" si="141"/>
        <v>3650</v>
      </c>
      <c r="U1052" s="12">
        <f t="shared" si="138"/>
        <v>6978.91</v>
      </c>
      <c r="V1052" s="12">
        <f t="shared" si="139"/>
        <v>-3328.91</v>
      </c>
    </row>
    <row r="1053" spans="1:22" x14ac:dyDescent="0.25">
      <c r="A1053" s="6" t="s">
        <v>24</v>
      </c>
      <c r="B1053" s="6" t="s">
        <v>23</v>
      </c>
      <c r="C1053" s="27" t="s">
        <v>605</v>
      </c>
      <c r="D1053" s="27" t="s">
        <v>605</v>
      </c>
      <c r="E1053" s="6" t="s">
        <v>606</v>
      </c>
      <c r="F1053" s="6" t="s">
        <v>607</v>
      </c>
      <c r="G1053" s="7" t="s">
        <v>608</v>
      </c>
      <c r="H1053" s="27" t="s">
        <v>609</v>
      </c>
      <c r="I1053" s="6" t="s">
        <v>240</v>
      </c>
      <c r="J1053" s="6" t="s">
        <v>610</v>
      </c>
      <c r="K1053" s="12">
        <v>5</v>
      </c>
      <c r="L1053" s="9">
        <v>179.8</v>
      </c>
      <c r="M1053" s="12">
        <v>1736.05</v>
      </c>
      <c r="N1053" s="12">
        <v>2998.94</v>
      </c>
      <c r="O1053" s="11">
        <f t="shared" si="142"/>
        <v>9.6554505005561726</v>
      </c>
      <c r="P1053" s="12">
        <f t="shared" si="135"/>
        <v>16.679310344827584</v>
      </c>
      <c r="Q1053" s="12">
        <f t="shared" si="136"/>
        <v>26.334760845383755</v>
      </c>
      <c r="R1053" s="6" t="str">
        <f t="shared" si="137"/>
        <v>YES</v>
      </c>
      <c r="S1053" s="6" t="str">
        <f t="shared" si="140"/>
        <v>YES</v>
      </c>
      <c r="T1053" s="12">
        <f t="shared" si="141"/>
        <v>2247.5</v>
      </c>
      <c r="U1053" s="12">
        <f t="shared" si="138"/>
        <v>4734.99</v>
      </c>
      <c r="V1053" s="12">
        <f t="shared" si="139"/>
        <v>-2487.4899999999998</v>
      </c>
    </row>
    <row r="1054" spans="1:22" x14ac:dyDescent="0.25">
      <c r="A1054" s="6" t="s">
        <v>24</v>
      </c>
      <c r="B1054" s="6" t="s">
        <v>23</v>
      </c>
      <c r="C1054" s="27" t="s">
        <v>605</v>
      </c>
      <c r="D1054" s="27" t="s">
        <v>605</v>
      </c>
      <c r="E1054" s="6" t="s">
        <v>606</v>
      </c>
      <c r="F1054" s="6" t="s">
        <v>607</v>
      </c>
      <c r="G1054" s="7" t="s">
        <v>608</v>
      </c>
      <c r="H1054" s="27" t="s">
        <v>609</v>
      </c>
      <c r="I1054" s="6" t="s">
        <v>240</v>
      </c>
      <c r="J1054" s="6" t="s">
        <v>611</v>
      </c>
      <c r="K1054" s="12">
        <v>5</v>
      </c>
      <c r="L1054" s="9">
        <v>483.13</v>
      </c>
      <c r="M1054" s="12">
        <v>2416.65</v>
      </c>
      <c r="N1054" s="12">
        <v>9786.7000000000007</v>
      </c>
      <c r="O1054" s="11">
        <f t="shared" si="142"/>
        <v>5.0020698362759504</v>
      </c>
      <c r="P1054" s="12">
        <f t="shared" si="135"/>
        <v>20.256866681845469</v>
      </c>
      <c r="Q1054" s="12">
        <f t="shared" si="136"/>
        <v>25.258936518121416</v>
      </c>
      <c r="R1054" s="6" t="str">
        <f t="shared" si="137"/>
        <v>YES</v>
      </c>
      <c r="S1054" s="6" t="str">
        <f t="shared" si="140"/>
        <v>YES</v>
      </c>
      <c r="T1054" s="12">
        <f t="shared" si="141"/>
        <v>6039.125</v>
      </c>
      <c r="U1054" s="12">
        <f t="shared" si="138"/>
        <v>12203.35</v>
      </c>
      <c r="V1054" s="12">
        <f t="shared" si="139"/>
        <v>-6164.2250000000004</v>
      </c>
    </row>
    <row r="1055" spans="1:22" x14ac:dyDescent="0.25">
      <c r="A1055" s="6" t="s">
        <v>24</v>
      </c>
      <c r="B1055" s="6" t="s">
        <v>23</v>
      </c>
      <c r="C1055" s="27" t="s">
        <v>605</v>
      </c>
      <c r="D1055" s="27" t="s">
        <v>605</v>
      </c>
      <c r="E1055" s="6" t="s">
        <v>606</v>
      </c>
      <c r="F1055" s="6" t="s">
        <v>607</v>
      </c>
      <c r="G1055" s="7" t="s">
        <v>608</v>
      </c>
      <c r="H1055" s="27" t="s">
        <v>609</v>
      </c>
      <c r="I1055" s="6" t="s">
        <v>240</v>
      </c>
      <c r="J1055" s="6" t="s">
        <v>612</v>
      </c>
      <c r="K1055" s="12">
        <v>5</v>
      </c>
      <c r="L1055" s="9">
        <v>225.08</v>
      </c>
      <c r="M1055" s="12">
        <v>1125.4000000000001</v>
      </c>
      <c r="N1055" s="12">
        <v>2805.3</v>
      </c>
      <c r="O1055" s="11">
        <f t="shared" si="142"/>
        <v>5</v>
      </c>
      <c r="P1055" s="12">
        <f t="shared" si="135"/>
        <v>12.463568508974587</v>
      </c>
      <c r="Q1055" s="12">
        <f t="shared" si="136"/>
        <v>17.463568508974586</v>
      </c>
      <c r="R1055" s="6" t="str">
        <f t="shared" si="137"/>
        <v>YES</v>
      </c>
      <c r="S1055" s="6" t="str">
        <f t="shared" si="140"/>
        <v>YES</v>
      </c>
      <c r="T1055" s="12">
        <f t="shared" si="141"/>
        <v>2813.5</v>
      </c>
      <c r="U1055" s="12">
        <f t="shared" si="138"/>
        <v>3930.7000000000003</v>
      </c>
      <c r="V1055" s="12">
        <f t="shared" si="139"/>
        <v>-1117.2000000000003</v>
      </c>
    </row>
    <row r="1056" spans="1:22" x14ac:dyDescent="0.25">
      <c r="A1056" s="6" t="s">
        <v>24</v>
      </c>
      <c r="B1056" s="6" t="s">
        <v>23</v>
      </c>
      <c r="C1056" s="27" t="s">
        <v>613</v>
      </c>
      <c r="D1056" s="27" t="s">
        <v>613</v>
      </c>
      <c r="E1056" s="6" t="s">
        <v>614</v>
      </c>
      <c r="F1056" s="6" t="s">
        <v>615</v>
      </c>
      <c r="G1056" s="7" t="s">
        <v>616</v>
      </c>
      <c r="H1056" s="27" t="s">
        <v>617</v>
      </c>
      <c r="I1056" s="6" t="s">
        <v>220</v>
      </c>
      <c r="J1056" s="6" t="s">
        <v>618</v>
      </c>
      <c r="K1056" s="12">
        <v>5</v>
      </c>
      <c r="L1056" s="9">
        <v>285.43</v>
      </c>
      <c r="M1056" s="12">
        <v>1427.15</v>
      </c>
      <c r="N1056" s="12">
        <v>5217.18</v>
      </c>
      <c r="O1056" s="11">
        <f t="shared" si="142"/>
        <v>5</v>
      </c>
      <c r="P1056" s="12">
        <f t="shared" si="135"/>
        <v>18.278316925340715</v>
      </c>
      <c r="Q1056" s="12">
        <f t="shared" si="136"/>
        <v>23.278316925340715</v>
      </c>
      <c r="R1056" s="6" t="str">
        <f t="shared" si="137"/>
        <v>YES</v>
      </c>
      <c r="S1056" s="6" t="str">
        <f t="shared" si="140"/>
        <v>YES</v>
      </c>
      <c r="T1056" s="12">
        <f t="shared" si="141"/>
        <v>3567.875</v>
      </c>
      <c r="U1056" s="12">
        <f t="shared" si="138"/>
        <v>6644.33</v>
      </c>
      <c r="V1056" s="12">
        <f t="shared" si="139"/>
        <v>-3076.4549999999999</v>
      </c>
    </row>
    <row r="1057" spans="1:22" x14ac:dyDescent="0.25">
      <c r="A1057" s="6" t="s">
        <v>24</v>
      </c>
      <c r="B1057" s="6" t="s">
        <v>23</v>
      </c>
      <c r="C1057" s="27" t="s">
        <v>613</v>
      </c>
      <c r="D1057" s="27" t="s">
        <v>613</v>
      </c>
      <c r="E1057" s="6" t="s">
        <v>614</v>
      </c>
      <c r="F1057" s="6" t="s">
        <v>615</v>
      </c>
      <c r="G1057" s="7" t="s">
        <v>616</v>
      </c>
      <c r="H1057" s="27" t="s">
        <v>617</v>
      </c>
      <c r="I1057" s="6" t="s">
        <v>220</v>
      </c>
      <c r="J1057" s="6" t="s">
        <v>619</v>
      </c>
      <c r="K1057" s="12">
        <v>7.5</v>
      </c>
      <c r="L1057" s="9">
        <v>313.23</v>
      </c>
      <c r="M1057" s="12">
        <v>2406.15</v>
      </c>
      <c r="N1057" s="12">
        <v>6390.25</v>
      </c>
      <c r="O1057" s="11">
        <f t="shared" si="142"/>
        <v>7.6817354659515367</v>
      </c>
      <c r="P1057" s="12">
        <f t="shared" si="135"/>
        <v>20.401142930115249</v>
      </c>
      <c r="Q1057" s="12">
        <f t="shared" si="136"/>
        <v>28.082878396066786</v>
      </c>
      <c r="R1057" s="6" t="str">
        <f t="shared" si="137"/>
        <v>YES</v>
      </c>
      <c r="S1057" s="6" t="str">
        <f t="shared" si="140"/>
        <v>YES</v>
      </c>
      <c r="T1057" s="12">
        <f t="shared" si="141"/>
        <v>3915.375</v>
      </c>
      <c r="U1057" s="12">
        <f t="shared" si="138"/>
        <v>8796.4</v>
      </c>
      <c r="V1057" s="12">
        <f t="shared" si="139"/>
        <v>-4881.0249999999996</v>
      </c>
    </row>
    <row r="1058" spans="1:22" x14ac:dyDescent="0.25">
      <c r="A1058" s="6" t="s">
        <v>24</v>
      </c>
      <c r="B1058" s="6" t="s">
        <v>23</v>
      </c>
      <c r="C1058" s="27" t="s">
        <v>613</v>
      </c>
      <c r="D1058" s="27" t="s">
        <v>613</v>
      </c>
      <c r="E1058" s="6" t="s">
        <v>614</v>
      </c>
      <c r="F1058" s="6" t="s">
        <v>615</v>
      </c>
      <c r="G1058" s="7" t="s">
        <v>616</v>
      </c>
      <c r="H1058" s="27" t="s">
        <v>617</v>
      </c>
      <c r="I1058" s="6" t="s">
        <v>220</v>
      </c>
      <c r="J1058" s="6" t="s">
        <v>620</v>
      </c>
      <c r="K1058" s="12">
        <v>6.5</v>
      </c>
      <c r="L1058" s="9">
        <v>153.19999999999999</v>
      </c>
      <c r="M1058" s="12">
        <v>1014</v>
      </c>
      <c r="N1058" s="12">
        <v>2917.4</v>
      </c>
      <c r="O1058" s="11">
        <f t="shared" si="142"/>
        <v>6.6187989556135776</v>
      </c>
      <c r="P1058" s="12">
        <f t="shared" si="135"/>
        <v>19.043080939947782</v>
      </c>
      <c r="Q1058" s="12">
        <f t="shared" si="136"/>
        <v>25.661879895561359</v>
      </c>
      <c r="R1058" s="6" t="str">
        <f t="shared" si="137"/>
        <v>YES</v>
      </c>
      <c r="S1058" s="6" t="str">
        <f t="shared" si="140"/>
        <v>YES</v>
      </c>
      <c r="T1058" s="12">
        <f t="shared" si="141"/>
        <v>1914.9999999999998</v>
      </c>
      <c r="U1058" s="12">
        <f t="shared" si="138"/>
        <v>3931.4</v>
      </c>
      <c r="V1058" s="12">
        <f t="shared" si="139"/>
        <v>-2016.4000000000003</v>
      </c>
    </row>
    <row r="1059" spans="1:22" x14ac:dyDescent="0.25">
      <c r="A1059" s="6" t="s">
        <v>24</v>
      </c>
      <c r="B1059" s="6" t="s">
        <v>23</v>
      </c>
      <c r="C1059" s="27" t="s">
        <v>613</v>
      </c>
      <c r="D1059" s="27" t="s">
        <v>613</v>
      </c>
      <c r="E1059" s="6" t="s">
        <v>614</v>
      </c>
      <c r="F1059" s="6" t="s">
        <v>615</v>
      </c>
      <c r="G1059" s="7" t="s">
        <v>616</v>
      </c>
      <c r="H1059" s="27" t="s">
        <v>617</v>
      </c>
      <c r="I1059" s="6" t="s">
        <v>220</v>
      </c>
      <c r="J1059" s="6" t="s">
        <v>621</v>
      </c>
      <c r="K1059" s="12">
        <v>5</v>
      </c>
      <c r="L1059" s="9">
        <v>222.88</v>
      </c>
      <c r="M1059" s="12">
        <v>1114.4000000000001</v>
      </c>
      <c r="N1059" s="12">
        <v>3709.04</v>
      </c>
      <c r="O1059" s="11">
        <f t="shared" si="142"/>
        <v>5.0000000000000009</v>
      </c>
      <c r="P1059" s="12">
        <f t="shared" si="135"/>
        <v>16.641421392677675</v>
      </c>
      <c r="Q1059" s="12">
        <f t="shared" si="136"/>
        <v>21.641421392677678</v>
      </c>
      <c r="R1059" s="6" t="str">
        <f t="shared" si="137"/>
        <v>YES</v>
      </c>
      <c r="S1059" s="6" t="str">
        <f t="shared" si="140"/>
        <v>YES</v>
      </c>
      <c r="T1059" s="12">
        <f t="shared" si="141"/>
        <v>2786</v>
      </c>
      <c r="U1059" s="12">
        <f t="shared" si="138"/>
        <v>4823.4400000000005</v>
      </c>
      <c r="V1059" s="12">
        <f t="shared" si="139"/>
        <v>-2037.4400000000005</v>
      </c>
    </row>
    <row r="1060" spans="1:22" x14ac:dyDescent="0.25">
      <c r="A1060" s="6" t="s">
        <v>24</v>
      </c>
      <c r="B1060" s="6" t="s">
        <v>23</v>
      </c>
      <c r="C1060" s="27" t="s">
        <v>613</v>
      </c>
      <c r="D1060" s="27" t="s">
        <v>613</v>
      </c>
      <c r="E1060" s="6" t="s">
        <v>614</v>
      </c>
      <c r="F1060" s="6" t="s">
        <v>615</v>
      </c>
      <c r="G1060" s="7" t="s">
        <v>616</v>
      </c>
      <c r="H1060" s="27" t="s">
        <v>617</v>
      </c>
      <c r="I1060" s="6" t="s">
        <v>220</v>
      </c>
      <c r="J1060" s="6" t="s">
        <v>622</v>
      </c>
      <c r="K1060" s="12">
        <v>8</v>
      </c>
      <c r="L1060" s="9">
        <v>486.48</v>
      </c>
      <c r="M1060" s="12">
        <v>3945.05</v>
      </c>
      <c r="N1060" s="12">
        <v>9402.57</v>
      </c>
      <c r="O1060" s="11">
        <f t="shared" si="142"/>
        <v>8.1093775694787045</v>
      </c>
      <c r="P1060" s="12">
        <f t="shared" si="135"/>
        <v>19.327762703502714</v>
      </c>
      <c r="Q1060" s="12">
        <f t="shared" si="136"/>
        <v>27.437140272981413</v>
      </c>
      <c r="R1060" s="6" t="str">
        <f t="shared" si="137"/>
        <v>YES</v>
      </c>
      <c r="S1060" s="6" t="str">
        <f t="shared" si="140"/>
        <v>YES</v>
      </c>
      <c r="T1060" s="12">
        <f t="shared" si="141"/>
        <v>6081</v>
      </c>
      <c r="U1060" s="12">
        <f t="shared" si="138"/>
        <v>13347.619999999999</v>
      </c>
      <c r="V1060" s="12">
        <f t="shared" si="139"/>
        <v>-7266.619999999999</v>
      </c>
    </row>
    <row r="1061" spans="1:22" x14ac:dyDescent="0.25">
      <c r="A1061" s="6" t="s">
        <v>24</v>
      </c>
      <c r="B1061" s="6" t="s">
        <v>23</v>
      </c>
      <c r="C1061" s="27" t="s">
        <v>613</v>
      </c>
      <c r="D1061" s="27" t="s">
        <v>613</v>
      </c>
      <c r="E1061" s="6" t="s">
        <v>614</v>
      </c>
      <c r="F1061" s="6" t="s">
        <v>615</v>
      </c>
      <c r="G1061" s="7" t="s">
        <v>616</v>
      </c>
      <c r="H1061" s="27" t="s">
        <v>617</v>
      </c>
      <c r="I1061" s="6" t="s">
        <v>220</v>
      </c>
      <c r="J1061" s="6" t="s">
        <v>623</v>
      </c>
      <c r="K1061" s="12">
        <v>7</v>
      </c>
      <c r="L1061" s="9">
        <v>137.21</v>
      </c>
      <c r="M1061" s="12">
        <v>951.35</v>
      </c>
      <c r="N1061" s="12">
        <v>1852.15</v>
      </c>
      <c r="O1061" s="11">
        <f t="shared" si="142"/>
        <v>6.9335325413599591</v>
      </c>
      <c r="P1061" s="12">
        <f t="shared" si="135"/>
        <v>13.498651701771008</v>
      </c>
      <c r="Q1061" s="12">
        <f t="shared" si="136"/>
        <v>20.432184243130965</v>
      </c>
      <c r="R1061" s="6" t="str">
        <f t="shared" si="137"/>
        <v>YES</v>
      </c>
      <c r="S1061" s="6" t="str">
        <f t="shared" si="140"/>
        <v>YES</v>
      </c>
      <c r="T1061" s="12">
        <f t="shared" si="141"/>
        <v>1715.125</v>
      </c>
      <c r="U1061" s="12">
        <f t="shared" si="138"/>
        <v>2803.5</v>
      </c>
      <c r="V1061" s="12">
        <f t="shared" si="139"/>
        <v>-1088.375</v>
      </c>
    </row>
    <row r="1062" spans="1:22" x14ac:dyDescent="0.25">
      <c r="A1062" s="6" t="s">
        <v>24</v>
      </c>
      <c r="B1062" s="6" t="s">
        <v>23</v>
      </c>
      <c r="C1062" s="27" t="s">
        <v>613</v>
      </c>
      <c r="D1062" s="27" t="s">
        <v>613</v>
      </c>
      <c r="E1062" s="6" t="s">
        <v>614</v>
      </c>
      <c r="F1062" s="6" t="s">
        <v>615</v>
      </c>
      <c r="G1062" s="7" t="s">
        <v>616</v>
      </c>
      <c r="H1062" s="27" t="s">
        <v>617</v>
      </c>
      <c r="I1062" s="6" t="s">
        <v>220</v>
      </c>
      <c r="J1062" s="6" t="s">
        <v>624</v>
      </c>
      <c r="K1062" s="12">
        <v>7.6067999999999998</v>
      </c>
      <c r="L1062" s="9">
        <v>43.08</v>
      </c>
      <c r="M1062" s="12">
        <v>327.7</v>
      </c>
      <c r="N1062" s="12">
        <v>402.31</v>
      </c>
      <c r="O1062" s="11">
        <f t="shared" si="142"/>
        <v>7.6067780872794799</v>
      </c>
      <c r="P1062" s="12">
        <f t="shared" si="135"/>
        <v>9.3386722376973079</v>
      </c>
      <c r="Q1062" s="12">
        <f t="shared" si="136"/>
        <v>16.94545032497679</v>
      </c>
      <c r="R1062" s="6" t="str">
        <f t="shared" si="137"/>
        <v>YES</v>
      </c>
      <c r="S1062" s="6" t="str">
        <f t="shared" si="140"/>
        <v>YES</v>
      </c>
      <c r="T1062" s="12">
        <f t="shared" si="141"/>
        <v>538.5</v>
      </c>
      <c r="U1062" s="12">
        <f t="shared" si="138"/>
        <v>730.01</v>
      </c>
      <c r="V1062" s="12">
        <f t="shared" si="139"/>
        <v>-191.51</v>
      </c>
    </row>
    <row r="1063" spans="1:22" x14ac:dyDescent="0.25">
      <c r="A1063" s="6" t="s">
        <v>24</v>
      </c>
      <c r="B1063" s="6" t="s">
        <v>23</v>
      </c>
      <c r="C1063" s="27" t="s">
        <v>640</v>
      </c>
      <c r="D1063" s="27" t="s">
        <v>640</v>
      </c>
      <c r="E1063" s="6" t="s">
        <v>639</v>
      </c>
      <c r="F1063" s="6" t="s">
        <v>638</v>
      </c>
      <c r="G1063" s="7" t="s">
        <v>637</v>
      </c>
      <c r="H1063" s="27" t="s">
        <v>636</v>
      </c>
      <c r="I1063" s="6" t="s">
        <v>625</v>
      </c>
      <c r="J1063" s="6" t="s">
        <v>626</v>
      </c>
      <c r="K1063" s="12">
        <v>5</v>
      </c>
      <c r="L1063" s="9">
        <v>9.1999999999999993</v>
      </c>
      <c r="M1063" s="12">
        <v>46</v>
      </c>
      <c r="N1063" s="12">
        <v>150</v>
      </c>
      <c r="O1063" s="11">
        <f t="shared" si="142"/>
        <v>5</v>
      </c>
      <c r="P1063" s="12">
        <f t="shared" si="135"/>
        <v>16.304347826086957</v>
      </c>
      <c r="Q1063" s="12">
        <f t="shared" si="136"/>
        <v>21.304347826086957</v>
      </c>
      <c r="R1063" s="6" t="str">
        <f t="shared" si="137"/>
        <v>YES</v>
      </c>
      <c r="S1063" s="6" t="str">
        <f t="shared" si="140"/>
        <v>YES</v>
      </c>
      <c r="T1063" s="12">
        <f t="shared" si="141"/>
        <v>114.99999999999999</v>
      </c>
      <c r="U1063" s="12">
        <f t="shared" si="138"/>
        <v>196</v>
      </c>
      <c r="V1063" s="12">
        <f t="shared" si="139"/>
        <v>-81.000000000000014</v>
      </c>
    </row>
    <row r="1064" spans="1:22" x14ac:dyDescent="0.25">
      <c r="A1064" s="6" t="s">
        <v>24</v>
      </c>
      <c r="B1064" s="6" t="s">
        <v>23</v>
      </c>
      <c r="C1064" s="27" t="s">
        <v>640</v>
      </c>
      <c r="D1064" s="27" t="s">
        <v>640</v>
      </c>
      <c r="E1064" s="6" t="s">
        <v>639</v>
      </c>
      <c r="F1064" s="6" t="s">
        <v>638</v>
      </c>
      <c r="G1064" s="7" t="s">
        <v>637</v>
      </c>
      <c r="H1064" s="27" t="s">
        <v>636</v>
      </c>
      <c r="I1064" s="6" t="s">
        <v>625</v>
      </c>
      <c r="J1064" s="6" t="s">
        <v>627</v>
      </c>
      <c r="K1064" s="12">
        <v>5</v>
      </c>
      <c r="L1064" s="9">
        <v>157.43</v>
      </c>
      <c r="M1064" s="12">
        <v>787.15</v>
      </c>
      <c r="N1064" s="12">
        <v>2680</v>
      </c>
      <c r="O1064" s="11">
        <f t="shared" si="142"/>
        <v>5</v>
      </c>
      <c r="P1064" s="12">
        <f t="shared" si="135"/>
        <v>17.023438988756908</v>
      </c>
      <c r="Q1064" s="12">
        <f t="shared" si="136"/>
        <v>22.023438988756908</v>
      </c>
      <c r="R1064" s="6" t="str">
        <f t="shared" si="137"/>
        <v>YES</v>
      </c>
      <c r="S1064" s="6" t="str">
        <f t="shared" si="140"/>
        <v>YES</v>
      </c>
      <c r="T1064" s="12">
        <f t="shared" si="141"/>
        <v>1967.875</v>
      </c>
      <c r="U1064" s="12">
        <f t="shared" si="138"/>
        <v>3467.15</v>
      </c>
      <c r="V1064" s="12">
        <f t="shared" si="139"/>
        <v>-1499.2750000000001</v>
      </c>
    </row>
    <row r="1065" spans="1:22" x14ac:dyDescent="0.25">
      <c r="A1065" s="6" t="s">
        <v>24</v>
      </c>
      <c r="B1065" s="6" t="s">
        <v>23</v>
      </c>
      <c r="C1065" s="27" t="s">
        <v>640</v>
      </c>
      <c r="D1065" s="27" t="s">
        <v>640</v>
      </c>
      <c r="E1065" s="6" t="s">
        <v>639</v>
      </c>
      <c r="F1065" s="6" t="s">
        <v>638</v>
      </c>
      <c r="G1065" s="7" t="s">
        <v>637</v>
      </c>
      <c r="H1065" s="27" t="s">
        <v>636</v>
      </c>
      <c r="I1065" s="6" t="s">
        <v>625</v>
      </c>
      <c r="J1065" s="6" t="s">
        <v>628</v>
      </c>
      <c r="K1065" s="12">
        <v>5</v>
      </c>
      <c r="L1065" s="9">
        <v>236.1</v>
      </c>
      <c r="M1065" s="12">
        <v>1180.5</v>
      </c>
      <c r="N1065" s="12">
        <v>3890</v>
      </c>
      <c r="O1065" s="11">
        <f t="shared" si="142"/>
        <v>5</v>
      </c>
      <c r="P1065" s="12">
        <f t="shared" si="135"/>
        <v>16.476069462092333</v>
      </c>
      <c r="Q1065" s="12">
        <f t="shared" si="136"/>
        <v>21.476069462092333</v>
      </c>
      <c r="R1065" s="6" t="str">
        <f t="shared" si="137"/>
        <v>YES</v>
      </c>
      <c r="S1065" s="6" t="str">
        <f t="shared" si="140"/>
        <v>YES</v>
      </c>
      <c r="T1065" s="12">
        <f t="shared" si="141"/>
        <v>2951.25</v>
      </c>
      <c r="U1065" s="12">
        <f t="shared" si="138"/>
        <v>5070.5</v>
      </c>
      <c r="V1065" s="12">
        <f t="shared" si="139"/>
        <v>-2119.25</v>
      </c>
    </row>
    <row r="1066" spans="1:22" x14ac:dyDescent="0.25">
      <c r="A1066" s="6" t="s">
        <v>24</v>
      </c>
      <c r="B1066" s="6" t="s">
        <v>23</v>
      </c>
      <c r="C1066" s="27" t="s">
        <v>640</v>
      </c>
      <c r="D1066" s="27" t="s">
        <v>640</v>
      </c>
      <c r="E1066" s="6" t="s">
        <v>639</v>
      </c>
      <c r="F1066" s="6" t="s">
        <v>638</v>
      </c>
      <c r="G1066" s="7" t="s">
        <v>637</v>
      </c>
      <c r="H1066" s="27" t="s">
        <v>636</v>
      </c>
      <c r="I1066" s="6" t="s">
        <v>625</v>
      </c>
      <c r="J1066" s="6" t="s">
        <v>629</v>
      </c>
      <c r="K1066" s="12">
        <v>5</v>
      </c>
      <c r="L1066" s="9">
        <v>27.37</v>
      </c>
      <c r="M1066" s="12">
        <v>252.85</v>
      </c>
      <c r="N1066" s="12">
        <v>380</v>
      </c>
      <c r="O1066" s="11">
        <f t="shared" si="142"/>
        <v>9.238217025940811</v>
      </c>
      <c r="P1066" s="12">
        <f t="shared" si="135"/>
        <v>13.883814395323347</v>
      </c>
      <c r="Q1066" s="12">
        <f t="shared" si="136"/>
        <v>23.122031421264158</v>
      </c>
      <c r="R1066" s="6" t="str">
        <f t="shared" si="137"/>
        <v>YES</v>
      </c>
      <c r="S1066" s="6" t="str">
        <f t="shared" si="140"/>
        <v>YES</v>
      </c>
      <c r="T1066" s="12">
        <f t="shared" si="141"/>
        <v>342.125</v>
      </c>
      <c r="U1066" s="12">
        <f t="shared" si="138"/>
        <v>632.85</v>
      </c>
      <c r="V1066" s="12">
        <f t="shared" si="139"/>
        <v>-290.72500000000002</v>
      </c>
    </row>
    <row r="1067" spans="1:22" x14ac:dyDescent="0.25">
      <c r="A1067" s="6" t="s">
        <v>24</v>
      </c>
      <c r="B1067" s="6" t="s">
        <v>23</v>
      </c>
      <c r="C1067" s="27" t="s">
        <v>640</v>
      </c>
      <c r="D1067" s="27" t="s">
        <v>640</v>
      </c>
      <c r="E1067" s="6" t="s">
        <v>639</v>
      </c>
      <c r="F1067" s="6" t="s">
        <v>638</v>
      </c>
      <c r="G1067" s="7" t="s">
        <v>637</v>
      </c>
      <c r="H1067" s="27" t="s">
        <v>636</v>
      </c>
      <c r="I1067" s="6" t="s">
        <v>625</v>
      </c>
      <c r="J1067" s="6" t="s">
        <v>630</v>
      </c>
      <c r="K1067" s="12">
        <v>5</v>
      </c>
      <c r="L1067" s="9">
        <v>452</v>
      </c>
      <c r="M1067" s="12">
        <v>4190</v>
      </c>
      <c r="N1067" s="12">
        <v>6460</v>
      </c>
      <c r="O1067" s="11">
        <f t="shared" si="142"/>
        <v>9.269911504424778</v>
      </c>
      <c r="P1067" s="12">
        <f t="shared" si="135"/>
        <v>14.292035398230089</v>
      </c>
      <c r="Q1067" s="12">
        <f t="shared" si="136"/>
        <v>23.561946902654867</v>
      </c>
      <c r="R1067" s="6" t="str">
        <f t="shared" si="137"/>
        <v>YES</v>
      </c>
      <c r="S1067" s="6" t="str">
        <f t="shared" si="140"/>
        <v>YES</v>
      </c>
      <c r="T1067" s="12">
        <f t="shared" si="141"/>
        <v>5650</v>
      </c>
      <c r="U1067" s="12">
        <f t="shared" si="138"/>
        <v>10650</v>
      </c>
      <c r="V1067" s="12">
        <f t="shared" si="139"/>
        <v>-5000</v>
      </c>
    </row>
    <row r="1068" spans="1:22" x14ac:dyDescent="0.25">
      <c r="A1068" s="6" t="s">
        <v>24</v>
      </c>
      <c r="B1068" s="6" t="s">
        <v>23</v>
      </c>
      <c r="C1068" s="27" t="s">
        <v>640</v>
      </c>
      <c r="D1068" s="27" t="s">
        <v>640</v>
      </c>
      <c r="E1068" s="6" t="s">
        <v>639</v>
      </c>
      <c r="F1068" s="6" t="s">
        <v>638</v>
      </c>
      <c r="G1068" s="7" t="s">
        <v>637</v>
      </c>
      <c r="H1068" s="27" t="s">
        <v>636</v>
      </c>
      <c r="I1068" s="6" t="s">
        <v>625</v>
      </c>
      <c r="J1068" s="6" t="s">
        <v>631</v>
      </c>
      <c r="K1068" s="12">
        <v>5</v>
      </c>
      <c r="L1068" s="9">
        <v>392</v>
      </c>
      <c r="M1068" s="12">
        <v>1960</v>
      </c>
      <c r="N1068" s="12">
        <v>6115</v>
      </c>
      <c r="O1068" s="11">
        <f t="shared" si="142"/>
        <v>5</v>
      </c>
      <c r="P1068" s="12">
        <f t="shared" si="135"/>
        <v>15.599489795918368</v>
      </c>
      <c r="Q1068" s="12">
        <f t="shared" si="136"/>
        <v>20.599489795918366</v>
      </c>
      <c r="R1068" s="6" t="str">
        <f t="shared" si="137"/>
        <v>YES</v>
      </c>
      <c r="S1068" s="6" t="str">
        <f t="shared" si="140"/>
        <v>YES</v>
      </c>
      <c r="T1068" s="12">
        <f t="shared" si="141"/>
        <v>4900</v>
      </c>
      <c r="U1068" s="12">
        <f t="shared" si="138"/>
        <v>8075</v>
      </c>
      <c r="V1068" s="12">
        <f t="shared" si="139"/>
        <v>-3175</v>
      </c>
    </row>
    <row r="1069" spans="1:22" x14ac:dyDescent="0.25">
      <c r="A1069" s="6" t="s">
        <v>24</v>
      </c>
      <c r="B1069" s="6" t="s">
        <v>23</v>
      </c>
      <c r="C1069" s="27" t="s">
        <v>640</v>
      </c>
      <c r="D1069" s="27" t="s">
        <v>640</v>
      </c>
      <c r="E1069" s="6" t="s">
        <v>639</v>
      </c>
      <c r="F1069" s="6" t="s">
        <v>638</v>
      </c>
      <c r="G1069" s="7" t="s">
        <v>637</v>
      </c>
      <c r="H1069" s="27" t="s">
        <v>636</v>
      </c>
      <c r="I1069" s="6" t="s">
        <v>625</v>
      </c>
      <c r="J1069" s="6" t="s">
        <v>632</v>
      </c>
      <c r="K1069" s="12">
        <v>5</v>
      </c>
      <c r="L1069" s="9">
        <v>299.64</v>
      </c>
      <c r="M1069" s="12">
        <v>1498.2</v>
      </c>
      <c r="N1069" s="12">
        <v>4855</v>
      </c>
      <c r="O1069" s="11">
        <f t="shared" si="142"/>
        <v>5</v>
      </c>
      <c r="P1069" s="12">
        <f t="shared" si="135"/>
        <v>16.202776665331733</v>
      </c>
      <c r="Q1069" s="12">
        <f t="shared" si="136"/>
        <v>21.202776665331733</v>
      </c>
      <c r="R1069" s="6" t="str">
        <f t="shared" si="137"/>
        <v>YES</v>
      </c>
      <c r="S1069" s="6" t="str">
        <f t="shared" si="140"/>
        <v>YES</v>
      </c>
      <c r="T1069" s="12">
        <f t="shared" si="141"/>
        <v>3745.5</v>
      </c>
      <c r="U1069" s="12">
        <f t="shared" si="138"/>
        <v>6353.2</v>
      </c>
      <c r="V1069" s="12">
        <f t="shared" si="139"/>
        <v>-2607.6999999999998</v>
      </c>
    </row>
    <row r="1070" spans="1:22" x14ac:dyDescent="0.25">
      <c r="A1070" s="6" t="s">
        <v>24</v>
      </c>
      <c r="B1070" s="6" t="s">
        <v>23</v>
      </c>
      <c r="C1070" s="27" t="s">
        <v>640</v>
      </c>
      <c r="D1070" s="27" t="s">
        <v>640</v>
      </c>
      <c r="E1070" s="6" t="s">
        <v>639</v>
      </c>
      <c r="F1070" s="6" t="s">
        <v>638</v>
      </c>
      <c r="G1070" s="7" t="s">
        <v>637</v>
      </c>
      <c r="H1070" s="27" t="s">
        <v>636</v>
      </c>
      <c r="I1070" s="6" t="s">
        <v>625</v>
      </c>
      <c r="J1070" s="6" t="s">
        <v>633</v>
      </c>
      <c r="K1070" s="12">
        <v>5</v>
      </c>
      <c r="L1070" s="9">
        <v>34.9</v>
      </c>
      <c r="M1070" s="12">
        <v>174.5</v>
      </c>
      <c r="N1070" s="12">
        <v>480</v>
      </c>
      <c r="O1070" s="11">
        <f t="shared" si="142"/>
        <v>5</v>
      </c>
      <c r="P1070" s="12">
        <f t="shared" si="135"/>
        <v>13.753581661891118</v>
      </c>
      <c r="Q1070" s="12">
        <f t="shared" si="136"/>
        <v>18.753581661891118</v>
      </c>
      <c r="R1070" s="6" t="str">
        <f t="shared" si="137"/>
        <v>YES</v>
      </c>
      <c r="S1070" s="6" t="str">
        <f t="shared" si="140"/>
        <v>YES</v>
      </c>
      <c r="T1070" s="12">
        <f t="shared" si="141"/>
        <v>436.25</v>
      </c>
      <c r="U1070" s="12">
        <f t="shared" si="138"/>
        <v>654.5</v>
      </c>
      <c r="V1070" s="12">
        <f t="shared" si="139"/>
        <v>-218.25</v>
      </c>
    </row>
    <row r="1071" spans="1:22" x14ac:dyDescent="0.25">
      <c r="A1071" s="6" t="s">
        <v>24</v>
      </c>
      <c r="B1071" s="6" t="s">
        <v>23</v>
      </c>
      <c r="C1071" s="27" t="s">
        <v>640</v>
      </c>
      <c r="D1071" s="27" t="s">
        <v>640</v>
      </c>
      <c r="E1071" s="6" t="s">
        <v>639</v>
      </c>
      <c r="F1071" s="6" t="s">
        <v>638</v>
      </c>
      <c r="G1071" s="7" t="s">
        <v>637</v>
      </c>
      <c r="H1071" s="27" t="s">
        <v>636</v>
      </c>
      <c r="I1071" s="6" t="s">
        <v>625</v>
      </c>
      <c r="J1071" s="6" t="s">
        <v>634</v>
      </c>
      <c r="K1071" s="12">
        <v>5</v>
      </c>
      <c r="L1071" s="9">
        <v>422.8</v>
      </c>
      <c r="M1071" s="12">
        <v>2114</v>
      </c>
      <c r="N1071" s="12">
        <v>6965</v>
      </c>
      <c r="O1071" s="11">
        <f t="shared" si="142"/>
        <v>5</v>
      </c>
      <c r="P1071" s="12">
        <f t="shared" si="135"/>
        <v>16.473509933774835</v>
      </c>
      <c r="Q1071" s="12">
        <f t="shared" si="136"/>
        <v>21.473509933774835</v>
      </c>
      <c r="R1071" s="6" t="str">
        <f t="shared" si="137"/>
        <v>YES</v>
      </c>
      <c r="S1071" s="6" t="str">
        <f t="shared" si="140"/>
        <v>YES</v>
      </c>
      <c r="T1071" s="12">
        <f t="shared" si="141"/>
        <v>5285</v>
      </c>
      <c r="U1071" s="12">
        <f t="shared" si="138"/>
        <v>9079</v>
      </c>
      <c r="V1071" s="12">
        <f t="shared" si="139"/>
        <v>-3794</v>
      </c>
    </row>
    <row r="1072" spans="1:22" x14ac:dyDescent="0.25">
      <c r="A1072" s="6" t="s">
        <v>24</v>
      </c>
      <c r="B1072" s="6" t="s">
        <v>23</v>
      </c>
      <c r="C1072" s="27" t="s">
        <v>640</v>
      </c>
      <c r="D1072" s="27" t="s">
        <v>640</v>
      </c>
      <c r="E1072" s="6" t="s">
        <v>639</v>
      </c>
      <c r="F1072" s="6" t="s">
        <v>638</v>
      </c>
      <c r="G1072" s="7" t="s">
        <v>637</v>
      </c>
      <c r="H1072" s="27" t="s">
        <v>636</v>
      </c>
      <c r="I1072" s="6" t="s">
        <v>625</v>
      </c>
      <c r="J1072" s="6" t="s">
        <v>635</v>
      </c>
      <c r="K1072" s="12">
        <v>5</v>
      </c>
      <c r="L1072" s="9">
        <v>197</v>
      </c>
      <c r="M1072" s="12">
        <v>985</v>
      </c>
      <c r="N1072" s="12">
        <v>3015</v>
      </c>
      <c r="O1072" s="11">
        <f t="shared" si="142"/>
        <v>5</v>
      </c>
      <c r="P1072" s="12">
        <f t="shared" si="135"/>
        <v>15.304568527918782</v>
      </c>
      <c r="Q1072" s="12">
        <f t="shared" si="136"/>
        <v>20.304568527918782</v>
      </c>
      <c r="R1072" s="6" t="str">
        <f t="shared" si="137"/>
        <v>YES</v>
      </c>
      <c r="S1072" s="6" t="str">
        <f t="shared" si="140"/>
        <v>YES</v>
      </c>
      <c r="T1072" s="12">
        <f t="shared" si="141"/>
        <v>2462.5</v>
      </c>
      <c r="U1072" s="12">
        <f t="shared" si="138"/>
        <v>4000</v>
      </c>
      <c r="V1072" s="12">
        <f t="shared" si="139"/>
        <v>-1537.5</v>
      </c>
    </row>
    <row r="1073" spans="1:22" x14ac:dyDescent="0.25">
      <c r="A1073" s="6" t="s">
        <v>24</v>
      </c>
      <c r="B1073" s="6" t="s">
        <v>23</v>
      </c>
      <c r="C1073" s="27" t="s">
        <v>640</v>
      </c>
      <c r="D1073" s="27" t="s">
        <v>640</v>
      </c>
      <c r="E1073" s="6" t="s">
        <v>639</v>
      </c>
      <c r="F1073" s="6" t="s">
        <v>638</v>
      </c>
      <c r="G1073" s="7" t="s">
        <v>637</v>
      </c>
      <c r="H1073" s="27" t="s">
        <v>636</v>
      </c>
      <c r="I1073" s="6" t="s">
        <v>625</v>
      </c>
      <c r="J1073" s="6" t="s">
        <v>641</v>
      </c>
      <c r="K1073" s="12">
        <v>5</v>
      </c>
      <c r="L1073" s="9">
        <v>111.67</v>
      </c>
      <c r="M1073" s="12">
        <v>558.35</v>
      </c>
      <c r="N1073" s="12">
        <v>1940</v>
      </c>
      <c r="O1073" s="11">
        <f t="shared" si="142"/>
        <v>5</v>
      </c>
      <c r="P1073" s="12">
        <f t="shared" si="135"/>
        <v>17.372615742813647</v>
      </c>
      <c r="Q1073" s="12">
        <f t="shared" si="136"/>
        <v>22.372615742813647</v>
      </c>
      <c r="R1073" s="6" t="str">
        <f t="shared" si="137"/>
        <v>YES</v>
      </c>
      <c r="S1073" s="6" t="str">
        <f t="shared" si="140"/>
        <v>YES</v>
      </c>
      <c r="T1073" s="12">
        <f t="shared" si="141"/>
        <v>1395.875</v>
      </c>
      <c r="U1073" s="12">
        <f t="shared" si="138"/>
        <v>2498.35</v>
      </c>
      <c r="V1073" s="12">
        <f t="shared" si="139"/>
        <v>-1102.4749999999999</v>
      </c>
    </row>
    <row r="1074" spans="1:22" x14ac:dyDescent="0.25">
      <c r="A1074" s="6" t="s">
        <v>24</v>
      </c>
      <c r="B1074" s="6" t="s">
        <v>23</v>
      </c>
      <c r="C1074" s="27" t="s">
        <v>640</v>
      </c>
      <c r="D1074" s="27" t="s">
        <v>640</v>
      </c>
      <c r="E1074" s="6" t="s">
        <v>639</v>
      </c>
      <c r="F1074" s="6" t="s">
        <v>638</v>
      </c>
      <c r="G1074" s="7" t="s">
        <v>637</v>
      </c>
      <c r="H1074" s="27" t="s">
        <v>636</v>
      </c>
      <c r="I1074" s="6" t="s">
        <v>625</v>
      </c>
      <c r="J1074" s="6" t="s">
        <v>642</v>
      </c>
      <c r="K1074" s="12">
        <v>16</v>
      </c>
      <c r="L1074" s="9">
        <v>34.82</v>
      </c>
      <c r="M1074" s="12">
        <v>557.12</v>
      </c>
      <c r="O1074" s="11">
        <f t="shared" si="142"/>
        <v>16</v>
      </c>
      <c r="P1074" s="12">
        <f t="shared" si="135"/>
        <v>0</v>
      </c>
      <c r="Q1074" s="12">
        <f t="shared" si="136"/>
        <v>16</v>
      </c>
      <c r="R1074" s="6" t="str">
        <f t="shared" si="137"/>
        <v>YES</v>
      </c>
      <c r="S1074" s="6" t="str">
        <f t="shared" si="140"/>
        <v>YES</v>
      </c>
      <c r="T1074" s="12">
        <f t="shared" si="141"/>
        <v>435.25</v>
      </c>
      <c r="U1074" s="12">
        <f t="shared" si="138"/>
        <v>557.12</v>
      </c>
      <c r="V1074" s="12">
        <f t="shared" si="139"/>
        <v>-121.87</v>
      </c>
    </row>
    <row r="1075" spans="1:22" x14ac:dyDescent="0.25">
      <c r="A1075" s="6" t="s">
        <v>24</v>
      </c>
      <c r="B1075" s="6" t="s">
        <v>23</v>
      </c>
      <c r="C1075" s="27" t="s">
        <v>640</v>
      </c>
      <c r="D1075" s="27" t="s">
        <v>640</v>
      </c>
      <c r="E1075" s="6" t="s">
        <v>639</v>
      </c>
      <c r="F1075" s="6" t="s">
        <v>638</v>
      </c>
      <c r="G1075" s="7" t="s">
        <v>637</v>
      </c>
      <c r="H1075" s="27" t="s">
        <v>636</v>
      </c>
      <c r="I1075" s="6" t="s">
        <v>625</v>
      </c>
      <c r="J1075" s="6" t="s">
        <v>643</v>
      </c>
      <c r="K1075" s="12">
        <v>15</v>
      </c>
      <c r="L1075" s="9">
        <v>480</v>
      </c>
      <c r="M1075" s="12">
        <v>7200</v>
      </c>
      <c r="O1075" s="11">
        <f t="shared" si="142"/>
        <v>15</v>
      </c>
      <c r="P1075" s="12">
        <f t="shared" si="135"/>
        <v>0</v>
      </c>
      <c r="Q1075" s="12">
        <f t="shared" si="136"/>
        <v>15</v>
      </c>
      <c r="R1075" s="6" t="str">
        <f t="shared" si="137"/>
        <v>YES</v>
      </c>
      <c r="S1075" s="6" t="str">
        <f t="shared" si="140"/>
        <v>YES</v>
      </c>
      <c r="T1075" s="12">
        <f t="shared" si="141"/>
        <v>6000</v>
      </c>
      <c r="U1075" s="12">
        <f t="shared" si="138"/>
        <v>7200</v>
      </c>
      <c r="V1075" s="12">
        <f t="shared" si="139"/>
        <v>-1200</v>
      </c>
    </row>
    <row r="1076" spans="1:22" x14ac:dyDescent="0.25">
      <c r="A1076" s="6" t="s">
        <v>24</v>
      </c>
      <c r="B1076" s="6" t="s">
        <v>23</v>
      </c>
      <c r="C1076" s="27" t="s">
        <v>640</v>
      </c>
      <c r="D1076" s="27" t="s">
        <v>640</v>
      </c>
      <c r="E1076" s="6" t="s">
        <v>639</v>
      </c>
      <c r="F1076" s="6" t="s">
        <v>638</v>
      </c>
      <c r="G1076" s="7" t="s">
        <v>637</v>
      </c>
      <c r="H1076" s="27" t="s">
        <v>636</v>
      </c>
      <c r="I1076" s="6" t="s">
        <v>625</v>
      </c>
      <c r="J1076" s="6" t="s">
        <v>644</v>
      </c>
      <c r="K1076" s="12">
        <v>16</v>
      </c>
      <c r="L1076" s="9">
        <v>429.44</v>
      </c>
      <c r="M1076" s="12">
        <v>6871.04</v>
      </c>
      <c r="O1076" s="11">
        <f t="shared" si="142"/>
        <v>16</v>
      </c>
      <c r="P1076" s="12">
        <f t="shared" si="135"/>
        <v>0</v>
      </c>
      <c r="Q1076" s="12">
        <f t="shared" si="136"/>
        <v>16</v>
      </c>
      <c r="R1076" s="6" t="str">
        <f t="shared" si="137"/>
        <v>YES</v>
      </c>
      <c r="S1076" s="6" t="str">
        <f t="shared" si="140"/>
        <v>YES</v>
      </c>
      <c r="T1076" s="12">
        <f t="shared" si="141"/>
        <v>5368</v>
      </c>
      <c r="U1076" s="12">
        <f t="shared" si="138"/>
        <v>6871.04</v>
      </c>
      <c r="V1076" s="12">
        <f t="shared" si="139"/>
        <v>-1503.04</v>
      </c>
    </row>
    <row r="1077" spans="1:22" x14ac:dyDescent="0.25">
      <c r="A1077" s="6" t="s">
        <v>24</v>
      </c>
      <c r="B1077" s="6" t="s">
        <v>23</v>
      </c>
      <c r="C1077" s="27" t="s">
        <v>640</v>
      </c>
      <c r="D1077" s="27" t="s">
        <v>640</v>
      </c>
      <c r="E1077" s="6" t="s">
        <v>639</v>
      </c>
      <c r="F1077" s="6" t="s">
        <v>638</v>
      </c>
      <c r="G1077" s="7" t="s">
        <v>637</v>
      </c>
      <c r="H1077" s="27" t="s">
        <v>636</v>
      </c>
      <c r="I1077" s="6" t="s">
        <v>625</v>
      </c>
      <c r="J1077" s="6" t="s">
        <v>645</v>
      </c>
      <c r="K1077" s="12">
        <v>15</v>
      </c>
      <c r="L1077" s="9">
        <v>367.93</v>
      </c>
      <c r="M1077" s="12">
        <v>5518.95</v>
      </c>
      <c r="O1077" s="11">
        <f t="shared" si="142"/>
        <v>15</v>
      </c>
      <c r="P1077" s="12">
        <f t="shared" si="135"/>
        <v>0</v>
      </c>
      <c r="Q1077" s="12">
        <f t="shared" si="136"/>
        <v>15</v>
      </c>
      <c r="R1077" s="6" t="str">
        <f t="shared" si="137"/>
        <v>YES</v>
      </c>
      <c r="S1077" s="6" t="str">
        <f t="shared" si="140"/>
        <v>YES</v>
      </c>
      <c r="T1077" s="12">
        <f t="shared" si="141"/>
        <v>4599.125</v>
      </c>
      <c r="U1077" s="12">
        <f t="shared" si="138"/>
        <v>5518.95</v>
      </c>
      <c r="V1077" s="12">
        <f t="shared" si="139"/>
        <v>-919.82499999999982</v>
      </c>
    </row>
    <row r="1078" spans="1:22" x14ac:dyDescent="0.25">
      <c r="A1078" s="6" t="s">
        <v>24</v>
      </c>
      <c r="B1078" s="6" t="s">
        <v>23</v>
      </c>
      <c r="C1078" s="27" t="s">
        <v>640</v>
      </c>
      <c r="D1078" s="27" t="s">
        <v>640</v>
      </c>
      <c r="E1078" s="6" t="s">
        <v>639</v>
      </c>
      <c r="F1078" s="6" t="s">
        <v>638</v>
      </c>
      <c r="G1078" s="7" t="s">
        <v>637</v>
      </c>
      <c r="H1078" s="27" t="s">
        <v>636</v>
      </c>
      <c r="I1078" s="6" t="s">
        <v>625</v>
      </c>
      <c r="J1078" s="6" t="s">
        <v>646</v>
      </c>
      <c r="K1078" s="12">
        <v>16</v>
      </c>
      <c r="L1078" s="9">
        <v>480</v>
      </c>
      <c r="M1078" s="12">
        <v>7680</v>
      </c>
      <c r="O1078" s="11">
        <f t="shared" si="142"/>
        <v>16</v>
      </c>
      <c r="P1078" s="12">
        <f t="shared" si="135"/>
        <v>0</v>
      </c>
      <c r="Q1078" s="12">
        <f t="shared" si="136"/>
        <v>16</v>
      </c>
      <c r="R1078" s="6" t="str">
        <f t="shared" si="137"/>
        <v>YES</v>
      </c>
      <c r="S1078" s="6" t="str">
        <f t="shared" si="140"/>
        <v>YES</v>
      </c>
      <c r="T1078" s="12">
        <f t="shared" si="141"/>
        <v>6000</v>
      </c>
      <c r="U1078" s="12">
        <f t="shared" si="138"/>
        <v>7680</v>
      </c>
      <c r="V1078" s="12">
        <f t="shared" si="139"/>
        <v>-1680</v>
      </c>
    </row>
    <row r="1079" spans="1:22" x14ac:dyDescent="0.25">
      <c r="A1079" s="6" t="s">
        <v>24</v>
      </c>
      <c r="B1079" s="6" t="s">
        <v>23</v>
      </c>
      <c r="C1079" s="27" t="s">
        <v>640</v>
      </c>
      <c r="D1079" s="27" t="s">
        <v>640</v>
      </c>
      <c r="E1079" s="6" t="s">
        <v>639</v>
      </c>
      <c r="F1079" s="6" t="s">
        <v>638</v>
      </c>
      <c r="G1079" s="7" t="s">
        <v>637</v>
      </c>
      <c r="H1079" s="27" t="s">
        <v>636</v>
      </c>
      <c r="I1079" s="6" t="s">
        <v>625</v>
      </c>
      <c r="J1079" s="6" t="s">
        <v>647</v>
      </c>
      <c r="K1079" s="12">
        <v>16</v>
      </c>
      <c r="L1079" s="9">
        <v>23.68</v>
      </c>
      <c r="M1079" s="12">
        <v>378.88</v>
      </c>
      <c r="O1079" s="11">
        <f t="shared" si="142"/>
        <v>16</v>
      </c>
      <c r="P1079" s="12">
        <f t="shared" si="135"/>
        <v>0</v>
      </c>
      <c r="Q1079" s="12">
        <f t="shared" si="136"/>
        <v>16</v>
      </c>
      <c r="R1079" s="6" t="str">
        <f t="shared" si="137"/>
        <v>YES</v>
      </c>
      <c r="S1079" s="6" t="str">
        <f t="shared" si="140"/>
        <v>YES</v>
      </c>
      <c r="T1079" s="12">
        <f t="shared" si="141"/>
        <v>296</v>
      </c>
      <c r="U1079" s="12">
        <f t="shared" si="138"/>
        <v>378.88</v>
      </c>
      <c r="V1079" s="12">
        <f t="shared" si="139"/>
        <v>-82.88</v>
      </c>
    </row>
    <row r="1080" spans="1:22" x14ac:dyDescent="0.25">
      <c r="A1080" s="6" t="s">
        <v>24</v>
      </c>
      <c r="B1080" s="6" t="s">
        <v>23</v>
      </c>
      <c r="C1080" s="27" t="s">
        <v>640</v>
      </c>
      <c r="D1080" s="27" t="s">
        <v>640</v>
      </c>
      <c r="E1080" s="6" t="s">
        <v>639</v>
      </c>
      <c r="F1080" s="6" t="s">
        <v>638</v>
      </c>
      <c r="G1080" s="7" t="s">
        <v>637</v>
      </c>
      <c r="H1080" s="27" t="s">
        <v>636</v>
      </c>
      <c r="I1080" s="6" t="s">
        <v>625</v>
      </c>
      <c r="J1080" s="6" t="s">
        <v>648</v>
      </c>
      <c r="K1080" s="12">
        <v>15</v>
      </c>
      <c r="L1080" s="9">
        <v>262.58999999999997</v>
      </c>
      <c r="M1080" s="12">
        <v>3938.85</v>
      </c>
      <c r="O1080" s="11">
        <f t="shared" si="142"/>
        <v>15.000000000000002</v>
      </c>
      <c r="P1080" s="12">
        <f t="shared" si="135"/>
        <v>0</v>
      </c>
      <c r="Q1080" s="12">
        <f t="shared" si="136"/>
        <v>15.000000000000002</v>
      </c>
      <c r="R1080" s="6" t="str">
        <f t="shared" si="137"/>
        <v>YES</v>
      </c>
      <c r="S1080" s="6" t="str">
        <f t="shared" si="140"/>
        <v>YES</v>
      </c>
      <c r="T1080" s="12">
        <f t="shared" si="141"/>
        <v>3282.3749999999995</v>
      </c>
      <c r="U1080" s="12">
        <f t="shared" si="138"/>
        <v>3938.85</v>
      </c>
      <c r="V1080" s="12">
        <f t="shared" si="139"/>
        <v>-656.47500000000036</v>
      </c>
    </row>
    <row r="1081" spans="1:22" x14ac:dyDescent="0.25">
      <c r="A1081" s="6" t="s">
        <v>24</v>
      </c>
      <c r="B1081" s="6" t="s">
        <v>23</v>
      </c>
      <c r="C1081" s="27" t="s">
        <v>640</v>
      </c>
      <c r="D1081" s="27" t="s">
        <v>640</v>
      </c>
      <c r="E1081" s="6" t="s">
        <v>639</v>
      </c>
      <c r="F1081" s="6" t="s">
        <v>638</v>
      </c>
      <c r="G1081" s="7" t="s">
        <v>637</v>
      </c>
      <c r="H1081" s="27" t="s">
        <v>636</v>
      </c>
      <c r="I1081" s="6" t="s">
        <v>625</v>
      </c>
      <c r="J1081" s="6" t="s">
        <v>649</v>
      </c>
      <c r="K1081" s="12">
        <v>15</v>
      </c>
      <c r="L1081" s="9">
        <v>275</v>
      </c>
      <c r="M1081" s="12">
        <v>4125</v>
      </c>
      <c r="O1081" s="11">
        <f t="shared" si="142"/>
        <v>15</v>
      </c>
      <c r="P1081" s="12">
        <f t="shared" si="135"/>
        <v>0</v>
      </c>
      <c r="Q1081" s="12">
        <f t="shared" si="136"/>
        <v>15</v>
      </c>
      <c r="R1081" s="6" t="str">
        <f t="shared" si="137"/>
        <v>YES</v>
      </c>
      <c r="S1081" s="6" t="str">
        <f t="shared" si="140"/>
        <v>YES</v>
      </c>
      <c r="T1081" s="12">
        <f t="shared" si="141"/>
        <v>3437.5</v>
      </c>
      <c r="U1081" s="12">
        <f t="shared" si="138"/>
        <v>4125</v>
      </c>
      <c r="V1081" s="12">
        <f t="shared" si="139"/>
        <v>-687.5</v>
      </c>
    </row>
    <row r="1082" spans="1:22" x14ac:dyDescent="0.25">
      <c r="A1082" s="6" t="s">
        <v>24</v>
      </c>
      <c r="B1082" s="6" t="s">
        <v>23</v>
      </c>
      <c r="C1082" s="27" t="s">
        <v>640</v>
      </c>
      <c r="D1082" s="27" t="s">
        <v>640</v>
      </c>
      <c r="E1082" s="6" t="s">
        <v>639</v>
      </c>
      <c r="F1082" s="6" t="s">
        <v>638</v>
      </c>
      <c r="G1082" s="7" t="s">
        <v>637</v>
      </c>
      <c r="H1082" s="27" t="s">
        <v>636</v>
      </c>
      <c r="I1082" s="6" t="s">
        <v>625</v>
      </c>
      <c r="J1082" s="6" t="s">
        <v>650</v>
      </c>
      <c r="K1082" s="12">
        <v>15</v>
      </c>
      <c r="L1082" s="9">
        <v>53.57</v>
      </c>
      <c r="M1082" s="12">
        <v>803.55</v>
      </c>
      <c r="O1082" s="11">
        <f t="shared" si="142"/>
        <v>14.999999999999998</v>
      </c>
      <c r="P1082" s="12">
        <f t="shared" si="135"/>
        <v>0</v>
      </c>
      <c r="Q1082" s="12">
        <f t="shared" si="136"/>
        <v>14.999999999999998</v>
      </c>
      <c r="R1082" s="6" t="str">
        <f t="shared" si="137"/>
        <v>YES</v>
      </c>
      <c r="S1082" s="6" t="str">
        <f t="shared" si="140"/>
        <v>YES</v>
      </c>
      <c r="T1082" s="12">
        <f t="shared" si="141"/>
        <v>669.625</v>
      </c>
      <c r="U1082" s="12">
        <f t="shared" si="138"/>
        <v>803.55</v>
      </c>
      <c r="V1082" s="12">
        <f t="shared" si="139"/>
        <v>-133.92499999999995</v>
      </c>
    </row>
    <row r="1083" spans="1:22" x14ac:dyDescent="0.25">
      <c r="A1083" s="6" t="s">
        <v>24</v>
      </c>
      <c r="B1083" s="6" t="s">
        <v>23</v>
      </c>
      <c r="C1083" s="27" t="s">
        <v>640</v>
      </c>
      <c r="D1083" s="27" t="s">
        <v>640</v>
      </c>
      <c r="E1083" s="6" t="s">
        <v>639</v>
      </c>
      <c r="F1083" s="6" t="s">
        <v>638</v>
      </c>
      <c r="G1083" s="7" t="s">
        <v>637</v>
      </c>
      <c r="H1083" s="27" t="s">
        <v>636</v>
      </c>
      <c r="I1083" s="6" t="s">
        <v>625</v>
      </c>
      <c r="J1083" s="6" t="s">
        <v>651</v>
      </c>
      <c r="K1083" s="12">
        <v>55.29</v>
      </c>
      <c r="M1083" s="12">
        <v>26538.48</v>
      </c>
      <c r="O1083" s="11" t="e">
        <f t="shared" si="142"/>
        <v>#DIV/0!</v>
      </c>
      <c r="P1083" s="12" t="e">
        <f t="shared" si="135"/>
        <v>#DIV/0!</v>
      </c>
      <c r="Q1083" s="12" t="e">
        <f t="shared" si="136"/>
        <v>#DIV/0!</v>
      </c>
      <c r="R1083" s="6" t="e">
        <f t="shared" si="137"/>
        <v>#DIV/0!</v>
      </c>
      <c r="S1083" s="6" t="e">
        <f t="shared" si="140"/>
        <v>#DIV/0!</v>
      </c>
      <c r="T1083" s="12">
        <f t="shared" si="141"/>
        <v>0</v>
      </c>
      <c r="U1083" s="12">
        <f t="shared" si="138"/>
        <v>26538.48</v>
      </c>
      <c r="V1083" s="12">
        <f t="shared" si="139"/>
        <v>-26538.48</v>
      </c>
    </row>
    <row r="1084" spans="1:22" x14ac:dyDescent="0.25">
      <c r="A1084" s="6" t="s">
        <v>24</v>
      </c>
      <c r="B1084" s="6" t="s">
        <v>23</v>
      </c>
      <c r="C1084" s="27" t="s">
        <v>640</v>
      </c>
      <c r="D1084" s="27" t="s">
        <v>640</v>
      </c>
      <c r="E1084" s="6" t="s">
        <v>639</v>
      </c>
      <c r="F1084" s="6" t="s">
        <v>638</v>
      </c>
      <c r="G1084" s="7" t="s">
        <v>637</v>
      </c>
      <c r="H1084" s="27" t="s">
        <v>636</v>
      </c>
      <c r="I1084" s="6" t="s">
        <v>625</v>
      </c>
      <c r="J1084" s="6" t="s">
        <v>652</v>
      </c>
      <c r="K1084" s="12">
        <v>22.596299999999999</v>
      </c>
      <c r="M1084" s="12">
        <v>10846.2</v>
      </c>
      <c r="N1084" s="12">
        <v>3955</v>
      </c>
      <c r="O1084" s="11" t="e">
        <f t="shared" si="142"/>
        <v>#DIV/0!</v>
      </c>
      <c r="P1084" s="12" t="e">
        <f t="shared" si="135"/>
        <v>#DIV/0!</v>
      </c>
      <c r="Q1084" s="12" t="e">
        <f t="shared" si="136"/>
        <v>#DIV/0!</v>
      </c>
      <c r="R1084" s="6" t="e">
        <f t="shared" si="137"/>
        <v>#DIV/0!</v>
      </c>
      <c r="S1084" s="6" t="e">
        <f t="shared" si="140"/>
        <v>#DIV/0!</v>
      </c>
      <c r="T1084" s="12">
        <f t="shared" si="141"/>
        <v>0</v>
      </c>
      <c r="U1084" s="12">
        <f t="shared" si="138"/>
        <v>14801.2</v>
      </c>
      <c r="V1084" s="12">
        <f t="shared" si="139"/>
        <v>-14801.2</v>
      </c>
    </row>
    <row r="1085" spans="1:22" x14ac:dyDescent="0.25">
      <c r="A1085" s="6" t="s">
        <v>24</v>
      </c>
      <c r="B1085" s="6" t="s">
        <v>23</v>
      </c>
      <c r="C1085" s="27" t="s">
        <v>653</v>
      </c>
      <c r="D1085" s="27" t="s">
        <v>654</v>
      </c>
      <c r="E1085" s="6" t="s">
        <v>655</v>
      </c>
      <c r="F1085" s="6" t="s">
        <v>656</v>
      </c>
      <c r="G1085" s="7" t="s">
        <v>657</v>
      </c>
      <c r="H1085" s="27" t="s">
        <v>658</v>
      </c>
      <c r="I1085" s="6" t="s">
        <v>659</v>
      </c>
      <c r="J1085" s="6" t="s">
        <v>660</v>
      </c>
      <c r="K1085" s="12">
        <v>6</v>
      </c>
      <c r="L1085" s="9">
        <v>84</v>
      </c>
      <c r="M1085" s="12">
        <v>1253</v>
      </c>
      <c r="N1085" s="12">
        <v>643</v>
      </c>
      <c r="O1085" s="11">
        <f t="shared" si="142"/>
        <v>14.916666666666666</v>
      </c>
      <c r="P1085" s="12">
        <f t="shared" si="135"/>
        <v>7.6547619047619051</v>
      </c>
      <c r="Q1085" s="12">
        <f t="shared" si="136"/>
        <v>22.571428571428573</v>
      </c>
      <c r="R1085" s="6" t="str">
        <f t="shared" si="137"/>
        <v>YES</v>
      </c>
      <c r="S1085" s="6" t="str">
        <f t="shared" si="140"/>
        <v>YES</v>
      </c>
      <c r="T1085" s="12">
        <f t="shared" si="141"/>
        <v>1050</v>
      </c>
      <c r="U1085" s="12">
        <f t="shared" si="138"/>
        <v>1896</v>
      </c>
      <c r="V1085" s="12">
        <f t="shared" si="139"/>
        <v>-846</v>
      </c>
    </row>
    <row r="1086" spans="1:22" x14ac:dyDescent="0.25">
      <c r="A1086" s="6" t="s">
        <v>24</v>
      </c>
      <c r="B1086" s="6" t="s">
        <v>23</v>
      </c>
      <c r="C1086" s="27" t="s">
        <v>653</v>
      </c>
      <c r="D1086" s="27" t="s">
        <v>654</v>
      </c>
      <c r="E1086" s="6" t="s">
        <v>655</v>
      </c>
      <c r="F1086" s="6" t="s">
        <v>656</v>
      </c>
      <c r="G1086" s="7" t="s">
        <v>657</v>
      </c>
      <c r="H1086" s="27" t="s">
        <v>658</v>
      </c>
      <c r="I1086" s="6" t="s">
        <v>659</v>
      </c>
      <c r="J1086" s="6" t="s">
        <v>661</v>
      </c>
      <c r="K1086" s="12">
        <v>6</v>
      </c>
      <c r="L1086" s="9">
        <v>228</v>
      </c>
      <c r="M1086" s="12">
        <v>3420</v>
      </c>
      <c r="N1086" s="12">
        <v>4162</v>
      </c>
      <c r="O1086" s="11">
        <f t="shared" si="142"/>
        <v>15</v>
      </c>
      <c r="P1086" s="12">
        <f t="shared" si="135"/>
        <v>18.254385964912281</v>
      </c>
      <c r="Q1086" s="12">
        <f t="shared" si="136"/>
        <v>33.254385964912281</v>
      </c>
      <c r="R1086" s="6" t="str">
        <f t="shared" si="137"/>
        <v>YES</v>
      </c>
      <c r="S1086" s="6" t="str">
        <f t="shared" si="140"/>
        <v>YES</v>
      </c>
      <c r="T1086" s="12">
        <f t="shared" si="141"/>
        <v>2850</v>
      </c>
      <c r="U1086" s="12">
        <f t="shared" si="138"/>
        <v>7582</v>
      </c>
      <c r="V1086" s="12">
        <f t="shared" si="139"/>
        <v>-4732</v>
      </c>
    </row>
    <row r="1087" spans="1:22" x14ac:dyDescent="0.25">
      <c r="A1087" s="6" t="s">
        <v>24</v>
      </c>
      <c r="B1087" s="6" t="s">
        <v>23</v>
      </c>
      <c r="C1087" s="27" t="s">
        <v>653</v>
      </c>
      <c r="D1087" s="27" t="s">
        <v>654</v>
      </c>
      <c r="E1087" s="6" t="s">
        <v>655</v>
      </c>
      <c r="F1087" s="6" t="s">
        <v>656</v>
      </c>
      <c r="G1087" s="7" t="s">
        <v>657</v>
      </c>
      <c r="H1087" s="27" t="s">
        <v>658</v>
      </c>
      <c r="I1087" s="6" t="s">
        <v>659</v>
      </c>
      <c r="J1087" s="6" t="s">
        <v>662</v>
      </c>
      <c r="K1087" s="12">
        <v>6</v>
      </c>
      <c r="L1087" s="9">
        <v>324</v>
      </c>
      <c r="M1087" s="12">
        <v>4867</v>
      </c>
      <c r="N1087" s="12">
        <v>5636</v>
      </c>
      <c r="O1087" s="11">
        <f t="shared" si="142"/>
        <v>15.021604938271604</v>
      </c>
      <c r="P1087" s="12">
        <f t="shared" si="135"/>
        <v>17.395061728395063</v>
      </c>
      <c r="Q1087" s="12">
        <f t="shared" si="136"/>
        <v>32.416666666666664</v>
      </c>
      <c r="R1087" s="6" t="str">
        <f t="shared" si="137"/>
        <v>YES</v>
      </c>
      <c r="S1087" s="6" t="str">
        <f t="shared" si="140"/>
        <v>YES</v>
      </c>
      <c r="T1087" s="12">
        <f t="shared" si="141"/>
        <v>4050</v>
      </c>
      <c r="U1087" s="12">
        <f t="shared" si="138"/>
        <v>10503</v>
      </c>
      <c r="V1087" s="12">
        <f t="shared" si="139"/>
        <v>-6453</v>
      </c>
    </row>
    <row r="1088" spans="1:22" x14ac:dyDescent="0.25">
      <c r="A1088" s="6" t="s">
        <v>24</v>
      </c>
      <c r="B1088" s="6" t="s">
        <v>23</v>
      </c>
      <c r="C1088" s="27" t="s">
        <v>653</v>
      </c>
      <c r="D1088" s="27" t="s">
        <v>654</v>
      </c>
      <c r="E1088" s="6" t="s">
        <v>655</v>
      </c>
      <c r="F1088" s="6" t="s">
        <v>656</v>
      </c>
      <c r="G1088" s="7" t="s">
        <v>657</v>
      </c>
      <c r="H1088" s="27" t="s">
        <v>658</v>
      </c>
      <c r="I1088" s="6" t="s">
        <v>659</v>
      </c>
      <c r="J1088" s="6" t="s">
        <v>663</v>
      </c>
      <c r="K1088" s="12">
        <v>14.99</v>
      </c>
      <c r="L1088" s="9">
        <v>333</v>
      </c>
      <c r="M1088" s="12">
        <v>4991</v>
      </c>
      <c r="N1088" s="12">
        <v>2120</v>
      </c>
      <c r="O1088" s="11">
        <f t="shared" si="142"/>
        <v>14.987987987987989</v>
      </c>
      <c r="P1088" s="12">
        <f t="shared" si="135"/>
        <v>6.3663663663663668</v>
      </c>
      <c r="Q1088" s="12">
        <f t="shared" si="136"/>
        <v>21.354354354354353</v>
      </c>
      <c r="R1088" s="6" t="str">
        <f t="shared" si="137"/>
        <v>YES</v>
      </c>
      <c r="S1088" s="6" t="str">
        <f t="shared" si="140"/>
        <v>YES</v>
      </c>
      <c r="T1088" s="12">
        <f t="shared" si="141"/>
        <v>4162.5</v>
      </c>
      <c r="U1088" s="12">
        <f t="shared" si="138"/>
        <v>7111</v>
      </c>
      <c r="V1088" s="12">
        <f t="shared" si="139"/>
        <v>-2948.5</v>
      </c>
    </row>
    <row r="1089" spans="1:22" x14ac:dyDescent="0.25">
      <c r="A1089" s="6" t="s">
        <v>24</v>
      </c>
      <c r="B1089" s="6" t="s">
        <v>23</v>
      </c>
      <c r="C1089" s="27" t="s">
        <v>653</v>
      </c>
      <c r="D1089" s="27" t="s">
        <v>654</v>
      </c>
      <c r="E1089" s="6" t="s">
        <v>655</v>
      </c>
      <c r="F1089" s="6" t="s">
        <v>656</v>
      </c>
      <c r="G1089" s="7" t="s">
        <v>657</v>
      </c>
      <c r="H1089" s="27" t="s">
        <v>658</v>
      </c>
      <c r="I1089" s="6" t="s">
        <v>659</v>
      </c>
      <c r="J1089" s="6" t="s">
        <v>664</v>
      </c>
      <c r="K1089" s="12">
        <v>5</v>
      </c>
      <c r="L1089" s="9">
        <v>58</v>
      </c>
      <c r="M1089" s="12">
        <v>874</v>
      </c>
      <c r="N1089" s="12">
        <v>464</v>
      </c>
      <c r="O1089" s="11">
        <f t="shared" si="142"/>
        <v>15.068965517241379</v>
      </c>
      <c r="P1089" s="12">
        <f t="shared" si="135"/>
        <v>8</v>
      </c>
      <c r="Q1089" s="12">
        <f t="shared" si="136"/>
        <v>23.068965517241381</v>
      </c>
      <c r="R1089" s="6" t="str">
        <f t="shared" si="137"/>
        <v>YES</v>
      </c>
      <c r="S1089" s="6" t="str">
        <f t="shared" si="140"/>
        <v>YES</v>
      </c>
      <c r="T1089" s="12">
        <f t="shared" si="141"/>
        <v>725</v>
      </c>
      <c r="U1089" s="12">
        <f t="shared" si="138"/>
        <v>1338</v>
      </c>
      <c r="V1089" s="12">
        <f t="shared" si="139"/>
        <v>-613</v>
      </c>
    </row>
    <row r="1090" spans="1:22" x14ac:dyDescent="0.25">
      <c r="A1090" s="6" t="s">
        <v>24</v>
      </c>
      <c r="B1090" s="6" t="s">
        <v>23</v>
      </c>
      <c r="C1090" s="27" t="s">
        <v>653</v>
      </c>
      <c r="D1090" s="27" t="s">
        <v>654</v>
      </c>
      <c r="E1090" s="6" t="s">
        <v>655</v>
      </c>
      <c r="F1090" s="6" t="s">
        <v>656</v>
      </c>
      <c r="G1090" s="7" t="s">
        <v>657</v>
      </c>
      <c r="H1090" s="27" t="s">
        <v>658</v>
      </c>
      <c r="I1090" s="6" t="s">
        <v>659</v>
      </c>
      <c r="J1090" s="6" t="s">
        <v>665</v>
      </c>
      <c r="K1090" s="12">
        <v>6</v>
      </c>
      <c r="L1090" s="9">
        <v>185</v>
      </c>
      <c r="M1090" s="12">
        <v>2779</v>
      </c>
      <c r="N1090" s="12">
        <v>1089</v>
      </c>
      <c r="O1090" s="11">
        <f t="shared" si="142"/>
        <v>15.021621621621621</v>
      </c>
      <c r="P1090" s="12">
        <f t="shared" ref="P1090:P1128" si="143">N1090/L1090</f>
        <v>5.8864864864864863</v>
      </c>
      <c r="Q1090" s="12">
        <f t="shared" ref="Q1090:Q1128" si="144">(M1090+N1090)/L1090</f>
        <v>20.908108108108109</v>
      </c>
      <c r="R1090" s="6" t="str">
        <f t="shared" ref="R1090:R1128" si="145">IF(Q1090&gt;12.49,"YES","NO")</f>
        <v>YES</v>
      </c>
      <c r="S1090" s="6" t="str">
        <f t="shared" si="140"/>
        <v>YES</v>
      </c>
      <c r="T1090" s="12">
        <f t="shared" si="141"/>
        <v>2312.5</v>
      </c>
      <c r="U1090" s="12">
        <f t="shared" ref="U1090:U1128" si="146">M1090+N1090</f>
        <v>3868</v>
      </c>
      <c r="V1090" s="12">
        <f t="shared" ref="V1090:V1128" si="147">T1090-U1090</f>
        <v>-1555.5</v>
      </c>
    </row>
    <row r="1091" spans="1:22" x14ac:dyDescent="0.25">
      <c r="A1091" s="6" t="s">
        <v>24</v>
      </c>
      <c r="B1091" s="6" t="s">
        <v>23</v>
      </c>
      <c r="C1091" s="27" t="s">
        <v>653</v>
      </c>
      <c r="D1091" s="27" t="s">
        <v>654</v>
      </c>
      <c r="E1091" s="6" t="s">
        <v>655</v>
      </c>
      <c r="F1091" s="6" t="s">
        <v>656</v>
      </c>
      <c r="G1091" s="7" t="s">
        <v>657</v>
      </c>
      <c r="H1091" s="27" t="s">
        <v>658</v>
      </c>
      <c r="I1091" s="6" t="s">
        <v>659</v>
      </c>
      <c r="J1091" s="6" t="s">
        <v>666</v>
      </c>
      <c r="K1091" s="12">
        <v>8</v>
      </c>
      <c r="L1091" s="9">
        <v>447</v>
      </c>
      <c r="M1091" s="12">
        <v>6698</v>
      </c>
      <c r="N1091" s="12">
        <v>7658</v>
      </c>
      <c r="O1091" s="11">
        <f t="shared" si="142"/>
        <v>14.98434004474273</v>
      </c>
      <c r="P1091" s="12">
        <f t="shared" si="143"/>
        <v>17.13199105145414</v>
      </c>
      <c r="Q1091" s="12">
        <f t="shared" si="144"/>
        <v>32.116331096196866</v>
      </c>
      <c r="R1091" s="6" t="str">
        <f t="shared" si="145"/>
        <v>YES</v>
      </c>
      <c r="S1091" s="6" t="str">
        <f t="shared" si="140"/>
        <v>YES</v>
      </c>
      <c r="T1091" s="12">
        <f t="shared" si="141"/>
        <v>5587.5</v>
      </c>
      <c r="U1091" s="12">
        <f t="shared" si="146"/>
        <v>14356</v>
      </c>
      <c r="V1091" s="12">
        <f t="shared" si="147"/>
        <v>-8768.5</v>
      </c>
    </row>
    <row r="1092" spans="1:22" x14ac:dyDescent="0.25">
      <c r="A1092" s="6" t="s">
        <v>24</v>
      </c>
      <c r="B1092" s="6" t="s">
        <v>23</v>
      </c>
      <c r="C1092" s="6" t="s">
        <v>677</v>
      </c>
      <c r="D1092" s="6" t="s">
        <v>677</v>
      </c>
      <c r="E1092" s="6" t="s">
        <v>676</v>
      </c>
      <c r="F1092" s="6" t="s">
        <v>675</v>
      </c>
      <c r="G1092" s="7" t="s">
        <v>674</v>
      </c>
      <c r="H1092" s="6" t="s">
        <v>673</v>
      </c>
      <c r="I1092" s="6" t="s">
        <v>659</v>
      </c>
      <c r="J1092" s="6" t="s">
        <v>667</v>
      </c>
      <c r="K1092" s="12">
        <v>12.625</v>
      </c>
      <c r="L1092" s="9">
        <v>397.2</v>
      </c>
      <c r="M1092" s="12">
        <v>5014.66</v>
      </c>
      <c r="N1092" s="12">
        <v>968.54</v>
      </c>
      <c r="O1092" s="11">
        <f t="shared" si="142"/>
        <v>12.625025176233635</v>
      </c>
      <c r="P1092" s="12">
        <f t="shared" si="143"/>
        <v>2.4384189325276937</v>
      </c>
      <c r="Q1092" s="12">
        <f t="shared" si="144"/>
        <v>15.063444108761329</v>
      </c>
      <c r="R1092" s="6" t="str">
        <f t="shared" si="145"/>
        <v>YES</v>
      </c>
      <c r="S1092" s="6" t="str">
        <f t="shared" ref="S1092:S1128" si="148">IF(O1092&gt;3.32,"YES","NO")</f>
        <v>YES</v>
      </c>
      <c r="T1092" s="12">
        <f t="shared" ref="T1092:T1128" si="149">L1092*12.5</f>
        <v>4965</v>
      </c>
      <c r="U1092" s="12">
        <f t="shared" si="146"/>
        <v>5983.2</v>
      </c>
      <c r="V1092" s="12">
        <f t="shared" si="147"/>
        <v>-1018.1999999999998</v>
      </c>
    </row>
    <row r="1093" spans="1:22" x14ac:dyDescent="0.25">
      <c r="A1093" s="6" t="s">
        <v>24</v>
      </c>
      <c r="B1093" s="6" t="s">
        <v>23</v>
      </c>
      <c r="C1093" s="6" t="s">
        <v>677</v>
      </c>
      <c r="D1093" s="6" t="s">
        <v>677</v>
      </c>
      <c r="E1093" s="6" t="s">
        <v>676</v>
      </c>
      <c r="F1093" s="6" t="s">
        <v>675</v>
      </c>
      <c r="G1093" s="7" t="s">
        <v>674</v>
      </c>
      <c r="H1093" s="6" t="s">
        <v>673</v>
      </c>
      <c r="I1093" s="6" t="s">
        <v>659</v>
      </c>
      <c r="J1093" s="6" t="s">
        <v>668</v>
      </c>
      <c r="K1093" s="12">
        <v>12.625</v>
      </c>
      <c r="L1093" s="9">
        <v>71.53</v>
      </c>
      <c r="M1093" s="12">
        <v>903.07</v>
      </c>
      <c r="N1093" s="12">
        <v>169.88</v>
      </c>
      <c r="O1093" s="11">
        <f t="shared" si="142"/>
        <v>12.625052425555712</v>
      </c>
      <c r="P1093" s="12">
        <f t="shared" si="143"/>
        <v>2.3749475744442892</v>
      </c>
      <c r="Q1093" s="12">
        <f t="shared" si="144"/>
        <v>15</v>
      </c>
      <c r="R1093" s="6" t="str">
        <f t="shared" si="145"/>
        <v>YES</v>
      </c>
      <c r="S1093" s="6" t="str">
        <f t="shared" si="148"/>
        <v>YES</v>
      </c>
      <c r="T1093" s="12">
        <f t="shared" si="149"/>
        <v>894.125</v>
      </c>
      <c r="U1093" s="12">
        <f t="shared" si="146"/>
        <v>1072.95</v>
      </c>
      <c r="V1093" s="12">
        <f t="shared" si="147"/>
        <v>-178.82500000000005</v>
      </c>
    </row>
    <row r="1094" spans="1:22" x14ac:dyDescent="0.25">
      <c r="A1094" s="6" t="s">
        <v>24</v>
      </c>
      <c r="B1094" s="6" t="s">
        <v>23</v>
      </c>
      <c r="C1094" s="6" t="s">
        <v>677</v>
      </c>
      <c r="D1094" s="6" t="s">
        <v>677</v>
      </c>
      <c r="E1094" s="6" t="s">
        <v>676</v>
      </c>
      <c r="F1094" s="6" t="s">
        <v>675</v>
      </c>
      <c r="G1094" s="7" t="s">
        <v>674</v>
      </c>
      <c r="H1094" s="6" t="s">
        <v>673</v>
      </c>
      <c r="I1094" s="6" t="s">
        <v>659</v>
      </c>
      <c r="J1094" s="6" t="s">
        <v>669</v>
      </c>
      <c r="K1094" s="12">
        <v>12.625</v>
      </c>
      <c r="L1094" s="9">
        <v>415.15</v>
      </c>
      <c r="M1094" s="12">
        <v>5241.28</v>
      </c>
      <c r="N1094" s="12">
        <v>1015.76</v>
      </c>
      <c r="O1094" s="11">
        <f t="shared" si="142"/>
        <v>12.625027098639046</v>
      </c>
      <c r="P1094" s="12">
        <f t="shared" si="143"/>
        <v>2.4467300975551005</v>
      </c>
      <c r="Q1094" s="12">
        <f t="shared" si="144"/>
        <v>15.071757196194147</v>
      </c>
      <c r="R1094" s="6" t="str">
        <f t="shared" si="145"/>
        <v>YES</v>
      </c>
      <c r="S1094" s="6" t="str">
        <f t="shared" si="148"/>
        <v>YES</v>
      </c>
      <c r="T1094" s="12">
        <f t="shared" si="149"/>
        <v>5189.375</v>
      </c>
      <c r="U1094" s="12">
        <f t="shared" si="146"/>
        <v>6257.04</v>
      </c>
      <c r="V1094" s="12">
        <f t="shared" si="147"/>
        <v>-1067.665</v>
      </c>
    </row>
    <row r="1095" spans="1:22" x14ac:dyDescent="0.25">
      <c r="A1095" s="6" t="s">
        <v>24</v>
      </c>
      <c r="B1095" s="6" t="s">
        <v>23</v>
      </c>
      <c r="C1095" s="6" t="s">
        <v>677</v>
      </c>
      <c r="D1095" s="6" t="s">
        <v>677</v>
      </c>
      <c r="E1095" s="6" t="s">
        <v>676</v>
      </c>
      <c r="F1095" s="6" t="s">
        <v>675</v>
      </c>
      <c r="G1095" s="7" t="s">
        <v>674</v>
      </c>
      <c r="H1095" s="6" t="s">
        <v>673</v>
      </c>
      <c r="I1095" s="6" t="s">
        <v>659</v>
      </c>
      <c r="J1095" s="6" t="s">
        <v>670</v>
      </c>
      <c r="K1095" s="12">
        <v>12.96</v>
      </c>
      <c r="L1095" s="9">
        <v>9</v>
      </c>
      <c r="M1095" s="12">
        <v>113.27</v>
      </c>
      <c r="N1095" s="12">
        <v>614.33000000000004</v>
      </c>
      <c r="O1095" s="11">
        <f t="shared" si="142"/>
        <v>12.585555555555555</v>
      </c>
      <c r="P1095" s="12">
        <f t="shared" si="143"/>
        <v>68.25888888888889</v>
      </c>
      <c r="Q1095" s="12">
        <f t="shared" si="144"/>
        <v>80.844444444444449</v>
      </c>
      <c r="R1095" s="6" t="str">
        <f t="shared" si="145"/>
        <v>YES</v>
      </c>
      <c r="S1095" s="6" t="str">
        <f t="shared" si="148"/>
        <v>YES</v>
      </c>
      <c r="T1095" s="12">
        <f t="shared" si="149"/>
        <v>112.5</v>
      </c>
      <c r="U1095" s="12">
        <f t="shared" si="146"/>
        <v>727.6</v>
      </c>
      <c r="V1095" s="12">
        <f t="shared" si="147"/>
        <v>-615.1</v>
      </c>
    </row>
    <row r="1096" spans="1:22" x14ac:dyDescent="0.25">
      <c r="A1096" s="6" t="s">
        <v>24</v>
      </c>
      <c r="B1096" s="6" t="s">
        <v>23</v>
      </c>
      <c r="C1096" s="6" t="s">
        <v>677</v>
      </c>
      <c r="D1096" s="6" t="s">
        <v>677</v>
      </c>
      <c r="E1096" s="6" t="s">
        <v>676</v>
      </c>
      <c r="F1096" s="6" t="s">
        <v>675</v>
      </c>
      <c r="G1096" s="7" t="s">
        <v>674</v>
      </c>
      <c r="H1096" s="6" t="s">
        <v>673</v>
      </c>
      <c r="I1096" s="6" t="s">
        <v>659</v>
      </c>
      <c r="J1096" s="6" t="s">
        <v>671</v>
      </c>
      <c r="K1096" s="12">
        <v>12.96</v>
      </c>
      <c r="L1096" s="9">
        <v>5</v>
      </c>
      <c r="M1096" s="12">
        <v>62.93</v>
      </c>
      <c r="N1096" s="12">
        <v>614.33000000000004</v>
      </c>
      <c r="O1096" s="11">
        <f t="shared" si="142"/>
        <v>12.586</v>
      </c>
      <c r="P1096" s="12">
        <f t="shared" si="143"/>
        <v>122.86600000000001</v>
      </c>
      <c r="Q1096" s="12">
        <f t="shared" si="144"/>
        <v>135.452</v>
      </c>
      <c r="R1096" s="6" t="str">
        <f t="shared" si="145"/>
        <v>YES</v>
      </c>
      <c r="S1096" s="6" t="str">
        <f t="shared" si="148"/>
        <v>YES</v>
      </c>
      <c r="T1096" s="12">
        <f t="shared" si="149"/>
        <v>62.5</v>
      </c>
      <c r="U1096" s="12">
        <f t="shared" si="146"/>
        <v>677.26</v>
      </c>
      <c r="V1096" s="12">
        <f t="shared" si="147"/>
        <v>-614.76</v>
      </c>
    </row>
    <row r="1097" spans="1:22" x14ac:dyDescent="0.25">
      <c r="A1097" s="6" t="s">
        <v>24</v>
      </c>
      <c r="B1097" s="6" t="s">
        <v>23</v>
      </c>
      <c r="C1097" s="6" t="s">
        <v>677</v>
      </c>
      <c r="D1097" s="6" t="s">
        <v>677</v>
      </c>
      <c r="E1097" s="6" t="s">
        <v>676</v>
      </c>
      <c r="F1097" s="6" t="s">
        <v>675</v>
      </c>
      <c r="G1097" s="7" t="s">
        <v>674</v>
      </c>
      <c r="H1097" s="6" t="s">
        <v>673</v>
      </c>
      <c r="I1097" s="6" t="s">
        <v>659</v>
      </c>
      <c r="J1097" s="6" t="s">
        <v>672</v>
      </c>
      <c r="K1097" s="12">
        <v>12.96</v>
      </c>
      <c r="L1097" s="9">
        <v>9</v>
      </c>
      <c r="M1097" s="12">
        <v>113.27</v>
      </c>
      <c r="N1097" s="12">
        <v>614.34</v>
      </c>
      <c r="O1097" s="11">
        <f t="shared" si="142"/>
        <v>12.585555555555555</v>
      </c>
      <c r="P1097" s="12">
        <f t="shared" si="143"/>
        <v>68.260000000000005</v>
      </c>
      <c r="Q1097" s="12">
        <f t="shared" si="144"/>
        <v>80.845555555555563</v>
      </c>
      <c r="R1097" s="6" t="str">
        <f t="shared" si="145"/>
        <v>YES</v>
      </c>
      <c r="S1097" s="6" t="str">
        <f t="shared" si="148"/>
        <v>YES</v>
      </c>
      <c r="T1097" s="12">
        <f t="shared" si="149"/>
        <v>112.5</v>
      </c>
      <c r="U1097" s="12">
        <f t="shared" si="146"/>
        <v>727.61</v>
      </c>
      <c r="V1097" s="12">
        <f t="shared" si="147"/>
        <v>-615.11</v>
      </c>
    </row>
    <row r="1098" spans="1:22" x14ac:dyDescent="0.25">
      <c r="A1098" s="6" t="s">
        <v>24</v>
      </c>
      <c r="B1098" s="6" t="s">
        <v>23</v>
      </c>
      <c r="C1098" s="6" t="s">
        <v>678</v>
      </c>
      <c r="D1098" s="6" t="s">
        <v>678</v>
      </c>
      <c r="E1098" s="6" t="s">
        <v>258</v>
      </c>
      <c r="F1098" s="6" t="s">
        <v>257</v>
      </c>
      <c r="G1098" s="7" t="s">
        <v>256</v>
      </c>
      <c r="H1098" s="6" t="s">
        <v>679</v>
      </c>
      <c r="I1098" s="6" t="s">
        <v>240</v>
      </c>
      <c r="J1098" s="6" t="s">
        <v>680</v>
      </c>
      <c r="K1098" s="12">
        <v>5</v>
      </c>
      <c r="L1098" s="9">
        <v>313.13</v>
      </c>
      <c r="M1098" s="12">
        <v>1565.65</v>
      </c>
      <c r="N1098" s="12">
        <v>3135</v>
      </c>
      <c r="O1098" s="11">
        <f t="shared" si="142"/>
        <v>5</v>
      </c>
      <c r="P1098" s="12">
        <f t="shared" si="143"/>
        <v>10.011816178583976</v>
      </c>
      <c r="Q1098" s="12">
        <f t="shared" si="144"/>
        <v>15.011816178583974</v>
      </c>
      <c r="R1098" s="6" t="str">
        <f t="shared" si="145"/>
        <v>YES</v>
      </c>
      <c r="S1098" s="6" t="str">
        <f t="shared" si="148"/>
        <v>YES</v>
      </c>
      <c r="T1098" s="12">
        <f t="shared" si="149"/>
        <v>3914.125</v>
      </c>
      <c r="U1098" s="12">
        <f t="shared" si="146"/>
        <v>4700.6499999999996</v>
      </c>
      <c r="V1098" s="12">
        <f t="shared" si="147"/>
        <v>-786.52499999999964</v>
      </c>
    </row>
    <row r="1099" spans="1:22" x14ac:dyDescent="0.25">
      <c r="A1099" s="6" t="s">
        <v>24</v>
      </c>
      <c r="B1099" s="6" t="s">
        <v>23</v>
      </c>
      <c r="C1099" s="6" t="s">
        <v>678</v>
      </c>
      <c r="D1099" s="6" t="s">
        <v>678</v>
      </c>
      <c r="E1099" s="6" t="s">
        <v>258</v>
      </c>
      <c r="F1099" s="6" t="s">
        <v>257</v>
      </c>
      <c r="G1099" s="7" t="s">
        <v>256</v>
      </c>
      <c r="H1099" s="6" t="s">
        <v>679</v>
      </c>
      <c r="I1099" s="6" t="s">
        <v>240</v>
      </c>
      <c r="J1099" s="6" t="s">
        <v>681</v>
      </c>
      <c r="K1099" s="12">
        <v>5</v>
      </c>
      <c r="L1099" s="9">
        <v>254.35</v>
      </c>
      <c r="M1099" s="12">
        <v>1271.75</v>
      </c>
      <c r="N1099" s="12">
        <v>2587.1999999999998</v>
      </c>
      <c r="O1099" s="11">
        <f t="shared" si="142"/>
        <v>5</v>
      </c>
      <c r="P1099" s="12">
        <f t="shared" si="143"/>
        <v>10.171810497346176</v>
      </c>
      <c r="Q1099" s="12">
        <f t="shared" si="144"/>
        <v>15.171810497346176</v>
      </c>
      <c r="R1099" s="6" t="str">
        <f t="shared" si="145"/>
        <v>YES</v>
      </c>
      <c r="S1099" s="6" t="str">
        <f t="shared" si="148"/>
        <v>YES</v>
      </c>
      <c r="T1099" s="12">
        <f t="shared" si="149"/>
        <v>3179.375</v>
      </c>
      <c r="U1099" s="12">
        <f t="shared" si="146"/>
        <v>3858.95</v>
      </c>
      <c r="V1099" s="12">
        <f t="shared" si="147"/>
        <v>-679.57499999999982</v>
      </c>
    </row>
    <row r="1100" spans="1:22" x14ac:dyDescent="0.25">
      <c r="A1100" s="6" t="s">
        <v>24</v>
      </c>
      <c r="B1100" s="6" t="s">
        <v>23</v>
      </c>
      <c r="C1100" s="6" t="s">
        <v>678</v>
      </c>
      <c r="D1100" s="6" t="s">
        <v>678</v>
      </c>
      <c r="E1100" s="6" t="s">
        <v>258</v>
      </c>
      <c r="F1100" s="6" t="s">
        <v>257</v>
      </c>
      <c r="G1100" s="7" t="s">
        <v>256</v>
      </c>
      <c r="H1100" s="6" t="s">
        <v>679</v>
      </c>
      <c r="I1100" s="6" t="s">
        <v>240</v>
      </c>
      <c r="J1100" s="6" t="s">
        <v>681</v>
      </c>
      <c r="K1100" s="12">
        <v>12.5</v>
      </c>
      <c r="L1100" s="9">
        <v>4.18</v>
      </c>
      <c r="M1100" s="12">
        <v>52.25</v>
      </c>
      <c r="O1100" s="11">
        <f t="shared" si="142"/>
        <v>12.5</v>
      </c>
      <c r="P1100" s="12">
        <f t="shared" si="143"/>
        <v>0</v>
      </c>
      <c r="Q1100" s="12">
        <f t="shared" si="144"/>
        <v>12.5</v>
      </c>
      <c r="R1100" s="6" t="str">
        <f t="shared" si="145"/>
        <v>YES</v>
      </c>
      <c r="S1100" s="6" t="str">
        <f t="shared" si="148"/>
        <v>YES</v>
      </c>
      <c r="T1100" s="12">
        <f t="shared" si="149"/>
        <v>52.25</v>
      </c>
      <c r="U1100" s="12">
        <f t="shared" si="146"/>
        <v>52.25</v>
      </c>
      <c r="V1100" s="12">
        <f t="shared" si="147"/>
        <v>0</v>
      </c>
    </row>
    <row r="1101" spans="1:22" x14ac:dyDescent="0.25">
      <c r="A1101" s="6" t="s">
        <v>24</v>
      </c>
      <c r="B1101" s="6" t="s">
        <v>23</v>
      </c>
      <c r="C1101" s="6" t="s">
        <v>678</v>
      </c>
      <c r="D1101" s="6" t="s">
        <v>678</v>
      </c>
      <c r="E1101" s="6" t="s">
        <v>258</v>
      </c>
      <c r="F1101" s="6" t="s">
        <v>257</v>
      </c>
      <c r="G1101" s="7" t="s">
        <v>256</v>
      </c>
      <c r="H1101" s="6" t="s">
        <v>679</v>
      </c>
      <c r="I1101" s="6" t="s">
        <v>240</v>
      </c>
      <c r="J1101" s="6" t="s">
        <v>682</v>
      </c>
      <c r="K1101" s="12">
        <v>5</v>
      </c>
      <c r="L1101" s="9">
        <v>277.72000000000003</v>
      </c>
      <c r="M1101" s="12">
        <v>1388.6</v>
      </c>
      <c r="N1101" s="12">
        <v>2777.8</v>
      </c>
      <c r="O1101" s="11">
        <f t="shared" si="142"/>
        <v>4.9999999999999991</v>
      </c>
      <c r="P1101" s="12">
        <f t="shared" si="143"/>
        <v>10.00216044937347</v>
      </c>
      <c r="Q1101" s="12">
        <f t="shared" si="144"/>
        <v>15.002160449373466</v>
      </c>
      <c r="R1101" s="6" t="str">
        <f t="shared" si="145"/>
        <v>YES</v>
      </c>
      <c r="S1101" s="6" t="str">
        <f t="shared" si="148"/>
        <v>YES</v>
      </c>
      <c r="T1101" s="12">
        <f t="shared" si="149"/>
        <v>3471.5000000000005</v>
      </c>
      <c r="U1101" s="12">
        <f t="shared" si="146"/>
        <v>4166.3999999999996</v>
      </c>
      <c r="V1101" s="12">
        <f t="shared" si="147"/>
        <v>-694.89999999999918</v>
      </c>
    </row>
    <row r="1102" spans="1:22" x14ac:dyDescent="0.25">
      <c r="A1102" s="6" t="s">
        <v>24</v>
      </c>
      <c r="B1102" s="6" t="s">
        <v>23</v>
      </c>
      <c r="C1102" s="6" t="s">
        <v>678</v>
      </c>
      <c r="D1102" s="6" t="s">
        <v>678</v>
      </c>
      <c r="E1102" s="6" t="s">
        <v>258</v>
      </c>
      <c r="F1102" s="6" t="s">
        <v>257</v>
      </c>
      <c r="G1102" s="7" t="s">
        <v>256</v>
      </c>
      <c r="H1102" s="6" t="s">
        <v>679</v>
      </c>
      <c r="I1102" s="6" t="s">
        <v>240</v>
      </c>
      <c r="J1102" s="6" t="s">
        <v>683</v>
      </c>
      <c r="K1102" s="12">
        <v>7.5</v>
      </c>
      <c r="L1102" s="9">
        <v>17.68</v>
      </c>
      <c r="M1102" s="12">
        <v>132.6</v>
      </c>
      <c r="N1102" s="12">
        <v>132.6</v>
      </c>
      <c r="O1102" s="11">
        <f t="shared" si="142"/>
        <v>7.5</v>
      </c>
      <c r="P1102" s="12">
        <f t="shared" si="143"/>
        <v>7.5</v>
      </c>
      <c r="Q1102" s="12">
        <f t="shared" si="144"/>
        <v>15</v>
      </c>
      <c r="R1102" s="6" t="str">
        <f t="shared" si="145"/>
        <v>YES</v>
      </c>
      <c r="S1102" s="6" t="str">
        <f t="shared" si="148"/>
        <v>YES</v>
      </c>
      <c r="T1102" s="12">
        <f t="shared" si="149"/>
        <v>221</v>
      </c>
      <c r="U1102" s="12">
        <f t="shared" si="146"/>
        <v>265.2</v>
      </c>
      <c r="V1102" s="12">
        <f t="shared" si="147"/>
        <v>-44.199999999999989</v>
      </c>
    </row>
    <row r="1103" spans="1:22" x14ac:dyDescent="0.25">
      <c r="A1103" s="6" t="s">
        <v>24</v>
      </c>
      <c r="B1103" s="6" t="s">
        <v>23</v>
      </c>
      <c r="C1103" s="6" t="s">
        <v>678</v>
      </c>
      <c r="D1103" s="6" t="s">
        <v>678</v>
      </c>
      <c r="E1103" s="6" t="s">
        <v>258</v>
      </c>
      <c r="F1103" s="6" t="s">
        <v>257</v>
      </c>
      <c r="G1103" s="7" t="s">
        <v>256</v>
      </c>
      <c r="H1103" s="6" t="s">
        <v>679</v>
      </c>
      <c r="I1103" s="6" t="s">
        <v>240</v>
      </c>
      <c r="J1103" s="6" t="s">
        <v>684</v>
      </c>
      <c r="K1103" s="12">
        <v>5</v>
      </c>
      <c r="L1103" s="9">
        <v>198.2</v>
      </c>
      <c r="M1103" s="12">
        <v>991</v>
      </c>
      <c r="N1103" s="12">
        <v>1985.1</v>
      </c>
      <c r="O1103" s="11">
        <f t="shared" si="142"/>
        <v>5</v>
      </c>
      <c r="P1103" s="12">
        <f t="shared" si="143"/>
        <v>10.01564076690212</v>
      </c>
      <c r="Q1103" s="12">
        <f t="shared" si="144"/>
        <v>15.01564076690212</v>
      </c>
      <c r="R1103" s="6" t="str">
        <f t="shared" si="145"/>
        <v>YES</v>
      </c>
      <c r="S1103" s="6" t="str">
        <f t="shared" si="148"/>
        <v>YES</v>
      </c>
      <c r="T1103" s="12">
        <f t="shared" si="149"/>
        <v>2477.5</v>
      </c>
      <c r="U1103" s="12">
        <f t="shared" si="146"/>
        <v>2976.1</v>
      </c>
      <c r="V1103" s="12">
        <f t="shared" si="147"/>
        <v>-498.59999999999991</v>
      </c>
    </row>
    <row r="1104" spans="1:22" x14ac:dyDescent="0.25">
      <c r="A1104" s="6" t="s">
        <v>24</v>
      </c>
      <c r="B1104" s="6" t="s">
        <v>23</v>
      </c>
      <c r="C1104" s="6" t="s">
        <v>685</v>
      </c>
      <c r="D1104" s="6" t="s">
        <v>685</v>
      </c>
      <c r="E1104" s="6" t="s">
        <v>655</v>
      </c>
      <c r="F1104" s="6" t="s">
        <v>656</v>
      </c>
      <c r="G1104" s="7" t="s">
        <v>657</v>
      </c>
      <c r="H1104" s="6" t="s">
        <v>686</v>
      </c>
      <c r="I1104" s="6" t="s">
        <v>369</v>
      </c>
      <c r="J1104" s="6" t="s">
        <v>687</v>
      </c>
      <c r="K1104" s="12">
        <v>5</v>
      </c>
      <c r="L1104" s="9">
        <v>47</v>
      </c>
      <c r="M1104" s="12">
        <v>467.3</v>
      </c>
      <c r="N1104" s="12">
        <v>1170</v>
      </c>
      <c r="O1104" s="11">
        <f t="shared" si="142"/>
        <v>9.9425531914893615</v>
      </c>
      <c r="P1104" s="12">
        <f t="shared" si="143"/>
        <v>24.893617021276597</v>
      </c>
      <c r="Q1104" s="12">
        <f t="shared" si="144"/>
        <v>34.836170212765957</v>
      </c>
      <c r="R1104" s="6" t="str">
        <f t="shared" si="145"/>
        <v>YES</v>
      </c>
      <c r="S1104" s="6" t="str">
        <f t="shared" si="148"/>
        <v>YES</v>
      </c>
      <c r="T1104" s="12">
        <f t="shared" si="149"/>
        <v>587.5</v>
      </c>
      <c r="U1104" s="12">
        <f t="shared" si="146"/>
        <v>1637.3</v>
      </c>
      <c r="V1104" s="12">
        <f t="shared" si="147"/>
        <v>-1049.8</v>
      </c>
    </row>
    <row r="1105" spans="1:22" x14ac:dyDescent="0.25">
      <c r="A1105" s="6" t="s">
        <v>24</v>
      </c>
      <c r="B1105" s="6" t="s">
        <v>23</v>
      </c>
      <c r="C1105" s="6" t="s">
        <v>685</v>
      </c>
      <c r="D1105" s="6" t="s">
        <v>685</v>
      </c>
      <c r="E1105" s="6" t="s">
        <v>655</v>
      </c>
      <c r="F1105" s="6" t="s">
        <v>656</v>
      </c>
      <c r="G1105" s="7" t="s">
        <v>657</v>
      </c>
      <c r="H1105" s="6" t="s">
        <v>686</v>
      </c>
      <c r="I1105" s="6" t="s">
        <v>369</v>
      </c>
      <c r="J1105" s="6" t="s">
        <v>688</v>
      </c>
      <c r="K1105" s="12">
        <v>5</v>
      </c>
      <c r="L1105" s="9">
        <v>256</v>
      </c>
      <c r="M1105" s="12">
        <v>2558.5</v>
      </c>
      <c r="N1105" s="12">
        <v>1920</v>
      </c>
      <c r="O1105" s="11">
        <f t="shared" si="142"/>
        <v>9.994140625</v>
      </c>
      <c r="P1105" s="12">
        <f t="shared" si="143"/>
        <v>7.5</v>
      </c>
      <c r="Q1105" s="12">
        <f t="shared" si="144"/>
        <v>17.494140625</v>
      </c>
      <c r="R1105" s="6" t="str">
        <f t="shared" si="145"/>
        <v>YES</v>
      </c>
      <c r="S1105" s="6" t="str">
        <f t="shared" si="148"/>
        <v>YES</v>
      </c>
      <c r="T1105" s="12">
        <f t="shared" si="149"/>
        <v>3200</v>
      </c>
      <c r="U1105" s="12">
        <f t="shared" si="146"/>
        <v>4478.5</v>
      </c>
      <c r="V1105" s="12">
        <f t="shared" si="147"/>
        <v>-1278.5</v>
      </c>
    </row>
    <row r="1106" spans="1:22" x14ac:dyDescent="0.25">
      <c r="A1106" s="6" t="s">
        <v>24</v>
      </c>
      <c r="B1106" s="6" t="s">
        <v>23</v>
      </c>
      <c r="C1106" s="6" t="s">
        <v>685</v>
      </c>
      <c r="D1106" s="6" t="s">
        <v>685</v>
      </c>
      <c r="E1106" s="6" t="s">
        <v>655</v>
      </c>
      <c r="F1106" s="6" t="s">
        <v>656</v>
      </c>
      <c r="G1106" s="7" t="s">
        <v>657</v>
      </c>
      <c r="H1106" s="6" t="s">
        <v>686</v>
      </c>
      <c r="I1106" s="6" t="s">
        <v>369</v>
      </c>
      <c r="J1106" s="6" t="s">
        <v>689</v>
      </c>
      <c r="K1106" s="12">
        <v>5</v>
      </c>
      <c r="L1106" s="9">
        <v>21</v>
      </c>
      <c r="M1106" s="12">
        <v>208.8</v>
      </c>
      <c r="N1106" s="12">
        <v>290</v>
      </c>
      <c r="O1106" s="11">
        <f t="shared" si="142"/>
        <v>9.9428571428571431</v>
      </c>
      <c r="P1106" s="12">
        <f t="shared" si="143"/>
        <v>13.80952380952381</v>
      </c>
      <c r="Q1106" s="12">
        <f t="shared" si="144"/>
        <v>23.752380952380953</v>
      </c>
      <c r="R1106" s="6" t="str">
        <f t="shared" si="145"/>
        <v>YES</v>
      </c>
      <c r="S1106" s="6" t="str">
        <f t="shared" si="148"/>
        <v>YES</v>
      </c>
      <c r="T1106" s="12">
        <f t="shared" si="149"/>
        <v>262.5</v>
      </c>
      <c r="U1106" s="12">
        <f t="shared" si="146"/>
        <v>498.8</v>
      </c>
      <c r="V1106" s="12">
        <f t="shared" si="147"/>
        <v>-236.3</v>
      </c>
    </row>
    <row r="1107" spans="1:22" x14ac:dyDescent="0.25">
      <c r="A1107" s="6" t="s">
        <v>24</v>
      </c>
      <c r="B1107" s="6" t="s">
        <v>23</v>
      </c>
      <c r="C1107" s="6" t="s">
        <v>685</v>
      </c>
      <c r="D1107" s="6" t="s">
        <v>685</v>
      </c>
      <c r="E1107" s="6" t="s">
        <v>655</v>
      </c>
      <c r="F1107" s="6" t="s">
        <v>656</v>
      </c>
      <c r="G1107" s="7" t="s">
        <v>657</v>
      </c>
      <c r="H1107" s="6" t="s">
        <v>686</v>
      </c>
      <c r="I1107" s="6" t="s">
        <v>369</v>
      </c>
      <c r="J1107" s="6" t="s">
        <v>690</v>
      </c>
      <c r="K1107" s="12">
        <v>5</v>
      </c>
      <c r="L1107" s="9">
        <v>99</v>
      </c>
      <c r="M1107" s="12">
        <v>991.7</v>
      </c>
      <c r="N1107" s="12">
        <v>805.7</v>
      </c>
      <c r="O1107" s="11">
        <f t="shared" si="142"/>
        <v>10.017171717171717</v>
      </c>
      <c r="P1107" s="12">
        <f t="shared" si="143"/>
        <v>8.1383838383838381</v>
      </c>
      <c r="Q1107" s="12">
        <f t="shared" si="144"/>
        <v>18.155555555555555</v>
      </c>
      <c r="R1107" s="6" t="str">
        <f t="shared" si="145"/>
        <v>YES</v>
      </c>
      <c r="S1107" s="6" t="str">
        <f t="shared" si="148"/>
        <v>YES</v>
      </c>
      <c r="T1107" s="12">
        <f t="shared" si="149"/>
        <v>1237.5</v>
      </c>
      <c r="U1107" s="12">
        <f t="shared" si="146"/>
        <v>1797.4</v>
      </c>
      <c r="V1107" s="12">
        <f t="shared" si="147"/>
        <v>-559.90000000000009</v>
      </c>
    </row>
    <row r="1108" spans="1:22" x14ac:dyDescent="0.25">
      <c r="A1108" s="6" t="s">
        <v>24</v>
      </c>
      <c r="B1108" s="6" t="s">
        <v>23</v>
      </c>
      <c r="C1108" s="6" t="s">
        <v>685</v>
      </c>
      <c r="D1108" s="6" t="s">
        <v>685</v>
      </c>
      <c r="E1108" s="6" t="s">
        <v>655</v>
      </c>
      <c r="F1108" s="6" t="s">
        <v>656</v>
      </c>
      <c r="G1108" s="7" t="s">
        <v>657</v>
      </c>
      <c r="H1108" s="6" t="s">
        <v>686</v>
      </c>
      <c r="I1108" s="6" t="s">
        <v>369</v>
      </c>
      <c r="J1108" s="6" t="s">
        <v>691</v>
      </c>
      <c r="K1108" s="12">
        <v>5</v>
      </c>
      <c r="L1108" s="9">
        <v>54</v>
      </c>
      <c r="M1108" s="12">
        <v>542</v>
      </c>
      <c r="N1108" s="12">
        <v>285</v>
      </c>
      <c r="O1108" s="11">
        <f t="shared" si="142"/>
        <v>10.037037037037036</v>
      </c>
      <c r="P1108" s="12">
        <f t="shared" si="143"/>
        <v>5.2777777777777777</v>
      </c>
      <c r="Q1108" s="12">
        <f t="shared" si="144"/>
        <v>15.314814814814815</v>
      </c>
      <c r="R1108" s="6" t="str">
        <f t="shared" si="145"/>
        <v>YES</v>
      </c>
      <c r="S1108" s="6" t="str">
        <f t="shared" si="148"/>
        <v>YES</v>
      </c>
      <c r="T1108" s="12">
        <f t="shared" si="149"/>
        <v>675</v>
      </c>
      <c r="U1108" s="12">
        <f t="shared" si="146"/>
        <v>827</v>
      </c>
      <c r="V1108" s="12">
        <f t="shared" si="147"/>
        <v>-152</v>
      </c>
    </row>
    <row r="1109" spans="1:22" x14ac:dyDescent="0.25">
      <c r="A1109" s="6" t="s">
        <v>24</v>
      </c>
      <c r="B1109" s="6" t="s">
        <v>23</v>
      </c>
      <c r="C1109" s="6" t="s">
        <v>685</v>
      </c>
      <c r="D1109" s="6" t="s">
        <v>685</v>
      </c>
      <c r="E1109" s="6" t="s">
        <v>655</v>
      </c>
      <c r="F1109" s="6" t="s">
        <v>656</v>
      </c>
      <c r="G1109" s="7" t="s">
        <v>657</v>
      </c>
      <c r="H1109" s="6" t="s">
        <v>686</v>
      </c>
      <c r="I1109" s="6" t="s">
        <v>369</v>
      </c>
      <c r="J1109" s="6" t="s">
        <v>692</v>
      </c>
      <c r="K1109" s="12">
        <v>5</v>
      </c>
      <c r="L1109" s="9">
        <v>25</v>
      </c>
      <c r="M1109" s="12">
        <v>123.1</v>
      </c>
      <c r="N1109" s="12">
        <v>610.14</v>
      </c>
      <c r="O1109" s="11">
        <f t="shared" si="142"/>
        <v>4.9239999999999995</v>
      </c>
      <c r="P1109" s="12">
        <f t="shared" si="143"/>
        <v>24.4056</v>
      </c>
      <c r="Q1109" s="12">
        <f t="shared" si="144"/>
        <v>29.329599999999999</v>
      </c>
      <c r="R1109" s="6" t="str">
        <f t="shared" si="145"/>
        <v>YES</v>
      </c>
      <c r="S1109" s="6" t="str">
        <f t="shared" si="148"/>
        <v>YES</v>
      </c>
      <c r="T1109" s="12">
        <f t="shared" si="149"/>
        <v>312.5</v>
      </c>
      <c r="U1109" s="12">
        <f t="shared" si="146"/>
        <v>733.24</v>
      </c>
      <c r="V1109" s="12">
        <f t="shared" si="147"/>
        <v>-420.74</v>
      </c>
    </row>
    <row r="1110" spans="1:22" x14ac:dyDescent="0.25">
      <c r="A1110" s="6" t="s">
        <v>24</v>
      </c>
      <c r="B1110" s="6" t="s">
        <v>23</v>
      </c>
      <c r="C1110" s="6" t="s">
        <v>685</v>
      </c>
      <c r="D1110" s="6" t="s">
        <v>685</v>
      </c>
      <c r="E1110" s="6" t="s">
        <v>655</v>
      </c>
      <c r="F1110" s="6" t="s">
        <v>656</v>
      </c>
      <c r="G1110" s="7" t="s">
        <v>657</v>
      </c>
      <c r="H1110" s="6" t="s">
        <v>686</v>
      </c>
      <c r="I1110" s="6" t="s">
        <v>369</v>
      </c>
      <c r="J1110" s="6" t="s">
        <v>693</v>
      </c>
      <c r="K1110" s="12">
        <v>5</v>
      </c>
      <c r="L1110" s="9">
        <v>130</v>
      </c>
      <c r="M1110" s="12">
        <v>650.70000000000005</v>
      </c>
      <c r="N1110" s="12">
        <v>2062.6</v>
      </c>
      <c r="O1110" s="11">
        <f t="shared" si="142"/>
        <v>5.0053846153846155</v>
      </c>
      <c r="P1110" s="12">
        <f t="shared" si="143"/>
        <v>15.866153846153846</v>
      </c>
      <c r="Q1110" s="12">
        <f t="shared" si="144"/>
        <v>20.871538461538464</v>
      </c>
      <c r="R1110" s="6" t="str">
        <f t="shared" si="145"/>
        <v>YES</v>
      </c>
      <c r="S1110" s="6" t="str">
        <f t="shared" si="148"/>
        <v>YES</v>
      </c>
      <c r="T1110" s="12">
        <f t="shared" si="149"/>
        <v>1625</v>
      </c>
      <c r="U1110" s="12">
        <f t="shared" si="146"/>
        <v>2713.3</v>
      </c>
      <c r="V1110" s="12">
        <f t="shared" si="147"/>
        <v>-1088.3000000000002</v>
      </c>
    </row>
    <row r="1111" spans="1:22" x14ac:dyDescent="0.25">
      <c r="A1111" s="6" t="s">
        <v>24</v>
      </c>
      <c r="B1111" s="6" t="s">
        <v>23</v>
      </c>
      <c r="C1111" s="6" t="s">
        <v>685</v>
      </c>
      <c r="D1111" s="6" t="s">
        <v>685</v>
      </c>
      <c r="E1111" s="6" t="s">
        <v>655</v>
      </c>
      <c r="F1111" s="6" t="s">
        <v>656</v>
      </c>
      <c r="G1111" s="7" t="s">
        <v>657</v>
      </c>
      <c r="H1111" s="6" t="s">
        <v>686</v>
      </c>
      <c r="I1111" s="6" t="s">
        <v>369</v>
      </c>
      <c r="J1111" s="6" t="s">
        <v>694</v>
      </c>
      <c r="K1111" s="12">
        <v>5</v>
      </c>
      <c r="L1111" s="9">
        <v>24</v>
      </c>
      <c r="M1111" s="12">
        <v>119.1</v>
      </c>
      <c r="N1111" s="12">
        <v>403.4</v>
      </c>
      <c r="O1111" s="11">
        <f t="shared" si="142"/>
        <v>4.9624999999999995</v>
      </c>
      <c r="P1111" s="12">
        <f t="shared" si="143"/>
        <v>16.808333333333334</v>
      </c>
      <c r="Q1111" s="12">
        <f t="shared" si="144"/>
        <v>21.770833333333332</v>
      </c>
      <c r="R1111" s="6" t="str">
        <f t="shared" si="145"/>
        <v>YES</v>
      </c>
      <c r="S1111" s="6" t="str">
        <f t="shared" si="148"/>
        <v>YES</v>
      </c>
      <c r="T1111" s="12">
        <f t="shared" si="149"/>
        <v>300</v>
      </c>
      <c r="U1111" s="12">
        <f t="shared" si="146"/>
        <v>522.5</v>
      </c>
      <c r="V1111" s="12">
        <f t="shared" si="147"/>
        <v>-222.5</v>
      </c>
    </row>
    <row r="1112" spans="1:22" x14ac:dyDescent="0.25">
      <c r="A1112" s="6" t="s">
        <v>24</v>
      </c>
      <c r="B1112" s="6" t="s">
        <v>23</v>
      </c>
      <c r="C1112" s="6" t="s">
        <v>685</v>
      </c>
      <c r="D1112" s="6" t="s">
        <v>685</v>
      </c>
      <c r="E1112" s="6" t="s">
        <v>655</v>
      </c>
      <c r="F1112" s="6" t="s">
        <v>656</v>
      </c>
      <c r="G1112" s="7" t="s">
        <v>657</v>
      </c>
      <c r="H1112" s="6" t="s">
        <v>686</v>
      </c>
      <c r="I1112" s="6" t="s">
        <v>369</v>
      </c>
      <c r="J1112" s="6" t="s">
        <v>695</v>
      </c>
      <c r="K1112" s="12">
        <v>5</v>
      </c>
      <c r="L1112" s="9">
        <v>116</v>
      </c>
      <c r="M1112" s="12">
        <v>578.45000000000005</v>
      </c>
      <c r="N1112" s="12">
        <v>2296.9499999999998</v>
      </c>
      <c r="O1112" s="11">
        <f t="shared" si="142"/>
        <v>4.9866379310344833</v>
      </c>
      <c r="P1112" s="12">
        <f t="shared" si="143"/>
        <v>19.801293103448273</v>
      </c>
      <c r="Q1112" s="12">
        <f t="shared" si="144"/>
        <v>24.787931034482757</v>
      </c>
      <c r="R1112" s="6" t="str">
        <f t="shared" si="145"/>
        <v>YES</v>
      </c>
      <c r="S1112" s="6" t="str">
        <f t="shared" si="148"/>
        <v>YES</v>
      </c>
      <c r="T1112" s="12">
        <f t="shared" si="149"/>
        <v>1450</v>
      </c>
      <c r="U1112" s="12">
        <f t="shared" si="146"/>
        <v>2875.3999999999996</v>
      </c>
      <c r="V1112" s="12">
        <f t="shared" si="147"/>
        <v>-1425.3999999999996</v>
      </c>
    </row>
    <row r="1113" spans="1:22" x14ac:dyDescent="0.25">
      <c r="A1113" s="6" t="s">
        <v>24</v>
      </c>
      <c r="B1113" s="6" t="s">
        <v>23</v>
      </c>
      <c r="C1113" s="6" t="s">
        <v>685</v>
      </c>
      <c r="D1113" s="6" t="s">
        <v>685</v>
      </c>
      <c r="E1113" s="6" t="s">
        <v>655</v>
      </c>
      <c r="F1113" s="6" t="s">
        <v>656</v>
      </c>
      <c r="G1113" s="7" t="s">
        <v>657</v>
      </c>
      <c r="H1113" s="6" t="s">
        <v>686</v>
      </c>
      <c r="I1113" s="6" t="s">
        <v>369</v>
      </c>
      <c r="J1113" s="6" t="s">
        <v>696</v>
      </c>
      <c r="K1113" s="12">
        <v>5</v>
      </c>
      <c r="L1113" s="9">
        <v>267</v>
      </c>
      <c r="M1113" s="12">
        <v>1337.25</v>
      </c>
      <c r="N1113" s="12">
        <v>4372.13</v>
      </c>
      <c r="O1113" s="11">
        <f t="shared" si="142"/>
        <v>5.0084269662921352</v>
      </c>
      <c r="P1113" s="12">
        <f t="shared" si="143"/>
        <v>16.375018726591762</v>
      </c>
      <c r="Q1113" s="12">
        <f t="shared" si="144"/>
        <v>21.383445692883896</v>
      </c>
      <c r="R1113" s="6" t="str">
        <f t="shared" si="145"/>
        <v>YES</v>
      </c>
      <c r="S1113" s="6" t="str">
        <f t="shared" si="148"/>
        <v>YES</v>
      </c>
      <c r="T1113" s="12">
        <f t="shared" si="149"/>
        <v>3337.5</v>
      </c>
      <c r="U1113" s="12">
        <f t="shared" si="146"/>
        <v>5709.38</v>
      </c>
      <c r="V1113" s="12">
        <f t="shared" si="147"/>
        <v>-2371.88</v>
      </c>
    </row>
    <row r="1114" spans="1:22" x14ac:dyDescent="0.25">
      <c r="A1114" s="6" t="s">
        <v>24</v>
      </c>
      <c r="B1114" s="6" t="s">
        <v>23</v>
      </c>
      <c r="C1114" s="6" t="s">
        <v>685</v>
      </c>
      <c r="D1114" s="6" t="s">
        <v>685</v>
      </c>
      <c r="E1114" s="6" t="s">
        <v>655</v>
      </c>
      <c r="F1114" s="6" t="s">
        <v>656</v>
      </c>
      <c r="G1114" s="7" t="s">
        <v>657</v>
      </c>
      <c r="H1114" s="6" t="s">
        <v>686</v>
      </c>
      <c r="I1114" s="6" t="s">
        <v>369</v>
      </c>
      <c r="J1114" s="6" t="s">
        <v>697</v>
      </c>
      <c r="K1114" s="12">
        <v>5</v>
      </c>
      <c r="L1114" s="9">
        <v>70</v>
      </c>
      <c r="M1114" s="12">
        <v>347.6</v>
      </c>
      <c r="N1114" s="12">
        <v>1155.6300000000001</v>
      </c>
      <c r="O1114" s="11">
        <f t="shared" si="142"/>
        <v>4.9657142857142862</v>
      </c>
      <c r="P1114" s="12">
        <f t="shared" si="143"/>
        <v>16.509</v>
      </c>
      <c r="Q1114" s="12">
        <f t="shared" si="144"/>
        <v>21.474714285714285</v>
      </c>
      <c r="R1114" s="6" t="str">
        <f t="shared" si="145"/>
        <v>YES</v>
      </c>
      <c r="S1114" s="6" t="str">
        <f t="shared" si="148"/>
        <v>YES</v>
      </c>
      <c r="T1114" s="12">
        <f t="shared" si="149"/>
        <v>875</v>
      </c>
      <c r="U1114" s="12">
        <f t="shared" si="146"/>
        <v>1503.23</v>
      </c>
      <c r="V1114" s="12">
        <f t="shared" si="147"/>
        <v>-628.23</v>
      </c>
    </row>
    <row r="1115" spans="1:22" x14ac:dyDescent="0.25">
      <c r="A1115" s="6" t="s">
        <v>24</v>
      </c>
      <c r="B1115" s="6" t="s">
        <v>23</v>
      </c>
      <c r="C1115" s="6" t="s">
        <v>685</v>
      </c>
      <c r="D1115" s="6" t="s">
        <v>685</v>
      </c>
      <c r="E1115" s="6" t="s">
        <v>655</v>
      </c>
      <c r="F1115" s="6" t="s">
        <v>656</v>
      </c>
      <c r="G1115" s="7" t="s">
        <v>657</v>
      </c>
      <c r="H1115" s="6" t="s">
        <v>686</v>
      </c>
      <c r="I1115" s="6" t="s">
        <v>369</v>
      </c>
      <c r="J1115" s="6" t="s">
        <v>698</v>
      </c>
      <c r="K1115" s="12">
        <v>5</v>
      </c>
      <c r="L1115" s="9">
        <v>20</v>
      </c>
      <c r="M1115" s="12">
        <v>102</v>
      </c>
      <c r="N1115" s="12">
        <v>1479.4</v>
      </c>
      <c r="O1115" s="11">
        <f t="shared" si="142"/>
        <v>5.0999999999999996</v>
      </c>
      <c r="P1115" s="12">
        <f t="shared" si="143"/>
        <v>73.97</v>
      </c>
      <c r="Q1115" s="12">
        <f t="shared" si="144"/>
        <v>79.070000000000007</v>
      </c>
      <c r="R1115" s="6" t="str">
        <f t="shared" si="145"/>
        <v>YES</v>
      </c>
      <c r="S1115" s="6" t="str">
        <f t="shared" si="148"/>
        <v>YES</v>
      </c>
      <c r="T1115" s="12">
        <f t="shared" si="149"/>
        <v>250</v>
      </c>
      <c r="U1115" s="12">
        <f t="shared" si="146"/>
        <v>1581.4</v>
      </c>
      <c r="V1115" s="12">
        <f t="shared" si="147"/>
        <v>-1331.4</v>
      </c>
    </row>
    <row r="1116" spans="1:22" x14ac:dyDescent="0.25">
      <c r="A1116" s="6" t="s">
        <v>24</v>
      </c>
      <c r="B1116" s="6" t="s">
        <v>23</v>
      </c>
      <c r="C1116" s="6" t="s">
        <v>685</v>
      </c>
      <c r="D1116" s="6" t="s">
        <v>685</v>
      </c>
      <c r="E1116" s="6" t="s">
        <v>655</v>
      </c>
      <c r="F1116" s="6" t="s">
        <v>656</v>
      </c>
      <c r="G1116" s="7" t="s">
        <v>657</v>
      </c>
      <c r="H1116" s="6" t="s">
        <v>686</v>
      </c>
      <c r="I1116" s="6" t="s">
        <v>369</v>
      </c>
      <c r="J1116" s="6" t="s">
        <v>699</v>
      </c>
      <c r="K1116" s="12">
        <v>5</v>
      </c>
      <c r="L1116" s="9">
        <v>232</v>
      </c>
      <c r="M1116" s="12">
        <v>1159.3499999999999</v>
      </c>
      <c r="N1116" s="12">
        <v>4974.96</v>
      </c>
      <c r="O1116" s="11">
        <f t="shared" ref="O1116:O1179" si="150">M1116/L1116</f>
        <v>4.9971982758620683</v>
      </c>
      <c r="P1116" s="12">
        <f t="shared" si="143"/>
        <v>21.443793103448275</v>
      </c>
      <c r="Q1116" s="12">
        <f t="shared" si="144"/>
        <v>26.440991379310343</v>
      </c>
      <c r="R1116" s="6" t="str">
        <f t="shared" si="145"/>
        <v>YES</v>
      </c>
      <c r="S1116" s="6" t="str">
        <f t="shared" si="148"/>
        <v>YES</v>
      </c>
      <c r="T1116" s="12">
        <f t="shared" si="149"/>
        <v>2900</v>
      </c>
      <c r="U1116" s="12">
        <f t="shared" si="146"/>
        <v>6134.3099999999995</v>
      </c>
      <c r="V1116" s="12">
        <f t="shared" si="147"/>
        <v>-3234.3099999999995</v>
      </c>
    </row>
    <row r="1117" spans="1:22" x14ac:dyDescent="0.25">
      <c r="A1117" s="6" t="s">
        <v>24</v>
      </c>
      <c r="B1117" s="6" t="s">
        <v>23</v>
      </c>
      <c r="C1117" s="6" t="s">
        <v>685</v>
      </c>
      <c r="D1117" s="6" t="s">
        <v>685</v>
      </c>
      <c r="E1117" s="6" t="s">
        <v>655</v>
      </c>
      <c r="F1117" s="6" t="s">
        <v>656</v>
      </c>
      <c r="G1117" s="7" t="s">
        <v>657</v>
      </c>
      <c r="H1117" s="6" t="s">
        <v>686</v>
      </c>
      <c r="I1117" s="6" t="s">
        <v>369</v>
      </c>
      <c r="J1117" s="6" t="s">
        <v>700</v>
      </c>
      <c r="K1117" s="12">
        <v>5</v>
      </c>
      <c r="L1117" s="9">
        <v>39</v>
      </c>
      <c r="M1117" s="12">
        <v>195.5</v>
      </c>
      <c r="N1117" s="12">
        <v>1796.5</v>
      </c>
      <c r="O1117" s="11">
        <f t="shared" si="150"/>
        <v>5.0128205128205128</v>
      </c>
      <c r="P1117" s="12">
        <f t="shared" si="143"/>
        <v>46.064102564102562</v>
      </c>
      <c r="Q1117" s="12">
        <f t="shared" si="144"/>
        <v>51.07692307692308</v>
      </c>
      <c r="R1117" s="6" t="str">
        <f t="shared" si="145"/>
        <v>YES</v>
      </c>
      <c r="S1117" s="6" t="str">
        <f t="shared" si="148"/>
        <v>YES</v>
      </c>
      <c r="T1117" s="12">
        <f t="shared" si="149"/>
        <v>487.5</v>
      </c>
      <c r="U1117" s="12">
        <f t="shared" si="146"/>
        <v>1992</v>
      </c>
      <c r="V1117" s="12">
        <f t="shared" si="147"/>
        <v>-1504.5</v>
      </c>
    </row>
    <row r="1118" spans="1:22" x14ac:dyDescent="0.25">
      <c r="A1118" s="6" t="s">
        <v>24</v>
      </c>
      <c r="B1118" s="6" t="s">
        <v>23</v>
      </c>
      <c r="C1118" s="6" t="s">
        <v>685</v>
      </c>
      <c r="D1118" s="6" t="s">
        <v>685</v>
      </c>
      <c r="E1118" s="6" t="s">
        <v>655</v>
      </c>
      <c r="F1118" s="6" t="s">
        <v>656</v>
      </c>
      <c r="G1118" s="7" t="s">
        <v>657</v>
      </c>
      <c r="H1118" s="6" t="s">
        <v>686</v>
      </c>
      <c r="I1118" s="6" t="s">
        <v>369</v>
      </c>
      <c r="J1118" s="6" t="s">
        <v>701</v>
      </c>
      <c r="K1118" s="12">
        <v>5</v>
      </c>
      <c r="L1118" s="9">
        <v>74</v>
      </c>
      <c r="M1118" s="12">
        <v>367.7</v>
      </c>
      <c r="N1118" s="12">
        <v>925</v>
      </c>
      <c r="O1118" s="11">
        <f t="shared" si="150"/>
        <v>4.9689189189189191</v>
      </c>
      <c r="P1118" s="12">
        <f t="shared" si="143"/>
        <v>12.5</v>
      </c>
      <c r="Q1118" s="12">
        <f t="shared" si="144"/>
        <v>17.46891891891892</v>
      </c>
      <c r="R1118" s="6" t="str">
        <f t="shared" si="145"/>
        <v>YES</v>
      </c>
      <c r="S1118" s="6" t="str">
        <f t="shared" si="148"/>
        <v>YES</v>
      </c>
      <c r="T1118" s="12">
        <f t="shared" si="149"/>
        <v>925</v>
      </c>
      <c r="U1118" s="12">
        <f t="shared" si="146"/>
        <v>1292.7</v>
      </c>
      <c r="V1118" s="12">
        <f t="shared" si="147"/>
        <v>-367.70000000000005</v>
      </c>
    </row>
    <row r="1119" spans="1:22" x14ac:dyDescent="0.25">
      <c r="A1119" s="6" t="s">
        <v>24</v>
      </c>
      <c r="B1119" s="6" t="s">
        <v>23</v>
      </c>
      <c r="C1119" s="6" t="s">
        <v>685</v>
      </c>
      <c r="D1119" s="6" t="s">
        <v>685</v>
      </c>
      <c r="E1119" s="6" t="s">
        <v>655</v>
      </c>
      <c r="F1119" s="6" t="s">
        <v>656</v>
      </c>
      <c r="G1119" s="7" t="s">
        <v>657</v>
      </c>
      <c r="H1119" s="6" t="s">
        <v>686</v>
      </c>
      <c r="I1119" s="6" t="s">
        <v>369</v>
      </c>
      <c r="J1119" s="6" t="s">
        <v>702</v>
      </c>
      <c r="K1119" s="12">
        <v>5</v>
      </c>
      <c r="L1119" s="9">
        <v>89</v>
      </c>
      <c r="M1119" s="12">
        <v>447.45</v>
      </c>
      <c r="N1119" s="12">
        <v>2217.8200000000002</v>
      </c>
      <c r="O1119" s="11">
        <f t="shared" si="150"/>
        <v>5.0275280898876407</v>
      </c>
      <c r="P1119" s="12">
        <f t="shared" si="143"/>
        <v>24.91932584269663</v>
      </c>
      <c r="Q1119" s="12">
        <f t="shared" si="144"/>
        <v>29.946853932584268</v>
      </c>
      <c r="R1119" s="6" t="str">
        <f t="shared" si="145"/>
        <v>YES</v>
      </c>
      <c r="S1119" s="6" t="str">
        <f t="shared" si="148"/>
        <v>YES</v>
      </c>
      <c r="T1119" s="12">
        <f t="shared" si="149"/>
        <v>1112.5</v>
      </c>
      <c r="U1119" s="12">
        <f t="shared" si="146"/>
        <v>2665.27</v>
      </c>
      <c r="V1119" s="12">
        <f t="shared" si="147"/>
        <v>-1552.77</v>
      </c>
    </row>
    <row r="1120" spans="1:22" x14ac:dyDescent="0.25">
      <c r="A1120" s="6" t="s">
        <v>24</v>
      </c>
      <c r="B1120" s="6" t="s">
        <v>23</v>
      </c>
      <c r="C1120" s="6" t="s">
        <v>685</v>
      </c>
      <c r="D1120" s="6" t="s">
        <v>685</v>
      </c>
      <c r="E1120" s="6" t="s">
        <v>655</v>
      </c>
      <c r="F1120" s="6" t="s">
        <v>656</v>
      </c>
      <c r="G1120" s="7" t="s">
        <v>657</v>
      </c>
      <c r="H1120" s="6" t="s">
        <v>686</v>
      </c>
      <c r="I1120" s="6" t="s">
        <v>369</v>
      </c>
      <c r="J1120" s="6" t="s">
        <v>703</v>
      </c>
      <c r="K1120" s="12">
        <v>5</v>
      </c>
      <c r="L1120" s="9">
        <v>208</v>
      </c>
      <c r="M1120" s="12">
        <v>1040.8499999999999</v>
      </c>
      <c r="N1120" s="12">
        <v>5787.2</v>
      </c>
      <c r="O1120" s="11">
        <f t="shared" si="150"/>
        <v>5.0040865384615376</v>
      </c>
      <c r="P1120" s="12">
        <f t="shared" si="143"/>
        <v>27.823076923076922</v>
      </c>
      <c r="Q1120" s="12">
        <f t="shared" si="144"/>
        <v>32.827163461538461</v>
      </c>
      <c r="R1120" s="6" t="str">
        <f t="shared" si="145"/>
        <v>YES</v>
      </c>
      <c r="S1120" s="6" t="str">
        <f t="shared" si="148"/>
        <v>YES</v>
      </c>
      <c r="T1120" s="12">
        <f t="shared" si="149"/>
        <v>2600</v>
      </c>
      <c r="U1120" s="12">
        <f t="shared" si="146"/>
        <v>6828.0499999999993</v>
      </c>
      <c r="V1120" s="12">
        <f t="shared" si="147"/>
        <v>-4228.0499999999993</v>
      </c>
    </row>
    <row r="1121" spans="1:22" x14ac:dyDescent="0.25">
      <c r="A1121" s="6" t="s">
        <v>24</v>
      </c>
      <c r="B1121" s="6" t="s">
        <v>23</v>
      </c>
      <c r="C1121" s="6" t="s">
        <v>685</v>
      </c>
      <c r="D1121" s="6" t="s">
        <v>685</v>
      </c>
      <c r="E1121" s="6" t="s">
        <v>655</v>
      </c>
      <c r="F1121" s="6" t="s">
        <v>656</v>
      </c>
      <c r="G1121" s="7" t="s">
        <v>657</v>
      </c>
      <c r="H1121" s="6" t="s">
        <v>686</v>
      </c>
      <c r="I1121" s="6" t="s">
        <v>369</v>
      </c>
      <c r="J1121" s="6" t="s">
        <v>704</v>
      </c>
      <c r="K1121" s="12">
        <v>5</v>
      </c>
      <c r="L1121" s="9">
        <v>182</v>
      </c>
      <c r="M1121" s="12">
        <v>910.8</v>
      </c>
      <c r="N1121" s="12">
        <v>2299.17</v>
      </c>
      <c r="O1121" s="11">
        <f t="shared" si="150"/>
        <v>5.0043956043956044</v>
      </c>
      <c r="P1121" s="12">
        <f t="shared" si="143"/>
        <v>12.632802197802198</v>
      </c>
      <c r="Q1121" s="12">
        <f t="shared" si="144"/>
        <v>17.637197802197804</v>
      </c>
      <c r="R1121" s="6" t="str">
        <f t="shared" si="145"/>
        <v>YES</v>
      </c>
      <c r="S1121" s="6" t="str">
        <f t="shared" si="148"/>
        <v>YES</v>
      </c>
      <c r="T1121" s="12">
        <f t="shared" si="149"/>
        <v>2275</v>
      </c>
      <c r="U1121" s="12">
        <f t="shared" si="146"/>
        <v>3209.9700000000003</v>
      </c>
      <c r="V1121" s="12">
        <f t="shared" si="147"/>
        <v>-934.97000000000025</v>
      </c>
    </row>
    <row r="1122" spans="1:22" x14ac:dyDescent="0.25">
      <c r="A1122" s="6" t="s">
        <v>24</v>
      </c>
      <c r="B1122" s="6" t="s">
        <v>23</v>
      </c>
      <c r="C1122" s="6" t="s">
        <v>685</v>
      </c>
      <c r="D1122" s="6" t="s">
        <v>685</v>
      </c>
      <c r="E1122" s="6" t="s">
        <v>655</v>
      </c>
      <c r="F1122" s="6" t="s">
        <v>656</v>
      </c>
      <c r="G1122" s="7" t="s">
        <v>657</v>
      </c>
      <c r="H1122" s="6" t="s">
        <v>686</v>
      </c>
      <c r="I1122" s="6" t="s">
        <v>369</v>
      </c>
      <c r="J1122" s="6" t="s">
        <v>705</v>
      </c>
      <c r="K1122" s="12">
        <v>5</v>
      </c>
      <c r="L1122" s="9">
        <v>40</v>
      </c>
      <c r="M1122" s="12">
        <v>202</v>
      </c>
      <c r="N1122" s="12">
        <v>625.1</v>
      </c>
      <c r="O1122" s="11">
        <f t="shared" si="150"/>
        <v>5.05</v>
      </c>
      <c r="P1122" s="12">
        <f t="shared" si="143"/>
        <v>15.627500000000001</v>
      </c>
      <c r="Q1122" s="12">
        <f t="shared" si="144"/>
        <v>20.677500000000002</v>
      </c>
      <c r="R1122" s="6" t="str">
        <f t="shared" si="145"/>
        <v>YES</v>
      </c>
      <c r="S1122" s="6" t="str">
        <f t="shared" si="148"/>
        <v>YES</v>
      </c>
      <c r="T1122" s="12">
        <f t="shared" si="149"/>
        <v>500</v>
      </c>
      <c r="U1122" s="12">
        <f t="shared" si="146"/>
        <v>827.1</v>
      </c>
      <c r="V1122" s="12">
        <f t="shared" si="147"/>
        <v>-327.10000000000002</v>
      </c>
    </row>
    <row r="1123" spans="1:22" x14ac:dyDescent="0.25">
      <c r="A1123" s="6" t="s">
        <v>24</v>
      </c>
      <c r="B1123" s="6" t="s">
        <v>23</v>
      </c>
      <c r="C1123" s="6" t="s">
        <v>685</v>
      </c>
      <c r="D1123" s="6" t="s">
        <v>685</v>
      </c>
      <c r="E1123" s="6" t="s">
        <v>655</v>
      </c>
      <c r="F1123" s="6" t="s">
        <v>656</v>
      </c>
      <c r="G1123" s="7" t="s">
        <v>657</v>
      </c>
      <c r="H1123" s="6" t="s">
        <v>686</v>
      </c>
      <c r="I1123" s="6" t="s">
        <v>369</v>
      </c>
      <c r="J1123" s="6" t="s">
        <v>706</v>
      </c>
      <c r="K1123" s="12">
        <v>5</v>
      </c>
      <c r="L1123" s="9">
        <v>35</v>
      </c>
      <c r="M1123" s="12">
        <v>173.4</v>
      </c>
      <c r="N1123" s="12">
        <v>660.18</v>
      </c>
      <c r="O1123" s="11">
        <f t="shared" si="150"/>
        <v>4.9542857142857146</v>
      </c>
      <c r="P1123" s="12">
        <f t="shared" si="143"/>
        <v>18.862285714285711</v>
      </c>
      <c r="Q1123" s="12">
        <f t="shared" si="144"/>
        <v>23.816571428571425</v>
      </c>
      <c r="R1123" s="6" t="str">
        <f t="shared" si="145"/>
        <v>YES</v>
      </c>
      <c r="S1123" s="6" t="str">
        <f t="shared" si="148"/>
        <v>YES</v>
      </c>
      <c r="T1123" s="12">
        <f t="shared" si="149"/>
        <v>437.5</v>
      </c>
      <c r="U1123" s="12">
        <f t="shared" si="146"/>
        <v>833.57999999999993</v>
      </c>
      <c r="V1123" s="12">
        <f t="shared" si="147"/>
        <v>-396.07999999999993</v>
      </c>
    </row>
    <row r="1124" spans="1:22" x14ac:dyDescent="0.25">
      <c r="A1124" s="6" t="s">
        <v>24</v>
      </c>
      <c r="B1124" s="6" t="s">
        <v>23</v>
      </c>
      <c r="C1124" s="6" t="s">
        <v>685</v>
      </c>
      <c r="D1124" s="6" t="s">
        <v>685</v>
      </c>
      <c r="E1124" s="6" t="s">
        <v>655</v>
      </c>
      <c r="F1124" s="6" t="s">
        <v>656</v>
      </c>
      <c r="G1124" s="7" t="s">
        <v>657</v>
      </c>
      <c r="H1124" s="6" t="s">
        <v>686</v>
      </c>
      <c r="I1124" s="6" t="s">
        <v>369</v>
      </c>
      <c r="J1124" s="6" t="s">
        <v>707</v>
      </c>
      <c r="K1124" s="12">
        <v>5</v>
      </c>
      <c r="L1124" s="9">
        <v>6</v>
      </c>
      <c r="M1124" s="12">
        <v>30.1</v>
      </c>
      <c r="N1124" s="12">
        <v>61</v>
      </c>
      <c r="O1124" s="11">
        <f t="shared" si="150"/>
        <v>5.0166666666666666</v>
      </c>
      <c r="P1124" s="12">
        <f t="shared" si="143"/>
        <v>10.166666666666666</v>
      </c>
      <c r="Q1124" s="12">
        <f t="shared" si="144"/>
        <v>15.183333333333332</v>
      </c>
      <c r="R1124" s="6" t="str">
        <f t="shared" si="145"/>
        <v>YES</v>
      </c>
      <c r="S1124" s="6" t="str">
        <f t="shared" si="148"/>
        <v>YES</v>
      </c>
      <c r="T1124" s="12">
        <f t="shared" si="149"/>
        <v>75</v>
      </c>
      <c r="U1124" s="12">
        <f t="shared" si="146"/>
        <v>91.1</v>
      </c>
      <c r="V1124" s="12">
        <f t="shared" si="147"/>
        <v>-16.099999999999994</v>
      </c>
    </row>
    <row r="1125" spans="1:22" x14ac:dyDescent="0.25">
      <c r="A1125" s="6" t="s">
        <v>24</v>
      </c>
      <c r="B1125" s="6" t="s">
        <v>23</v>
      </c>
      <c r="C1125" s="6" t="s">
        <v>685</v>
      </c>
      <c r="D1125" s="6" t="s">
        <v>685</v>
      </c>
      <c r="E1125" s="6" t="s">
        <v>655</v>
      </c>
      <c r="F1125" s="6" t="s">
        <v>656</v>
      </c>
      <c r="G1125" s="7" t="s">
        <v>657</v>
      </c>
      <c r="H1125" s="6" t="s">
        <v>686</v>
      </c>
      <c r="I1125" s="6" t="s">
        <v>369</v>
      </c>
      <c r="J1125" s="6" t="s">
        <v>708</v>
      </c>
      <c r="K1125" s="12">
        <v>5</v>
      </c>
      <c r="L1125" s="9">
        <v>92</v>
      </c>
      <c r="M1125" s="12">
        <v>459.2</v>
      </c>
      <c r="N1125" s="12">
        <v>1613.81</v>
      </c>
      <c r="O1125" s="11">
        <f t="shared" si="150"/>
        <v>4.9913043478260866</v>
      </c>
      <c r="P1125" s="12">
        <f t="shared" si="143"/>
        <v>17.541413043478261</v>
      </c>
      <c r="Q1125" s="12">
        <f t="shared" si="144"/>
        <v>22.532717391304345</v>
      </c>
      <c r="R1125" s="6" t="str">
        <f t="shared" si="145"/>
        <v>YES</v>
      </c>
      <c r="S1125" s="6" t="str">
        <f t="shared" si="148"/>
        <v>YES</v>
      </c>
      <c r="T1125" s="12">
        <f t="shared" si="149"/>
        <v>1150</v>
      </c>
      <c r="U1125" s="12">
        <f t="shared" si="146"/>
        <v>2073.0099999999998</v>
      </c>
      <c r="V1125" s="12">
        <f t="shared" si="147"/>
        <v>-923.00999999999976</v>
      </c>
    </row>
    <row r="1126" spans="1:22" x14ac:dyDescent="0.25">
      <c r="A1126" s="6" t="s">
        <v>24</v>
      </c>
      <c r="B1126" s="6" t="s">
        <v>23</v>
      </c>
      <c r="C1126" s="6" t="s">
        <v>685</v>
      </c>
      <c r="D1126" s="6" t="s">
        <v>685</v>
      </c>
      <c r="E1126" s="6" t="s">
        <v>655</v>
      </c>
      <c r="F1126" s="6" t="s">
        <v>656</v>
      </c>
      <c r="G1126" s="7" t="s">
        <v>657</v>
      </c>
      <c r="H1126" s="6" t="s">
        <v>686</v>
      </c>
      <c r="I1126" s="6" t="s">
        <v>369</v>
      </c>
      <c r="J1126" s="6" t="s">
        <v>709</v>
      </c>
      <c r="K1126" s="12">
        <v>5</v>
      </c>
      <c r="L1126" s="9">
        <v>69</v>
      </c>
      <c r="M1126" s="12">
        <v>344.65</v>
      </c>
      <c r="N1126" s="12">
        <v>863.84</v>
      </c>
      <c r="O1126" s="11">
        <f t="shared" si="150"/>
        <v>4.9949275362318835</v>
      </c>
      <c r="P1126" s="12">
        <f t="shared" si="143"/>
        <v>12.519420289855073</v>
      </c>
      <c r="Q1126" s="12">
        <f t="shared" si="144"/>
        <v>17.514347826086958</v>
      </c>
      <c r="R1126" s="6" t="str">
        <f t="shared" si="145"/>
        <v>YES</v>
      </c>
      <c r="S1126" s="6" t="str">
        <f t="shared" si="148"/>
        <v>YES</v>
      </c>
      <c r="T1126" s="12">
        <f t="shared" si="149"/>
        <v>862.5</v>
      </c>
      <c r="U1126" s="12">
        <f t="shared" si="146"/>
        <v>1208.49</v>
      </c>
      <c r="V1126" s="12">
        <f t="shared" si="147"/>
        <v>-345.99</v>
      </c>
    </row>
    <row r="1127" spans="1:22" x14ac:dyDescent="0.25">
      <c r="A1127" s="6" t="s">
        <v>24</v>
      </c>
      <c r="B1127" s="6" t="s">
        <v>23</v>
      </c>
      <c r="C1127" s="6" t="s">
        <v>685</v>
      </c>
      <c r="D1127" s="6" t="s">
        <v>685</v>
      </c>
      <c r="E1127" s="6" t="s">
        <v>655</v>
      </c>
      <c r="F1127" s="6" t="s">
        <v>656</v>
      </c>
      <c r="G1127" s="7" t="s">
        <v>657</v>
      </c>
      <c r="H1127" s="6" t="s">
        <v>686</v>
      </c>
      <c r="I1127" s="6" t="s">
        <v>369</v>
      </c>
      <c r="J1127" s="6" t="s">
        <v>710</v>
      </c>
      <c r="K1127" s="12">
        <v>5</v>
      </c>
      <c r="L1127" s="9">
        <v>42</v>
      </c>
      <c r="M1127" s="12">
        <v>208</v>
      </c>
      <c r="N1127" s="12">
        <v>878.99</v>
      </c>
      <c r="O1127" s="11">
        <f t="shared" si="150"/>
        <v>4.9523809523809526</v>
      </c>
      <c r="P1127" s="12">
        <f t="shared" si="143"/>
        <v>20.928333333333335</v>
      </c>
      <c r="Q1127" s="12">
        <f t="shared" si="144"/>
        <v>25.880714285714287</v>
      </c>
      <c r="R1127" s="6" t="str">
        <f t="shared" si="145"/>
        <v>YES</v>
      </c>
      <c r="S1127" s="6" t="str">
        <f t="shared" si="148"/>
        <v>YES</v>
      </c>
      <c r="T1127" s="12">
        <f t="shared" si="149"/>
        <v>525</v>
      </c>
      <c r="U1127" s="12">
        <f t="shared" si="146"/>
        <v>1086.99</v>
      </c>
      <c r="V1127" s="12">
        <f t="shared" si="147"/>
        <v>-561.99</v>
      </c>
    </row>
    <row r="1128" spans="1:22" x14ac:dyDescent="0.25">
      <c r="A1128" s="6" t="s">
        <v>24</v>
      </c>
      <c r="B1128" s="6" t="s">
        <v>23</v>
      </c>
      <c r="C1128" s="6" t="s">
        <v>685</v>
      </c>
      <c r="D1128" s="6" t="s">
        <v>685</v>
      </c>
      <c r="E1128" s="6" t="s">
        <v>655</v>
      </c>
      <c r="F1128" s="6" t="s">
        <v>656</v>
      </c>
      <c r="G1128" s="7" t="s">
        <v>657</v>
      </c>
      <c r="H1128" s="6" t="s">
        <v>686</v>
      </c>
      <c r="I1128" s="6" t="s">
        <v>369</v>
      </c>
      <c r="J1128" s="6" t="s">
        <v>711</v>
      </c>
      <c r="K1128" s="12">
        <v>5</v>
      </c>
      <c r="L1128" s="9">
        <v>41</v>
      </c>
      <c r="M1128" s="12">
        <v>204.2</v>
      </c>
      <c r="N1128" s="12">
        <v>1123.1300000000001</v>
      </c>
      <c r="O1128" s="11">
        <f t="shared" si="150"/>
        <v>4.9804878048780488</v>
      </c>
      <c r="P1128" s="12">
        <f t="shared" si="143"/>
        <v>27.393414634146342</v>
      </c>
      <c r="Q1128" s="12">
        <f t="shared" si="144"/>
        <v>32.373902439024391</v>
      </c>
      <c r="R1128" s="6" t="str">
        <f t="shared" si="145"/>
        <v>YES</v>
      </c>
      <c r="S1128" s="6" t="str">
        <f t="shared" si="148"/>
        <v>YES</v>
      </c>
      <c r="T1128" s="12">
        <f t="shared" si="149"/>
        <v>512.5</v>
      </c>
      <c r="U1128" s="12">
        <f t="shared" si="146"/>
        <v>1327.3300000000002</v>
      </c>
      <c r="V1128" s="12">
        <f t="shared" si="147"/>
        <v>-814.83000000000015</v>
      </c>
    </row>
    <row r="1129" spans="1:22" x14ac:dyDescent="0.25">
      <c r="A1129" s="6" t="s">
        <v>24</v>
      </c>
      <c r="B1129" s="6" t="s">
        <v>23</v>
      </c>
      <c r="C1129" s="6" t="s">
        <v>685</v>
      </c>
      <c r="D1129" s="6" t="s">
        <v>685</v>
      </c>
      <c r="E1129" s="6" t="s">
        <v>655</v>
      </c>
      <c r="F1129" s="6" t="s">
        <v>656</v>
      </c>
      <c r="G1129" s="7" t="s">
        <v>657</v>
      </c>
      <c r="H1129" s="6" t="s">
        <v>686</v>
      </c>
      <c r="I1129" s="6" t="s">
        <v>369</v>
      </c>
      <c r="J1129" s="6" t="s">
        <v>712</v>
      </c>
      <c r="K1129" s="12">
        <v>5</v>
      </c>
      <c r="L1129" s="9">
        <v>216</v>
      </c>
      <c r="M1129" s="12">
        <v>1079.4000000000001</v>
      </c>
      <c r="N1129" s="12">
        <v>5955.21</v>
      </c>
      <c r="O1129" s="11">
        <f t="shared" ref="O1129:O1165" si="151">M1129/L1129</f>
        <v>4.9972222222222227</v>
      </c>
      <c r="P1129" s="12">
        <f t="shared" ref="P1129:P1165" si="152">N1129/L1129</f>
        <v>27.570416666666667</v>
      </c>
      <c r="Q1129" s="12">
        <f t="shared" ref="Q1129:Q1165" si="153">(M1129+N1129)/L1129</f>
        <v>32.567638888888894</v>
      </c>
      <c r="R1129" s="6" t="str">
        <f t="shared" ref="R1129:R1165" si="154">IF(Q1129&gt;12.49,"YES","NO")</f>
        <v>YES</v>
      </c>
      <c r="S1129" s="6" t="str">
        <f t="shared" ref="S1129:S1165" si="155">IF(O1129&gt;3.32,"YES","NO")</f>
        <v>YES</v>
      </c>
      <c r="T1129" s="12">
        <f t="shared" ref="T1129:T1165" si="156">L1129*12.5</f>
        <v>2700</v>
      </c>
      <c r="U1129" s="12">
        <f t="shared" ref="U1129:U1165" si="157">M1129+N1129</f>
        <v>7034.6100000000006</v>
      </c>
      <c r="V1129" s="12">
        <f t="shared" ref="V1129:V1165" si="158">T1129-U1129</f>
        <v>-4334.6100000000006</v>
      </c>
    </row>
    <row r="1130" spans="1:22" x14ac:dyDescent="0.25">
      <c r="A1130" s="6" t="s">
        <v>24</v>
      </c>
      <c r="B1130" s="6" t="s">
        <v>23</v>
      </c>
      <c r="C1130" s="6" t="s">
        <v>685</v>
      </c>
      <c r="D1130" s="6" t="s">
        <v>685</v>
      </c>
      <c r="E1130" s="6" t="s">
        <v>655</v>
      </c>
      <c r="F1130" s="6" t="s">
        <v>656</v>
      </c>
      <c r="G1130" s="7" t="s">
        <v>657</v>
      </c>
      <c r="H1130" s="6" t="s">
        <v>686</v>
      </c>
      <c r="I1130" s="6" t="s">
        <v>369</v>
      </c>
      <c r="J1130" s="6" t="s">
        <v>713</v>
      </c>
      <c r="K1130" s="12">
        <v>5</v>
      </c>
      <c r="L1130" s="9">
        <v>137</v>
      </c>
      <c r="M1130" s="12">
        <v>687.45</v>
      </c>
      <c r="N1130" s="12">
        <v>3354.84</v>
      </c>
      <c r="O1130" s="11">
        <f t="shared" si="151"/>
        <v>5.0178832116788321</v>
      </c>
      <c r="P1130" s="12">
        <f t="shared" si="152"/>
        <v>24.487883211678835</v>
      </c>
      <c r="Q1130" s="12">
        <f t="shared" si="153"/>
        <v>29.505766423357663</v>
      </c>
      <c r="R1130" s="6" t="str">
        <f t="shared" si="154"/>
        <v>YES</v>
      </c>
      <c r="S1130" s="6" t="str">
        <f t="shared" si="155"/>
        <v>YES</v>
      </c>
      <c r="T1130" s="12">
        <f t="shared" si="156"/>
        <v>1712.5</v>
      </c>
      <c r="U1130" s="12">
        <f t="shared" si="157"/>
        <v>4042.29</v>
      </c>
      <c r="V1130" s="12">
        <f t="shared" si="158"/>
        <v>-2329.79</v>
      </c>
    </row>
    <row r="1131" spans="1:22" x14ac:dyDescent="0.25">
      <c r="A1131" s="6" t="s">
        <v>24</v>
      </c>
      <c r="B1131" s="6" t="s">
        <v>23</v>
      </c>
      <c r="C1131" s="6" t="s">
        <v>685</v>
      </c>
      <c r="D1131" s="6" t="s">
        <v>685</v>
      </c>
      <c r="E1131" s="6" t="s">
        <v>655</v>
      </c>
      <c r="F1131" s="6" t="s">
        <v>656</v>
      </c>
      <c r="G1131" s="7" t="s">
        <v>657</v>
      </c>
      <c r="H1131" s="6" t="s">
        <v>686</v>
      </c>
      <c r="I1131" s="6" t="s">
        <v>369</v>
      </c>
      <c r="J1131" s="6" t="s">
        <v>714</v>
      </c>
      <c r="K1131" s="12">
        <v>5</v>
      </c>
      <c r="L1131" s="9">
        <v>35</v>
      </c>
      <c r="M1131" s="12">
        <v>174.4</v>
      </c>
      <c r="N1131" s="12">
        <v>563.21</v>
      </c>
      <c r="O1131" s="11">
        <f t="shared" si="151"/>
        <v>4.9828571428571431</v>
      </c>
      <c r="P1131" s="12">
        <f t="shared" si="152"/>
        <v>16.091714285714286</v>
      </c>
      <c r="Q1131" s="12">
        <f t="shared" si="153"/>
        <v>21.074571428571428</v>
      </c>
      <c r="R1131" s="6" t="str">
        <f t="shared" si="154"/>
        <v>YES</v>
      </c>
      <c r="S1131" s="6" t="str">
        <f t="shared" si="155"/>
        <v>YES</v>
      </c>
      <c r="T1131" s="12">
        <f t="shared" si="156"/>
        <v>437.5</v>
      </c>
      <c r="U1131" s="12">
        <f t="shared" si="157"/>
        <v>737.61</v>
      </c>
      <c r="V1131" s="12">
        <f t="shared" si="158"/>
        <v>-300.11</v>
      </c>
    </row>
    <row r="1132" spans="1:22" x14ac:dyDescent="0.25">
      <c r="A1132" s="6" t="s">
        <v>24</v>
      </c>
      <c r="B1132" s="6" t="s">
        <v>23</v>
      </c>
      <c r="C1132" s="6" t="s">
        <v>685</v>
      </c>
      <c r="D1132" s="6" t="s">
        <v>685</v>
      </c>
      <c r="E1132" s="6" t="s">
        <v>655</v>
      </c>
      <c r="F1132" s="6" t="s">
        <v>656</v>
      </c>
      <c r="G1132" s="7" t="s">
        <v>657</v>
      </c>
      <c r="H1132" s="6" t="s">
        <v>686</v>
      </c>
      <c r="I1132" s="6" t="s">
        <v>369</v>
      </c>
      <c r="J1132" s="6" t="s">
        <v>715</v>
      </c>
      <c r="K1132" s="12">
        <v>5</v>
      </c>
      <c r="L1132" s="9">
        <v>283</v>
      </c>
      <c r="M1132" s="12">
        <v>1417.45</v>
      </c>
      <c r="N1132" s="12">
        <v>5380.44</v>
      </c>
      <c r="O1132" s="11">
        <f t="shared" si="151"/>
        <v>5.0086572438162547</v>
      </c>
      <c r="P1132" s="12">
        <f t="shared" si="152"/>
        <v>19.012155477031801</v>
      </c>
      <c r="Q1132" s="12">
        <f t="shared" si="153"/>
        <v>24.020812720848056</v>
      </c>
      <c r="R1132" s="6" t="str">
        <f t="shared" si="154"/>
        <v>YES</v>
      </c>
      <c r="S1132" s="6" t="str">
        <f t="shared" si="155"/>
        <v>YES</v>
      </c>
      <c r="T1132" s="12">
        <f t="shared" si="156"/>
        <v>3537.5</v>
      </c>
      <c r="U1132" s="12">
        <f t="shared" si="157"/>
        <v>6797.8899999999994</v>
      </c>
      <c r="V1132" s="12">
        <f t="shared" si="158"/>
        <v>-3260.3899999999994</v>
      </c>
    </row>
    <row r="1133" spans="1:22" x14ac:dyDescent="0.25">
      <c r="A1133" s="6" t="s">
        <v>24</v>
      </c>
      <c r="B1133" s="6" t="s">
        <v>23</v>
      </c>
      <c r="C1133" s="6" t="s">
        <v>685</v>
      </c>
      <c r="D1133" s="6" t="s">
        <v>685</v>
      </c>
      <c r="E1133" s="6" t="s">
        <v>655</v>
      </c>
      <c r="F1133" s="6" t="s">
        <v>656</v>
      </c>
      <c r="G1133" s="7" t="s">
        <v>657</v>
      </c>
      <c r="H1133" s="6" t="s">
        <v>686</v>
      </c>
      <c r="I1133" s="6" t="s">
        <v>369</v>
      </c>
      <c r="J1133" s="6" t="s">
        <v>715</v>
      </c>
      <c r="K1133" s="12">
        <v>10</v>
      </c>
      <c r="L1133" s="9">
        <v>9</v>
      </c>
      <c r="M1133" s="12">
        <v>86.3</v>
      </c>
      <c r="O1133" s="11">
        <f t="shared" si="151"/>
        <v>9.5888888888888886</v>
      </c>
      <c r="P1133" s="12">
        <f t="shared" si="152"/>
        <v>0</v>
      </c>
      <c r="Q1133" s="12">
        <f t="shared" si="153"/>
        <v>9.5888888888888886</v>
      </c>
      <c r="R1133" s="6" t="str">
        <f t="shared" si="154"/>
        <v>NO</v>
      </c>
      <c r="S1133" s="6" t="str">
        <f t="shared" si="155"/>
        <v>YES</v>
      </c>
      <c r="T1133" s="12">
        <f t="shared" si="156"/>
        <v>112.5</v>
      </c>
      <c r="U1133" s="12">
        <f t="shared" si="157"/>
        <v>86.3</v>
      </c>
      <c r="V1133" s="12">
        <f t="shared" si="158"/>
        <v>26.200000000000003</v>
      </c>
    </row>
    <row r="1134" spans="1:22" x14ac:dyDescent="0.25">
      <c r="A1134" s="6" t="s">
        <v>24</v>
      </c>
      <c r="B1134" s="6" t="s">
        <v>23</v>
      </c>
      <c r="C1134" s="6" t="s">
        <v>685</v>
      </c>
      <c r="D1134" s="6" t="s">
        <v>685</v>
      </c>
      <c r="E1134" s="6" t="s">
        <v>655</v>
      </c>
      <c r="F1134" s="6" t="s">
        <v>656</v>
      </c>
      <c r="G1134" s="7" t="s">
        <v>657</v>
      </c>
      <c r="H1134" s="6" t="s">
        <v>686</v>
      </c>
      <c r="I1134" s="6" t="s">
        <v>369</v>
      </c>
      <c r="J1134" s="6" t="s">
        <v>716</v>
      </c>
      <c r="K1134" s="12">
        <v>5</v>
      </c>
      <c r="L1134" s="9">
        <v>71</v>
      </c>
      <c r="M1134" s="12">
        <v>353.8</v>
      </c>
      <c r="N1134" s="12">
        <v>1075.4000000000001</v>
      </c>
      <c r="O1134" s="11">
        <f t="shared" si="151"/>
        <v>4.9830985915492958</v>
      </c>
      <c r="P1134" s="12">
        <f t="shared" si="152"/>
        <v>15.146478873239438</v>
      </c>
      <c r="Q1134" s="12">
        <f t="shared" si="153"/>
        <v>20.129577464788731</v>
      </c>
      <c r="R1134" s="6" t="str">
        <f t="shared" si="154"/>
        <v>YES</v>
      </c>
      <c r="S1134" s="6" t="str">
        <f t="shared" si="155"/>
        <v>YES</v>
      </c>
      <c r="T1134" s="12">
        <f t="shared" si="156"/>
        <v>887.5</v>
      </c>
      <c r="U1134" s="12">
        <f t="shared" si="157"/>
        <v>1429.2</v>
      </c>
      <c r="V1134" s="12">
        <f t="shared" si="158"/>
        <v>-541.70000000000005</v>
      </c>
    </row>
    <row r="1135" spans="1:22" x14ac:dyDescent="0.25">
      <c r="A1135" s="6" t="s">
        <v>24</v>
      </c>
      <c r="B1135" s="6" t="s">
        <v>23</v>
      </c>
      <c r="C1135" s="6" t="s">
        <v>685</v>
      </c>
      <c r="D1135" s="6" t="s">
        <v>685</v>
      </c>
      <c r="E1135" s="6" t="s">
        <v>655</v>
      </c>
      <c r="F1135" s="6" t="s">
        <v>656</v>
      </c>
      <c r="G1135" s="7" t="s">
        <v>657</v>
      </c>
      <c r="H1135" s="6" t="s">
        <v>686</v>
      </c>
      <c r="I1135" s="6" t="s">
        <v>369</v>
      </c>
      <c r="J1135" s="6" t="s">
        <v>717</v>
      </c>
      <c r="K1135" s="12">
        <v>5</v>
      </c>
      <c r="L1135" s="9">
        <v>290</v>
      </c>
      <c r="M1135" s="12">
        <v>1449.35</v>
      </c>
      <c r="N1135" s="12">
        <v>3907.62</v>
      </c>
      <c r="O1135" s="11">
        <f t="shared" si="151"/>
        <v>4.9977586206896545</v>
      </c>
      <c r="P1135" s="12">
        <f t="shared" si="152"/>
        <v>13.47455172413793</v>
      </c>
      <c r="Q1135" s="12">
        <f t="shared" si="153"/>
        <v>18.472310344827584</v>
      </c>
      <c r="R1135" s="6" t="str">
        <f t="shared" si="154"/>
        <v>YES</v>
      </c>
      <c r="S1135" s="6" t="str">
        <f t="shared" si="155"/>
        <v>YES</v>
      </c>
      <c r="T1135" s="12">
        <f t="shared" si="156"/>
        <v>3625</v>
      </c>
      <c r="U1135" s="12">
        <f t="shared" si="157"/>
        <v>5356.9699999999993</v>
      </c>
      <c r="V1135" s="12">
        <f t="shared" si="158"/>
        <v>-1731.9699999999993</v>
      </c>
    </row>
    <row r="1136" spans="1:22" x14ac:dyDescent="0.25">
      <c r="A1136" s="6" t="s">
        <v>24</v>
      </c>
      <c r="B1136" s="6" t="s">
        <v>23</v>
      </c>
      <c r="C1136" s="6" t="s">
        <v>685</v>
      </c>
      <c r="D1136" s="6" t="s">
        <v>685</v>
      </c>
      <c r="E1136" s="6" t="s">
        <v>655</v>
      </c>
      <c r="F1136" s="6" t="s">
        <v>656</v>
      </c>
      <c r="G1136" s="7" t="s">
        <v>657</v>
      </c>
      <c r="H1136" s="6" t="s">
        <v>686</v>
      </c>
      <c r="I1136" s="6" t="s">
        <v>369</v>
      </c>
      <c r="J1136" s="6" t="s">
        <v>718</v>
      </c>
      <c r="K1136" s="12">
        <v>5</v>
      </c>
      <c r="L1136" s="9">
        <v>85</v>
      </c>
      <c r="M1136" s="12">
        <v>425.35</v>
      </c>
      <c r="N1136" s="12">
        <v>1652.76</v>
      </c>
      <c r="O1136" s="11">
        <f t="shared" si="151"/>
        <v>5.0041176470588242</v>
      </c>
      <c r="P1136" s="12">
        <f t="shared" si="152"/>
        <v>19.444235294117647</v>
      </c>
      <c r="Q1136" s="12">
        <f t="shared" si="153"/>
        <v>24.448352941176474</v>
      </c>
      <c r="R1136" s="6" t="str">
        <f t="shared" si="154"/>
        <v>YES</v>
      </c>
      <c r="S1136" s="6" t="str">
        <f t="shared" si="155"/>
        <v>YES</v>
      </c>
      <c r="T1136" s="12">
        <f t="shared" si="156"/>
        <v>1062.5</v>
      </c>
      <c r="U1136" s="12">
        <f t="shared" si="157"/>
        <v>2078.11</v>
      </c>
      <c r="V1136" s="12">
        <f t="shared" si="158"/>
        <v>-1015.6100000000001</v>
      </c>
    </row>
    <row r="1137" spans="1:22" x14ac:dyDescent="0.25">
      <c r="A1137" s="6" t="s">
        <v>24</v>
      </c>
      <c r="B1137" s="6" t="s">
        <v>23</v>
      </c>
      <c r="C1137" s="6" t="s">
        <v>685</v>
      </c>
      <c r="D1137" s="6" t="s">
        <v>685</v>
      </c>
      <c r="E1137" s="6" t="s">
        <v>655</v>
      </c>
      <c r="F1137" s="6" t="s">
        <v>656</v>
      </c>
      <c r="G1137" s="7" t="s">
        <v>657</v>
      </c>
      <c r="H1137" s="6" t="s">
        <v>686</v>
      </c>
      <c r="I1137" s="6" t="s">
        <v>369</v>
      </c>
      <c r="J1137" s="6" t="s">
        <v>719</v>
      </c>
      <c r="K1137" s="12">
        <v>5</v>
      </c>
      <c r="L1137" s="9">
        <v>34</v>
      </c>
      <c r="M1137" s="12">
        <v>169</v>
      </c>
      <c r="N1137" s="12">
        <v>692.08</v>
      </c>
      <c r="O1137" s="11">
        <f t="shared" si="151"/>
        <v>4.9705882352941178</v>
      </c>
      <c r="P1137" s="12">
        <f t="shared" si="152"/>
        <v>20.355294117647059</v>
      </c>
      <c r="Q1137" s="12">
        <f t="shared" si="153"/>
        <v>25.325882352941179</v>
      </c>
      <c r="R1137" s="6" t="str">
        <f t="shared" si="154"/>
        <v>YES</v>
      </c>
      <c r="S1137" s="6" t="str">
        <f t="shared" si="155"/>
        <v>YES</v>
      </c>
      <c r="T1137" s="12">
        <f t="shared" si="156"/>
        <v>425</v>
      </c>
      <c r="U1137" s="12">
        <f t="shared" si="157"/>
        <v>861.08</v>
      </c>
      <c r="V1137" s="12">
        <f t="shared" si="158"/>
        <v>-436.08000000000004</v>
      </c>
    </row>
    <row r="1138" spans="1:22" x14ac:dyDescent="0.25">
      <c r="A1138" s="6" t="s">
        <v>24</v>
      </c>
      <c r="B1138" s="6" t="s">
        <v>23</v>
      </c>
      <c r="C1138" s="6" t="s">
        <v>685</v>
      </c>
      <c r="D1138" s="6" t="s">
        <v>685</v>
      </c>
      <c r="E1138" s="6" t="s">
        <v>655</v>
      </c>
      <c r="F1138" s="6" t="s">
        <v>656</v>
      </c>
      <c r="G1138" s="7" t="s">
        <v>657</v>
      </c>
      <c r="H1138" s="6" t="s">
        <v>686</v>
      </c>
      <c r="I1138" s="6" t="s">
        <v>369</v>
      </c>
      <c r="J1138" s="6" t="s">
        <v>720</v>
      </c>
      <c r="K1138" s="12">
        <v>5</v>
      </c>
      <c r="L1138" s="9">
        <v>309</v>
      </c>
      <c r="M1138" s="12">
        <v>1544.25</v>
      </c>
      <c r="N1138" s="12">
        <v>5755.05</v>
      </c>
      <c r="O1138" s="11">
        <f t="shared" si="151"/>
        <v>4.9975728155339807</v>
      </c>
      <c r="P1138" s="12">
        <f t="shared" si="152"/>
        <v>18.6247572815534</v>
      </c>
      <c r="Q1138" s="12">
        <f t="shared" si="153"/>
        <v>23.622330097087378</v>
      </c>
      <c r="R1138" s="6" t="str">
        <f t="shared" si="154"/>
        <v>YES</v>
      </c>
      <c r="S1138" s="6" t="str">
        <f t="shared" si="155"/>
        <v>YES</v>
      </c>
      <c r="T1138" s="12">
        <f t="shared" si="156"/>
        <v>3862.5</v>
      </c>
      <c r="U1138" s="12">
        <f t="shared" si="157"/>
        <v>7299.3</v>
      </c>
      <c r="V1138" s="12">
        <f t="shared" si="158"/>
        <v>-3436.8</v>
      </c>
    </row>
    <row r="1139" spans="1:22" x14ac:dyDescent="0.25">
      <c r="A1139" s="6" t="s">
        <v>24</v>
      </c>
      <c r="B1139" s="6" t="s">
        <v>23</v>
      </c>
      <c r="C1139" s="6" t="s">
        <v>685</v>
      </c>
      <c r="D1139" s="6" t="s">
        <v>685</v>
      </c>
      <c r="E1139" s="6" t="s">
        <v>655</v>
      </c>
      <c r="F1139" s="6" t="s">
        <v>656</v>
      </c>
      <c r="G1139" s="7" t="s">
        <v>657</v>
      </c>
      <c r="H1139" s="6" t="s">
        <v>686</v>
      </c>
      <c r="I1139" s="6" t="s">
        <v>369</v>
      </c>
      <c r="J1139" s="6" t="s">
        <v>721</v>
      </c>
      <c r="K1139" s="12">
        <v>5</v>
      </c>
      <c r="L1139" s="9">
        <v>415</v>
      </c>
      <c r="M1139" s="12">
        <v>2073.5500000000002</v>
      </c>
      <c r="N1139" s="12">
        <v>8587.02</v>
      </c>
      <c r="O1139" s="11">
        <f t="shared" si="151"/>
        <v>4.9965060240963863</v>
      </c>
      <c r="P1139" s="12">
        <f t="shared" si="152"/>
        <v>20.691614457831328</v>
      </c>
      <c r="Q1139" s="12">
        <f t="shared" si="153"/>
        <v>25.688120481927712</v>
      </c>
      <c r="R1139" s="6" t="str">
        <f t="shared" si="154"/>
        <v>YES</v>
      </c>
      <c r="S1139" s="6" t="str">
        <f t="shared" si="155"/>
        <v>YES</v>
      </c>
      <c r="T1139" s="12">
        <f t="shared" si="156"/>
        <v>5187.5</v>
      </c>
      <c r="U1139" s="12">
        <f t="shared" si="157"/>
        <v>10660.57</v>
      </c>
      <c r="V1139" s="12">
        <f t="shared" si="158"/>
        <v>-5473.07</v>
      </c>
    </row>
    <row r="1140" spans="1:22" x14ac:dyDescent="0.25">
      <c r="A1140" s="6" t="s">
        <v>24</v>
      </c>
      <c r="B1140" s="6" t="s">
        <v>23</v>
      </c>
      <c r="C1140" s="6" t="s">
        <v>685</v>
      </c>
      <c r="D1140" s="6" t="s">
        <v>685</v>
      </c>
      <c r="E1140" s="6" t="s">
        <v>655</v>
      </c>
      <c r="F1140" s="6" t="s">
        <v>656</v>
      </c>
      <c r="G1140" s="7" t="s">
        <v>657</v>
      </c>
      <c r="H1140" s="6" t="s">
        <v>686</v>
      </c>
      <c r="I1140" s="6" t="s">
        <v>369</v>
      </c>
      <c r="J1140" s="6" t="s">
        <v>722</v>
      </c>
      <c r="K1140" s="12">
        <v>5</v>
      </c>
      <c r="L1140" s="9">
        <v>146</v>
      </c>
      <c r="M1140" s="12">
        <v>727.95</v>
      </c>
      <c r="N1140" s="12">
        <v>2382.15</v>
      </c>
      <c r="O1140" s="11">
        <f t="shared" si="151"/>
        <v>4.9859589041095891</v>
      </c>
      <c r="P1140" s="12">
        <f t="shared" si="152"/>
        <v>16.31609589041096</v>
      </c>
      <c r="Q1140" s="12">
        <f t="shared" si="153"/>
        <v>21.302054794520551</v>
      </c>
      <c r="R1140" s="6" t="str">
        <f t="shared" si="154"/>
        <v>YES</v>
      </c>
      <c r="S1140" s="6" t="str">
        <f t="shared" si="155"/>
        <v>YES</v>
      </c>
      <c r="T1140" s="12">
        <f t="shared" si="156"/>
        <v>1825</v>
      </c>
      <c r="U1140" s="12">
        <f t="shared" si="157"/>
        <v>3110.1000000000004</v>
      </c>
      <c r="V1140" s="12">
        <f t="shared" si="158"/>
        <v>-1285.1000000000004</v>
      </c>
    </row>
    <row r="1141" spans="1:22" x14ac:dyDescent="0.25">
      <c r="A1141" s="6" t="s">
        <v>24</v>
      </c>
      <c r="B1141" s="6" t="s">
        <v>23</v>
      </c>
      <c r="C1141" s="6" t="s">
        <v>685</v>
      </c>
      <c r="D1141" s="6" t="s">
        <v>685</v>
      </c>
      <c r="E1141" s="6" t="s">
        <v>655</v>
      </c>
      <c r="F1141" s="6" t="s">
        <v>656</v>
      </c>
      <c r="G1141" s="7" t="s">
        <v>657</v>
      </c>
      <c r="H1141" s="6" t="s">
        <v>686</v>
      </c>
      <c r="I1141" s="6" t="s">
        <v>369</v>
      </c>
      <c r="J1141" s="6" t="s">
        <v>723</v>
      </c>
      <c r="K1141" s="12">
        <v>5</v>
      </c>
      <c r="L1141" s="9">
        <v>165</v>
      </c>
      <c r="M1141" s="12">
        <v>822.85</v>
      </c>
      <c r="N1141" s="12">
        <v>2504.69</v>
      </c>
      <c r="O1141" s="11">
        <f t="shared" si="151"/>
        <v>4.9869696969696973</v>
      </c>
      <c r="P1141" s="12">
        <f t="shared" si="152"/>
        <v>15.179939393939394</v>
      </c>
      <c r="Q1141" s="12">
        <f t="shared" si="153"/>
        <v>20.16690909090909</v>
      </c>
      <c r="R1141" s="6" t="str">
        <f t="shared" si="154"/>
        <v>YES</v>
      </c>
      <c r="S1141" s="6" t="str">
        <f t="shared" si="155"/>
        <v>YES</v>
      </c>
      <c r="T1141" s="12">
        <f t="shared" si="156"/>
        <v>2062.5</v>
      </c>
      <c r="U1141" s="12">
        <f t="shared" si="157"/>
        <v>3327.54</v>
      </c>
      <c r="V1141" s="12">
        <f t="shared" si="158"/>
        <v>-1265.04</v>
      </c>
    </row>
    <row r="1142" spans="1:22" x14ac:dyDescent="0.25">
      <c r="A1142" s="6" t="s">
        <v>24</v>
      </c>
      <c r="B1142" s="6" t="s">
        <v>23</v>
      </c>
      <c r="C1142" s="6" t="s">
        <v>685</v>
      </c>
      <c r="D1142" s="6" t="s">
        <v>685</v>
      </c>
      <c r="E1142" s="6" t="s">
        <v>655</v>
      </c>
      <c r="F1142" s="6" t="s">
        <v>656</v>
      </c>
      <c r="G1142" s="7" t="s">
        <v>657</v>
      </c>
      <c r="H1142" s="6" t="s">
        <v>686</v>
      </c>
      <c r="I1142" s="6" t="s">
        <v>369</v>
      </c>
      <c r="J1142" s="6" t="s">
        <v>724</v>
      </c>
      <c r="K1142" s="12">
        <v>5</v>
      </c>
      <c r="L1142" s="9">
        <v>151</v>
      </c>
      <c r="M1142" s="12">
        <v>752.6</v>
      </c>
      <c r="N1142" s="12">
        <v>2811.84</v>
      </c>
      <c r="O1142" s="11">
        <f t="shared" si="151"/>
        <v>4.9841059602649009</v>
      </c>
      <c r="P1142" s="12">
        <f t="shared" si="152"/>
        <v>18.621456953642387</v>
      </c>
      <c r="Q1142" s="12">
        <f t="shared" si="153"/>
        <v>23.605562913907285</v>
      </c>
      <c r="R1142" s="6" t="str">
        <f t="shared" si="154"/>
        <v>YES</v>
      </c>
      <c r="S1142" s="6" t="str">
        <f t="shared" si="155"/>
        <v>YES</v>
      </c>
      <c r="T1142" s="12">
        <f t="shared" si="156"/>
        <v>1887.5</v>
      </c>
      <c r="U1142" s="12">
        <f t="shared" si="157"/>
        <v>3564.44</v>
      </c>
      <c r="V1142" s="12">
        <f t="shared" si="158"/>
        <v>-1676.94</v>
      </c>
    </row>
    <row r="1143" spans="1:22" x14ac:dyDescent="0.25">
      <c r="A1143" s="6" t="s">
        <v>24</v>
      </c>
      <c r="B1143" s="6" t="s">
        <v>23</v>
      </c>
      <c r="C1143" s="6" t="s">
        <v>685</v>
      </c>
      <c r="D1143" s="6" t="s">
        <v>685</v>
      </c>
      <c r="E1143" s="6" t="s">
        <v>655</v>
      </c>
      <c r="F1143" s="6" t="s">
        <v>656</v>
      </c>
      <c r="G1143" s="7" t="s">
        <v>657</v>
      </c>
      <c r="H1143" s="6" t="s">
        <v>686</v>
      </c>
      <c r="I1143" s="6" t="s">
        <v>369</v>
      </c>
      <c r="J1143" s="6" t="s">
        <v>725</v>
      </c>
      <c r="K1143" s="12">
        <v>5</v>
      </c>
      <c r="L1143" s="9">
        <v>127</v>
      </c>
      <c r="M1143" s="12">
        <v>636.5</v>
      </c>
      <c r="N1143" s="12">
        <v>1929.16</v>
      </c>
      <c r="O1143" s="11">
        <f t="shared" si="151"/>
        <v>5.0118110236220472</v>
      </c>
      <c r="P1143" s="12">
        <f t="shared" si="152"/>
        <v>15.190236220472441</v>
      </c>
      <c r="Q1143" s="12">
        <f t="shared" si="153"/>
        <v>20.202047244094487</v>
      </c>
      <c r="R1143" s="6" t="str">
        <f t="shared" si="154"/>
        <v>YES</v>
      </c>
      <c r="S1143" s="6" t="str">
        <f t="shared" si="155"/>
        <v>YES</v>
      </c>
      <c r="T1143" s="12">
        <f t="shared" si="156"/>
        <v>1587.5</v>
      </c>
      <c r="U1143" s="12">
        <f t="shared" si="157"/>
        <v>2565.66</v>
      </c>
      <c r="V1143" s="12">
        <f t="shared" si="158"/>
        <v>-978.15999999999985</v>
      </c>
    </row>
    <row r="1144" spans="1:22" x14ac:dyDescent="0.25">
      <c r="A1144" s="6" t="s">
        <v>24</v>
      </c>
      <c r="B1144" s="6" t="s">
        <v>23</v>
      </c>
      <c r="C1144" s="6" t="s">
        <v>685</v>
      </c>
      <c r="D1144" s="6" t="s">
        <v>685</v>
      </c>
      <c r="E1144" s="6" t="s">
        <v>655</v>
      </c>
      <c r="F1144" s="6" t="s">
        <v>656</v>
      </c>
      <c r="G1144" s="7" t="s">
        <v>657</v>
      </c>
      <c r="H1144" s="6" t="s">
        <v>686</v>
      </c>
      <c r="I1144" s="6" t="s">
        <v>369</v>
      </c>
      <c r="J1144" s="6" t="s">
        <v>726</v>
      </c>
      <c r="K1144" s="12">
        <v>5</v>
      </c>
      <c r="L1144" s="9">
        <v>120</v>
      </c>
      <c r="M1144" s="12">
        <v>597.5</v>
      </c>
      <c r="N1144" s="12">
        <v>2957.67</v>
      </c>
      <c r="O1144" s="11">
        <f t="shared" si="151"/>
        <v>4.979166666666667</v>
      </c>
      <c r="P1144" s="12">
        <f t="shared" si="152"/>
        <v>24.64725</v>
      </c>
      <c r="Q1144" s="12">
        <f t="shared" si="153"/>
        <v>29.626416666666668</v>
      </c>
      <c r="R1144" s="6" t="str">
        <f t="shared" si="154"/>
        <v>YES</v>
      </c>
      <c r="S1144" s="6" t="str">
        <f t="shared" si="155"/>
        <v>YES</v>
      </c>
      <c r="T1144" s="12">
        <f t="shared" si="156"/>
        <v>1500</v>
      </c>
      <c r="U1144" s="12">
        <f t="shared" si="157"/>
        <v>3555.17</v>
      </c>
      <c r="V1144" s="12">
        <f t="shared" si="158"/>
        <v>-2055.17</v>
      </c>
    </row>
    <row r="1145" spans="1:22" x14ac:dyDescent="0.25">
      <c r="A1145" s="6" t="s">
        <v>24</v>
      </c>
      <c r="B1145" s="6" t="s">
        <v>23</v>
      </c>
      <c r="C1145" s="6" t="s">
        <v>685</v>
      </c>
      <c r="D1145" s="6" t="s">
        <v>685</v>
      </c>
      <c r="E1145" s="6" t="s">
        <v>655</v>
      </c>
      <c r="F1145" s="6" t="s">
        <v>656</v>
      </c>
      <c r="G1145" s="7" t="s">
        <v>657</v>
      </c>
      <c r="H1145" s="6" t="s">
        <v>686</v>
      </c>
      <c r="I1145" s="6" t="s">
        <v>369</v>
      </c>
      <c r="J1145" s="6" t="s">
        <v>727</v>
      </c>
      <c r="K1145" s="12">
        <v>5</v>
      </c>
      <c r="L1145" s="9">
        <v>9</v>
      </c>
      <c r="M1145" s="12">
        <v>46.4</v>
      </c>
      <c r="N1145" s="12">
        <v>97.75</v>
      </c>
      <c r="O1145" s="11">
        <f t="shared" si="151"/>
        <v>5.155555555555555</v>
      </c>
      <c r="P1145" s="12">
        <f t="shared" si="152"/>
        <v>10.861111111111111</v>
      </c>
      <c r="Q1145" s="12">
        <f t="shared" si="153"/>
        <v>16.016666666666666</v>
      </c>
      <c r="R1145" s="6" t="str">
        <f t="shared" si="154"/>
        <v>YES</v>
      </c>
      <c r="S1145" s="6" t="str">
        <f t="shared" si="155"/>
        <v>YES</v>
      </c>
      <c r="T1145" s="12">
        <f t="shared" si="156"/>
        <v>112.5</v>
      </c>
      <c r="U1145" s="12">
        <f t="shared" si="157"/>
        <v>144.15</v>
      </c>
      <c r="V1145" s="12">
        <f t="shared" si="158"/>
        <v>-31.650000000000006</v>
      </c>
    </row>
    <row r="1146" spans="1:22" x14ac:dyDescent="0.25">
      <c r="A1146" s="6" t="s">
        <v>24</v>
      </c>
      <c r="B1146" s="6" t="s">
        <v>23</v>
      </c>
      <c r="C1146" s="6" t="s">
        <v>685</v>
      </c>
      <c r="D1146" s="6" t="s">
        <v>685</v>
      </c>
      <c r="E1146" s="6" t="s">
        <v>655</v>
      </c>
      <c r="F1146" s="6" t="s">
        <v>656</v>
      </c>
      <c r="G1146" s="7" t="s">
        <v>657</v>
      </c>
      <c r="H1146" s="6" t="s">
        <v>686</v>
      </c>
      <c r="I1146" s="6" t="s">
        <v>369</v>
      </c>
      <c r="J1146" s="6" t="s">
        <v>728</v>
      </c>
      <c r="K1146" s="12">
        <v>5</v>
      </c>
      <c r="L1146" s="9">
        <v>201</v>
      </c>
      <c r="M1146" s="12">
        <v>1005.25</v>
      </c>
      <c r="N1146" s="12">
        <v>4645.6000000000004</v>
      </c>
      <c r="O1146" s="11">
        <f t="shared" si="151"/>
        <v>5.0012437810945274</v>
      </c>
      <c r="P1146" s="12">
        <f t="shared" si="152"/>
        <v>23.112437810945277</v>
      </c>
      <c r="Q1146" s="12">
        <f t="shared" si="153"/>
        <v>28.113681592039804</v>
      </c>
      <c r="R1146" s="6" t="str">
        <f t="shared" si="154"/>
        <v>YES</v>
      </c>
      <c r="S1146" s="6" t="str">
        <f t="shared" si="155"/>
        <v>YES</v>
      </c>
      <c r="T1146" s="12">
        <f t="shared" si="156"/>
        <v>2512.5</v>
      </c>
      <c r="U1146" s="12">
        <f t="shared" si="157"/>
        <v>5650.85</v>
      </c>
      <c r="V1146" s="12">
        <f t="shared" si="158"/>
        <v>-3138.3500000000004</v>
      </c>
    </row>
    <row r="1147" spans="1:22" x14ac:dyDescent="0.25">
      <c r="A1147" s="6" t="s">
        <v>24</v>
      </c>
      <c r="B1147" s="6" t="s">
        <v>23</v>
      </c>
      <c r="C1147" s="6" t="s">
        <v>685</v>
      </c>
      <c r="D1147" s="6" t="s">
        <v>685</v>
      </c>
      <c r="E1147" s="6" t="s">
        <v>655</v>
      </c>
      <c r="F1147" s="6" t="s">
        <v>656</v>
      </c>
      <c r="G1147" s="7" t="s">
        <v>657</v>
      </c>
      <c r="H1147" s="6" t="s">
        <v>686</v>
      </c>
      <c r="I1147" s="6" t="s">
        <v>369</v>
      </c>
      <c r="J1147" s="6" t="s">
        <v>729</v>
      </c>
      <c r="K1147" s="12">
        <v>5</v>
      </c>
      <c r="L1147" s="9">
        <v>154</v>
      </c>
      <c r="M1147" s="12">
        <v>772.4</v>
      </c>
      <c r="N1147" s="12">
        <v>3311.46</v>
      </c>
      <c r="O1147" s="11">
        <f t="shared" si="151"/>
        <v>5.0155844155844154</v>
      </c>
      <c r="P1147" s="12">
        <f t="shared" si="152"/>
        <v>21.502987012987013</v>
      </c>
      <c r="Q1147" s="12">
        <f t="shared" si="153"/>
        <v>26.51857142857143</v>
      </c>
      <c r="R1147" s="6" t="str">
        <f t="shared" si="154"/>
        <v>YES</v>
      </c>
      <c r="S1147" s="6" t="str">
        <f t="shared" si="155"/>
        <v>YES</v>
      </c>
      <c r="T1147" s="12">
        <f t="shared" si="156"/>
        <v>1925</v>
      </c>
      <c r="U1147" s="12">
        <f t="shared" si="157"/>
        <v>4083.86</v>
      </c>
      <c r="V1147" s="12">
        <f t="shared" si="158"/>
        <v>-2158.86</v>
      </c>
    </row>
    <row r="1148" spans="1:22" x14ac:dyDescent="0.25">
      <c r="A1148" s="6" t="s">
        <v>24</v>
      </c>
      <c r="B1148" s="6" t="s">
        <v>23</v>
      </c>
      <c r="C1148" s="6" t="s">
        <v>685</v>
      </c>
      <c r="D1148" s="6" t="s">
        <v>685</v>
      </c>
      <c r="E1148" s="6" t="s">
        <v>655</v>
      </c>
      <c r="F1148" s="6" t="s">
        <v>656</v>
      </c>
      <c r="G1148" s="7" t="s">
        <v>657</v>
      </c>
      <c r="H1148" s="6" t="s">
        <v>686</v>
      </c>
      <c r="I1148" s="6" t="s">
        <v>369</v>
      </c>
      <c r="J1148" s="6" t="s">
        <v>730</v>
      </c>
      <c r="K1148" s="12">
        <v>5</v>
      </c>
      <c r="L1148" s="9">
        <v>189</v>
      </c>
      <c r="M1148" s="12">
        <v>945.35</v>
      </c>
      <c r="N1148" s="12">
        <v>3191.02</v>
      </c>
      <c r="O1148" s="11">
        <f t="shared" si="151"/>
        <v>5.0018518518518515</v>
      </c>
      <c r="P1148" s="12">
        <f t="shared" si="152"/>
        <v>16.883703703703702</v>
      </c>
      <c r="Q1148" s="12">
        <f t="shared" si="153"/>
        <v>21.885555555555555</v>
      </c>
      <c r="R1148" s="6" t="str">
        <f t="shared" si="154"/>
        <v>YES</v>
      </c>
      <c r="S1148" s="6" t="str">
        <f t="shared" si="155"/>
        <v>YES</v>
      </c>
      <c r="T1148" s="12">
        <f t="shared" si="156"/>
        <v>2362.5</v>
      </c>
      <c r="U1148" s="12">
        <f t="shared" si="157"/>
        <v>4136.37</v>
      </c>
      <c r="V1148" s="12">
        <f t="shared" si="158"/>
        <v>-1773.87</v>
      </c>
    </row>
    <row r="1149" spans="1:22" x14ac:dyDescent="0.25">
      <c r="A1149" s="6" t="s">
        <v>24</v>
      </c>
      <c r="B1149" s="6" t="s">
        <v>23</v>
      </c>
      <c r="C1149" s="6" t="s">
        <v>685</v>
      </c>
      <c r="D1149" s="6" t="s">
        <v>685</v>
      </c>
      <c r="E1149" s="6" t="s">
        <v>655</v>
      </c>
      <c r="F1149" s="6" t="s">
        <v>656</v>
      </c>
      <c r="G1149" s="7" t="s">
        <v>657</v>
      </c>
      <c r="H1149" s="6" t="s">
        <v>686</v>
      </c>
      <c r="I1149" s="6" t="s">
        <v>369</v>
      </c>
      <c r="J1149" s="6" t="s">
        <v>731</v>
      </c>
      <c r="K1149" s="12">
        <v>5</v>
      </c>
      <c r="L1149" s="9">
        <v>491</v>
      </c>
      <c r="M1149" s="12">
        <v>2456.6</v>
      </c>
      <c r="N1149" s="12">
        <v>9416.51</v>
      </c>
      <c r="O1149" s="11">
        <f t="shared" si="151"/>
        <v>5.0032586558044807</v>
      </c>
      <c r="P1149" s="12">
        <f t="shared" si="152"/>
        <v>19.178228105906314</v>
      </c>
      <c r="Q1149" s="12">
        <f t="shared" si="153"/>
        <v>24.181486761710797</v>
      </c>
      <c r="R1149" s="6" t="str">
        <f t="shared" si="154"/>
        <v>YES</v>
      </c>
      <c r="S1149" s="6" t="str">
        <f t="shared" si="155"/>
        <v>YES</v>
      </c>
      <c r="T1149" s="12">
        <f t="shared" si="156"/>
        <v>6137.5</v>
      </c>
      <c r="U1149" s="12">
        <f t="shared" si="157"/>
        <v>11873.11</v>
      </c>
      <c r="V1149" s="12">
        <f t="shared" si="158"/>
        <v>-5735.6100000000006</v>
      </c>
    </row>
    <row r="1150" spans="1:22" x14ac:dyDescent="0.25">
      <c r="A1150" s="6" t="s">
        <v>24</v>
      </c>
      <c r="B1150" s="6" t="s">
        <v>23</v>
      </c>
      <c r="C1150" s="6" t="s">
        <v>685</v>
      </c>
      <c r="D1150" s="6" t="s">
        <v>685</v>
      </c>
      <c r="E1150" s="6" t="s">
        <v>655</v>
      </c>
      <c r="F1150" s="6" t="s">
        <v>656</v>
      </c>
      <c r="G1150" s="7" t="s">
        <v>657</v>
      </c>
      <c r="H1150" s="6" t="s">
        <v>686</v>
      </c>
      <c r="I1150" s="6" t="s">
        <v>369</v>
      </c>
      <c r="J1150" s="6" t="s">
        <v>732</v>
      </c>
      <c r="K1150" s="12">
        <v>5</v>
      </c>
      <c r="L1150" s="9">
        <v>197</v>
      </c>
      <c r="M1150" s="12">
        <v>982.55</v>
      </c>
      <c r="N1150" s="12">
        <v>3715.1</v>
      </c>
      <c r="O1150" s="11">
        <f t="shared" si="151"/>
        <v>4.9875634517766496</v>
      </c>
      <c r="P1150" s="12">
        <f t="shared" si="152"/>
        <v>18.858375634517767</v>
      </c>
      <c r="Q1150" s="12">
        <f t="shared" si="153"/>
        <v>23.845939086294415</v>
      </c>
      <c r="R1150" s="6" t="str">
        <f t="shared" si="154"/>
        <v>YES</v>
      </c>
      <c r="S1150" s="6" t="str">
        <f t="shared" si="155"/>
        <v>YES</v>
      </c>
      <c r="T1150" s="12">
        <f t="shared" si="156"/>
        <v>2462.5</v>
      </c>
      <c r="U1150" s="12">
        <f t="shared" si="157"/>
        <v>4697.6499999999996</v>
      </c>
      <c r="V1150" s="12">
        <f t="shared" si="158"/>
        <v>-2235.1499999999996</v>
      </c>
    </row>
    <row r="1151" spans="1:22" x14ac:dyDescent="0.25">
      <c r="A1151" s="6" t="s">
        <v>24</v>
      </c>
      <c r="B1151" s="6" t="s">
        <v>23</v>
      </c>
      <c r="C1151" s="6" t="s">
        <v>685</v>
      </c>
      <c r="D1151" s="6" t="s">
        <v>685</v>
      </c>
      <c r="E1151" s="6" t="s">
        <v>655</v>
      </c>
      <c r="F1151" s="6" t="s">
        <v>656</v>
      </c>
      <c r="G1151" s="7" t="s">
        <v>657</v>
      </c>
      <c r="H1151" s="6" t="s">
        <v>686</v>
      </c>
      <c r="I1151" s="6" t="s">
        <v>369</v>
      </c>
      <c r="J1151" s="6" t="s">
        <v>733</v>
      </c>
      <c r="K1151" s="12">
        <v>5</v>
      </c>
      <c r="L1151" s="9">
        <v>81</v>
      </c>
      <c r="M1151" s="12">
        <v>405.4</v>
      </c>
      <c r="N1151" s="12">
        <v>1573.37</v>
      </c>
      <c r="O1151" s="11">
        <f t="shared" si="151"/>
        <v>5.0049382716049378</v>
      </c>
      <c r="P1151" s="12">
        <f t="shared" si="152"/>
        <v>19.424320987654319</v>
      </c>
      <c r="Q1151" s="12">
        <f t="shared" si="153"/>
        <v>24.429259259259258</v>
      </c>
      <c r="R1151" s="6" t="str">
        <f t="shared" si="154"/>
        <v>YES</v>
      </c>
      <c r="S1151" s="6" t="str">
        <f t="shared" si="155"/>
        <v>YES</v>
      </c>
      <c r="T1151" s="12">
        <f t="shared" si="156"/>
        <v>1012.5</v>
      </c>
      <c r="U1151" s="12">
        <f t="shared" si="157"/>
        <v>1978.77</v>
      </c>
      <c r="V1151" s="12">
        <f t="shared" si="158"/>
        <v>-966.27</v>
      </c>
    </row>
    <row r="1152" spans="1:22" x14ac:dyDescent="0.25">
      <c r="A1152" s="6" t="s">
        <v>24</v>
      </c>
      <c r="B1152" s="6" t="s">
        <v>23</v>
      </c>
      <c r="C1152" s="6" t="s">
        <v>685</v>
      </c>
      <c r="D1152" s="6" t="s">
        <v>685</v>
      </c>
      <c r="E1152" s="6" t="s">
        <v>655</v>
      </c>
      <c r="F1152" s="6" t="s">
        <v>656</v>
      </c>
      <c r="G1152" s="7" t="s">
        <v>657</v>
      </c>
      <c r="H1152" s="6" t="s">
        <v>686</v>
      </c>
      <c r="I1152" s="6" t="s">
        <v>369</v>
      </c>
      <c r="J1152" s="6" t="s">
        <v>734</v>
      </c>
      <c r="K1152" s="12">
        <v>5</v>
      </c>
      <c r="L1152" s="9">
        <v>393</v>
      </c>
      <c r="M1152" s="12">
        <v>1964.35</v>
      </c>
      <c r="N1152" s="12">
        <v>7036.46</v>
      </c>
      <c r="O1152" s="11">
        <f t="shared" si="151"/>
        <v>4.9983460559796438</v>
      </c>
      <c r="P1152" s="12">
        <f t="shared" si="152"/>
        <v>17.904478371501273</v>
      </c>
      <c r="Q1152" s="12">
        <f t="shared" si="153"/>
        <v>22.902824427480915</v>
      </c>
      <c r="R1152" s="6" t="str">
        <f t="shared" si="154"/>
        <v>YES</v>
      </c>
      <c r="S1152" s="6" t="str">
        <f t="shared" si="155"/>
        <v>YES</v>
      </c>
      <c r="T1152" s="12">
        <f t="shared" si="156"/>
        <v>4912.5</v>
      </c>
      <c r="U1152" s="12">
        <f t="shared" si="157"/>
        <v>9000.81</v>
      </c>
      <c r="V1152" s="12">
        <f t="shared" si="158"/>
        <v>-4088.3099999999995</v>
      </c>
    </row>
    <row r="1153" spans="1:22" x14ac:dyDescent="0.25">
      <c r="A1153" s="6" t="s">
        <v>24</v>
      </c>
      <c r="B1153" s="6" t="s">
        <v>23</v>
      </c>
      <c r="C1153" s="6" t="s">
        <v>685</v>
      </c>
      <c r="D1153" s="6" t="s">
        <v>685</v>
      </c>
      <c r="E1153" s="6" t="s">
        <v>655</v>
      </c>
      <c r="F1153" s="6" t="s">
        <v>656</v>
      </c>
      <c r="G1153" s="7" t="s">
        <v>657</v>
      </c>
      <c r="H1153" s="6" t="s">
        <v>686</v>
      </c>
      <c r="I1153" s="6" t="s">
        <v>369</v>
      </c>
      <c r="J1153" s="6" t="s">
        <v>735</v>
      </c>
      <c r="K1153" s="12">
        <v>5</v>
      </c>
      <c r="L1153" s="9">
        <v>236</v>
      </c>
      <c r="M1153" s="12">
        <v>1180.2</v>
      </c>
      <c r="N1153" s="12">
        <v>5120.78</v>
      </c>
      <c r="O1153" s="11">
        <f t="shared" si="151"/>
        <v>5.0008474576271187</v>
      </c>
      <c r="P1153" s="12">
        <f t="shared" si="152"/>
        <v>21.698220338983049</v>
      </c>
      <c r="Q1153" s="12">
        <f t="shared" si="153"/>
        <v>26.699067796610169</v>
      </c>
      <c r="R1153" s="6" t="str">
        <f t="shared" si="154"/>
        <v>YES</v>
      </c>
      <c r="S1153" s="6" t="str">
        <f t="shared" si="155"/>
        <v>YES</v>
      </c>
      <c r="T1153" s="12">
        <f t="shared" si="156"/>
        <v>2950</v>
      </c>
      <c r="U1153" s="12">
        <f t="shared" si="157"/>
        <v>6300.98</v>
      </c>
      <c r="V1153" s="12">
        <f t="shared" si="158"/>
        <v>-3350.9799999999996</v>
      </c>
    </row>
    <row r="1154" spans="1:22" x14ac:dyDescent="0.25">
      <c r="A1154" s="6" t="s">
        <v>24</v>
      </c>
      <c r="B1154" s="6" t="s">
        <v>23</v>
      </c>
      <c r="C1154" s="6" t="s">
        <v>685</v>
      </c>
      <c r="D1154" s="6" t="s">
        <v>685</v>
      </c>
      <c r="E1154" s="6" t="s">
        <v>655</v>
      </c>
      <c r="F1154" s="6" t="s">
        <v>656</v>
      </c>
      <c r="G1154" s="7" t="s">
        <v>657</v>
      </c>
      <c r="H1154" s="6" t="s">
        <v>686</v>
      </c>
      <c r="I1154" s="6" t="s">
        <v>369</v>
      </c>
      <c r="J1154" s="6" t="s">
        <v>736</v>
      </c>
      <c r="K1154" s="12">
        <v>5</v>
      </c>
      <c r="L1154" s="9">
        <v>57</v>
      </c>
      <c r="M1154" s="12">
        <v>286</v>
      </c>
      <c r="N1154" s="12">
        <v>964.19</v>
      </c>
      <c r="O1154" s="11">
        <f t="shared" si="151"/>
        <v>5.0175438596491224</v>
      </c>
      <c r="P1154" s="12">
        <f t="shared" si="152"/>
        <v>16.915614035087721</v>
      </c>
      <c r="Q1154" s="12">
        <f t="shared" si="153"/>
        <v>21.933157894736844</v>
      </c>
      <c r="R1154" s="6" t="str">
        <f t="shared" si="154"/>
        <v>YES</v>
      </c>
      <c r="S1154" s="6" t="str">
        <f t="shared" si="155"/>
        <v>YES</v>
      </c>
      <c r="T1154" s="12">
        <f t="shared" si="156"/>
        <v>712.5</v>
      </c>
      <c r="U1154" s="12">
        <f t="shared" si="157"/>
        <v>1250.19</v>
      </c>
      <c r="V1154" s="12">
        <f t="shared" si="158"/>
        <v>-537.69000000000005</v>
      </c>
    </row>
    <row r="1155" spans="1:22" x14ac:dyDescent="0.25">
      <c r="A1155" s="6" t="s">
        <v>24</v>
      </c>
      <c r="B1155" s="6" t="s">
        <v>23</v>
      </c>
      <c r="C1155" s="6" t="s">
        <v>685</v>
      </c>
      <c r="D1155" s="6" t="s">
        <v>685</v>
      </c>
      <c r="E1155" s="6" t="s">
        <v>655</v>
      </c>
      <c r="F1155" s="6" t="s">
        <v>656</v>
      </c>
      <c r="G1155" s="7" t="s">
        <v>657</v>
      </c>
      <c r="H1155" s="6" t="s">
        <v>686</v>
      </c>
      <c r="I1155" s="6" t="s">
        <v>369</v>
      </c>
      <c r="J1155" s="6" t="s">
        <v>737</v>
      </c>
      <c r="K1155" s="12">
        <v>5</v>
      </c>
      <c r="L1155" s="9">
        <v>6</v>
      </c>
      <c r="M1155" s="12">
        <v>27.9</v>
      </c>
      <c r="N1155" s="12">
        <v>61.93</v>
      </c>
      <c r="O1155" s="11">
        <f t="shared" si="151"/>
        <v>4.6499999999999995</v>
      </c>
      <c r="P1155" s="12">
        <f t="shared" si="152"/>
        <v>10.321666666666667</v>
      </c>
      <c r="Q1155" s="12">
        <f t="shared" si="153"/>
        <v>14.971666666666666</v>
      </c>
      <c r="R1155" s="6" t="str">
        <f t="shared" si="154"/>
        <v>YES</v>
      </c>
      <c r="S1155" s="6" t="str">
        <f t="shared" si="155"/>
        <v>YES</v>
      </c>
      <c r="T1155" s="12">
        <f t="shared" si="156"/>
        <v>75</v>
      </c>
      <c r="U1155" s="12">
        <f t="shared" si="157"/>
        <v>89.83</v>
      </c>
      <c r="V1155" s="12">
        <f t="shared" si="158"/>
        <v>-14.829999999999998</v>
      </c>
    </row>
    <row r="1156" spans="1:22" x14ac:dyDescent="0.25">
      <c r="A1156" s="6" t="s">
        <v>24</v>
      </c>
      <c r="B1156" s="6" t="s">
        <v>23</v>
      </c>
      <c r="C1156" s="6" t="s">
        <v>685</v>
      </c>
      <c r="D1156" s="6" t="s">
        <v>685</v>
      </c>
      <c r="E1156" s="6" t="s">
        <v>655</v>
      </c>
      <c r="F1156" s="6" t="s">
        <v>656</v>
      </c>
      <c r="G1156" s="7" t="s">
        <v>657</v>
      </c>
      <c r="H1156" s="6" t="s">
        <v>686</v>
      </c>
      <c r="I1156" s="6" t="s">
        <v>369</v>
      </c>
      <c r="J1156" s="6" t="s">
        <v>738</v>
      </c>
      <c r="K1156" s="12">
        <v>10</v>
      </c>
      <c r="L1156" s="9">
        <v>117</v>
      </c>
      <c r="M1156" s="12">
        <v>1169.4000000000001</v>
      </c>
      <c r="N1156" s="12">
        <v>670</v>
      </c>
      <c r="O1156" s="11">
        <f t="shared" si="151"/>
        <v>9.9948717948717949</v>
      </c>
      <c r="P1156" s="12">
        <f t="shared" si="152"/>
        <v>5.7264957264957266</v>
      </c>
      <c r="Q1156" s="12">
        <f t="shared" si="153"/>
        <v>15.721367521367522</v>
      </c>
      <c r="R1156" s="6" t="str">
        <f t="shared" si="154"/>
        <v>YES</v>
      </c>
      <c r="S1156" s="6" t="str">
        <f t="shared" si="155"/>
        <v>YES</v>
      </c>
      <c r="T1156" s="12">
        <f t="shared" si="156"/>
        <v>1462.5</v>
      </c>
      <c r="U1156" s="12">
        <f t="shared" si="157"/>
        <v>1839.4</v>
      </c>
      <c r="V1156" s="12">
        <f t="shared" si="158"/>
        <v>-376.90000000000009</v>
      </c>
    </row>
    <row r="1157" spans="1:22" x14ac:dyDescent="0.25">
      <c r="A1157" s="6" t="s">
        <v>24</v>
      </c>
      <c r="B1157" s="6" t="s">
        <v>23</v>
      </c>
      <c r="C1157" s="6" t="s">
        <v>685</v>
      </c>
      <c r="D1157" s="6" t="s">
        <v>685</v>
      </c>
      <c r="E1157" s="6" t="s">
        <v>655</v>
      </c>
      <c r="F1157" s="6" t="s">
        <v>656</v>
      </c>
      <c r="G1157" s="7" t="s">
        <v>657</v>
      </c>
      <c r="H1157" s="6" t="s">
        <v>686</v>
      </c>
      <c r="I1157" s="6" t="s">
        <v>369</v>
      </c>
      <c r="J1157" s="6" t="s">
        <v>739</v>
      </c>
      <c r="K1157" s="12">
        <v>10.5</v>
      </c>
      <c r="L1157" s="9">
        <v>389</v>
      </c>
      <c r="M1157" s="12">
        <v>4085.26</v>
      </c>
      <c r="N1157" s="12">
        <v>2115</v>
      </c>
      <c r="O1157" s="11">
        <f t="shared" si="151"/>
        <v>10.501953727506427</v>
      </c>
      <c r="P1157" s="12">
        <f t="shared" si="152"/>
        <v>5.4370179948586115</v>
      </c>
      <c r="Q1157" s="12">
        <f t="shared" si="153"/>
        <v>15.938971722365039</v>
      </c>
      <c r="R1157" s="6" t="str">
        <f t="shared" si="154"/>
        <v>YES</v>
      </c>
      <c r="S1157" s="6" t="str">
        <f t="shared" si="155"/>
        <v>YES</v>
      </c>
      <c r="T1157" s="12">
        <f t="shared" si="156"/>
        <v>4862.5</v>
      </c>
      <c r="U1157" s="12">
        <f t="shared" si="157"/>
        <v>6200.26</v>
      </c>
      <c r="V1157" s="12">
        <f t="shared" si="158"/>
        <v>-1337.7600000000002</v>
      </c>
    </row>
    <row r="1158" spans="1:22" x14ac:dyDescent="0.25">
      <c r="A1158" s="6" t="s">
        <v>24</v>
      </c>
      <c r="B1158" s="6" t="s">
        <v>23</v>
      </c>
      <c r="C1158" s="6" t="s">
        <v>685</v>
      </c>
      <c r="D1158" s="6" t="s">
        <v>685</v>
      </c>
      <c r="E1158" s="6" t="s">
        <v>655</v>
      </c>
      <c r="F1158" s="6" t="s">
        <v>656</v>
      </c>
      <c r="G1158" s="7" t="s">
        <v>657</v>
      </c>
      <c r="H1158" s="6" t="s">
        <v>686</v>
      </c>
      <c r="I1158" s="6" t="s">
        <v>369</v>
      </c>
      <c r="J1158" s="6" t="s">
        <v>740</v>
      </c>
      <c r="K1158" s="12">
        <v>10</v>
      </c>
      <c r="L1158" s="9">
        <v>4</v>
      </c>
      <c r="M1158" s="12">
        <v>36</v>
      </c>
      <c r="N1158" s="12">
        <v>20</v>
      </c>
      <c r="O1158" s="11">
        <f t="shared" si="151"/>
        <v>9</v>
      </c>
      <c r="P1158" s="12">
        <f t="shared" si="152"/>
        <v>5</v>
      </c>
      <c r="Q1158" s="12">
        <f t="shared" si="153"/>
        <v>14</v>
      </c>
      <c r="R1158" s="6" t="str">
        <f t="shared" si="154"/>
        <v>YES</v>
      </c>
      <c r="S1158" s="6" t="str">
        <f t="shared" si="155"/>
        <v>YES</v>
      </c>
      <c r="T1158" s="12">
        <f t="shared" si="156"/>
        <v>50</v>
      </c>
      <c r="U1158" s="12">
        <f t="shared" si="157"/>
        <v>56</v>
      </c>
      <c r="V1158" s="12">
        <f t="shared" si="158"/>
        <v>-6</v>
      </c>
    </row>
    <row r="1159" spans="1:22" x14ac:dyDescent="0.25">
      <c r="A1159" s="6" t="s">
        <v>24</v>
      </c>
      <c r="B1159" s="6" t="s">
        <v>23</v>
      </c>
      <c r="C1159" s="6" t="s">
        <v>685</v>
      </c>
      <c r="D1159" s="6" t="s">
        <v>685</v>
      </c>
      <c r="E1159" s="6" t="s">
        <v>655</v>
      </c>
      <c r="F1159" s="6" t="s">
        <v>656</v>
      </c>
      <c r="G1159" s="7" t="s">
        <v>657</v>
      </c>
      <c r="H1159" s="6" t="s">
        <v>686</v>
      </c>
      <c r="I1159" s="6" t="s">
        <v>369</v>
      </c>
      <c r="J1159" s="6" t="s">
        <v>741</v>
      </c>
      <c r="K1159" s="12">
        <v>10</v>
      </c>
      <c r="L1159" s="9">
        <v>154</v>
      </c>
      <c r="M1159" s="12">
        <v>1535.9</v>
      </c>
      <c r="N1159" s="12">
        <v>1188</v>
      </c>
      <c r="O1159" s="11">
        <f t="shared" si="151"/>
        <v>9.9733766233766232</v>
      </c>
      <c r="P1159" s="12">
        <f t="shared" si="152"/>
        <v>7.7142857142857144</v>
      </c>
      <c r="Q1159" s="12">
        <f t="shared" si="153"/>
        <v>17.687662337662339</v>
      </c>
      <c r="R1159" s="6" t="str">
        <f t="shared" si="154"/>
        <v>YES</v>
      </c>
      <c r="S1159" s="6" t="str">
        <f t="shared" si="155"/>
        <v>YES</v>
      </c>
      <c r="T1159" s="12">
        <f t="shared" si="156"/>
        <v>1925</v>
      </c>
      <c r="U1159" s="12">
        <f t="shared" si="157"/>
        <v>2723.9</v>
      </c>
      <c r="V1159" s="12">
        <f t="shared" si="158"/>
        <v>-798.90000000000009</v>
      </c>
    </row>
    <row r="1160" spans="1:22" x14ac:dyDescent="0.25">
      <c r="A1160" s="6" t="s">
        <v>24</v>
      </c>
      <c r="B1160" s="6" t="s">
        <v>23</v>
      </c>
      <c r="C1160" s="6" t="s">
        <v>743</v>
      </c>
      <c r="D1160" s="6" t="s">
        <v>743</v>
      </c>
      <c r="E1160" s="6" t="s">
        <v>655</v>
      </c>
      <c r="F1160" s="6" t="s">
        <v>656</v>
      </c>
      <c r="G1160" s="7" t="s">
        <v>657</v>
      </c>
      <c r="H1160" s="6" t="s">
        <v>744</v>
      </c>
      <c r="I1160" s="6" t="s">
        <v>220</v>
      </c>
      <c r="J1160" s="6" t="s">
        <v>745</v>
      </c>
      <c r="K1160" s="12">
        <v>13.01</v>
      </c>
      <c r="L1160" s="9">
        <v>96</v>
      </c>
      <c r="M1160" s="12">
        <v>1253.5</v>
      </c>
      <c r="O1160" s="11">
        <f t="shared" si="151"/>
        <v>13.057291666666666</v>
      </c>
      <c r="P1160" s="12">
        <f t="shared" si="152"/>
        <v>0</v>
      </c>
      <c r="Q1160" s="12">
        <f t="shared" si="153"/>
        <v>13.057291666666666</v>
      </c>
      <c r="R1160" s="6" t="str">
        <f t="shared" si="154"/>
        <v>YES</v>
      </c>
      <c r="S1160" s="6" t="str">
        <f t="shared" si="155"/>
        <v>YES</v>
      </c>
      <c r="T1160" s="12">
        <f t="shared" si="156"/>
        <v>1200</v>
      </c>
      <c r="U1160" s="12">
        <f t="shared" si="157"/>
        <v>1253.5</v>
      </c>
      <c r="V1160" s="12">
        <f t="shared" si="158"/>
        <v>-53.5</v>
      </c>
    </row>
    <row r="1161" spans="1:22" x14ac:dyDescent="0.25">
      <c r="A1161" s="6" t="s">
        <v>24</v>
      </c>
      <c r="B1161" s="6" t="s">
        <v>23</v>
      </c>
      <c r="C1161" s="6" t="s">
        <v>743</v>
      </c>
      <c r="D1161" s="6" t="s">
        <v>743</v>
      </c>
      <c r="E1161" s="6" t="s">
        <v>655</v>
      </c>
      <c r="F1161" s="6" t="s">
        <v>656</v>
      </c>
      <c r="G1161" s="7" t="s">
        <v>657</v>
      </c>
      <c r="H1161" s="6" t="s">
        <v>744</v>
      </c>
      <c r="I1161" s="6" t="s">
        <v>220</v>
      </c>
      <c r="J1161" s="6" t="s">
        <v>745</v>
      </c>
      <c r="K1161" s="12">
        <v>15</v>
      </c>
      <c r="L1161" s="9">
        <v>6</v>
      </c>
      <c r="M1161" s="12">
        <v>94.05</v>
      </c>
      <c r="N1161" s="12">
        <v>2004.2</v>
      </c>
      <c r="O1161" s="11">
        <f t="shared" si="151"/>
        <v>15.674999999999999</v>
      </c>
      <c r="P1161" s="12">
        <f t="shared" si="152"/>
        <v>334.03333333333336</v>
      </c>
      <c r="Q1161" s="12">
        <f t="shared" si="153"/>
        <v>349.70833333333331</v>
      </c>
      <c r="R1161" s="6" t="str">
        <f t="shared" si="154"/>
        <v>YES</v>
      </c>
      <c r="S1161" s="6" t="str">
        <f t="shared" si="155"/>
        <v>YES</v>
      </c>
      <c r="T1161" s="12">
        <f t="shared" si="156"/>
        <v>75</v>
      </c>
      <c r="U1161" s="12">
        <f t="shared" si="157"/>
        <v>2098.25</v>
      </c>
      <c r="V1161" s="12">
        <f t="shared" si="158"/>
        <v>-2023.25</v>
      </c>
    </row>
    <row r="1162" spans="1:22" x14ac:dyDescent="0.25">
      <c r="A1162" s="6" t="s">
        <v>24</v>
      </c>
      <c r="B1162" s="6" t="s">
        <v>23</v>
      </c>
      <c r="C1162" s="6" t="s">
        <v>743</v>
      </c>
      <c r="D1162" s="6" t="s">
        <v>743</v>
      </c>
      <c r="E1162" s="6" t="s">
        <v>655</v>
      </c>
      <c r="F1162" s="6" t="s">
        <v>656</v>
      </c>
      <c r="G1162" s="7" t="s">
        <v>657</v>
      </c>
      <c r="H1162" s="6" t="s">
        <v>744</v>
      </c>
      <c r="I1162" s="6" t="s">
        <v>220</v>
      </c>
      <c r="J1162" s="6" t="s">
        <v>746</v>
      </c>
      <c r="K1162" s="12">
        <v>8.98</v>
      </c>
      <c r="L1162" s="9">
        <v>79</v>
      </c>
      <c r="M1162" s="12">
        <v>707.65</v>
      </c>
      <c r="O1162" s="11">
        <f t="shared" si="151"/>
        <v>8.9575949367088601</v>
      </c>
      <c r="P1162" s="12">
        <f t="shared" si="152"/>
        <v>0</v>
      </c>
      <c r="Q1162" s="12">
        <f t="shared" si="153"/>
        <v>8.9575949367088601</v>
      </c>
      <c r="R1162" s="6" t="str">
        <f t="shared" si="154"/>
        <v>NO</v>
      </c>
      <c r="S1162" s="6" t="str">
        <f t="shared" si="155"/>
        <v>YES</v>
      </c>
      <c r="T1162" s="12">
        <f t="shared" si="156"/>
        <v>987.5</v>
      </c>
      <c r="U1162" s="12">
        <f t="shared" si="157"/>
        <v>707.65</v>
      </c>
      <c r="V1162" s="12">
        <f t="shared" si="158"/>
        <v>279.85000000000002</v>
      </c>
    </row>
    <row r="1163" spans="1:22" x14ac:dyDescent="0.25">
      <c r="A1163" s="6" t="s">
        <v>24</v>
      </c>
      <c r="B1163" s="6" t="s">
        <v>23</v>
      </c>
      <c r="C1163" s="6" t="s">
        <v>743</v>
      </c>
      <c r="D1163" s="6" t="s">
        <v>743</v>
      </c>
      <c r="E1163" s="6" t="s">
        <v>655</v>
      </c>
      <c r="F1163" s="6" t="s">
        <v>656</v>
      </c>
      <c r="G1163" s="7" t="s">
        <v>657</v>
      </c>
      <c r="H1163" s="6" t="s">
        <v>744</v>
      </c>
      <c r="I1163" s="6" t="s">
        <v>220</v>
      </c>
      <c r="J1163" s="6" t="s">
        <v>746</v>
      </c>
      <c r="K1163" s="12">
        <v>5.26</v>
      </c>
      <c r="L1163" s="9">
        <v>345</v>
      </c>
      <c r="M1163" s="12">
        <v>1813.3</v>
      </c>
      <c r="N1163" s="12">
        <v>19910.97</v>
      </c>
      <c r="O1163" s="11">
        <f t="shared" si="151"/>
        <v>5.2559420289855074</v>
      </c>
      <c r="P1163" s="12">
        <f t="shared" si="152"/>
        <v>57.71295652173913</v>
      </c>
      <c r="Q1163" s="12">
        <f t="shared" si="153"/>
        <v>62.968898550724639</v>
      </c>
      <c r="R1163" s="6" t="str">
        <f t="shared" si="154"/>
        <v>YES</v>
      </c>
      <c r="S1163" s="6" t="str">
        <f t="shared" si="155"/>
        <v>YES</v>
      </c>
      <c r="T1163" s="12">
        <f t="shared" si="156"/>
        <v>4312.5</v>
      </c>
      <c r="U1163" s="12">
        <f t="shared" si="157"/>
        <v>21724.27</v>
      </c>
      <c r="V1163" s="12">
        <f t="shared" si="158"/>
        <v>-17411.77</v>
      </c>
    </row>
    <row r="1164" spans="1:22" x14ac:dyDescent="0.25">
      <c r="A1164" s="6" t="s">
        <v>24</v>
      </c>
      <c r="B1164" s="6" t="s">
        <v>23</v>
      </c>
      <c r="C1164" s="6" t="s">
        <v>743</v>
      </c>
      <c r="D1164" s="6" t="s">
        <v>743</v>
      </c>
      <c r="E1164" s="6" t="s">
        <v>655</v>
      </c>
      <c r="F1164" s="6" t="s">
        <v>656</v>
      </c>
      <c r="G1164" s="7" t="s">
        <v>657</v>
      </c>
      <c r="H1164" s="6" t="s">
        <v>744</v>
      </c>
      <c r="I1164" s="6" t="s">
        <v>220</v>
      </c>
      <c r="J1164" s="6" t="s">
        <v>747</v>
      </c>
      <c r="K1164" s="12">
        <v>14.67</v>
      </c>
      <c r="L1164" s="9">
        <v>165</v>
      </c>
      <c r="M1164" s="12">
        <v>2423.56</v>
      </c>
      <c r="O1164" s="11">
        <f t="shared" si="151"/>
        <v>14.688242424242423</v>
      </c>
      <c r="P1164" s="12">
        <f t="shared" si="152"/>
        <v>0</v>
      </c>
      <c r="Q1164" s="12">
        <f t="shared" si="153"/>
        <v>14.688242424242423</v>
      </c>
      <c r="R1164" s="6" t="str">
        <f t="shared" si="154"/>
        <v>YES</v>
      </c>
      <c r="S1164" s="6" t="str">
        <f t="shared" si="155"/>
        <v>YES</v>
      </c>
      <c r="T1164" s="12">
        <f t="shared" si="156"/>
        <v>2062.5</v>
      </c>
      <c r="U1164" s="12">
        <f t="shared" si="157"/>
        <v>2423.56</v>
      </c>
      <c r="V1164" s="12">
        <f t="shared" si="158"/>
        <v>-361.05999999999995</v>
      </c>
    </row>
    <row r="1165" spans="1:22" x14ac:dyDescent="0.25">
      <c r="A1165" s="6" t="s">
        <v>24</v>
      </c>
      <c r="B1165" s="6" t="s">
        <v>23</v>
      </c>
      <c r="C1165" s="6" t="s">
        <v>743</v>
      </c>
      <c r="D1165" s="6" t="s">
        <v>743</v>
      </c>
      <c r="E1165" s="6" t="s">
        <v>655</v>
      </c>
      <c r="F1165" s="6" t="s">
        <v>656</v>
      </c>
      <c r="G1165" s="7" t="s">
        <v>657</v>
      </c>
      <c r="H1165" s="6" t="s">
        <v>744</v>
      </c>
      <c r="I1165" s="6" t="s">
        <v>220</v>
      </c>
      <c r="J1165" s="6" t="s">
        <v>747</v>
      </c>
      <c r="K1165" s="12">
        <v>5.62</v>
      </c>
      <c r="L1165" s="9">
        <v>285</v>
      </c>
      <c r="M1165" s="12">
        <v>1601.87</v>
      </c>
      <c r="N1165" s="12">
        <v>20134.5</v>
      </c>
      <c r="O1165" s="11">
        <f t="shared" si="151"/>
        <v>5.6205964912280697</v>
      </c>
      <c r="P1165" s="12">
        <f t="shared" si="152"/>
        <v>70.647368421052633</v>
      </c>
      <c r="Q1165" s="12">
        <f t="shared" si="153"/>
        <v>76.267964912280704</v>
      </c>
      <c r="R1165" s="6" t="str">
        <f t="shared" si="154"/>
        <v>YES</v>
      </c>
      <c r="S1165" s="6" t="str">
        <f t="shared" si="155"/>
        <v>YES</v>
      </c>
      <c r="T1165" s="12">
        <f t="shared" si="156"/>
        <v>3562.5</v>
      </c>
      <c r="U1165" s="12">
        <f t="shared" si="157"/>
        <v>21736.37</v>
      </c>
      <c r="V1165" s="12">
        <f t="shared" si="158"/>
        <v>-18173.87</v>
      </c>
    </row>
    <row r="1166" spans="1:22" x14ac:dyDescent="0.25">
      <c r="A1166" s="6" t="s">
        <v>24</v>
      </c>
      <c r="B1166" s="6" t="s">
        <v>23</v>
      </c>
      <c r="C1166" s="6" t="s">
        <v>743</v>
      </c>
      <c r="D1166" s="6" t="s">
        <v>743</v>
      </c>
      <c r="E1166" s="6" t="s">
        <v>655</v>
      </c>
      <c r="F1166" s="6" t="s">
        <v>656</v>
      </c>
      <c r="G1166" s="7" t="s">
        <v>657</v>
      </c>
      <c r="H1166" s="6" t="s">
        <v>744</v>
      </c>
      <c r="I1166" s="6" t="s">
        <v>220</v>
      </c>
      <c r="J1166" s="6" t="s">
        <v>747</v>
      </c>
      <c r="K1166" s="12">
        <v>23.94</v>
      </c>
      <c r="L1166" s="9">
        <v>32</v>
      </c>
      <c r="M1166" s="12">
        <v>775.2</v>
      </c>
      <c r="O1166" s="11">
        <f t="shared" si="150"/>
        <v>24.225000000000001</v>
      </c>
      <c r="P1166" s="12">
        <f t="shared" ref="P1166:P1217" si="159">N1166/L1166</f>
        <v>0</v>
      </c>
      <c r="Q1166" s="12">
        <f t="shared" ref="Q1166:Q1217" si="160">(M1166+N1166)/L1166</f>
        <v>24.225000000000001</v>
      </c>
      <c r="R1166" s="6" t="str">
        <f t="shared" ref="R1166:R1217" si="161">IF(Q1166&gt;12.49,"YES","NO")</f>
        <v>YES</v>
      </c>
      <c r="S1166" s="6" t="str">
        <f t="shared" ref="S1166:S1219" si="162">IF(O1166&gt;3.32,"YES","NO")</f>
        <v>YES</v>
      </c>
      <c r="T1166" s="12">
        <f t="shared" ref="T1166:T1219" si="163">L1166*12.5</f>
        <v>400</v>
      </c>
      <c r="U1166" s="12">
        <f t="shared" ref="U1166:U1217" si="164">M1166+N1166</f>
        <v>775.2</v>
      </c>
      <c r="V1166" s="12">
        <f t="shared" ref="V1166:V1217" si="165">T1166-U1166</f>
        <v>-375.20000000000005</v>
      </c>
    </row>
    <row r="1167" spans="1:22" x14ac:dyDescent="0.25">
      <c r="A1167" s="6" t="s">
        <v>24</v>
      </c>
      <c r="B1167" s="6" t="s">
        <v>23</v>
      </c>
      <c r="C1167" s="6" t="s">
        <v>743</v>
      </c>
      <c r="D1167" s="6" t="s">
        <v>743</v>
      </c>
      <c r="E1167" s="6" t="s">
        <v>655</v>
      </c>
      <c r="F1167" s="6" t="s">
        <v>656</v>
      </c>
      <c r="G1167" s="7" t="s">
        <v>657</v>
      </c>
      <c r="H1167" s="6" t="s">
        <v>744</v>
      </c>
      <c r="I1167" s="6" t="s">
        <v>220</v>
      </c>
      <c r="J1167" s="6" t="s">
        <v>748</v>
      </c>
      <c r="K1167" s="12">
        <v>10.62</v>
      </c>
      <c r="L1167" s="9">
        <v>66</v>
      </c>
      <c r="M1167" s="12">
        <v>701.15</v>
      </c>
      <c r="O1167" s="11">
        <f t="shared" si="150"/>
        <v>10.623484848484848</v>
      </c>
      <c r="P1167" s="12">
        <f t="shared" si="159"/>
        <v>0</v>
      </c>
      <c r="Q1167" s="12">
        <f t="shared" si="160"/>
        <v>10.623484848484848</v>
      </c>
      <c r="R1167" s="6" t="str">
        <f t="shared" si="161"/>
        <v>NO</v>
      </c>
      <c r="S1167" s="6" t="str">
        <f t="shared" si="162"/>
        <v>YES</v>
      </c>
      <c r="T1167" s="12">
        <f t="shared" si="163"/>
        <v>825</v>
      </c>
      <c r="U1167" s="12">
        <f t="shared" si="164"/>
        <v>701.15</v>
      </c>
      <c r="V1167" s="12">
        <f t="shared" si="165"/>
        <v>123.85000000000002</v>
      </c>
    </row>
    <row r="1168" spans="1:22" x14ac:dyDescent="0.25">
      <c r="A1168" s="6" t="s">
        <v>24</v>
      </c>
      <c r="B1168" s="6" t="s">
        <v>23</v>
      </c>
      <c r="C1168" s="6" t="s">
        <v>743</v>
      </c>
      <c r="D1168" s="6" t="s">
        <v>743</v>
      </c>
      <c r="E1168" s="6" t="s">
        <v>655</v>
      </c>
      <c r="F1168" s="6" t="s">
        <v>656</v>
      </c>
      <c r="G1168" s="7" t="s">
        <v>657</v>
      </c>
      <c r="H1168" s="6" t="s">
        <v>744</v>
      </c>
      <c r="I1168" s="6" t="s">
        <v>220</v>
      </c>
      <c r="J1168" s="6" t="s">
        <v>748</v>
      </c>
      <c r="K1168" s="12">
        <v>20</v>
      </c>
      <c r="L1168" s="9">
        <v>21</v>
      </c>
      <c r="M1168" s="12">
        <v>420</v>
      </c>
      <c r="N1168" s="12">
        <v>730.27</v>
      </c>
      <c r="O1168" s="11">
        <f t="shared" si="150"/>
        <v>20</v>
      </c>
      <c r="P1168" s="12">
        <f t="shared" si="159"/>
        <v>34.774761904761903</v>
      </c>
      <c r="Q1168" s="12">
        <f t="shared" si="160"/>
        <v>54.774761904761903</v>
      </c>
      <c r="R1168" s="6" t="str">
        <f t="shared" si="161"/>
        <v>YES</v>
      </c>
      <c r="S1168" s="6" t="str">
        <f t="shared" si="162"/>
        <v>YES</v>
      </c>
      <c r="T1168" s="12">
        <f t="shared" si="163"/>
        <v>262.5</v>
      </c>
      <c r="U1168" s="12">
        <f t="shared" si="164"/>
        <v>1150.27</v>
      </c>
      <c r="V1168" s="12">
        <f t="shared" si="165"/>
        <v>-887.77</v>
      </c>
    </row>
    <row r="1169" spans="1:22" x14ac:dyDescent="0.25">
      <c r="A1169" s="6" t="s">
        <v>24</v>
      </c>
      <c r="B1169" s="6" t="s">
        <v>23</v>
      </c>
      <c r="C1169" s="6" t="s">
        <v>743</v>
      </c>
      <c r="D1169" s="6" t="s">
        <v>743</v>
      </c>
      <c r="E1169" s="6" t="s">
        <v>655</v>
      </c>
      <c r="F1169" s="6" t="s">
        <v>656</v>
      </c>
      <c r="G1169" s="7" t="s">
        <v>657</v>
      </c>
      <c r="H1169" s="6" t="s">
        <v>744</v>
      </c>
      <c r="I1169" s="6" t="s">
        <v>220</v>
      </c>
      <c r="J1169" s="6" t="s">
        <v>749</v>
      </c>
      <c r="K1169" s="12">
        <v>15.25</v>
      </c>
      <c r="L1169" s="9">
        <v>31</v>
      </c>
      <c r="M1169" s="12">
        <v>467.95</v>
      </c>
      <c r="O1169" s="11">
        <f t="shared" si="150"/>
        <v>15.095161290322581</v>
      </c>
      <c r="P1169" s="12">
        <f t="shared" si="159"/>
        <v>0</v>
      </c>
      <c r="Q1169" s="12">
        <f t="shared" si="160"/>
        <v>15.095161290322581</v>
      </c>
      <c r="R1169" s="6" t="str">
        <f t="shared" si="161"/>
        <v>YES</v>
      </c>
      <c r="S1169" s="6" t="str">
        <f t="shared" si="162"/>
        <v>YES</v>
      </c>
      <c r="T1169" s="12">
        <f t="shared" si="163"/>
        <v>387.5</v>
      </c>
      <c r="U1169" s="12">
        <f t="shared" si="164"/>
        <v>467.95</v>
      </c>
      <c r="V1169" s="12">
        <f t="shared" si="165"/>
        <v>-80.449999999999989</v>
      </c>
    </row>
    <row r="1170" spans="1:22" x14ac:dyDescent="0.25">
      <c r="A1170" s="6" t="s">
        <v>24</v>
      </c>
      <c r="B1170" s="6" t="s">
        <v>23</v>
      </c>
      <c r="C1170" s="6" t="s">
        <v>743</v>
      </c>
      <c r="D1170" s="6" t="s">
        <v>743</v>
      </c>
      <c r="E1170" s="6" t="s">
        <v>655</v>
      </c>
      <c r="F1170" s="6" t="s">
        <v>656</v>
      </c>
      <c r="G1170" s="7" t="s">
        <v>657</v>
      </c>
      <c r="H1170" s="6" t="s">
        <v>744</v>
      </c>
      <c r="I1170" s="6" t="s">
        <v>220</v>
      </c>
      <c r="J1170" s="6" t="s">
        <v>749</v>
      </c>
      <c r="K1170" s="12">
        <v>5.36</v>
      </c>
      <c r="L1170" s="9">
        <v>219</v>
      </c>
      <c r="M1170" s="12">
        <v>1172.6500000000001</v>
      </c>
      <c r="N1170" s="12">
        <v>11119.24</v>
      </c>
      <c r="O1170" s="11">
        <f t="shared" si="150"/>
        <v>5.3545662100456628</v>
      </c>
      <c r="P1170" s="12">
        <f t="shared" si="159"/>
        <v>50.772785388127851</v>
      </c>
      <c r="Q1170" s="12">
        <f t="shared" si="160"/>
        <v>56.127351598173512</v>
      </c>
      <c r="R1170" s="6" t="str">
        <f t="shared" si="161"/>
        <v>YES</v>
      </c>
      <c r="S1170" s="6" t="str">
        <f t="shared" si="162"/>
        <v>YES</v>
      </c>
      <c r="T1170" s="12">
        <f t="shared" si="163"/>
        <v>2737.5</v>
      </c>
      <c r="U1170" s="12">
        <f t="shared" si="164"/>
        <v>12291.89</v>
      </c>
      <c r="V1170" s="12">
        <f t="shared" si="165"/>
        <v>-9554.39</v>
      </c>
    </row>
    <row r="1171" spans="1:22" x14ac:dyDescent="0.25">
      <c r="A1171" s="6" t="s">
        <v>24</v>
      </c>
      <c r="B1171" s="6" t="s">
        <v>23</v>
      </c>
      <c r="C1171" s="6" t="s">
        <v>743</v>
      </c>
      <c r="D1171" s="6" t="s">
        <v>743</v>
      </c>
      <c r="E1171" s="6" t="s">
        <v>655</v>
      </c>
      <c r="F1171" s="6" t="s">
        <v>656</v>
      </c>
      <c r="G1171" s="7" t="s">
        <v>657</v>
      </c>
      <c r="H1171" s="6" t="s">
        <v>744</v>
      </c>
      <c r="I1171" s="6" t="s">
        <v>220</v>
      </c>
      <c r="J1171" s="6" t="s">
        <v>750</v>
      </c>
      <c r="K1171" s="12">
        <v>20</v>
      </c>
      <c r="L1171" s="9">
        <v>9</v>
      </c>
      <c r="M1171" s="12">
        <v>178.8</v>
      </c>
      <c r="O1171" s="11">
        <f t="shared" si="150"/>
        <v>19.866666666666667</v>
      </c>
      <c r="P1171" s="12">
        <f t="shared" si="159"/>
        <v>0</v>
      </c>
      <c r="Q1171" s="12">
        <f t="shared" si="160"/>
        <v>19.866666666666667</v>
      </c>
      <c r="R1171" s="6" t="str">
        <f t="shared" si="161"/>
        <v>YES</v>
      </c>
      <c r="S1171" s="6" t="str">
        <f t="shared" si="162"/>
        <v>YES</v>
      </c>
      <c r="T1171" s="12">
        <f t="shared" si="163"/>
        <v>112.5</v>
      </c>
      <c r="U1171" s="12">
        <f t="shared" si="164"/>
        <v>178.8</v>
      </c>
      <c r="V1171" s="12">
        <f t="shared" si="165"/>
        <v>-66.300000000000011</v>
      </c>
    </row>
    <row r="1172" spans="1:22" x14ac:dyDescent="0.25">
      <c r="A1172" s="6" t="s">
        <v>24</v>
      </c>
      <c r="B1172" s="6" t="s">
        <v>23</v>
      </c>
      <c r="C1172" s="6" t="s">
        <v>743</v>
      </c>
      <c r="D1172" s="6" t="s">
        <v>743</v>
      </c>
      <c r="E1172" s="6" t="s">
        <v>655</v>
      </c>
      <c r="F1172" s="6" t="s">
        <v>656</v>
      </c>
      <c r="G1172" s="7" t="s">
        <v>657</v>
      </c>
      <c r="H1172" s="6" t="s">
        <v>744</v>
      </c>
      <c r="I1172" s="6" t="s">
        <v>220</v>
      </c>
      <c r="J1172" s="6" t="s">
        <v>750</v>
      </c>
      <c r="K1172" s="12">
        <v>10.06</v>
      </c>
      <c r="L1172" s="9">
        <v>30</v>
      </c>
      <c r="M1172" s="12">
        <v>302</v>
      </c>
      <c r="N1172" s="12">
        <v>932.28</v>
      </c>
      <c r="O1172" s="11">
        <f t="shared" si="150"/>
        <v>10.066666666666666</v>
      </c>
      <c r="P1172" s="12">
        <f t="shared" si="159"/>
        <v>31.076000000000001</v>
      </c>
      <c r="Q1172" s="12">
        <f t="shared" si="160"/>
        <v>41.142666666666663</v>
      </c>
      <c r="R1172" s="6" t="str">
        <f t="shared" si="161"/>
        <v>YES</v>
      </c>
      <c r="S1172" s="6" t="str">
        <f t="shared" si="162"/>
        <v>YES</v>
      </c>
      <c r="T1172" s="12">
        <f t="shared" si="163"/>
        <v>375</v>
      </c>
      <c r="U1172" s="12">
        <f t="shared" si="164"/>
        <v>1234.28</v>
      </c>
      <c r="V1172" s="12">
        <f t="shared" si="165"/>
        <v>-859.28</v>
      </c>
    </row>
    <row r="1173" spans="1:22" x14ac:dyDescent="0.25">
      <c r="A1173" s="6" t="s">
        <v>24</v>
      </c>
      <c r="B1173" s="6" t="s">
        <v>23</v>
      </c>
      <c r="C1173" s="6" t="s">
        <v>743</v>
      </c>
      <c r="D1173" s="6" t="s">
        <v>743</v>
      </c>
      <c r="E1173" s="6" t="s">
        <v>655</v>
      </c>
      <c r="F1173" s="6" t="s">
        <v>656</v>
      </c>
      <c r="G1173" s="7" t="s">
        <v>657</v>
      </c>
      <c r="H1173" s="6" t="s">
        <v>744</v>
      </c>
      <c r="I1173" s="6" t="s">
        <v>220</v>
      </c>
      <c r="J1173" s="6" t="s">
        <v>751</v>
      </c>
      <c r="K1173" s="12">
        <v>9.36</v>
      </c>
      <c r="L1173" s="9">
        <v>65</v>
      </c>
      <c r="M1173" s="12">
        <v>612.4</v>
      </c>
      <c r="O1173" s="11">
        <f t="shared" si="150"/>
        <v>9.4215384615384608</v>
      </c>
      <c r="P1173" s="12">
        <f t="shared" si="159"/>
        <v>0</v>
      </c>
      <c r="Q1173" s="12">
        <f t="shared" si="160"/>
        <v>9.4215384615384608</v>
      </c>
      <c r="R1173" s="6" t="str">
        <f t="shared" si="161"/>
        <v>NO</v>
      </c>
      <c r="S1173" s="6" t="str">
        <f t="shared" si="162"/>
        <v>YES</v>
      </c>
      <c r="T1173" s="12">
        <f t="shared" si="163"/>
        <v>812.5</v>
      </c>
      <c r="U1173" s="12">
        <f t="shared" si="164"/>
        <v>612.4</v>
      </c>
      <c r="V1173" s="12">
        <f t="shared" si="165"/>
        <v>200.10000000000002</v>
      </c>
    </row>
    <row r="1174" spans="1:22" x14ac:dyDescent="0.25">
      <c r="A1174" s="6" t="s">
        <v>24</v>
      </c>
      <c r="B1174" s="6" t="s">
        <v>23</v>
      </c>
      <c r="C1174" s="6" t="s">
        <v>743</v>
      </c>
      <c r="D1174" s="6" t="s">
        <v>743</v>
      </c>
      <c r="E1174" s="6" t="s">
        <v>655</v>
      </c>
      <c r="F1174" s="6" t="s">
        <v>656</v>
      </c>
      <c r="G1174" s="7" t="s">
        <v>657</v>
      </c>
      <c r="H1174" s="6" t="s">
        <v>744</v>
      </c>
      <c r="I1174" s="6" t="s">
        <v>220</v>
      </c>
      <c r="J1174" s="6" t="s">
        <v>751</v>
      </c>
      <c r="K1174" s="12">
        <v>8.81</v>
      </c>
      <c r="L1174" s="9">
        <v>218</v>
      </c>
      <c r="M1174" s="12">
        <v>1919.35</v>
      </c>
      <c r="N1174" s="12">
        <v>9349.65</v>
      </c>
      <c r="O1174" s="11">
        <f t="shared" si="150"/>
        <v>8.8043577981651371</v>
      </c>
      <c r="P1174" s="12">
        <f t="shared" si="159"/>
        <v>42.888302752293576</v>
      </c>
      <c r="Q1174" s="12">
        <f t="shared" si="160"/>
        <v>51.692660550458719</v>
      </c>
      <c r="R1174" s="6" t="str">
        <f t="shared" si="161"/>
        <v>YES</v>
      </c>
      <c r="S1174" s="6" t="str">
        <f t="shared" si="162"/>
        <v>YES</v>
      </c>
      <c r="T1174" s="12">
        <f t="shared" si="163"/>
        <v>2725</v>
      </c>
      <c r="U1174" s="12">
        <f t="shared" si="164"/>
        <v>11269</v>
      </c>
      <c r="V1174" s="12">
        <f t="shared" si="165"/>
        <v>-8544</v>
      </c>
    </row>
    <row r="1175" spans="1:22" x14ac:dyDescent="0.25">
      <c r="A1175" s="6" t="s">
        <v>24</v>
      </c>
      <c r="B1175" s="6" t="s">
        <v>23</v>
      </c>
      <c r="C1175" s="6" t="s">
        <v>743</v>
      </c>
      <c r="D1175" s="6" t="s">
        <v>743</v>
      </c>
      <c r="E1175" s="6" t="s">
        <v>655</v>
      </c>
      <c r="F1175" s="6" t="s">
        <v>656</v>
      </c>
      <c r="G1175" s="7" t="s">
        <v>657</v>
      </c>
      <c r="H1175" s="6" t="s">
        <v>744</v>
      </c>
      <c r="I1175" s="6" t="s">
        <v>220</v>
      </c>
      <c r="J1175" s="6" t="s">
        <v>751</v>
      </c>
      <c r="K1175" s="12">
        <v>12.79</v>
      </c>
      <c r="L1175" s="9">
        <v>86</v>
      </c>
      <c r="M1175" s="12">
        <v>1096.05</v>
      </c>
      <c r="O1175" s="11">
        <f t="shared" si="150"/>
        <v>12.744767441860464</v>
      </c>
      <c r="P1175" s="12">
        <f t="shared" si="159"/>
        <v>0</v>
      </c>
      <c r="Q1175" s="12">
        <f t="shared" si="160"/>
        <v>12.744767441860464</v>
      </c>
      <c r="R1175" s="6" t="str">
        <f t="shared" si="161"/>
        <v>YES</v>
      </c>
      <c r="S1175" s="6" t="str">
        <f t="shared" si="162"/>
        <v>YES</v>
      </c>
      <c r="T1175" s="12">
        <f t="shared" si="163"/>
        <v>1075</v>
      </c>
      <c r="U1175" s="12">
        <f t="shared" si="164"/>
        <v>1096.05</v>
      </c>
      <c r="V1175" s="12">
        <f t="shared" si="165"/>
        <v>-21.049999999999955</v>
      </c>
    </row>
    <row r="1176" spans="1:22" x14ac:dyDescent="0.25">
      <c r="A1176" s="6" t="s">
        <v>24</v>
      </c>
      <c r="B1176" s="6" t="s">
        <v>23</v>
      </c>
      <c r="C1176" s="6" t="s">
        <v>743</v>
      </c>
      <c r="D1176" s="6" t="s">
        <v>743</v>
      </c>
      <c r="E1176" s="6" t="s">
        <v>655</v>
      </c>
      <c r="F1176" s="6" t="s">
        <v>656</v>
      </c>
      <c r="G1176" s="7" t="s">
        <v>657</v>
      </c>
      <c r="H1176" s="6" t="s">
        <v>744</v>
      </c>
      <c r="I1176" s="6" t="s">
        <v>220</v>
      </c>
      <c r="J1176" s="6" t="s">
        <v>752</v>
      </c>
      <c r="K1176" s="12">
        <v>20.93</v>
      </c>
      <c r="L1176" s="9">
        <v>149</v>
      </c>
      <c r="M1176" s="12">
        <v>3118.21</v>
      </c>
      <c r="O1176" s="11">
        <f t="shared" si="150"/>
        <v>20.927583892617449</v>
      </c>
      <c r="P1176" s="12">
        <f t="shared" si="159"/>
        <v>0</v>
      </c>
      <c r="Q1176" s="12">
        <f t="shared" si="160"/>
        <v>20.927583892617449</v>
      </c>
      <c r="R1176" s="6" t="str">
        <f t="shared" si="161"/>
        <v>YES</v>
      </c>
      <c r="S1176" s="6" t="str">
        <f t="shared" si="162"/>
        <v>YES</v>
      </c>
      <c r="T1176" s="12">
        <f t="shared" si="163"/>
        <v>1862.5</v>
      </c>
      <c r="U1176" s="12">
        <f t="shared" si="164"/>
        <v>3118.21</v>
      </c>
      <c r="V1176" s="12">
        <f t="shared" si="165"/>
        <v>-1255.71</v>
      </c>
    </row>
    <row r="1177" spans="1:22" x14ac:dyDescent="0.25">
      <c r="A1177" s="6" t="s">
        <v>24</v>
      </c>
      <c r="B1177" s="6" t="s">
        <v>23</v>
      </c>
      <c r="C1177" s="6" t="s">
        <v>743</v>
      </c>
      <c r="D1177" s="6" t="s">
        <v>743</v>
      </c>
      <c r="E1177" s="6" t="s">
        <v>655</v>
      </c>
      <c r="F1177" s="6" t="s">
        <v>656</v>
      </c>
      <c r="G1177" s="7" t="s">
        <v>657</v>
      </c>
      <c r="H1177" s="6" t="s">
        <v>744</v>
      </c>
      <c r="I1177" s="6" t="s">
        <v>220</v>
      </c>
      <c r="J1177" s="6" t="s">
        <v>752</v>
      </c>
      <c r="K1177" s="12">
        <v>7.15</v>
      </c>
      <c r="L1177" s="9">
        <v>217</v>
      </c>
      <c r="M1177" s="12">
        <v>1549.3</v>
      </c>
      <c r="N1177" s="12">
        <v>12624.77</v>
      </c>
      <c r="O1177" s="11">
        <f t="shared" si="150"/>
        <v>7.1396313364055297</v>
      </c>
      <c r="P1177" s="12">
        <f t="shared" si="159"/>
        <v>58.178663594470045</v>
      </c>
      <c r="Q1177" s="12">
        <f t="shared" si="160"/>
        <v>65.318294930875581</v>
      </c>
      <c r="R1177" s="6" t="str">
        <f t="shared" si="161"/>
        <v>YES</v>
      </c>
      <c r="S1177" s="6" t="str">
        <f t="shared" si="162"/>
        <v>YES</v>
      </c>
      <c r="T1177" s="12">
        <f t="shared" si="163"/>
        <v>2712.5</v>
      </c>
      <c r="U1177" s="12">
        <f t="shared" si="164"/>
        <v>14174.07</v>
      </c>
      <c r="V1177" s="12">
        <f t="shared" si="165"/>
        <v>-11461.57</v>
      </c>
    </row>
    <row r="1178" spans="1:22" x14ac:dyDescent="0.25">
      <c r="A1178" s="6" t="s">
        <v>24</v>
      </c>
      <c r="B1178" s="6" t="s">
        <v>23</v>
      </c>
      <c r="C1178" s="6" t="s">
        <v>743</v>
      </c>
      <c r="D1178" s="6" t="s">
        <v>743</v>
      </c>
      <c r="E1178" s="6" t="s">
        <v>655</v>
      </c>
      <c r="F1178" s="6" t="s">
        <v>656</v>
      </c>
      <c r="G1178" s="7" t="s">
        <v>657</v>
      </c>
      <c r="H1178" s="6" t="s">
        <v>744</v>
      </c>
      <c r="I1178" s="6" t="s">
        <v>220</v>
      </c>
      <c r="J1178" s="6" t="s">
        <v>752</v>
      </c>
      <c r="K1178" s="12">
        <v>15.87</v>
      </c>
      <c r="L1178" s="9">
        <v>102</v>
      </c>
      <c r="M1178" s="12">
        <v>1615.13</v>
      </c>
      <c r="O1178" s="11">
        <f t="shared" si="150"/>
        <v>15.834607843137256</v>
      </c>
      <c r="P1178" s="12">
        <f t="shared" si="159"/>
        <v>0</v>
      </c>
      <c r="Q1178" s="12">
        <f t="shared" si="160"/>
        <v>15.834607843137256</v>
      </c>
      <c r="R1178" s="6" t="str">
        <f t="shared" si="161"/>
        <v>YES</v>
      </c>
      <c r="S1178" s="6" t="str">
        <f t="shared" si="162"/>
        <v>YES</v>
      </c>
      <c r="T1178" s="12">
        <f t="shared" si="163"/>
        <v>1275</v>
      </c>
      <c r="U1178" s="12">
        <f t="shared" si="164"/>
        <v>1615.13</v>
      </c>
      <c r="V1178" s="12">
        <f t="shared" si="165"/>
        <v>-340.13000000000011</v>
      </c>
    </row>
    <row r="1179" spans="1:22" x14ac:dyDescent="0.25">
      <c r="A1179" s="6" t="s">
        <v>24</v>
      </c>
      <c r="B1179" s="6" t="s">
        <v>23</v>
      </c>
      <c r="C1179" s="6" t="s">
        <v>743</v>
      </c>
      <c r="D1179" s="6" t="s">
        <v>743</v>
      </c>
      <c r="E1179" s="6" t="s">
        <v>655</v>
      </c>
      <c r="F1179" s="6" t="s">
        <v>656</v>
      </c>
      <c r="G1179" s="7" t="s">
        <v>657</v>
      </c>
      <c r="H1179" s="6" t="s">
        <v>744</v>
      </c>
      <c r="I1179" s="6" t="s">
        <v>220</v>
      </c>
      <c r="J1179" s="6" t="s">
        <v>753</v>
      </c>
      <c r="K1179" s="12">
        <v>15</v>
      </c>
      <c r="L1179" s="9">
        <v>39</v>
      </c>
      <c r="M1179" s="12">
        <v>589.35</v>
      </c>
      <c r="O1179" s="11">
        <f t="shared" si="150"/>
        <v>15.111538461538462</v>
      </c>
      <c r="P1179" s="12">
        <f t="shared" si="159"/>
        <v>0</v>
      </c>
      <c r="Q1179" s="12">
        <f t="shared" si="160"/>
        <v>15.111538461538462</v>
      </c>
      <c r="R1179" s="6" t="str">
        <f t="shared" si="161"/>
        <v>YES</v>
      </c>
      <c r="S1179" s="6" t="str">
        <f t="shared" si="162"/>
        <v>YES</v>
      </c>
      <c r="T1179" s="12">
        <f t="shared" si="163"/>
        <v>487.5</v>
      </c>
      <c r="U1179" s="12">
        <f t="shared" si="164"/>
        <v>589.35</v>
      </c>
      <c r="V1179" s="12">
        <f t="shared" si="165"/>
        <v>-101.85000000000002</v>
      </c>
    </row>
    <row r="1180" spans="1:22" x14ac:dyDescent="0.25">
      <c r="A1180" s="6" t="s">
        <v>24</v>
      </c>
      <c r="B1180" s="6" t="s">
        <v>23</v>
      </c>
      <c r="C1180" s="6" t="s">
        <v>743</v>
      </c>
      <c r="D1180" s="6" t="s">
        <v>743</v>
      </c>
      <c r="E1180" s="6" t="s">
        <v>655</v>
      </c>
      <c r="F1180" s="6" t="s">
        <v>656</v>
      </c>
      <c r="G1180" s="7" t="s">
        <v>657</v>
      </c>
      <c r="H1180" s="6" t="s">
        <v>744</v>
      </c>
      <c r="I1180" s="6" t="s">
        <v>220</v>
      </c>
      <c r="J1180" s="6" t="s">
        <v>753</v>
      </c>
      <c r="K1180" s="12">
        <v>5.63</v>
      </c>
      <c r="L1180" s="9">
        <v>109</v>
      </c>
      <c r="M1180" s="12">
        <v>615.29999999999995</v>
      </c>
      <c r="N1180" s="12">
        <v>4609.74</v>
      </c>
      <c r="O1180" s="11">
        <f t="shared" ref="O1180:O1243" si="166">M1180/L1180</f>
        <v>5.6449541284403661</v>
      </c>
      <c r="P1180" s="12">
        <f t="shared" si="159"/>
        <v>42.291192660550458</v>
      </c>
      <c r="Q1180" s="12">
        <f t="shared" si="160"/>
        <v>47.936146788990825</v>
      </c>
      <c r="R1180" s="6" t="str">
        <f t="shared" si="161"/>
        <v>YES</v>
      </c>
      <c r="S1180" s="6" t="str">
        <f t="shared" si="162"/>
        <v>YES</v>
      </c>
      <c r="T1180" s="12">
        <f t="shared" si="163"/>
        <v>1362.5</v>
      </c>
      <c r="U1180" s="12">
        <f t="shared" si="164"/>
        <v>5225.04</v>
      </c>
      <c r="V1180" s="12">
        <f t="shared" si="165"/>
        <v>-3862.54</v>
      </c>
    </row>
    <row r="1181" spans="1:22" x14ac:dyDescent="0.25">
      <c r="A1181" s="6" t="s">
        <v>24</v>
      </c>
      <c r="B1181" s="6" t="s">
        <v>23</v>
      </c>
      <c r="C1181" s="6" t="s">
        <v>743</v>
      </c>
      <c r="D1181" s="6" t="s">
        <v>743</v>
      </c>
      <c r="E1181" s="6" t="s">
        <v>655</v>
      </c>
      <c r="F1181" s="6" t="s">
        <v>656</v>
      </c>
      <c r="G1181" s="7" t="s">
        <v>657</v>
      </c>
      <c r="H1181" s="6" t="s">
        <v>744</v>
      </c>
      <c r="I1181" s="6" t="s">
        <v>220</v>
      </c>
      <c r="J1181" s="6" t="s">
        <v>753</v>
      </c>
      <c r="K1181" s="12">
        <v>20</v>
      </c>
      <c r="L1181" s="9">
        <v>18</v>
      </c>
      <c r="M1181" s="12">
        <v>361.8</v>
      </c>
      <c r="O1181" s="11">
        <f t="shared" si="166"/>
        <v>20.100000000000001</v>
      </c>
      <c r="P1181" s="12">
        <f t="shared" si="159"/>
        <v>0</v>
      </c>
      <c r="Q1181" s="12">
        <f t="shared" si="160"/>
        <v>20.100000000000001</v>
      </c>
      <c r="R1181" s="6" t="str">
        <f t="shared" si="161"/>
        <v>YES</v>
      </c>
      <c r="S1181" s="6" t="str">
        <f t="shared" si="162"/>
        <v>YES</v>
      </c>
      <c r="T1181" s="12">
        <f t="shared" si="163"/>
        <v>225</v>
      </c>
      <c r="U1181" s="12">
        <f t="shared" si="164"/>
        <v>361.8</v>
      </c>
      <c r="V1181" s="12">
        <f t="shared" si="165"/>
        <v>-136.80000000000001</v>
      </c>
    </row>
    <row r="1182" spans="1:22" x14ac:dyDescent="0.25">
      <c r="A1182" s="6" t="s">
        <v>24</v>
      </c>
      <c r="B1182" s="6" t="s">
        <v>23</v>
      </c>
      <c r="C1182" s="6" t="s">
        <v>743</v>
      </c>
      <c r="D1182" s="6" t="s">
        <v>743</v>
      </c>
      <c r="E1182" s="6" t="s">
        <v>655</v>
      </c>
      <c r="F1182" s="6" t="s">
        <v>656</v>
      </c>
      <c r="G1182" s="7" t="s">
        <v>657</v>
      </c>
      <c r="H1182" s="6" t="s">
        <v>744</v>
      </c>
      <c r="I1182" s="6" t="s">
        <v>220</v>
      </c>
      <c r="J1182" s="6" t="s">
        <v>754</v>
      </c>
      <c r="K1182" s="12">
        <v>20</v>
      </c>
      <c r="L1182" s="9">
        <v>28</v>
      </c>
      <c r="M1182" s="12">
        <v>560.79999999999995</v>
      </c>
      <c r="O1182" s="11">
        <f t="shared" si="166"/>
        <v>20.028571428571428</v>
      </c>
      <c r="P1182" s="12">
        <f t="shared" si="159"/>
        <v>0</v>
      </c>
      <c r="Q1182" s="12">
        <f t="shared" si="160"/>
        <v>20.028571428571428</v>
      </c>
      <c r="R1182" s="6" t="str">
        <f t="shared" si="161"/>
        <v>YES</v>
      </c>
      <c r="S1182" s="6" t="str">
        <f t="shared" si="162"/>
        <v>YES</v>
      </c>
      <c r="T1182" s="12">
        <f t="shared" si="163"/>
        <v>350</v>
      </c>
      <c r="U1182" s="12">
        <f t="shared" si="164"/>
        <v>560.79999999999995</v>
      </c>
      <c r="V1182" s="12">
        <f t="shared" si="165"/>
        <v>-210.79999999999995</v>
      </c>
    </row>
    <row r="1183" spans="1:22" x14ac:dyDescent="0.25">
      <c r="A1183" s="6" t="s">
        <v>24</v>
      </c>
      <c r="B1183" s="6" t="s">
        <v>23</v>
      </c>
      <c r="C1183" s="6" t="s">
        <v>743</v>
      </c>
      <c r="D1183" s="6" t="s">
        <v>743</v>
      </c>
      <c r="E1183" s="6" t="s">
        <v>655</v>
      </c>
      <c r="F1183" s="6" t="s">
        <v>656</v>
      </c>
      <c r="G1183" s="7" t="s">
        <v>657</v>
      </c>
      <c r="H1183" s="6" t="s">
        <v>744</v>
      </c>
      <c r="I1183" s="6" t="s">
        <v>220</v>
      </c>
      <c r="J1183" s="6" t="s">
        <v>754</v>
      </c>
      <c r="K1183" s="12">
        <v>5</v>
      </c>
      <c r="L1183" s="9">
        <v>339</v>
      </c>
      <c r="M1183" s="12">
        <v>1693</v>
      </c>
      <c r="N1183" s="12">
        <v>16765.38</v>
      </c>
      <c r="O1183" s="11">
        <f t="shared" si="166"/>
        <v>4.9941002949852509</v>
      </c>
      <c r="P1183" s="12">
        <f t="shared" si="159"/>
        <v>49.455398230088498</v>
      </c>
      <c r="Q1183" s="12">
        <f t="shared" si="160"/>
        <v>54.44949852507375</v>
      </c>
      <c r="R1183" s="6" t="str">
        <f t="shared" si="161"/>
        <v>YES</v>
      </c>
      <c r="S1183" s="6" t="str">
        <f t="shared" si="162"/>
        <v>YES</v>
      </c>
      <c r="T1183" s="12">
        <f t="shared" si="163"/>
        <v>4237.5</v>
      </c>
      <c r="U1183" s="12">
        <f t="shared" si="164"/>
        <v>18458.38</v>
      </c>
      <c r="V1183" s="12">
        <f t="shared" si="165"/>
        <v>-14220.880000000001</v>
      </c>
    </row>
    <row r="1184" spans="1:22" x14ac:dyDescent="0.25">
      <c r="A1184" s="6" t="s">
        <v>24</v>
      </c>
      <c r="B1184" s="6" t="s">
        <v>23</v>
      </c>
      <c r="C1184" s="6" t="s">
        <v>743</v>
      </c>
      <c r="D1184" s="6" t="s">
        <v>743</v>
      </c>
      <c r="E1184" s="6" t="s">
        <v>655</v>
      </c>
      <c r="F1184" s="6" t="s">
        <v>656</v>
      </c>
      <c r="G1184" s="7" t="s">
        <v>657</v>
      </c>
      <c r="H1184" s="6" t="s">
        <v>744</v>
      </c>
      <c r="I1184" s="6" t="s">
        <v>220</v>
      </c>
      <c r="J1184" s="6" t="s">
        <v>755</v>
      </c>
      <c r="K1184" s="12">
        <v>8</v>
      </c>
      <c r="L1184" s="9">
        <v>56</v>
      </c>
      <c r="M1184" s="12">
        <v>447.92</v>
      </c>
      <c r="O1184" s="11">
        <f t="shared" si="166"/>
        <v>7.9985714285714291</v>
      </c>
      <c r="P1184" s="12">
        <f t="shared" si="159"/>
        <v>0</v>
      </c>
      <c r="Q1184" s="12">
        <f t="shared" si="160"/>
        <v>7.9985714285714291</v>
      </c>
      <c r="R1184" s="6" t="str">
        <f t="shared" si="161"/>
        <v>NO</v>
      </c>
      <c r="S1184" s="6" t="str">
        <f t="shared" si="162"/>
        <v>YES</v>
      </c>
      <c r="T1184" s="12">
        <f t="shared" si="163"/>
        <v>700</v>
      </c>
      <c r="U1184" s="12">
        <f t="shared" si="164"/>
        <v>447.92</v>
      </c>
      <c r="V1184" s="12">
        <f t="shared" si="165"/>
        <v>252.07999999999998</v>
      </c>
    </row>
    <row r="1185" spans="1:22" x14ac:dyDescent="0.25">
      <c r="A1185" s="6" t="s">
        <v>24</v>
      </c>
      <c r="B1185" s="6" t="s">
        <v>23</v>
      </c>
      <c r="C1185" s="6" t="s">
        <v>743</v>
      </c>
      <c r="D1185" s="6" t="s">
        <v>743</v>
      </c>
      <c r="E1185" s="6" t="s">
        <v>655</v>
      </c>
      <c r="F1185" s="6" t="s">
        <v>656</v>
      </c>
      <c r="G1185" s="7" t="s">
        <v>657</v>
      </c>
      <c r="H1185" s="6" t="s">
        <v>744</v>
      </c>
      <c r="I1185" s="6" t="s">
        <v>220</v>
      </c>
      <c r="J1185" s="6" t="s">
        <v>755</v>
      </c>
      <c r="K1185" s="12">
        <v>8</v>
      </c>
      <c r="L1185" s="9">
        <v>58</v>
      </c>
      <c r="M1185" s="12">
        <v>460.8</v>
      </c>
      <c r="N1185" s="12">
        <v>1899.31</v>
      </c>
      <c r="O1185" s="11">
        <f t="shared" si="166"/>
        <v>7.9448275862068964</v>
      </c>
      <c r="P1185" s="12">
        <f t="shared" si="159"/>
        <v>32.746724137931032</v>
      </c>
      <c r="Q1185" s="12">
        <f t="shared" si="160"/>
        <v>40.691551724137931</v>
      </c>
      <c r="R1185" s="6" t="str">
        <f t="shared" si="161"/>
        <v>YES</v>
      </c>
      <c r="S1185" s="6" t="str">
        <f t="shared" si="162"/>
        <v>YES</v>
      </c>
      <c r="T1185" s="12">
        <f t="shared" si="163"/>
        <v>725</v>
      </c>
      <c r="U1185" s="12">
        <f t="shared" si="164"/>
        <v>2360.11</v>
      </c>
      <c r="V1185" s="12">
        <f t="shared" si="165"/>
        <v>-1635.1100000000001</v>
      </c>
    </row>
    <row r="1186" spans="1:22" x14ac:dyDescent="0.25">
      <c r="A1186" s="6" t="s">
        <v>24</v>
      </c>
      <c r="B1186" s="6" t="s">
        <v>23</v>
      </c>
      <c r="C1186" s="6" t="s">
        <v>743</v>
      </c>
      <c r="D1186" s="6" t="s">
        <v>743</v>
      </c>
      <c r="E1186" s="6" t="s">
        <v>655</v>
      </c>
      <c r="F1186" s="6" t="s">
        <v>656</v>
      </c>
      <c r="G1186" s="7" t="s">
        <v>657</v>
      </c>
      <c r="H1186" s="6" t="s">
        <v>744</v>
      </c>
      <c r="I1186" s="6" t="s">
        <v>220</v>
      </c>
      <c r="J1186" s="6" t="s">
        <v>756</v>
      </c>
      <c r="K1186" s="12">
        <v>5</v>
      </c>
      <c r="L1186" s="9">
        <v>55</v>
      </c>
      <c r="M1186" s="12">
        <v>277.2</v>
      </c>
      <c r="N1186" s="12">
        <v>2875.96</v>
      </c>
      <c r="O1186" s="11">
        <f t="shared" si="166"/>
        <v>5.04</v>
      </c>
      <c r="P1186" s="12">
        <f t="shared" si="159"/>
        <v>52.290181818181821</v>
      </c>
      <c r="Q1186" s="12">
        <f t="shared" si="160"/>
        <v>57.330181818181813</v>
      </c>
      <c r="R1186" s="6" t="str">
        <f t="shared" si="161"/>
        <v>YES</v>
      </c>
      <c r="S1186" s="6" t="str">
        <f t="shared" si="162"/>
        <v>YES</v>
      </c>
      <c r="T1186" s="12">
        <f t="shared" si="163"/>
        <v>687.5</v>
      </c>
      <c r="U1186" s="12">
        <f t="shared" si="164"/>
        <v>3153.16</v>
      </c>
      <c r="V1186" s="12">
        <f t="shared" si="165"/>
        <v>-2465.66</v>
      </c>
    </row>
    <row r="1187" spans="1:22" x14ac:dyDescent="0.25">
      <c r="A1187" s="6" t="s">
        <v>24</v>
      </c>
      <c r="B1187" s="6" t="s">
        <v>23</v>
      </c>
      <c r="C1187" s="6" t="s">
        <v>743</v>
      </c>
      <c r="D1187" s="6" t="s">
        <v>743</v>
      </c>
      <c r="E1187" s="6" t="s">
        <v>655</v>
      </c>
      <c r="F1187" s="6" t="s">
        <v>656</v>
      </c>
      <c r="G1187" s="7" t="s">
        <v>657</v>
      </c>
      <c r="H1187" s="6" t="s">
        <v>744</v>
      </c>
      <c r="I1187" s="6" t="s">
        <v>220</v>
      </c>
      <c r="J1187" s="6" t="s">
        <v>757</v>
      </c>
      <c r="K1187" s="12">
        <v>15.55</v>
      </c>
      <c r="L1187" s="9">
        <v>18</v>
      </c>
      <c r="M1187" s="12">
        <v>283.14999999999998</v>
      </c>
      <c r="O1187" s="11">
        <f t="shared" si="166"/>
        <v>15.730555555555554</v>
      </c>
      <c r="P1187" s="12">
        <f t="shared" si="159"/>
        <v>0</v>
      </c>
      <c r="Q1187" s="12">
        <f t="shared" si="160"/>
        <v>15.730555555555554</v>
      </c>
      <c r="R1187" s="6" t="str">
        <f t="shared" si="161"/>
        <v>YES</v>
      </c>
      <c r="S1187" s="6" t="str">
        <f t="shared" si="162"/>
        <v>YES</v>
      </c>
      <c r="T1187" s="12">
        <f t="shared" si="163"/>
        <v>225</v>
      </c>
      <c r="U1187" s="12">
        <f t="shared" si="164"/>
        <v>283.14999999999998</v>
      </c>
      <c r="V1187" s="12">
        <f t="shared" si="165"/>
        <v>-58.149999999999977</v>
      </c>
    </row>
    <row r="1188" spans="1:22" x14ac:dyDescent="0.25">
      <c r="A1188" s="6" t="s">
        <v>24</v>
      </c>
      <c r="B1188" s="6" t="s">
        <v>23</v>
      </c>
      <c r="C1188" s="6" t="s">
        <v>743</v>
      </c>
      <c r="D1188" s="6" t="s">
        <v>743</v>
      </c>
      <c r="E1188" s="6" t="s">
        <v>655</v>
      </c>
      <c r="F1188" s="6" t="s">
        <v>656</v>
      </c>
      <c r="G1188" s="7" t="s">
        <v>657</v>
      </c>
      <c r="H1188" s="6" t="s">
        <v>744</v>
      </c>
      <c r="I1188" s="6" t="s">
        <v>220</v>
      </c>
      <c r="J1188" s="6" t="s">
        <v>757</v>
      </c>
      <c r="K1188" s="12">
        <v>4.91</v>
      </c>
      <c r="L1188" s="9">
        <v>97</v>
      </c>
      <c r="M1188" s="12">
        <v>478.3</v>
      </c>
      <c r="N1188" s="12">
        <v>5611.29</v>
      </c>
      <c r="O1188" s="11">
        <f t="shared" si="166"/>
        <v>4.9309278350515466</v>
      </c>
      <c r="P1188" s="12">
        <f t="shared" si="159"/>
        <v>57.84835051546392</v>
      </c>
      <c r="Q1188" s="12">
        <f t="shared" si="160"/>
        <v>62.779278350515469</v>
      </c>
      <c r="R1188" s="6" t="str">
        <f t="shared" si="161"/>
        <v>YES</v>
      </c>
      <c r="S1188" s="6" t="str">
        <f t="shared" si="162"/>
        <v>YES</v>
      </c>
      <c r="T1188" s="12">
        <f t="shared" si="163"/>
        <v>1212.5</v>
      </c>
      <c r="U1188" s="12">
        <f t="shared" si="164"/>
        <v>6089.59</v>
      </c>
      <c r="V1188" s="12">
        <f t="shared" si="165"/>
        <v>-4877.09</v>
      </c>
    </row>
    <row r="1189" spans="1:22" x14ac:dyDescent="0.25">
      <c r="A1189" s="6" t="s">
        <v>24</v>
      </c>
      <c r="B1189" s="6" t="s">
        <v>23</v>
      </c>
      <c r="C1189" s="6" t="s">
        <v>743</v>
      </c>
      <c r="D1189" s="6" t="s">
        <v>743</v>
      </c>
      <c r="E1189" s="6" t="s">
        <v>655</v>
      </c>
      <c r="F1189" s="6" t="s">
        <v>656</v>
      </c>
      <c r="G1189" s="7" t="s">
        <v>657</v>
      </c>
      <c r="H1189" s="6" t="s">
        <v>744</v>
      </c>
      <c r="I1189" s="6" t="s">
        <v>220</v>
      </c>
      <c r="J1189" s="6" t="s">
        <v>758</v>
      </c>
      <c r="K1189" s="12">
        <v>5</v>
      </c>
      <c r="L1189" s="9">
        <v>8</v>
      </c>
      <c r="M1189" s="12">
        <v>39.549999999999997</v>
      </c>
      <c r="N1189" s="12">
        <v>347.04</v>
      </c>
      <c r="O1189" s="11">
        <f t="shared" si="166"/>
        <v>4.9437499999999996</v>
      </c>
      <c r="P1189" s="12">
        <f t="shared" si="159"/>
        <v>43.38</v>
      </c>
      <c r="Q1189" s="12">
        <f t="shared" si="160"/>
        <v>48.323750000000004</v>
      </c>
      <c r="R1189" s="6" t="str">
        <f t="shared" si="161"/>
        <v>YES</v>
      </c>
      <c r="S1189" s="6" t="str">
        <f t="shared" si="162"/>
        <v>YES</v>
      </c>
      <c r="T1189" s="12">
        <f t="shared" si="163"/>
        <v>100</v>
      </c>
      <c r="U1189" s="12">
        <f t="shared" si="164"/>
        <v>386.59000000000003</v>
      </c>
      <c r="V1189" s="12">
        <f t="shared" si="165"/>
        <v>-286.59000000000003</v>
      </c>
    </row>
    <row r="1190" spans="1:22" x14ac:dyDescent="0.25">
      <c r="A1190" s="6" t="s">
        <v>24</v>
      </c>
      <c r="B1190" s="6" t="s">
        <v>23</v>
      </c>
      <c r="C1190" s="6" t="s">
        <v>743</v>
      </c>
      <c r="D1190" s="6" t="s">
        <v>743</v>
      </c>
      <c r="E1190" s="6" t="s">
        <v>655</v>
      </c>
      <c r="F1190" s="6" t="s">
        <v>656</v>
      </c>
      <c r="G1190" s="7" t="s">
        <v>657</v>
      </c>
      <c r="H1190" s="6" t="s">
        <v>744</v>
      </c>
      <c r="I1190" s="6" t="s">
        <v>220</v>
      </c>
      <c r="J1190" s="6" t="s">
        <v>759</v>
      </c>
      <c r="K1190" s="12">
        <v>20</v>
      </c>
      <c r="L1190" s="9">
        <v>27</v>
      </c>
      <c r="M1190" s="12">
        <v>547</v>
      </c>
      <c r="O1190" s="11">
        <f t="shared" si="166"/>
        <v>20.25925925925926</v>
      </c>
      <c r="P1190" s="12">
        <f t="shared" si="159"/>
        <v>0</v>
      </c>
      <c r="Q1190" s="12">
        <f t="shared" si="160"/>
        <v>20.25925925925926</v>
      </c>
      <c r="R1190" s="6" t="str">
        <f t="shared" si="161"/>
        <v>YES</v>
      </c>
      <c r="S1190" s="6" t="str">
        <f t="shared" si="162"/>
        <v>YES</v>
      </c>
      <c r="T1190" s="12">
        <f t="shared" si="163"/>
        <v>337.5</v>
      </c>
      <c r="U1190" s="12">
        <f t="shared" si="164"/>
        <v>547</v>
      </c>
      <c r="V1190" s="12">
        <f t="shared" si="165"/>
        <v>-209.5</v>
      </c>
    </row>
    <row r="1191" spans="1:22" x14ac:dyDescent="0.25">
      <c r="A1191" s="6" t="s">
        <v>24</v>
      </c>
      <c r="B1191" s="6" t="s">
        <v>23</v>
      </c>
      <c r="C1191" s="6" t="s">
        <v>743</v>
      </c>
      <c r="D1191" s="6" t="s">
        <v>743</v>
      </c>
      <c r="E1191" s="6" t="s">
        <v>655</v>
      </c>
      <c r="F1191" s="6" t="s">
        <v>656</v>
      </c>
      <c r="G1191" s="7" t="s">
        <v>657</v>
      </c>
      <c r="H1191" s="6" t="s">
        <v>744</v>
      </c>
      <c r="I1191" s="6" t="s">
        <v>220</v>
      </c>
      <c r="J1191" s="6" t="s">
        <v>759</v>
      </c>
      <c r="K1191" s="12">
        <v>7.33</v>
      </c>
      <c r="L1191" s="9">
        <v>140</v>
      </c>
      <c r="M1191" s="12">
        <v>1025.4000000000001</v>
      </c>
      <c r="N1191" s="12">
        <v>6802.54</v>
      </c>
      <c r="O1191" s="11">
        <f t="shared" si="166"/>
        <v>7.3242857142857147</v>
      </c>
      <c r="P1191" s="12">
        <f t="shared" si="159"/>
        <v>48.589571428571425</v>
      </c>
      <c r="Q1191" s="12">
        <f t="shared" si="160"/>
        <v>55.913857142857147</v>
      </c>
      <c r="R1191" s="6" t="str">
        <f t="shared" si="161"/>
        <v>YES</v>
      </c>
      <c r="S1191" s="6" t="str">
        <f t="shared" si="162"/>
        <v>YES</v>
      </c>
      <c r="T1191" s="12">
        <f t="shared" si="163"/>
        <v>1750</v>
      </c>
      <c r="U1191" s="12">
        <f t="shared" si="164"/>
        <v>7827.9400000000005</v>
      </c>
      <c r="V1191" s="12">
        <f t="shared" si="165"/>
        <v>-6077.9400000000005</v>
      </c>
    </row>
    <row r="1192" spans="1:22" x14ac:dyDescent="0.25">
      <c r="A1192" s="6" t="s">
        <v>24</v>
      </c>
      <c r="B1192" s="6" t="s">
        <v>23</v>
      </c>
      <c r="C1192" s="6" t="s">
        <v>743</v>
      </c>
      <c r="D1192" s="6" t="s">
        <v>743</v>
      </c>
      <c r="E1192" s="6" t="s">
        <v>655</v>
      </c>
      <c r="F1192" s="6" t="s">
        <v>656</v>
      </c>
      <c r="G1192" s="7" t="s">
        <v>657</v>
      </c>
      <c r="H1192" s="6" t="s">
        <v>744</v>
      </c>
      <c r="I1192" s="6" t="s">
        <v>220</v>
      </c>
      <c r="J1192" s="6" t="s">
        <v>759</v>
      </c>
      <c r="K1192" s="12">
        <v>11.63</v>
      </c>
      <c r="L1192" s="9">
        <v>49</v>
      </c>
      <c r="M1192" s="12">
        <v>571.25</v>
      </c>
      <c r="O1192" s="11">
        <f t="shared" si="166"/>
        <v>11.658163265306122</v>
      </c>
      <c r="P1192" s="12">
        <f t="shared" si="159"/>
        <v>0</v>
      </c>
      <c r="Q1192" s="12">
        <f t="shared" si="160"/>
        <v>11.658163265306122</v>
      </c>
      <c r="R1192" s="6" t="str">
        <f t="shared" si="161"/>
        <v>NO</v>
      </c>
      <c r="S1192" s="6" t="str">
        <f t="shared" si="162"/>
        <v>YES</v>
      </c>
      <c r="T1192" s="12">
        <f t="shared" si="163"/>
        <v>612.5</v>
      </c>
      <c r="U1192" s="12">
        <f t="shared" si="164"/>
        <v>571.25</v>
      </c>
      <c r="V1192" s="12">
        <f t="shared" si="165"/>
        <v>41.25</v>
      </c>
    </row>
    <row r="1193" spans="1:22" x14ac:dyDescent="0.25">
      <c r="A1193" s="6" t="s">
        <v>24</v>
      </c>
      <c r="B1193" s="6" t="s">
        <v>23</v>
      </c>
      <c r="C1193" s="6" t="s">
        <v>743</v>
      </c>
      <c r="D1193" s="6" t="s">
        <v>743</v>
      </c>
      <c r="E1193" s="6" t="s">
        <v>655</v>
      </c>
      <c r="F1193" s="6" t="s">
        <v>656</v>
      </c>
      <c r="G1193" s="7" t="s">
        <v>657</v>
      </c>
      <c r="H1193" s="6" t="s">
        <v>744</v>
      </c>
      <c r="I1193" s="6" t="s">
        <v>220</v>
      </c>
      <c r="J1193" s="6" t="s">
        <v>760</v>
      </c>
      <c r="K1193" s="12">
        <v>19.5</v>
      </c>
      <c r="L1193" s="9">
        <v>45</v>
      </c>
      <c r="M1193" s="12">
        <v>886.3</v>
      </c>
      <c r="O1193" s="11">
        <f t="shared" si="166"/>
        <v>19.695555555555554</v>
      </c>
      <c r="P1193" s="12">
        <f t="shared" si="159"/>
        <v>0</v>
      </c>
      <c r="Q1193" s="12">
        <f t="shared" si="160"/>
        <v>19.695555555555554</v>
      </c>
      <c r="R1193" s="6" t="str">
        <f t="shared" si="161"/>
        <v>YES</v>
      </c>
      <c r="S1193" s="6" t="str">
        <f t="shared" si="162"/>
        <v>YES</v>
      </c>
      <c r="T1193" s="12">
        <f t="shared" si="163"/>
        <v>562.5</v>
      </c>
      <c r="U1193" s="12">
        <f t="shared" si="164"/>
        <v>886.3</v>
      </c>
      <c r="V1193" s="12">
        <f t="shared" si="165"/>
        <v>-323.79999999999995</v>
      </c>
    </row>
    <row r="1194" spans="1:22" x14ac:dyDescent="0.25">
      <c r="A1194" s="6" t="s">
        <v>24</v>
      </c>
      <c r="B1194" s="6" t="s">
        <v>23</v>
      </c>
      <c r="C1194" s="6" t="s">
        <v>743</v>
      </c>
      <c r="D1194" s="6" t="s">
        <v>743</v>
      </c>
      <c r="E1194" s="6" t="s">
        <v>655</v>
      </c>
      <c r="F1194" s="6" t="s">
        <v>656</v>
      </c>
      <c r="G1194" s="7" t="s">
        <v>657</v>
      </c>
      <c r="H1194" s="6" t="s">
        <v>744</v>
      </c>
      <c r="I1194" s="6" t="s">
        <v>220</v>
      </c>
      <c r="J1194" s="6" t="s">
        <v>760</v>
      </c>
      <c r="K1194" s="12">
        <v>11.58</v>
      </c>
      <c r="L1194" s="9">
        <v>144</v>
      </c>
      <c r="M1194" s="12">
        <v>1665.6</v>
      </c>
      <c r="N1194" s="12">
        <v>4583.32</v>
      </c>
      <c r="O1194" s="11">
        <f t="shared" si="166"/>
        <v>11.566666666666666</v>
      </c>
      <c r="P1194" s="12">
        <f t="shared" si="159"/>
        <v>31.828611111111108</v>
      </c>
      <c r="Q1194" s="12">
        <f t="shared" si="160"/>
        <v>43.395277777777778</v>
      </c>
      <c r="R1194" s="6" t="str">
        <f t="shared" si="161"/>
        <v>YES</v>
      </c>
      <c r="S1194" s="6" t="str">
        <f t="shared" si="162"/>
        <v>YES</v>
      </c>
      <c r="T1194" s="12">
        <f t="shared" si="163"/>
        <v>1800</v>
      </c>
      <c r="U1194" s="12">
        <f t="shared" si="164"/>
        <v>6248.92</v>
      </c>
      <c r="V1194" s="12">
        <f t="shared" si="165"/>
        <v>-4448.92</v>
      </c>
    </row>
    <row r="1195" spans="1:22" x14ac:dyDescent="0.25">
      <c r="A1195" s="6" t="s">
        <v>24</v>
      </c>
      <c r="B1195" s="6" t="s">
        <v>23</v>
      </c>
      <c r="C1195" s="6" t="s">
        <v>743</v>
      </c>
      <c r="D1195" s="6" t="s">
        <v>743</v>
      </c>
      <c r="E1195" s="6" t="s">
        <v>655</v>
      </c>
      <c r="F1195" s="6" t="s">
        <v>656</v>
      </c>
      <c r="G1195" s="7" t="s">
        <v>657</v>
      </c>
      <c r="H1195" s="6" t="s">
        <v>744</v>
      </c>
      <c r="I1195" s="6" t="s">
        <v>220</v>
      </c>
      <c r="J1195" s="6" t="s">
        <v>760</v>
      </c>
      <c r="K1195" s="12">
        <v>20</v>
      </c>
      <c r="L1195" s="9">
        <v>12</v>
      </c>
      <c r="M1195" s="12">
        <v>234.6</v>
      </c>
      <c r="O1195" s="11">
        <f t="shared" si="166"/>
        <v>19.55</v>
      </c>
      <c r="P1195" s="12">
        <f t="shared" si="159"/>
        <v>0</v>
      </c>
      <c r="Q1195" s="12">
        <f t="shared" si="160"/>
        <v>19.55</v>
      </c>
      <c r="R1195" s="6" t="str">
        <f t="shared" si="161"/>
        <v>YES</v>
      </c>
      <c r="S1195" s="6" t="str">
        <f t="shared" si="162"/>
        <v>YES</v>
      </c>
      <c r="T1195" s="12">
        <f t="shared" si="163"/>
        <v>150</v>
      </c>
      <c r="U1195" s="12">
        <f t="shared" si="164"/>
        <v>234.6</v>
      </c>
      <c r="V1195" s="12">
        <f t="shared" si="165"/>
        <v>-84.6</v>
      </c>
    </row>
    <row r="1196" spans="1:22" x14ac:dyDescent="0.25">
      <c r="A1196" s="6" t="s">
        <v>24</v>
      </c>
      <c r="B1196" s="6" t="s">
        <v>23</v>
      </c>
      <c r="C1196" s="6" t="s">
        <v>761</v>
      </c>
      <c r="D1196" s="6" t="s">
        <v>761</v>
      </c>
      <c r="E1196" s="6" t="s">
        <v>655</v>
      </c>
      <c r="F1196" s="6" t="s">
        <v>656</v>
      </c>
      <c r="G1196" s="7" t="s">
        <v>657</v>
      </c>
      <c r="H1196" s="6" t="s">
        <v>762</v>
      </c>
      <c r="I1196" s="6" t="s">
        <v>659</v>
      </c>
      <c r="J1196" s="6" t="s">
        <v>763</v>
      </c>
      <c r="K1196" s="12">
        <v>5</v>
      </c>
      <c r="L1196" s="9">
        <v>40</v>
      </c>
      <c r="M1196" s="12">
        <v>201.1</v>
      </c>
      <c r="N1196" s="12">
        <v>783.75</v>
      </c>
      <c r="O1196" s="11">
        <f t="shared" si="166"/>
        <v>5.0274999999999999</v>
      </c>
      <c r="P1196" s="12">
        <f t="shared" si="159"/>
        <v>19.59375</v>
      </c>
      <c r="Q1196" s="12">
        <f t="shared" si="160"/>
        <v>24.62125</v>
      </c>
      <c r="R1196" s="6" t="str">
        <f t="shared" si="161"/>
        <v>YES</v>
      </c>
      <c r="S1196" s="6" t="str">
        <f t="shared" si="162"/>
        <v>YES</v>
      </c>
      <c r="T1196" s="12">
        <f t="shared" si="163"/>
        <v>500</v>
      </c>
      <c r="U1196" s="12">
        <f t="shared" si="164"/>
        <v>984.85</v>
      </c>
      <c r="V1196" s="12">
        <f t="shared" si="165"/>
        <v>-484.85</v>
      </c>
    </row>
    <row r="1197" spans="1:22" x14ac:dyDescent="0.25">
      <c r="A1197" s="6" t="s">
        <v>24</v>
      </c>
      <c r="B1197" s="6" t="s">
        <v>23</v>
      </c>
      <c r="C1197" s="6" t="s">
        <v>761</v>
      </c>
      <c r="D1197" s="6" t="s">
        <v>761</v>
      </c>
      <c r="E1197" s="6" t="s">
        <v>655</v>
      </c>
      <c r="F1197" s="6" t="s">
        <v>656</v>
      </c>
      <c r="G1197" s="7" t="s">
        <v>657</v>
      </c>
      <c r="H1197" s="6" t="s">
        <v>762</v>
      </c>
      <c r="I1197" s="6" t="s">
        <v>659</v>
      </c>
      <c r="J1197" s="6" t="s">
        <v>764</v>
      </c>
      <c r="K1197" s="12">
        <v>5</v>
      </c>
      <c r="L1197" s="9">
        <v>393</v>
      </c>
      <c r="M1197" s="12">
        <v>1964.05</v>
      </c>
      <c r="N1197" s="12">
        <v>8934.2900000000009</v>
      </c>
      <c r="O1197" s="11">
        <f t="shared" si="166"/>
        <v>4.9975826972010173</v>
      </c>
      <c r="P1197" s="12">
        <f t="shared" si="159"/>
        <v>22.733562340966923</v>
      </c>
      <c r="Q1197" s="12">
        <f t="shared" si="160"/>
        <v>27.731145038167938</v>
      </c>
      <c r="R1197" s="6" t="str">
        <f t="shared" si="161"/>
        <v>YES</v>
      </c>
      <c r="S1197" s="6" t="str">
        <f t="shared" si="162"/>
        <v>YES</v>
      </c>
      <c r="T1197" s="12">
        <f t="shared" si="163"/>
        <v>4912.5</v>
      </c>
      <c r="U1197" s="12">
        <f t="shared" si="164"/>
        <v>10898.34</v>
      </c>
      <c r="V1197" s="12">
        <f t="shared" si="165"/>
        <v>-5985.84</v>
      </c>
    </row>
    <row r="1198" spans="1:22" x14ac:dyDescent="0.25">
      <c r="A1198" s="6" t="s">
        <v>24</v>
      </c>
      <c r="B1198" s="6" t="s">
        <v>23</v>
      </c>
      <c r="C1198" s="6" t="s">
        <v>761</v>
      </c>
      <c r="D1198" s="6" t="s">
        <v>761</v>
      </c>
      <c r="E1198" s="6" t="s">
        <v>655</v>
      </c>
      <c r="F1198" s="6" t="s">
        <v>656</v>
      </c>
      <c r="G1198" s="7" t="s">
        <v>657</v>
      </c>
      <c r="H1198" s="6" t="s">
        <v>762</v>
      </c>
      <c r="I1198" s="6" t="s">
        <v>659</v>
      </c>
      <c r="J1198" s="6" t="s">
        <v>765</v>
      </c>
      <c r="K1198" s="12">
        <v>5</v>
      </c>
      <c r="L1198" s="9">
        <v>284</v>
      </c>
      <c r="M1198" s="12">
        <v>1418.35</v>
      </c>
      <c r="N1198" s="12">
        <v>8415.48</v>
      </c>
      <c r="O1198" s="11">
        <f t="shared" si="166"/>
        <v>4.9941901408450704</v>
      </c>
      <c r="P1198" s="12">
        <f t="shared" si="159"/>
        <v>29.631971830985915</v>
      </c>
      <c r="Q1198" s="12">
        <f t="shared" si="160"/>
        <v>34.626161971830989</v>
      </c>
      <c r="R1198" s="6" t="str">
        <f t="shared" si="161"/>
        <v>YES</v>
      </c>
      <c r="S1198" s="6" t="str">
        <f t="shared" si="162"/>
        <v>YES</v>
      </c>
      <c r="T1198" s="12">
        <f t="shared" si="163"/>
        <v>3550</v>
      </c>
      <c r="U1198" s="12">
        <f t="shared" si="164"/>
        <v>9833.83</v>
      </c>
      <c r="V1198" s="12">
        <f t="shared" si="165"/>
        <v>-6283.83</v>
      </c>
    </row>
    <row r="1199" spans="1:22" x14ac:dyDescent="0.25">
      <c r="A1199" s="6" t="s">
        <v>24</v>
      </c>
      <c r="B1199" s="6" t="s">
        <v>23</v>
      </c>
      <c r="C1199" s="6" t="s">
        <v>761</v>
      </c>
      <c r="D1199" s="6" t="s">
        <v>761</v>
      </c>
      <c r="E1199" s="6" t="s">
        <v>655</v>
      </c>
      <c r="F1199" s="6" t="s">
        <v>656</v>
      </c>
      <c r="G1199" s="7" t="s">
        <v>657</v>
      </c>
      <c r="H1199" s="6" t="s">
        <v>762</v>
      </c>
      <c r="I1199" s="6" t="s">
        <v>659</v>
      </c>
      <c r="J1199" s="6" t="s">
        <v>766</v>
      </c>
      <c r="K1199" s="12">
        <v>5</v>
      </c>
      <c r="L1199" s="9">
        <v>195</v>
      </c>
      <c r="M1199" s="12">
        <v>975.9</v>
      </c>
      <c r="N1199" s="12">
        <v>8724.58</v>
      </c>
      <c r="O1199" s="11">
        <f t="shared" si="166"/>
        <v>5.0046153846153842</v>
      </c>
      <c r="P1199" s="12">
        <f t="shared" si="159"/>
        <v>44.741435897435899</v>
      </c>
      <c r="Q1199" s="12">
        <f t="shared" si="160"/>
        <v>49.746051282051283</v>
      </c>
      <c r="R1199" s="6" t="str">
        <f t="shared" si="161"/>
        <v>YES</v>
      </c>
      <c r="S1199" s="6" t="str">
        <f t="shared" si="162"/>
        <v>YES</v>
      </c>
      <c r="T1199" s="12">
        <f t="shared" si="163"/>
        <v>2437.5</v>
      </c>
      <c r="U1199" s="12">
        <f t="shared" si="164"/>
        <v>9700.48</v>
      </c>
      <c r="V1199" s="12">
        <f t="shared" si="165"/>
        <v>-7262.98</v>
      </c>
    </row>
    <row r="1200" spans="1:22" x14ac:dyDescent="0.25">
      <c r="A1200" s="6" t="s">
        <v>24</v>
      </c>
      <c r="B1200" s="6" t="s">
        <v>23</v>
      </c>
      <c r="C1200" s="6" t="s">
        <v>761</v>
      </c>
      <c r="D1200" s="6" t="s">
        <v>761</v>
      </c>
      <c r="E1200" s="6" t="s">
        <v>655</v>
      </c>
      <c r="F1200" s="6" t="s">
        <v>656</v>
      </c>
      <c r="G1200" s="7" t="s">
        <v>657</v>
      </c>
      <c r="H1200" s="6" t="s">
        <v>762</v>
      </c>
      <c r="I1200" s="6" t="s">
        <v>659</v>
      </c>
      <c r="J1200" s="6" t="s">
        <v>767</v>
      </c>
      <c r="K1200" s="12">
        <v>5</v>
      </c>
      <c r="L1200" s="9">
        <v>22</v>
      </c>
      <c r="M1200" s="12">
        <v>109.75</v>
      </c>
      <c r="N1200" s="12">
        <v>1554.6</v>
      </c>
      <c r="O1200" s="11">
        <f t="shared" si="166"/>
        <v>4.9886363636363633</v>
      </c>
      <c r="P1200" s="12">
        <f t="shared" si="159"/>
        <v>70.663636363636357</v>
      </c>
      <c r="Q1200" s="12">
        <f t="shared" si="160"/>
        <v>75.652272727272717</v>
      </c>
      <c r="R1200" s="6" t="str">
        <f t="shared" si="161"/>
        <v>YES</v>
      </c>
      <c r="S1200" s="6" t="str">
        <f t="shared" si="162"/>
        <v>YES</v>
      </c>
      <c r="T1200" s="12">
        <f t="shared" si="163"/>
        <v>275</v>
      </c>
      <c r="U1200" s="12">
        <f t="shared" si="164"/>
        <v>1664.35</v>
      </c>
      <c r="V1200" s="12">
        <f t="shared" si="165"/>
        <v>-1389.35</v>
      </c>
    </row>
    <row r="1201" spans="1:22" x14ac:dyDescent="0.25">
      <c r="A1201" s="6" t="s">
        <v>24</v>
      </c>
      <c r="B1201" s="6" t="s">
        <v>23</v>
      </c>
      <c r="C1201" s="6" t="s">
        <v>761</v>
      </c>
      <c r="D1201" s="6" t="s">
        <v>761</v>
      </c>
      <c r="E1201" s="6" t="s">
        <v>655</v>
      </c>
      <c r="F1201" s="6" t="s">
        <v>656</v>
      </c>
      <c r="G1201" s="7" t="s">
        <v>657</v>
      </c>
      <c r="H1201" s="6" t="s">
        <v>762</v>
      </c>
      <c r="I1201" s="6" t="s">
        <v>659</v>
      </c>
      <c r="J1201" s="6" t="s">
        <v>768</v>
      </c>
      <c r="K1201" s="12">
        <v>5</v>
      </c>
      <c r="L1201" s="9">
        <v>449</v>
      </c>
      <c r="M1201" s="12">
        <v>2243.9499999999998</v>
      </c>
      <c r="N1201" s="12">
        <v>16810.05</v>
      </c>
      <c r="O1201" s="11">
        <f t="shared" si="166"/>
        <v>4.9976614699331847</v>
      </c>
      <c r="P1201" s="12">
        <f t="shared" si="159"/>
        <v>37.438864142538975</v>
      </c>
      <c r="Q1201" s="12">
        <f t="shared" si="160"/>
        <v>42.43652561247216</v>
      </c>
      <c r="R1201" s="6" t="str">
        <f t="shared" si="161"/>
        <v>YES</v>
      </c>
      <c r="S1201" s="6" t="str">
        <f t="shared" si="162"/>
        <v>YES</v>
      </c>
      <c r="T1201" s="12">
        <f t="shared" si="163"/>
        <v>5612.5</v>
      </c>
      <c r="U1201" s="12">
        <f t="shared" si="164"/>
        <v>19054</v>
      </c>
      <c r="V1201" s="12">
        <f t="shared" si="165"/>
        <v>-13441.5</v>
      </c>
    </row>
    <row r="1202" spans="1:22" x14ac:dyDescent="0.25">
      <c r="A1202" s="6" t="s">
        <v>24</v>
      </c>
      <c r="B1202" s="6" t="s">
        <v>23</v>
      </c>
      <c r="C1202" s="6" t="s">
        <v>761</v>
      </c>
      <c r="D1202" s="6" t="s">
        <v>761</v>
      </c>
      <c r="E1202" s="6" t="s">
        <v>655</v>
      </c>
      <c r="F1202" s="6" t="s">
        <v>656</v>
      </c>
      <c r="G1202" s="7" t="s">
        <v>657</v>
      </c>
      <c r="H1202" s="6" t="s">
        <v>762</v>
      </c>
      <c r="I1202" s="6" t="s">
        <v>659</v>
      </c>
      <c r="J1202" s="6" t="s">
        <v>769</v>
      </c>
      <c r="K1202" s="12">
        <v>5</v>
      </c>
      <c r="L1202" s="9">
        <v>421</v>
      </c>
      <c r="M1202" s="12">
        <v>2104.6999999999998</v>
      </c>
      <c r="N1202" s="12">
        <v>17405.45</v>
      </c>
      <c r="O1202" s="11">
        <f t="shared" si="166"/>
        <v>4.9992874109263656</v>
      </c>
      <c r="P1202" s="12">
        <f t="shared" si="159"/>
        <v>41.343111638954873</v>
      </c>
      <c r="Q1202" s="12">
        <f t="shared" si="160"/>
        <v>46.342399049881237</v>
      </c>
      <c r="R1202" s="6" t="str">
        <f t="shared" si="161"/>
        <v>YES</v>
      </c>
      <c r="S1202" s="6" t="str">
        <f t="shared" si="162"/>
        <v>YES</v>
      </c>
      <c r="T1202" s="12">
        <f t="shared" si="163"/>
        <v>5262.5</v>
      </c>
      <c r="U1202" s="12">
        <f t="shared" si="164"/>
        <v>19510.150000000001</v>
      </c>
      <c r="V1202" s="12">
        <f t="shared" si="165"/>
        <v>-14247.650000000001</v>
      </c>
    </row>
    <row r="1203" spans="1:22" x14ac:dyDescent="0.25">
      <c r="A1203" s="6" t="s">
        <v>24</v>
      </c>
      <c r="B1203" s="6" t="s">
        <v>23</v>
      </c>
      <c r="C1203" s="6" t="s">
        <v>761</v>
      </c>
      <c r="D1203" s="6" t="s">
        <v>761</v>
      </c>
      <c r="E1203" s="6" t="s">
        <v>655</v>
      </c>
      <c r="F1203" s="6" t="s">
        <v>656</v>
      </c>
      <c r="G1203" s="7" t="s">
        <v>657</v>
      </c>
      <c r="H1203" s="6" t="s">
        <v>762</v>
      </c>
      <c r="I1203" s="6" t="s">
        <v>659</v>
      </c>
      <c r="J1203" s="6" t="s">
        <v>770</v>
      </c>
      <c r="K1203" s="12">
        <v>5</v>
      </c>
      <c r="L1203" s="9">
        <v>234</v>
      </c>
      <c r="M1203" s="12">
        <v>1167.5999999999999</v>
      </c>
      <c r="N1203" s="12">
        <v>9878.51</v>
      </c>
      <c r="O1203" s="11">
        <f t="shared" si="166"/>
        <v>4.9897435897435898</v>
      </c>
      <c r="P1203" s="12">
        <f t="shared" si="159"/>
        <v>42.215854700854699</v>
      </c>
      <c r="Q1203" s="12">
        <f t="shared" si="160"/>
        <v>47.205598290598296</v>
      </c>
      <c r="R1203" s="6" t="str">
        <f t="shared" si="161"/>
        <v>YES</v>
      </c>
      <c r="S1203" s="6" t="str">
        <f t="shared" si="162"/>
        <v>YES</v>
      </c>
      <c r="T1203" s="12">
        <f t="shared" si="163"/>
        <v>2925</v>
      </c>
      <c r="U1203" s="12">
        <f t="shared" si="164"/>
        <v>11046.11</v>
      </c>
      <c r="V1203" s="12">
        <f t="shared" si="165"/>
        <v>-8121.1100000000006</v>
      </c>
    </row>
    <row r="1204" spans="1:22" x14ac:dyDescent="0.25">
      <c r="A1204" s="6" t="s">
        <v>24</v>
      </c>
      <c r="B1204" s="6" t="s">
        <v>23</v>
      </c>
      <c r="C1204" s="6" t="s">
        <v>761</v>
      </c>
      <c r="D1204" s="6" t="s">
        <v>761</v>
      </c>
      <c r="E1204" s="6" t="s">
        <v>655</v>
      </c>
      <c r="F1204" s="6" t="s">
        <v>656</v>
      </c>
      <c r="G1204" s="7" t="s">
        <v>657</v>
      </c>
      <c r="H1204" s="6" t="s">
        <v>762</v>
      </c>
      <c r="I1204" s="6" t="s">
        <v>659</v>
      </c>
      <c r="J1204" s="6" t="s">
        <v>771</v>
      </c>
      <c r="K1204" s="12">
        <v>5</v>
      </c>
      <c r="L1204" s="9">
        <v>12</v>
      </c>
      <c r="M1204" s="12">
        <v>58.75</v>
      </c>
      <c r="N1204" s="12">
        <v>724.93</v>
      </c>
      <c r="O1204" s="11">
        <f t="shared" si="166"/>
        <v>4.895833333333333</v>
      </c>
      <c r="P1204" s="12">
        <f t="shared" si="159"/>
        <v>60.410833333333329</v>
      </c>
      <c r="Q1204" s="12">
        <f t="shared" si="160"/>
        <v>65.306666666666658</v>
      </c>
      <c r="R1204" s="6" t="str">
        <f t="shared" si="161"/>
        <v>YES</v>
      </c>
      <c r="S1204" s="6" t="str">
        <f t="shared" si="162"/>
        <v>YES</v>
      </c>
      <c r="T1204" s="12">
        <f t="shared" si="163"/>
        <v>150</v>
      </c>
      <c r="U1204" s="12">
        <f t="shared" si="164"/>
        <v>783.68</v>
      </c>
      <c r="V1204" s="12">
        <f t="shared" si="165"/>
        <v>-633.67999999999995</v>
      </c>
    </row>
    <row r="1205" spans="1:22" x14ac:dyDescent="0.25">
      <c r="A1205" s="6" t="s">
        <v>24</v>
      </c>
      <c r="B1205" s="6" t="s">
        <v>23</v>
      </c>
      <c r="C1205" s="6" t="s">
        <v>761</v>
      </c>
      <c r="D1205" s="6" t="s">
        <v>761</v>
      </c>
      <c r="E1205" s="6" t="s">
        <v>655</v>
      </c>
      <c r="F1205" s="6" t="s">
        <v>656</v>
      </c>
      <c r="G1205" s="7" t="s">
        <v>657</v>
      </c>
      <c r="H1205" s="6" t="s">
        <v>762</v>
      </c>
      <c r="I1205" s="6" t="s">
        <v>659</v>
      </c>
      <c r="J1205" s="6" t="s">
        <v>772</v>
      </c>
      <c r="K1205" s="12">
        <v>5</v>
      </c>
      <c r="L1205" s="9">
        <v>171</v>
      </c>
      <c r="M1205" s="12">
        <v>853.85</v>
      </c>
      <c r="N1205" s="12">
        <v>6782.22</v>
      </c>
      <c r="O1205" s="11">
        <f t="shared" si="166"/>
        <v>4.9932748538011698</v>
      </c>
      <c r="P1205" s="12">
        <f t="shared" si="159"/>
        <v>39.662105263157898</v>
      </c>
      <c r="Q1205" s="12">
        <f t="shared" si="160"/>
        <v>44.655380116959066</v>
      </c>
      <c r="R1205" s="6" t="str">
        <f t="shared" si="161"/>
        <v>YES</v>
      </c>
      <c r="S1205" s="6" t="str">
        <f t="shared" si="162"/>
        <v>YES</v>
      </c>
      <c r="T1205" s="12">
        <f t="shared" si="163"/>
        <v>2137.5</v>
      </c>
      <c r="U1205" s="12">
        <f t="shared" si="164"/>
        <v>7636.0700000000006</v>
      </c>
      <c r="V1205" s="12">
        <f t="shared" si="165"/>
        <v>-5498.5700000000006</v>
      </c>
    </row>
    <row r="1206" spans="1:22" x14ac:dyDescent="0.25">
      <c r="A1206" s="6" t="s">
        <v>24</v>
      </c>
      <c r="B1206" s="6" t="s">
        <v>23</v>
      </c>
      <c r="C1206" s="6" t="s">
        <v>761</v>
      </c>
      <c r="D1206" s="6" t="s">
        <v>761</v>
      </c>
      <c r="E1206" s="6" t="s">
        <v>655</v>
      </c>
      <c r="F1206" s="6" t="s">
        <v>656</v>
      </c>
      <c r="G1206" s="7" t="s">
        <v>657</v>
      </c>
      <c r="H1206" s="6" t="s">
        <v>762</v>
      </c>
      <c r="I1206" s="6" t="s">
        <v>659</v>
      </c>
      <c r="J1206" s="6" t="s">
        <v>773</v>
      </c>
      <c r="K1206" s="12">
        <v>5</v>
      </c>
      <c r="L1206" s="9">
        <v>9</v>
      </c>
      <c r="M1206" s="12">
        <v>46.9</v>
      </c>
      <c r="N1206" s="12">
        <v>850.1</v>
      </c>
      <c r="O1206" s="11">
        <f t="shared" si="166"/>
        <v>5.2111111111111112</v>
      </c>
      <c r="P1206" s="12">
        <f t="shared" si="159"/>
        <v>94.455555555555563</v>
      </c>
      <c r="Q1206" s="12">
        <f t="shared" si="160"/>
        <v>99.666666666666671</v>
      </c>
      <c r="R1206" s="6" t="str">
        <f t="shared" si="161"/>
        <v>YES</v>
      </c>
      <c r="S1206" s="6" t="str">
        <f t="shared" si="162"/>
        <v>YES</v>
      </c>
      <c r="T1206" s="12">
        <f t="shared" si="163"/>
        <v>112.5</v>
      </c>
      <c r="U1206" s="12">
        <f t="shared" si="164"/>
        <v>897</v>
      </c>
      <c r="V1206" s="12">
        <f t="shared" si="165"/>
        <v>-784.5</v>
      </c>
    </row>
    <row r="1207" spans="1:22" x14ac:dyDescent="0.25">
      <c r="A1207" s="6" t="s">
        <v>24</v>
      </c>
      <c r="B1207" s="6" t="s">
        <v>23</v>
      </c>
      <c r="C1207" s="6" t="s">
        <v>761</v>
      </c>
      <c r="D1207" s="6" t="s">
        <v>761</v>
      </c>
      <c r="E1207" s="6" t="s">
        <v>655</v>
      </c>
      <c r="F1207" s="6" t="s">
        <v>656</v>
      </c>
      <c r="G1207" s="7" t="s">
        <v>657</v>
      </c>
      <c r="H1207" s="6" t="s">
        <v>762</v>
      </c>
      <c r="I1207" s="6" t="s">
        <v>659</v>
      </c>
      <c r="J1207" s="6" t="s">
        <v>774</v>
      </c>
      <c r="K1207" s="12">
        <v>5</v>
      </c>
      <c r="L1207" s="9">
        <v>34</v>
      </c>
      <c r="M1207" s="12">
        <v>168.4</v>
      </c>
      <c r="N1207" s="12">
        <v>2313.15</v>
      </c>
      <c r="O1207" s="11">
        <f t="shared" si="166"/>
        <v>4.9529411764705884</v>
      </c>
      <c r="P1207" s="12">
        <f t="shared" si="159"/>
        <v>68.033823529411762</v>
      </c>
      <c r="Q1207" s="12">
        <f t="shared" si="160"/>
        <v>72.986764705882365</v>
      </c>
      <c r="R1207" s="6" t="str">
        <f t="shared" si="161"/>
        <v>YES</v>
      </c>
      <c r="S1207" s="6" t="str">
        <f t="shared" si="162"/>
        <v>YES</v>
      </c>
      <c r="T1207" s="12">
        <f t="shared" si="163"/>
        <v>425</v>
      </c>
      <c r="U1207" s="12">
        <f t="shared" si="164"/>
        <v>2481.5500000000002</v>
      </c>
      <c r="V1207" s="12">
        <f t="shared" si="165"/>
        <v>-2056.5500000000002</v>
      </c>
    </row>
    <row r="1208" spans="1:22" x14ac:dyDescent="0.25">
      <c r="A1208" s="6" t="s">
        <v>24</v>
      </c>
      <c r="B1208" s="6" t="s">
        <v>23</v>
      </c>
      <c r="C1208" s="6" t="s">
        <v>761</v>
      </c>
      <c r="D1208" s="6" t="s">
        <v>761</v>
      </c>
      <c r="E1208" s="6" t="s">
        <v>655</v>
      </c>
      <c r="F1208" s="6" t="s">
        <v>656</v>
      </c>
      <c r="G1208" s="7" t="s">
        <v>657</v>
      </c>
      <c r="H1208" s="6" t="s">
        <v>762</v>
      </c>
      <c r="I1208" s="6" t="s">
        <v>659</v>
      </c>
      <c r="J1208" s="6" t="s">
        <v>775</v>
      </c>
      <c r="K1208" s="12">
        <v>5</v>
      </c>
      <c r="L1208" s="9">
        <v>47</v>
      </c>
      <c r="M1208" s="12">
        <v>233.45</v>
      </c>
      <c r="N1208" s="12">
        <v>1983.62</v>
      </c>
      <c r="O1208" s="11">
        <f t="shared" si="166"/>
        <v>4.9670212765957444</v>
      </c>
      <c r="P1208" s="12">
        <f t="shared" si="159"/>
        <v>42.204680851063827</v>
      </c>
      <c r="Q1208" s="12">
        <f t="shared" si="160"/>
        <v>47.171702127659572</v>
      </c>
      <c r="R1208" s="6" t="str">
        <f t="shared" si="161"/>
        <v>YES</v>
      </c>
      <c r="S1208" s="6" t="str">
        <f t="shared" si="162"/>
        <v>YES</v>
      </c>
      <c r="T1208" s="12">
        <f t="shared" si="163"/>
        <v>587.5</v>
      </c>
      <c r="U1208" s="12">
        <f t="shared" si="164"/>
        <v>2217.0699999999997</v>
      </c>
      <c r="V1208" s="12">
        <f t="shared" si="165"/>
        <v>-1629.5699999999997</v>
      </c>
    </row>
    <row r="1209" spans="1:22" x14ac:dyDescent="0.25">
      <c r="A1209" s="6" t="s">
        <v>24</v>
      </c>
      <c r="B1209" s="6" t="s">
        <v>23</v>
      </c>
      <c r="C1209" s="6" t="s">
        <v>761</v>
      </c>
      <c r="D1209" s="6" t="s">
        <v>761</v>
      </c>
      <c r="E1209" s="6" t="s">
        <v>655</v>
      </c>
      <c r="F1209" s="6" t="s">
        <v>656</v>
      </c>
      <c r="G1209" s="7" t="s">
        <v>657</v>
      </c>
      <c r="H1209" s="6" t="s">
        <v>762</v>
      </c>
      <c r="I1209" s="6" t="s">
        <v>659</v>
      </c>
      <c r="J1209" s="6" t="s">
        <v>776</v>
      </c>
      <c r="K1209" s="12">
        <v>5</v>
      </c>
      <c r="L1209" s="9">
        <v>509</v>
      </c>
      <c r="M1209" s="12">
        <v>2544.9499999999998</v>
      </c>
      <c r="N1209" s="12">
        <v>22030.71</v>
      </c>
      <c r="O1209" s="11">
        <f t="shared" si="166"/>
        <v>4.9999017681728875</v>
      </c>
      <c r="P1209" s="12">
        <f t="shared" si="159"/>
        <v>43.282337917485265</v>
      </c>
      <c r="Q1209" s="12">
        <f t="shared" si="160"/>
        <v>48.282239685658155</v>
      </c>
      <c r="R1209" s="6" t="str">
        <f t="shared" si="161"/>
        <v>YES</v>
      </c>
      <c r="S1209" s="6" t="str">
        <f t="shared" si="162"/>
        <v>YES</v>
      </c>
      <c r="T1209" s="12">
        <f t="shared" si="163"/>
        <v>6362.5</v>
      </c>
      <c r="U1209" s="12">
        <f t="shared" si="164"/>
        <v>24575.66</v>
      </c>
      <c r="V1209" s="12">
        <f t="shared" si="165"/>
        <v>-18213.16</v>
      </c>
    </row>
    <row r="1210" spans="1:22" x14ac:dyDescent="0.25">
      <c r="A1210" s="6" t="s">
        <v>24</v>
      </c>
      <c r="B1210" s="6" t="s">
        <v>23</v>
      </c>
      <c r="C1210" s="6" t="s">
        <v>761</v>
      </c>
      <c r="D1210" s="6" t="s">
        <v>761</v>
      </c>
      <c r="E1210" s="6" t="s">
        <v>655</v>
      </c>
      <c r="F1210" s="6" t="s">
        <v>656</v>
      </c>
      <c r="G1210" s="7" t="s">
        <v>657</v>
      </c>
      <c r="H1210" s="6" t="s">
        <v>762</v>
      </c>
      <c r="I1210" s="6" t="s">
        <v>659</v>
      </c>
      <c r="J1210" s="6" t="s">
        <v>777</v>
      </c>
      <c r="K1210" s="12">
        <v>5</v>
      </c>
      <c r="L1210" s="9">
        <v>560</v>
      </c>
      <c r="M1210" s="12">
        <v>2800</v>
      </c>
      <c r="N1210" s="12">
        <v>24904.41</v>
      </c>
      <c r="O1210" s="11">
        <f t="shared" si="166"/>
        <v>5</v>
      </c>
      <c r="P1210" s="12">
        <f t="shared" si="159"/>
        <v>44.472160714285714</v>
      </c>
      <c r="Q1210" s="12">
        <f t="shared" si="160"/>
        <v>49.472160714285714</v>
      </c>
      <c r="R1210" s="6" t="str">
        <f t="shared" si="161"/>
        <v>YES</v>
      </c>
      <c r="S1210" s="6" t="str">
        <f t="shared" si="162"/>
        <v>YES</v>
      </c>
      <c r="T1210" s="12">
        <f t="shared" si="163"/>
        <v>7000</v>
      </c>
      <c r="U1210" s="12">
        <f t="shared" si="164"/>
        <v>27704.41</v>
      </c>
      <c r="V1210" s="12">
        <f t="shared" si="165"/>
        <v>-20704.41</v>
      </c>
    </row>
    <row r="1211" spans="1:22" x14ac:dyDescent="0.25">
      <c r="A1211" s="6" t="s">
        <v>24</v>
      </c>
      <c r="B1211" s="6" t="s">
        <v>23</v>
      </c>
      <c r="C1211" s="6" t="s">
        <v>761</v>
      </c>
      <c r="D1211" s="6" t="s">
        <v>761</v>
      </c>
      <c r="E1211" s="6" t="s">
        <v>655</v>
      </c>
      <c r="F1211" s="6" t="s">
        <v>656</v>
      </c>
      <c r="G1211" s="7" t="s">
        <v>657</v>
      </c>
      <c r="H1211" s="6" t="s">
        <v>762</v>
      </c>
      <c r="I1211" s="6" t="s">
        <v>659</v>
      </c>
      <c r="J1211" s="6" t="s">
        <v>778</v>
      </c>
      <c r="K1211" s="12">
        <v>5</v>
      </c>
      <c r="L1211" s="9">
        <v>168</v>
      </c>
      <c r="M1211" s="12">
        <v>838.2</v>
      </c>
      <c r="N1211" s="12">
        <v>4602.0600000000004</v>
      </c>
      <c r="O1211" s="11">
        <f t="shared" si="166"/>
        <v>4.9892857142857148</v>
      </c>
      <c r="P1211" s="12">
        <f t="shared" si="159"/>
        <v>27.393214285714286</v>
      </c>
      <c r="Q1211" s="12">
        <f t="shared" si="160"/>
        <v>32.3825</v>
      </c>
      <c r="R1211" s="6" t="str">
        <f t="shared" si="161"/>
        <v>YES</v>
      </c>
      <c r="S1211" s="6" t="str">
        <f t="shared" si="162"/>
        <v>YES</v>
      </c>
      <c r="T1211" s="12">
        <f t="shared" si="163"/>
        <v>2100</v>
      </c>
      <c r="U1211" s="12">
        <f t="shared" si="164"/>
        <v>5440.26</v>
      </c>
      <c r="V1211" s="12">
        <f t="shared" si="165"/>
        <v>-3340.26</v>
      </c>
    </row>
    <row r="1212" spans="1:22" x14ac:dyDescent="0.25">
      <c r="A1212" s="6" t="s">
        <v>24</v>
      </c>
      <c r="B1212" s="6" t="s">
        <v>23</v>
      </c>
      <c r="C1212" s="6" t="s">
        <v>761</v>
      </c>
      <c r="D1212" s="6" t="s">
        <v>761</v>
      </c>
      <c r="E1212" s="6" t="s">
        <v>655</v>
      </c>
      <c r="F1212" s="6" t="s">
        <v>656</v>
      </c>
      <c r="G1212" s="7" t="s">
        <v>657</v>
      </c>
      <c r="H1212" s="6" t="s">
        <v>762</v>
      </c>
      <c r="I1212" s="6" t="s">
        <v>659</v>
      </c>
      <c r="J1212" s="6" t="s">
        <v>779</v>
      </c>
      <c r="K1212" s="12">
        <v>5</v>
      </c>
      <c r="L1212" s="9">
        <v>2</v>
      </c>
      <c r="M1212" s="12">
        <v>7.5</v>
      </c>
      <c r="N1212" s="12">
        <v>65.66</v>
      </c>
      <c r="O1212" s="11">
        <f t="shared" si="166"/>
        <v>3.75</v>
      </c>
      <c r="P1212" s="12">
        <f t="shared" si="159"/>
        <v>32.83</v>
      </c>
      <c r="Q1212" s="12">
        <f t="shared" si="160"/>
        <v>36.58</v>
      </c>
      <c r="R1212" s="6" t="str">
        <f t="shared" si="161"/>
        <v>YES</v>
      </c>
      <c r="S1212" s="6" t="str">
        <f t="shared" si="162"/>
        <v>YES</v>
      </c>
      <c r="T1212" s="12">
        <f t="shared" si="163"/>
        <v>25</v>
      </c>
      <c r="U1212" s="12">
        <f t="shared" si="164"/>
        <v>73.16</v>
      </c>
      <c r="V1212" s="12">
        <f t="shared" si="165"/>
        <v>-48.16</v>
      </c>
    </row>
    <row r="1213" spans="1:22" x14ac:dyDescent="0.25">
      <c r="A1213" s="6" t="s">
        <v>24</v>
      </c>
      <c r="B1213" s="6" t="s">
        <v>23</v>
      </c>
      <c r="C1213" s="6" t="s">
        <v>761</v>
      </c>
      <c r="D1213" s="6" t="s">
        <v>761</v>
      </c>
      <c r="E1213" s="6" t="s">
        <v>655</v>
      </c>
      <c r="F1213" s="6" t="s">
        <v>656</v>
      </c>
      <c r="G1213" s="7" t="s">
        <v>657</v>
      </c>
      <c r="H1213" s="6" t="s">
        <v>762</v>
      </c>
      <c r="I1213" s="6" t="s">
        <v>659</v>
      </c>
      <c r="J1213" s="6" t="s">
        <v>780</v>
      </c>
      <c r="K1213" s="12">
        <v>5</v>
      </c>
      <c r="L1213" s="9">
        <v>410</v>
      </c>
      <c r="M1213" s="12">
        <v>2049.8000000000002</v>
      </c>
      <c r="N1213" s="12">
        <v>14607.26</v>
      </c>
      <c r="O1213" s="11">
        <f t="shared" si="166"/>
        <v>4.9995121951219517</v>
      </c>
      <c r="P1213" s="12">
        <f t="shared" si="159"/>
        <v>35.62746341463415</v>
      </c>
      <c r="Q1213" s="12">
        <f t="shared" si="160"/>
        <v>40.626975609756101</v>
      </c>
      <c r="R1213" s="6" t="str">
        <f t="shared" si="161"/>
        <v>YES</v>
      </c>
      <c r="S1213" s="6" t="str">
        <f t="shared" si="162"/>
        <v>YES</v>
      </c>
      <c r="T1213" s="12">
        <f t="shared" si="163"/>
        <v>5125</v>
      </c>
      <c r="U1213" s="12">
        <f t="shared" si="164"/>
        <v>16657.060000000001</v>
      </c>
      <c r="V1213" s="12">
        <f t="shared" si="165"/>
        <v>-11532.060000000001</v>
      </c>
    </row>
    <row r="1214" spans="1:22" x14ac:dyDescent="0.25">
      <c r="A1214" s="6" t="s">
        <v>24</v>
      </c>
      <c r="B1214" s="6" t="s">
        <v>23</v>
      </c>
      <c r="C1214" s="6" t="s">
        <v>761</v>
      </c>
      <c r="D1214" s="6" t="s">
        <v>761</v>
      </c>
      <c r="E1214" s="6" t="s">
        <v>655</v>
      </c>
      <c r="F1214" s="6" t="s">
        <v>656</v>
      </c>
      <c r="G1214" s="7" t="s">
        <v>657</v>
      </c>
      <c r="H1214" s="6" t="s">
        <v>762</v>
      </c>
      <c r="I1214" s="6" t="s">
        <v>659</v>
      </c>
      <c r="J1214" s="6" t="s">
        <v>781</v>
      </c>
      <c r="K1214" s="12">
        <v>5</v>
      </c>
      <c r="L1214" s="9">
        <v>180</v>
      </c>
      <c r="M1214" s="12">
        <v>901.1</v>
      </c>
      <c r="N1214" s="12">
        <v>9276.41</v>
      </c>
      <c r="O1214" s="11">
        <f t="shared" si="166"/>
        <v>5.0061111111111112</v>
      </c>
      <c r="P1214" s="12">
        <f t="shared" si="159"/>
        <v>51.535611111111109</v>
      </c>
      <c r="Q1214" s="12">
        <f t="shared" si="160"/>
        <v>56.541722222222226</v>
      </c>
      <c r="R1214" s="6" t="str">
        <f t="shared" si="161"/>
        <v>YES</v>
      </c>
      <c r="S1214" s="6" t="str">
        <f t="shared" si="162"/>
        <v>YES</v>
      </c>
      <c r="T1214" s="12">
        <f t="shared" si="163"/>
        <v>2250</v>
      </c>
      <c r="U1214" s="12">
        <f t="shared" si="164"/>
        <v>10177.51</v>
      </c>
      <c r="V1214" s="12">
        <f t="shared" si="165"/>
        <v>-7927.51</v>
      </c>
    </row>
    <row r="1215" spans="1:22" x14ac:dyDescent="0.25">
      <c r="A1215" s="6" t="s">
        <v>24</v>
      </c>
      <c r="B1215" s="6" t="s">
        <v>23</v>
      </c>
      <c r="C1215" s="6" t="s">
        <v>761</v>
      </c>
      <c r="D1215" s="6" t="s">
        <v>761</v>
      </c>
      <c r="E1215" s="6" t="s">
        <v>655</v>
      </c>
      <c r="F1215" s="6" t="s">
        <v>656</v>
      </c>
      <c r="G1215" s="7" t="s">
        <v>657</v>
      </c>
      <c r="H1215" s="6" t="s">
        <v>762</v>
      </c>
      <c r="I1215" s="6" t="s">
        <v>659</v>
      </c>
      <c r="J1215" s="6" t="s">
        <v>782</v>
      </c>
      <c r="K1215" s="12">
        <v>5</v>
      </c>
      <c r="L1215" s="9">
        <v>21</v>
      </c>
      <c r="M1215" s="12">
        <v>103.9</v>
      </c>
      <c r="N1215" s="12">
        <v>1174.3599999999999</v>
      </c>
      <c r="O1215" s="11">
        <f t="shared" si="166"/>
        <v>4.9476190476190478</v>
      </c>
      <c r="P1215" s="12">
        <f t="shared" si="159"/>
        <v>55.921904761904756</v>
      </c>
      <c r="Q1215" s="12">
        <f t="shared" si="160"/>
        <v>60.869523809523812</v>
      </c>
      <c r="R1215" s="6" t="str">
        <f t="shared" si="161"/>
        <v>YES</v>
      </c>
      <c r="S1215" s="6" t="str">
        <f t="shared" si="162"/>
        <v>YES</v>
      </c>
      <c r="T1215" s="12">
        <f t="shared" si="163"/>
        <v>262.5</v>
      </c>
      <c r="U1215" s="12">
        <f t="shared" si="164"/>
        <v>1278.26</v>
      </c>
      <c r="V1215" s="12">
        <f t="shared" si="165"/>
        <v>-1015.76</v>
      </c>
    </row>
    <row r="1216" spans="1:22" x14ac:dyDescent="0.25">
      <c r="A1216" s="6" t="s">
        <v>24</v>
      </c>
      <c r="B1216" s="6" t="s">
        <v>23</v>
      </c>
      <c r="C1216" s="6" t="s">
        <v>761</v>
      </c>
      <c r="D1216" s="6" t="s">
        <v>761</v>
      </c>
      <c r="E1216" s="6" t="s">
        <v>655</v>
      </c>
      <c r="F1216" s="6" t="s">
        <v>656</v>
      </c>
      <c r="G1216" s="7" t="s">
        <v>657</v>
      </c>
      <c r="H1216" s="6" t="s">
        <v>762</v>
      </c>
      <c r="I1216" s="6" t="s">
        <v>659</v>
      </c>
      <c r="J1216" s="6" t="s">
        <v>782</v>
      </c>
      <c r="K1216" s="12">
        <v>6.29</v>
      </c>
      <c r="L1216" s="9">
        <v>126</v>
      </c>
      <c r="M1216" s="12">
        <v>790.65</v>
      </c>
      <c r="N1216" s="12">
        <v>3419.31</v>
      </c>
      <c r="O1216" s="11">
        <f t="shared" si="166"/>
        <v>6.2749999999999995</v>
      </c>
      <c r="P1216" s="12">
        <f t="shared" si="159"/>
        <v>27.137380952380951</v>
      </c>
      <c r="Q1216" s="12">
        <f t="shared" si="160"/>
        <v>33.41238095238095</v>
      </c>
      <c r="R1216" s="6" t="str">
        <f t="shared" si="161"/>
        <v>YES</v>
      </c>
      <c r="S1216" s="6" t="str">
        <f t="shared" si="162"/>
        <v>YES</v>
      </c>
      <c r="T1216" s="12">
        <f t="shared" si="163"/>
        <v>1575</v>
      </c>
      <c r="U1216" s="12">
        <f t="shared" si="164"/>
        <v>4209.96</v>
      </c>
      <c r="V1216" s="12">
        <f t="shared" si="165"/>
        <v>-2634.96</v>
      </c>
    </row>
    <row r="1217" spans="1:22" x14ac:dyDescent="0.25">
      <c r="A1217" s="6" t="s">
        <v>24</v>
      </c>
      <c r="B1217" s="6" t="s">
        <v>23</v>
      </c>
      <c r="C1217" s="6" t="s">
        <v>761</v>
      </c>
      <c r="D1217" s="6" t="s">
        <v>761</v>
      </c>
      <c r="E1217" s="6" t="s">
        <v>655</v>
      </c>
      <c r="F1217" s="6" t="s">
        <v>656</v>
      </c>
      <c r="G1217" s="7" t="s">
        <v>657</v>
      </c>
      <c r="H1217" s="6" t="s">
        <v>762</v>
      </c>
      <c r="I1217" s="6" t="s">
        <v>659</v>
      </c>
      <c r="J1217" s="6" t="s">
        <v>783</v>
      </c>
      <c r="K1217" s="12">
        <v>5</v>
      </c>
      <c r="L1217" s="9">
        <v>30</v>
      </c>
      <c r="M1217" s="12">
        <v>150.15</v>
      </c>
      <c r="N1217" s="12">
        <v>2125.12</v>
      </c>
      <c r="O1217" s="11">
        <f t="shared" si="166"/>
        <v>5.0049999999999999</v>
      </c>
      <c r="P1217" s="12">
        <f t="shared" si="159"/>
        <v>70.837333333333333</v>
      </c>
      <c r="Q1217" s="12">
        <f t="shared" si="160"/>
        <v>75.842333333333329</v>
      </c>
      <c r="R1217" s="6" t="str">
        <f t="shared" si="161"/>
        <v>YES</v>
      </c>
      <c r="S1217" s="6" t="str">
        <f t="shared" si="162"/>
        <v>YES</v>
      </c>
      <c r="T1217" s="12">
        <f t="shared" si="163"/>
        <v>375</v>
      </c>
      <c r="U1217" s="12">
        <f t="shared" si="164"/>
        <v>2275.27</v>
      </c>
      <c r="V1217" s="12">
        <f t="shared" si="165"/>
        <v>-1900.27</v>
      </c>
    </row>
    <row r="1218" spans="1:22" x14ac:dyDescent="0.25">
      <c r="A1218" s="6" t="s">
        <v>24</v>
      </c>
      <c r="B1218" s="6" t="s">
        <v>23</v>
      </c>
      <c r="C1218" s="6" t="s">
        <v>761</v>
      </c>
      <c r="D1218" s="6" t="s">
        <v>761</v>
      </c>
      <c r="E1218" s="6" t="s">
        <v>655</v>
      </c>
      <c r="F1218" s="6" t="s">
        <v>656</v>
      </c>
      <c r="G1218" s="7" t="s">
        <v>657</v>
      </c>
      <c r="H1218" s="6" t="s">
        <v>762</v>
      </c>
      <c r="I1218" s="6" t="s">
        <v>659</v>
      </c>
      <c r="J1218" s="6" t="s">
        <v>784</v>
      </c>
      <c r="K1218" s="12">
        <v>5</v>
      </c>
      <c r="L1218" s="9">
        <v>401</v>
      </c>
      <c r="M1218" s="12">
        <v>2003.6</v>
      </c>
      <c r="N1218" s="12">
        <v>9800.58</v>
      </c>
      <c r="O1218" s="11">
        <f t="shared" si="166"/>
        <v>4.9965087281795508</v>
      </c>
      <c r="P1218" s="12">
        <f t="shared" ref="P1218:P1281" si="167">N1218/L1218</f>
        <v>24.440349127182046</v>
      </c>
      <c r="Q1218" s="12">
        <f t="shared" ref="Q1218:Q1281" si="168">(M1218+N1218)/L1218</f>
        <v>29.436857855361598</v>
      </c>
      <c r="R1218" s="6" t="str">
        <f t="shared" ref="R1218:R1281" si="169">IF(Q1218&gt;12.49,"YES","NO")</f>
        <v>YES</v>
      </c>
      <c r="S1218" s="6" t="str">
        <f t="shared" si="162"/>
        <v>YES</v>
      </c>
      <c r="T1218" s="12">
        <f t="shared" si="163"/>
        <v>5012.5</v>
      </c>
      <c r="U1218" s="12">
        <f t="shared" ref="U1218:U1281" si="170">M1218+N1218</f>
        <v>11804.18</v>
      </c>
      <c r="V1218" s="12">
        <f t="shared" ref="V1218:V1281" si="171">T1218-U1218</f>
        <v>-6791.68</v>
      </c>
    </row>
    <row r="1219" spans="1:22" x14ac:dyDescent="0.25">
      <c r="A1219" s="6" t="s">
        <v>24</v>
      </c>
      <c r="B1219" s="6" t="s">
        <v>23</v>
      </c>
      <c r="C1219" s="6" t="s">
        <v>761</v>
      </c>
      <c r="D1219" s="6" t="s">
        <v>761</v>
      </c>
      <c r="E1219" s="6" t="s">
        <v>655</v>
      </c>
      <c r="F1219" s="6" t="s">
        <v>656</v>
      </c>
      <c r="G1219" s="7" t="s">
        <v>657</v>
      </c>
      <c r="H1219" s="6" t="s">
        <v>762</v>
      </c>
      <c r="I1219" s="6" t="s">
        <v>659</v>
      </c>
      <c r="J1219" s="6" t="s">
        <v>785</v>
      </c>
      <c r="K1219" s="12">
        <v>5</v>
      </c>
      <c r="L1219" s="9">
        <v>67</v>
      </c>
      <c r="M1219" s="12">
        <v>333.2</v>
      </c>
      <c r="N1219" s="12">
        <v>1915.09</v>
      </c>
      <c r="O1219" s="11">
        <f t="shared" si="166"/>
        <v>4.973134328358209</v>
      </c>
      <c r="P1219" s="12">
        <f t="shared" si="167"/>
        <v>28.583432835820894</v>
      </c>
      <c r="Q1219" s="12">
        <f t="shared" si="168"/>
        <v>33.556567164179107</v>
      </c>
      <c r="R1219" s="6" t="str">
        <f t="shared" si="169"/>
        <v>YES</v>
      </c>
      <c r="S1219" s="6" t="str">
        <f t="shared" si="162"/>
        <v>YES</v>
      </c>
      <c r="T1219" s="12">
        <f t="shared" si="163"/>
        <v>837.5</v>
      </c>
      <c r="U1219" s="12">
        <f t="shared" si="170"/>
        <v>2248.29</v>
      </c>
      <c r="V1219" s="12">
        <f t="shared" si="171"/>
        <v>-1410.79</v>
      </c>
    </row>
    <row r="1220" spans="1:22" x14ac:dyDescent="0.25">
      <c r="A1220" s="6" t="s">
        <v>24</v>
      </c>
      <c r="B1220" s="6" t="s">
        <v>23</v>
      </c>
      <c r="C1220" s="6" t="s">
        <v>761</v>
      </c>
      <c r="D1220" s="6" t="s">
        <v>761</v>
      </c>
      <c r="E1220" s="6" t="s">
        <v>655</v>
      </c>
      <c r="F1220" s="6" t="s">
        <v>656</v>
      </c>
      <c r="G1220" s="7" t="s">
        <v>657</v>
      </c>
      <c r="H1220" s="6" t="s">
        <v>762</v>
      </c>
      <c r="I1220" s="6" t="s">
        <v>659</v>
      </c>
      <c r="J1220" s="6" t="s">
        <v>786</v>
      </c>
      <c r="K1220" s="12">
        <v>5</v>
      </c>
      <c r="L1220" s="9">
        <v>25</v>
      </c>
      <c r="M1220" s="12">
        <v>125</v>
      </c>
      <c r="N1220" s="12">
        <v>515.13</v>
      </c>
      <c r="O1220" s="11">
        <f t="shared" si="166"/>
        <v>5</v>
      </c>
      <c r="P1220" s="12">
        <f t="shared" si="167"/>
        <v>20.6052</v>
      </c>
      <c r="Q1220" s="12">
        <f t="shared" si="168"/>
        <v>25.6052</v>
      </c>
      <c r="R1220" s="6" t="str">
        <f t="shared" si="169"/>
        <v>YES</v>
      </c>
      <c r="S1220" s="6" t="str">
        <f t="shared" ref="S1220:S1283" si="172">IF(O1220&gt;3.32,"YES","NO")</f>
        <v>YES</v>
      </c>
      <c r="T1220" s="12">
        <f t="shared" ref="T1220:T1283" si="173">L1220*12.5</f>
        <v>312.5</v>
      </c>
      <c r="U1220" s="12">
        <f t="shared" si="170"/>
        <v>640.13</v>
      </c>
      <c r="V1220" s="12">
        <f t="shared" si="171"/>
        <v>-327.63</v>
      </c>
    </row>
    <row r="1221" spans="1:22" x14ac:dyDescent="0.25">
      <c r="A1221" s="6" t="s">
        <v>24</v>
      </c>
      <c r="B1221" s="6" t="s">
        <v>23</v>
      </c>
      <c r="C1221" s="6" t="s">
        <v>761</v>
      </c>
      <c r="D1221" s="6" t="s">
        <v>761</v>
      </c>
      <c r="E1221" s="6" t="s">
        <v>655</v>
      </c>
      <c r="F1221" s="6" t="s">
        <v>656</v>
      </c>
      <c r="G1221" s="7" t="s">
        <v>657</v>
      </c>
      <c r="H1221" s="6" t="s">
        <v>762</v>
      </c>
      <c r="I1221" s="6" t="s">
        <v>659</v>
      </c>
      <c r="J1221" s="6" t="s">
        <v>787</v>
      </c>
      <c r="K1221" s="12">
        <v>5</v>
      </c>
      <c r="L1221" s="9">
        <v>357</v>
      </c>
      <c r="M1221" s="12">
        <v>1783.05</v>
      </c>
      <c r="N1221" s="12">
        <v>7096.33</v>
      </c>
      <c r="O1221" s="11">
        <f t="shared" si="166"/>
        <v>4.9945378151260504</v>
      </c>
      <c r="P1221" s="12">
        <f t="shared" si="167"/>
        <v>19.877675070028012</v>
      </c>
      <c r="Q1221" s="12">
        <f t="shared" si="168"/>
        <v>24.87221288515406</v>
      </c>
      <c r="R1221" s="6" t="str">
        <f t="shared" si="169"/>
        <v>YES</v>
      </c>
      <c r="S1221" s="6" t="str">
        <f t="shared" si="172"/>
        <v>YES</v>
      </c>
      <c r="T1221" s="12">
        <f t="shared" si="173"/>
        <v>4462.5</v>
      </c>
      <c r="U1221" s="12">
        <f t="shared" si="170"/>
        <v>8879.3799999999992</v>
      </c>
      <c r="V1221" s="12">
        <f t="shared" si="171"/>
        <v>-4416.8799999999992</v>
      </c>
    </row>
    <row r="1222" spans="1:22" x14ac:dyDescent="0.25">
      <c r="A1222" s="6" t="s">
        <v>24</v>
      </c>
      <c r="B1222" s="6" t="s">
        <v>23</v>
      </c>
      <c r="C1222" s="6" t="s">
        <v>761</v>
      </c>
      <c r="D1222" s="6" t="s">
        <v>761</v>
      </c>
      <c r="E1222" s="6" t="s">
        <v>655</v>
      </c>
      <c r="F1222" s="6" t="s">
        <v>656</v>
      </c>
      <c r="G1222" s="7" t="s">
        <v>657</v>
      </c>
      <c r="H1222" s="6" t="s">
        <v>762</v>
      </c>
      <c r="I1222" s="6" t="s">
        <v>659</v>
      </c>
      <c r="J1222" s="6" t="s">
        <v>788</v>
      </c>
      <c r="K1222" s="12">
        <v>1.5</v>
      </c>
      <c r="L1222" s="9">
        <v>54</v>
      </c>
      <c r="M1222" s="12">
        <v>80.5</v>
      </c>
      <c r="N1222" s="12">
        <v>1085.7</v>
      </c>
      <c r="O1222" s="11">
        <f t="shared" si="166"/>
        <v>1.4907407407407407</v>
      </c>
      <c r="P1222" s="12">
        <f t="shared" si="167"/>
        <v>20.105555555555558</v>
      </c>
      <c r="Q1222" s="12">
        <f t="shared" si="168"/>
        <v>21.596296296296298</v>
      </c>
      <c r="R1222" s="6" t="str">
        <f t="shared" si="169"/>
        <v>YES</v>
      </c>
      <c r="S1222" s="6" t="str">
        <f t="shared" si="172"/>
        <v>NO</v>
      </c>
      <c r="T1222" s="12">
        <f t="shared" si="173"/>
        <v>675</v>
      </c>
      <c r="U1222" s="12">
        <f t="shared" si="170"/>
        <v>1166.2</v>
      </c>
      <c r="V1222" s="12">
        <f t="shared" si="171"/>
        <v>-491.20000000000005</v>
      </c>
    </row>
    <row r="1223" spans="1:22" x14ac:dyDescent="0.25">
      <c r="A1223" s="6" t="s">
        <v>24</v>
      </c>
      <c r="B1223" s="6" t="s">
        <v>23</v>
      </c>
      <c r="C1223" s="6" t="s">
        <v>761</v>
      </c>
      <c r="D1223" s="6" t="s">
        <v>761</v>
      </c>
      <c r="E1223" s="6" t="s">
        <v>655</v>
      </c>
      <c r="F1223" s="6" t="s">
        <v>656</v>
      </c>
      <c r="G1223" s="7" t="s">
        <v>657</v>
      </c>
      <c r="H1223" s="6" t="s">
        <v>762</v>
      </c>
      <c r="I1223" s="6" t="s">
        <v>659</v>
      </c>
      <c r="J1223" s="6" t="s">
        <v>789</v>
      </c>
      <c r="K1223" s="12">
        <v>5</v>
      </c>
      <c r="L1223" s="9">
        <v>172</v>
      </c>
      <c r="M1223" s="12">
        <v>9857.7999999999993</v>
      </c>
      <c r="N1223" s="12">
        <v>4587.7299999999996</v>
      </c>
      <c r="O1223" s="11">
        <f t="shared" si="166"/>
        <v>57.312790697674416</v>
      </c>
      <c r="P1223" s="12">
        <f t="shared" si="167"/>
        <v>26.672848837209301</v>
      </c>
      <c r="Q1223" s="12">
        <f t="shared" si="168"/>
        <v>83.985639534883717</v>
      </c>
      <c r="R1223" s="6" t="str">
        <f t="shared" si="169"/>
        <v>YES</v>
      </c>
      <c r="S1223" s="6" t="str">
        <f t="shared" si="172"/>
        <v>YES</v>
      </c>
      <c r="T1223" s="12">
        <f t="shared" si="173"/>
        <v>2150</v>
      </c>
      <c r="U1223" s="12">
        <f t="shared" si="170"/>
        <v>14445.529999999999</v>
      </c>
      <c r="V1223" s="12">
        <f t="shared" si="171"/>
        <v>-12295.529999999999</v>
      </c>
    </row>
    <row r="1224" spans="1:22" x14ac:dyDescent="0.25">
      <c r="A1224" s="6" t="s">
        <v>24</v>
      </c>
      <c r="B1224" s="6" t="s">
        <v>23</v>
      </c>
      <c r="C1224" s="6" t="s">
        <v>761</v>
      </c>
      <c r="D1224" s="6" t="s">
        <v>761</v>
      </c>
      <c r="E1224" s="6" t="s">
        <v>655</v>
      </c>
      <c r="F1224" s="6" t="s">
        <v>656</v>
      </c>
      <c r="G1224" s="7" t="s">
        <v>657</v>
      </c>
      <c r="H1224" s="6" t="s">
        <v>762</v>
      </c>
      <c r="I1224" s="6" t="s">
        <v>659</v>
      </c>
      <c r="J1224" s="6" t="s">
        <v>790</v>
      </c>
      <c r="K1224" s="12">
        <v>6.29</v>
      </c>
      <c r="L1224" s="9">
        <v>560</v>
      </c>
      <c r="M1224" s="12">
        <v>3520</v>
      </c>
      <c r="N1224" s="12">
        <v>16900.240000000002</v>
      </c>
      <c r="O1224" s="11">
        <f t="shared" si="166"/>
        <v>6.2857142857142856</v>
      </c>
      <c r="P1224" s="12">
        <f t="shared" si="167"/>
        <v>30.179000000000002</v>
      </c>
      <c r="Q1224" s="12">
        <f t="shared" si="168"/>
        <v>36.464714285714287</v>
      </c>
      <c r="R1224" s="6" t="str">
        <f t="shared" si="169"/>
        <v>YES</v>
      </c>
      <c r="S1224" s="6" t="str">
        <f t="shared" si="172"/>
        <v>YES</v>
      </c>
      <c r="T1224" s="12">
        <f t="shared" si="173"/>
        <v>7000</v>
      </c>
      <c r="U1224" s="12">
        <f t="shared" si="170"/>
        <v>20420.240000000002</v>
      </c>
      <c r="V1224" s="12">
        <f t="shared" si="171"/>
        <v>-13420.240000000002</v>
      </c>
    </row>
    <row r="1225" spans="1:22" x14ac:dyDescent="0.25">
      <c r="A1225" s="6" t="s">
        <v>24</v>
      </c>
      <c r="B1225" s="6" t="s">
        <v>23</v>
      </c>
      <c r="C1225" s="6" t="s">
        <v>791</v>
      </c>
      <c r="D1225" s="6" t="s">
        <v>791</v>
      </c>
      <c r="E1225" s="6" t="s">
        <v>655</v>
      </c>
      <c r="F1225" s="6" t="s">
        <v>656</v>
      </c>
      <c r="G1225" s="7" t="s">
        <v>657</v>
      </c>
      <c r="H1225" s="6" t="s">
        <v>792</v>
      </c>
      <c r="I1225" s="6" t="s">
        <v>220</v>
      </c>
      <c r="J1225" s="6" t="s">
        <v>755</v>
      </c>
      <c r="K1225" s="12">
        <v>8</v>
      </c>
      <c r="L1225" s="9">
        <v>158</v>
      </c>
      <c r="M1225" s="12">
        <v>1267.52</v>
      </c>
      <c r="N1225" s="12">
        <v>3535.78</v>
      </c>
      <c r="O1225" s="11">
        <f t="shared" si="166"/>
        <v>8.0222784810126573</v>
      </c>
      <c r="P1225" s="12">
        <f t="shared" si="167"/>
        <v>22.378354430379748</v>
      </c>
      <c r="Q1225" s="12">
        <f t="shared" si="168"/>
        <v>30.400632911392407</v>
      </c>
      <c r="R1225" s="6" t="str">
        <f t="shared" si="169"/>
        <v>YES</v>
      </c>
      <c r="S1225" s="6" t="str">
        <f t="shared" si="172"/>
        <v>YES</v>
      </c>
      <c r="T1225" s="12">
        <f t="shared" si="173"/>
        <v>1975</v>
      </c>
      <c r="U1225" s="12">
        <f t="shared" si="170"/>
        <v>4803.3</v>
      </c>
      <c r="V1225" s="12">
        <f t="shared" si="171"/>
        <v>-2828.3</v>
      </c>
    </row>
    <row r="1226" spans="1:22" x14ac:dyDescent="0.25">
      <c r="A1226" s="6" t="s">
        <v>24</v>
      </c>
      <c r="B1226" s="6" t="s">
        <v>23</v>
      </c>
      <c r="C1226" s="6" t="s">
        <v>791</v>
      </c>
      <c r="D1226" s="6" t="s">
        <v>791</v>
      </c>
      <c r="E1226" s="6" t="s">
        <v>655</v>
      </c>
      <c r="F1226" s="6" t="s">
        <v>656</v>
      </c>
      <c r="G1226" s="7" t="s">
        <v>657</v>
      </c>
      <c r="H1226" s="6" t="s">
        <v>792</v>
      </c>
      <c r="I1226" s="6" t="s">
        <v>220</v>
      </c>
      <c r="J1226" s="6" t="s">
        <v>793</v>
      </c>
      <c r="K1226" s="12">
        <v>22</v>
      </c>
      <c r="L1226" s="9">
        <v>27</v>
      </c>
      <c r="M1226" s="12">
        <v>592.24</v>
      </c>
      <c r="O1226" s="11">
        <f t="shared" si="166"/>
        <v>21.934814814814814</v>
      </c>
      <c r="P1226" s="12">
        <f t="shared" si="167"/>
        <v>0</v>
      </c>
      <c r="Q1226" s="12">
        <f t="shared" si="168"/>
        <v>21.934814814814814</v>
      </c>
      <c r="R1226" s="6" t="str">
        <f t="shared" si="169"/>
        <v>YES</v>
      </c>
      <c r="S1226" s="6" t="str">
        <f t="shared" si="172"/>
        <v>YES</v>
      </c>
      <c r="T1226" s="12">
        <f t="shared" si="173"/>
        <v>337.5</v>
      </c>
      <c r="U1226" s="12">
        <f t="shared" si="170"/>
        <v>592.24</v>
      </c>
      <c r="V1226" s="12">
        <f t="shared" si="171"/>
        <v>-254.74</v>
      </c>
    </row>
    <row r="1227" spans="1:22" x14ac:dyDescent="0.25">
      <c r="A1227" s="6" t="s">
        <v>24</v>
      </c>
      <c r="B1227" s="6" t="s">
        <v>23</v>
      </c>
      <c r="C1227" s="6" t="s">
        <v>791</v>
      </c>
      <c r="D1227" s="6" t="s">
        <v>791</v>
      </c>
      <c r="E1227" s="6" t="s">
        <v>655</v>
      </c>
      <c r="F1227" s="6" t="s">
        <v>656</v>
      </c>
      <c r="G1227" s="7" t="s">
        <v>657</v>
      </c>
      <c r="H1227" s="6" t="s">
        <v>792</v>
      </c>
      <c r="I1227" s="6" t="s">
        <v>220</v>
      </c>
      <c r="J1227" s="6" t="s">
        <v>793</v>
      </c>
      <c r="K1227" s="12">
        <v>14.66</v>
      </c>
      <c r="L1227" s="9">
        <v>26</v>
      </c>
      <c r="M1227" s="12">
        <v>545.1</v>
      </c>
      <c r="N1227" s="12">
        <v>519.95000000000005</v>
      </c>
      <c r="O1227" s="11">
        <f t="shared" si="166"/>
        <v>20.965384615384615</v>
      </c>
      <c r="P1227" s="12">
        <f t="shared" si="167"/>
        <v>19.998076923076926</v>
      </c>
      <c r="Q1227" s="12">
        <f t="shared" si="168"/>
        <v>40.963461538461544</v>
      </c>
      <c r="R1227" s="6" t="str">
        <f t="shared" si="169"/>
        <v>YES</v>
      </c>
      <c r="S1227" s="6" t="str">
        <f t="shared" si="172"/>
        <v>YES</v>
      </c>
      <c r="T1227" s="12">
        <f t="shared" si="173"/>
        <v>325</v>
      </c>
      <c r="U1227" s="12">
        <f t="shared" si="170"/>
        <v>1065.0500000000002</v>
      </c>
      <c r="V1227" s="12">
        <f t="shared" si="171"/>
        <v>-740.05000000000018</v>
      </c>
    </row>
    <row r="1228" spans="1:22" x14ac:dyDescent="0.25">
      <c r="A1228" s="6" t="s">
        <v>24</v>
      </c>
      <c r="B1228" s="6" t="s">
        <v>23</v>
      </c>
      <c r="C1228" s="6" t="s">
        <v>791</v>
      </c>
      <c r="D1228" s="6" t="s">
        <v>791</v>
      </c>
      <c r="E1228" s="6" t="s">
        <v>655</v>
      </c>
      <c r="F1228" s="6" t="s">
        <v>656</v>
      </c>
      <c r="G1228" s="7" t="s">
        <v>657</v>
      </c>
      <c r="H1228" s="6" t="s">
        <v>792</v>
      </c>
      <c r="I1228" s="6" t="s">
        <v>220</v>
      </c>
      <c r="J1228" s="6" t="s">
        <v>793</v>
      </c>
      <c r="K1228" s="12">
        <v>10</v>
      </c>
      <c r="L1228" s="9">
        <v>55</v>
      </c>
      <c r="M1228" s="12">
        <v>1117.1199999999999</v>
      </c>
      <c r="N1228" s="12">
        <v>1201.4000000000001</v>
      </c>
      <c r="O1228" s="11">
        <f t="shared" si="166"/>
        <v>20.311272727272726</v>
      </c>
      <c r="P1228" s="12">
        <f t="shared" si="167"/>
        <v>21.843636363636364</v>
      </c>
      <c r="Q1228" s="12">
        <f t="shared" si="168"/>
        <v>42.154909090909094</v>
      </c>
      <c r="R1228" s="6" t="str">
        <f t="shared" si="169"/>
        <v>YES</v>
      </c>
      <c r="S1228" s="6" t="str">
        <f t="shared" si="172"/>
        <v>YES</v>
      </c>
      <c r="T1228" s="12">
        <f t="shared" si="173"/>
        <v>687.5</v>
      </c>
      <c r="U1228" s="12">
        <f t="shared" si="170"/>
        <v>2318.52</v>
      </c>
      <c r="V1228" s="12">
        <f t="shared" si="171"/>
        <v>-1631.02</v>
      </c>
    </row>
    <row r="1229" spans="1:22" x14ac:dyDescent="0.25">
      <c r="A1229" s="6" t="s">
        <v>24</v>
      </c>
      <c r="B1229" s="6" t="s">
        <v>23</v>
      </c>
      <c r="C1229" s="6" t="s">
        <v>791</v>
      </c>
      <c r="D1229" s="6" t="s">
        <v>791</v>
      </c>
      <c r="E1229" s="6" t="s">
        <v>655</v>
      </c>
      <c r="F1229" s="6" t="s">
        <v>656</v>
      </c>
      <c r="G1229" s="7" t="s">
        <v>657</v>
      </c>
      <c r="H1229" s="6" t="s">
        <v>792</v>
      </c>
      <c r="I1229" s="6" t="s">
        <v>220</v>
      </c>
      <c r="J1229" s="6" t="s">
        <v>793</v>
      </c>
      <c r="K1229" s="12">
        <v>23.07</v>
      </c>
      <c r="L1229" s="9">
        <v>48</v>
      </c>
      <c r="M1229" s="12">
        <v>452.9</v>
      </c>
      <c r="O1229" s="11">
        <f t="shared" si="166"/>
        <v>9.4354166666666668</v>
      </c>
      <c r="P1229" s="12">
        <f t="shared" si="167"/>
        <v>0</v>
      </c>
      <c r="Q1229" s="12">
        <f t="shared" si="168"/>
        <v>9.4354166666666668</v>
      </c>
      <c r="R1229" s="6" t="str">
        <f t="shared" si="169"/>
        <v>NO</v>
      </c>
      <c r="S1229" s="6" t="str">
        <f t="shared" si="172"/>
        <v>YES</v>
      </c>
      <c r="T1229" s="12">
        <f t="shared" si="173"/>
        <v>600</v>
      </c>
      <c r="U1229" s="12">
        <f t="shared" si="170"/>
        <v>452.9</v>
      </c>
      <c r="V1229" s="12">
        <f t="shared" si="171"/>
        <v>147.10000000000002</v>
      </c>
    </row>
    <row r="1230" spans="1:22" x14ac:dyDescent="0.25">
      <c r="A1230" s="6" t="s">
        <v>24</v>
      </c>
      <c r="B1230" s="6" t="s">
        <v>23</v>
      </c>
      <c r="C1230" s="6" t="s">
        <v>791</v>
      </c>
      <c r="D1230" s="6" t="s">
        <v>791</v>
      </c>
      <c r="E1230" s="6" t="s">
        <v>655</v>
      </c>
      <c r="F1230" s="6" t="s">
        <v>656</v>
      </c>
      <c r="G1230" s="7" t="s">
        <v>657</v>
      </c>
      <c r="H1230" s="6" t="s">
        <v>792</v>
      </c>
      <c r="I1230" s="6" t="s">
        <v>220</v>
      </c>
      <c r="J1230" s="6" t="s">
        <v>793</v>
      </c>
      <c r="K1230" s="12">
        <v>12.83</v>
      </c>
      <c r="L1230" s="9">
        <v>35</v>
      </c>
      <c r="M1230" s="12">
        <v>495.15</v>
      </c>
      <c r="N1230" s="12">
        <v>1727.41</v>
      </c>
      <c r="O1230" s="11">
        <f t="shared" si="166"/>
        <v>14.147142857142857</v>
      </c>
      <c r="P1230" s="12">
        <f t="shared" si="167"/>
        <v>49.354571428571433</v>
      </c>
      <c r="Q1230" s="12">
        <f t="shared" si="168"/>
        <v>63.501714285714286</v>
      </c>
      <c r="R1230" s="6" t="str">
        <f t="shared" si="169"/>
        <v>YES</v>
      </c>
      <c r="S1230" s="6" t="str">
        <f t="shared" si="172"/>
        <v>YES</v>
      </c>
      <c r="T1230" s="12">
        <f t="shared" si="173"/>
        <v>437.5</v>
      </c>
      <c r="U1230" s="12">
        <f t="shared" si="170"/>
        <v>2222.56</v>
      </c>
      <c r="V1230" s="12">
        <f t="shared" si="171"/>
        <v>-1785.06</v>
      </c>
    </row>
    <row r="1231" spans="1:22" x14ac:dyDescent="0.25">
      <c r="A1231" s="6" t="s">
        <v>24</v>
      </c>
      <c r="B1231" s="6" t="s">
        <v>23</v>
      </c>
      <c r="C1231" s="6" t="s">
        <v>791</v>
      </c>
      <c r="D1231" s="6" t="s">
        <v>791</v>
      </c>
      <c r="E1231" s="6" t="s">
        <v>655</v>
      </c>
      <c r="F1231" s="6" t="s">
        <v>656</v>
      </c>
      <c r="G1231" s="7" t="s">
        <v>657</v>
      </c>
      <c r="H1231" s="6" t="s">
        <v>792</v>
      </c>
      <c r="I1231" s="6" t="s">
        <v>220</v>
      </c>
      <c r="J1231" s="6" t="s">
        <v>794</v>
      </c>
      <c r="K1231" s="12">
        <v>15</v>
      </c>
      <c r="L1231" s="9">
        <v>33</v>
      </c>
      <c r="M1231" s="12">
        <v>528.20000000000005</v>
      </c>
      <c r="O1231" s="11">
        <f t="shared" si="166"/>
        <v>16.006060606060608</v>
      </c>
      <c r="P1231" s="12">
        <f t="shared" si="167"/>
        <v>0</v>
      </c>
      <c r="Q1231" s="12">
        <f t="shared" si="168"/>
        <v>16.006060606060608</v>
      </c>
      <c r="R1231" s="6" t="str">
        <f t="shared" si="169"/>
        <v>YES</v>
      </c>
      <c r="S1231" s="6" t="str">
        <f t="shared" si="172"/>
        <v>YES</v>
      </c>
      <c r="T1231" s="12">
        <f t="shared" si="173"/>
        <v>412.5</v>
      </c>
      <c r="U1231" s="12">
        <f t="shared" si="170"/>
        <v>528.20000000000005</v>
      </c>
      <c r="V1231" s="12">
        <f t="shared" si="171"/>
        <v>-115.70000000000005</v>
      </c>
    </row>
    <row r="1232" spans="1:22" x14ac:dyDescent="0.25">
      <c r="A1232" s="6" t="s">
        <v>24</v>
      </c>
      <c r="B1232" s="6" t="s">
        <v>23</v>
      </c>
      <c r="C1232" s="6" t="s">
        <v>791</v>
      </c>
      <c r="D1232" s="6" t="s">
        <v>791</v>
      </c>
      <c r="E1232" s="6" t="s">
        <v>655</v>
      </c>
      <c r="F1232" s="6" t="s">
        <v>656</v>
      </c>
      <c r="G1232" s="7" t="s">
        <v>657</v>
      </c>
      <c r="H1232" s="6" t="s">
        <v>792</v>
      </c>
      <c r="I1232" s="6" t="s">
        <v>220</v>
      </c>
      <c r="J1232" s="6" t="s">
        <v>794</v>
      </c>
      <c r="K1232" s="12">
        <v>20</v>
      </c>
      <c r="L1232" s="9">
        <v>26</v>
      </c>
      <c r="M1232" s="12">
        <v>269</v>
      </c>
      <c r="N1232" s="12">
        <v>590.99</v>
      </c>
      <c r="O1232" s="11">
        <f t="shared" si="166"/>
        <v>10.346153846153847</v>
      </c>
      <c r="P1232" s="12">
        <f t="shared" si="167"/>
        <v>22.730384615384615</v>
      </c>
      <c r="Q1232" s="12">
        <f t="shared" si="168"/>
        <v>33.076538461538462</v>
      </c>
      <c r="R1232" s="6" t="str">
        <f t="shared" si="169"/>
        <v>YES</v>
      </c>
      <c r="S1232" s="6" t="str">
        <f t="shared" si="172"/>
        <v>YES</v>
      </c>
      <c r="T1232" s="12">
        <f t="shared" si="173"/>
        <v>325</v>
      </c>
      <c r="U1232" s="12">
        <f t="shared" si="170"/>
        <v>859.99</v>
      </c>
      <c r="V1232" s="12">
        <f t="shared" si="171"/>
        <v>-534.99</v>
      </c>
    </row>
    <row r="1233" spans="1:22" x14ac:dyDescent="0.25">
      <c r="A1233" s="6" t="s">
        <v>24</v>
      </c>
      <c r="B1233" s="6" t="s">
        <v>23</v>
      </c>
      <c r="C1233" s="6" t="s">
        <v>791</v>
      </c>
      <c r="D1233" s="6" t="s">
        <v>791</v>
      </c>
      <c r="E1233" s="6" t="s">
        <v>655</v>
      </c>
      <c r="F1233" s="6" t="s">
        <v>656</v>
      </c>
      <c r="G1233" s="7" t="s">
        <v>657</v>
      </c>
      <c r="H1233" s="6" t="s">
        <v>792</v>
      </c>
      <c r="I1233" s="6" t="s">
        <v>220</v>
      </c>
      <c r="J1233" s="6" t="s">
        <v>794</v>
      </c>
      <c r="K1233" s="12">
        <v>10</v>
      </c>
      <c r="L1233" s="9">
        <v>27</v>
      </c>
      <c r="M1233" s="12">
        <v>657.2</v>
      </c>
      <c r="N1233" s="12">
        <v>826.42</v>
      </c>
      <c r="O1233" s="11">
        <f t="shared" si="166"/>
        <v>24.340740740740742</v>
      </c>
      <c r="P1233" s="12">
        <f t="shared" si="167"/>
        <v>30.608148148148146</v>
      </c>
      <c r="Q1233" s="12">
        <f t="shared" si="168"/>
        <v>54.948888888888888</v>
      </c>
      <c r="R1233" s="6" t="str">
        <f t="shared" si="169"/>
        <v>YES</v>
      </c>
      <c r="S1233" s="6" t="str">
        <f t="shared" si="172"/>
        <v>YES</v>
      </c>
      <c r="T1233" s="12">
        <f t="shared" si="173"/>
        <v>337.5</v>
      </c>
      <c r="U1233" s="12">
        <f t="shared" si="170"/>
        <v>1483.62</v>
      </c>
      <c r="V1233" s="12">
        <f t="shared" si="171"/>
        <v>-1146.1199999999999</v>
      </c>
    </row>
    <row r="1234" spans="1:22" x14ac:dyDescent="0.25">
      <c r="A1234" s="6" t="s">
        <v>24</v>
      </c>
      <c r="B1234" s="6" t="s">
        <v>23</v>
      </c>
      <c r="C1234" s="6" t="s">
        <v>791</v>
      </c>
      <c r="D1234" s="6" t="s">
        <v>791</v>
      </c>
      <c r="E1234" s="6" t="s">
        <v>655</v>
      </c>
      <c r="F1234" s="6" t="s">
        <v>656</v>
      </c>
      <c r="G1234" s="7" t="s">
        <v>657</v>
      </c>
      <c r="H1234" s="6" t="s">
        <v>792</v>
      </c>
      <c r="I1234" s="6" t="s">
        <v>220</v>
      </c>
      <c r="J1234" s="6" t="s">
        <v>795</v>
      </c>
      <c r="K1234" s="12">
        <v>5</v>
      </c>
      <c r="L1234" s="9">
        <v>131</v>
      </c>
      <c r="M1234" s="12">
        <v>909.4</v>
      </c>
      <c r="N1234" s="12">
        <v>6272.2</v>
      </c>
      <c r="O1234" s="11">
        <f t="shared" si="166"/>
        <v>6.9419847328244275</v>
      </c>
      <c r="P1234" s="12">
        <f t="shared" si="167"/>
        <v>47.879389312977096</v>
      </c>
      <c r="Q1234" s="12">
        <f t="shared" si="168"/>
        <v>54.82137404580152</v>
      </c>
      <c r="R1234" s="6" t="str">
        <f t="shared" si="169"/>
        <v>YES</v>
      </c>
      <c r="S1234" s="6" t="str">
        <f t="shared" si="172"/>
        <v>YES</v>
      </c>
      <c r="T1234" s="12">
        <f t="shared" si="173"/>
        <v>1637.5</v>
      </c>
      <c r="U1234" s="12">
        <f t="shared" si="170"/>
        <v>7181.5999999999995</v>
      </c>
      <c r="V1234" s="12">
        <f t="shared" si="171"/>
        <v>-5544.0999999999995</v>
      </c>
    </row>
    <row r="1235" spans="1:22" x14ac:dyDescent="0.25">
      <c r="A1235" s="6" t="s">
        <v>24</v>
      </c>
      <c r="B1235" s="6" t="s">
        <v>23</v>
      </c>
      <c r="C1235" s="6" t="s">
        <v>791</v>
      </c>
      <c r="D1235" s="6" t="s">
        <v>791</v>
      </c>
      <c r="E1235" s="6" t="s">
        <v>655</v>
      </c>
      <c r="F1235" s="6" t="s">
        <v>656</v>
      </c>
      <c r="G1235" s="7" t="s">
        <v>657</v>
      </c>
      <c r="H1235" s="6" t="s">
        <v>792</v>
      </c>
      <c r="I1235" s="6" t="s">
        <v>220</v>
      </c>
      <c r="J1235" s="6" t="s">
        <v>796</v>
      </c>
      <c r="K1235" s="12">
        <v>5</v>
      </c>
      <c r="L1235" s="9">
        <v>182</v>
      </c>
      <c r="M1235" s="12">
        <v>364.2</v>
      </c>
      <c r="N1235" s="12">
        <v>8921.2999999999993</v>
      </c>
      <c r="O1235" s="11">
        <f t="shared" si="166"/>
        <v>2.0010989010989011</v>
      </c>
      <c r="P1235" s="12">
        <f t="shared" si="167"/>
        <v>49.018131868131867</v>
      </c>
      <c r="Q1235" s="12">
        <f t="shared" si="168"/>
        <v>51.019230769230766</v>
      </c>
      <c r="R1235" s="6" t="str">
        <f t="shared" si="169"/>
        <v>YES</v>
      </c>
      <c r="S1235" s="6" t="str">
        <f t="shared" si="172"/>
        <v>NO</v>
      </c>
      <c r="T1235" s="12">
        <f t="shared" si="173"/>
        <v>2275</v>
      </c>
      <c r="U1235" s="12">
        <f t="shared" si="170"/>
        <v>9285.5</v>
      </c>
      <c r="V1235" s="12">
        <f t="shared" si="171"/>
        <v>-7010.5</v>
      </c>
    </row>
    <row r="1236" spans="1:22" x14ac:dyDescent="0.25">
      <c r="A1236" s="6" t="s">
        <v>24</v>
      </c>
      <c r="B1236" s="6" t="s">
        <v>23</v>
      </c>
      <c r="C1236" s="6" t="s">
        <v>791</v>
      </c>
      <c r="D1236" s="6" t="s">
        <v>791</v>
      </c>
      <c r="E1236" s="6" t="s">
        <v>655</v>
      </c>
      <c r="F1236" s="6" t="s">
        <v>656</v>
      </c>
      <c r="G1236" s="7" t="s">
        <v>657</v>
      </c>
      <c r="H1236" s="6" t="s">
        <v>792</v>
      </c>
      <c r="I1236" s="6" t="s">
        <v>220</v>
      </c>
      <c r="J1236" s="6" t="s">
        <v>796</v>
      </c>
      <c r="K1236" s="12">
        <v>23.8</v>
      </c>
      <c r="L1236" s="9">
        <v>15</v>
      </c>
      <c r="M1236" s="12">
        <v>576.1</v>
      </c>
      <c r="O1236" s="11">
        <f t="shared" si="166"/>
        <v>38.406666666666666</v>
      </c>
      <c r="P1236" s="12">
        <f t="shared" si="167"/>
        <v>0</v>
      </c>
      <c r="Q1236" s="12">
        <f t="shared" si="168"/>
        <v>38.406666666666666</v>
      </c>
      <c r="R1236" s="6" t="str">
        <f t="shared" si="169"/>
        <v>YES</v>
      </c>
      <c r="S1236" s="6" t="str">
        <f t="shared" si="172"/>
        <v>YES</v>
      </c>
      <c r="T1236" s="12">
        <f t="shared" si="173"/>
        <v>187.5</v>
      </c>
      <c r="U1236" s="12">
        <f t="shared" si="170"/>
        <v>576.1</v>
      </c>
      <c r="V1236" s="12">
        <f t="shared" si="171"/>
        <v>-388.6</v>
      </c>
    </row>
    <row r="1237" spans="1:22" x14ac:dyDescent="0.25">
      <c r="A1237" s="6" t="s">
        <v>24</v>
      </c>
      <c r="B1237" s="6" t="s">
        <v>23</v>
      </c>
      <c r="C1237" s="6" t="s">
        <v>791</v>
      </c>
      <c r="D1237" s="6" t="s">
        <v>791</v>
      </c>
      <c r="E1237" s="6" t="s">
        <v>655</v>
      </c>
      <c r="F1237" s="6" t="s">
        <v>656</v>
      </c>
      <c r="G1237" s="7" t="s">
        <v>657</v>
      </c>
      <c r="H1237" s="6" t="s">
        <v>792</v>
      </c>
      <c r="I1237" s="6" t="s">
        <v>220</v>
      </c>
      <c r="J1237" s="6" t="s">
        <v>753</v>
      </c>
      <c r="K1237" s="12">
        <v>10</v>
      </c>
      <c r="L1237" s="9">
        <v>58</v>
      </c>
      <c r="M1237" s="12">
        <v>255.3</v>
      </c>
      <c r="O1237" s="11">
        <f t="shared" si="166"/>
        <v>4.4017241379310343</v>
      </c>
      <c r="P1237" s="12">
        <f t="shared" si="167"/>
        <v>0</v>
      </c>
      <c r="Q1237" s="12">
        <f t="shared" si="168"/>
        <v>4.4017241379310343</v>
      </c>
      <c r="R1237" s="6" t="str">
        <f t="shared" si="169"/>
        <v>NO</v>
      </c>
      <c r="S1237" s="6" t="str">
        <f t="shared" si="172"/>
        <v>YES</v>
      </c>
      <c r="T1237" s="12">
        <f t="shared" si="173"/>
        <v>725</v>
      </c>
      <c r="U1237" s="12">
        <f t="shared" si="170"/>
        <v>255.3</v>
      </c>
      <c r="V1237" s="12">
        <f t="shared" si="171"/>
        <v>469.7</v>
      </c>
    </row>
    <row r="1238" spans="1:22" x14ac:dyDescent="0.25">
      <c r="A1238" s="6" t="s">
        <v>24</v>
      </c>
      <c r="B1238" s="6" t="s">
        <v>23</v>
      </c>
      <c r="C1238" s="6" t="s">
        <v>791</v>
      </c>
      <c r="D1238" s="6" t="s">
        <v>791</v>
      </c>
      <c r="E1238" s="6" t="s">
        <v>655</v>
      </c>
      <c r="F1238" s="6" t="s">
        <v>656</v>
      </c>
      <c r="G1238" s="7" t="s">
        <v>657</v>
      </c>
      <c r="H1238" s="6" t="s">
        <v>792</v>
      </c>
      <c r="I1238" s="6" t="s">
        <v>220</v>
      </c>
      <c r="J1238" s="6" t="s">
        <v>753</v>
      </c>
      <c r="K1238" s="12">
        <v>5</v>
      </c>
      <c r="L1238" s="9">
        <v>51</v>
      </c>
      <c r="M1238" s="12">
        <v>394.05</v>
      </c>
      <c r="N1238" s="12">
        <v>3746.52</v>
      </c>
      <c r="O1238" s="11">
        <f t="shared" si="166"/>
        <v>7.7264705882352942</v>
      </c>
      <c r="P1238" s="12">
        <f t="shared" si="167"/>
        <v>73.461176470588228</v>
      </c>
      <c r="Q1238" s="12">
        <f t="shared" si="168"/>
        <v>81.187647058823529</v>
      </c>
      <c r="R1238" s="6" t="str">
        <f t="shared" si="169"/>
        <v>YES</v>
      </c>
      <c r="S1238" s="6" t="str">
        <f t="shared" si="172"/>
        <v>YES</v>
      </c>
      <c r="T1238" s="12">
        <f t="shared" si="173"/>
        <v>637.5</v>
      </c>
      <c r="U1238" s="12">
        <f t="shared" si="170"/>
        <v>4140.57</v>
      </c>
      <c r="V1238" s="12">
        <f t="shared" si="171"/>
        <v>-3503.0699999999997</v>
      </c>
    </row>
    <row r="1239" spans="1:22" x14ac:dyDescent="0.25">
      <c r="A1239" s="6" t="s">
        <v>24</v>
      </c>
      <c r="B1239" s="6" t="s">
        <v>23</v>
      </c>
      <c r="C1239" s="6" t="s">
        <v>791</v>
      </c>
      <c r="D1239" s="6" t="s">
        <v>791</v>
      </c>
      <c r="E1239" s="6" t="s">
        <v>655</v>
      </c>
      <c r="F1239" s="6" t="s">
        <v>656</v>
      </c>
      <c r="G1239" s="7" t="s">
        <v>657</v>
      </c>
      <c r="H1239" s="6" t="s">
        <v>792</v>
      </c>
      <c r="I1239" s="6" t="s">
        <v>220</v>
      </c>
      <c r="J1239" s="6" t="s">
        <v>753</v>
      </c>
      <c r="K1239" s="12">
        <v>15</v>
      </c>
      <c r="L1239" s="9">
        <v>26</v>
      </c>
      <c r="M1239" s="12">
        <v>394.2</v>
      </c>
      <c r="N1239" s="12">
        <v>155.13</v>
      </c>
      <c r="O1239" s="11">
        <f t="shared" si="166"/>
        <v>15.161538461538461</v>
      </c>
      <c r="P1239" s="12">
        <f t="shared" si="167"/>
        <v>5.9665384615384616</v>
      </c>
      <c r="Q1239" s="12">
        <f t="shared" si="168"/>
        <v>21.128076923076922</v>
      </c>
      <c r="R1239" s="6" t="str">
        <f t="shared" si="169"/>
        <v>YES</v>
      </c>
      <c r="S1239" s="6" t="str">
        <f t="shared" si="172"/>
        <v>YES</v>
      </c>
      <c r="T1239" s="12">
        <f t="shared" si="173"/>
        <v>325</v>
      </c>
      <c r="U1239" s="12">
        <f t="shared" si="170"/>
        <v>549.32999999999993</v>
      </c>
      <c r="V1239" s="12">
        <f t="shared" si="171"/>
        <v>-224.32999999999993</v>
      </c>
    </row>
    <row r="1240" spans="1:22" x14ac:dyDescent="0.25">
      <c r="A1240" s="6" t="s">
        <v>24</v>
      </c>
      <c r="B1240" s="6" t="s">
        <v>23</v>
      </c>
      <c r="C1240" s="6" t="s">
        <v>791</v>
      </c>
      <c r="D1240" s="6" t="s">
        <v>791</v>
      </c>
      <c r="E1240" s="6" t="s">
        <v>655</v>
      </c>
      <c r="F1240" s="6" t="s">
        <v>656</v>
      </c>
      <c r="G1240" s="7" t="s">
        <v>657</v>
      </c>
      <c r="H1240" s="6" t="s">
        <v>792</v>
      </c>
      <c r="I1240" s="6" t="s">
        <v>220</v>
      </c>
      <c r="J1240" s="6" t="s">
        <v>797</v>
      </c>
      <c r="K1240" s="12">
        <v>20</v>
      </c>
      <c r="L1240" s="9">
        <v>7</v>
      </c>
      <c r="M1240" s="12">
        <v>136.19999999999999</v>
      </c>
      <c r="O1240" s="11">
        <f t="shared" si="166"/>
        <v>19.457142857142856</v>
      </c>
      <c r="P1240" s="12">
        <f t="shared" si="167"/>
        <v>0</v>
      </c>
      <c r="Q1240" s="12">
        <f t="shared" si="168"/>
        <v>19.457142857142856</v>
      </c>
      <c r="R1240" s="6" t="str">
        <f t="shared" si="169"/>
        <v>YES</v>
      </c>
      <c r="S1240" s="6" t="str">
        <f t="shared" si="172"/>
        <v>YES</v>
      </c>
      <c r="T1240" s="12">
        <f t="shared" si="173"/>
        <v>87.5</v>
      </c>
      <c r="U1240" s="12">
        <f t="shared" si="170"/>
        <v>136.19999999999999</v>
      </c>
      <c r="V1240" s="12">
        <f t="shared" si="171"/>
        <v>-48.699999999999989</v>
      </c>
    </row>
    <row r="1241" spans="1:22" x14ac:dyDescent="0.25">
      <c r="A1241" s="6" t="s">
        <v>24</v>
      </c>
      <c r="B1241" s="6" t="s">
        <v>23</v>
      </c>
      <c r="C1241" s="6" t="s">
        <v>791</v>
      </c>
      <c r="D1241" s="6" t="s">
        <v>791</v>
      </c>
      <c r="E1241" s="6" t="s">
        <v>655</v>
      </c>
      <c r="F1241" s="6" t="s">
        <v>656</v>
      </c>
      <c r="G1241" s="7" t="s">
        <v>657</v>
      </c>
      <c r="H1241" s="6" t="s">
        <v>792</v>
      </c>
      <c r="I1241" s="6" t="s">
        <v>220</v>
      </c>
      <c r="J1241" s="6" t="s">
        <v>797</v>
      </c>
      <c r="K1241" s="12">
        <v>5</v>
      </c>
      <c r="L1241" s="9">
        <v>154</v>
      </c>
      <c r="M1241" s="12">
        <v>769.7</v>
      </c>
      <c r="N1241" s="12">
        <v>10222.36</v>
      </c>
      <c r="O1241" s="11">
        <f t="shared" si="166"/>
        <v>4.9980519480519483</v>
      </c>
      <c r="P1241" s="12">
        <f t="shared" si="167"/>
        <v>66.378961038961037</v>
      </c>
      <c r="Q1241" s="12">
        <f t="shared" si="168"/>
        <v>71.377012987012989</v>
      </c>
      <c r="R1241" s="6" t="str">
        <f t="shared" si="169"/>
        <v>YES</v>
      </c>
      <c r="S1241" s="6" t="str">
        <f t="shared" si="172"/>
        <v>YES</v>
      </c>
      <c r="T1241" s="12">
        <f t="shared" si="173"/>
        <v>1925</v>
      </c>
      <c r="U1241" s="12">
        <f t="shared" si="170"/>
        <v>10992.060000000001</v>
      </c>
      <c r="V1241" s="12">
        <f t="shared" si="171"/>
        <v>-9067.0600000000013</v>
      </c>
    </row>
    <row r="1242" spans="1:22" x14ac:dyDescent="0.25">
      <c r="A1242" s="6" t="s">
        <v>24</v>
      </c>
      <c r="B1242" s="6" t="s">
        <v>23</v>
      </c>
      <c r="C1242" s="6" t="s">
        <v>791</v>
      </c>
      <c r="D1242" s="6" t="s">
        <v>791</v>
      </c>
      <c r="E1242" s="6" t="s">
        <v>655</v>
      </c>
      <c r="F1242" s="6" t="s">
        <v>656</v>
      </c>
      <c r="G1242" s="7" t="s">
        <v>657</v>
      </c>
      <c r="H1242" s="6" t="s">
        <v>792</v>
      </c>
      <c r="I1242" s="6" t="s">
        <v>220</v>
      </c>
      <c r="J1242" s="6" t="s">
        <v>797</v>
      </c>
      <c r="K1242" s="12">
        <v>7.98</v>
      </c>
      <c r="L1242" s="9">
        <v>62</v>
      </c>
      <c r="M1242" s="12">
        <v>497.95</v>
      </c>
      <c r="O1242" s="11">
        <f t="shared" si="166"/>
        <v>8.0314516129032256</v>
      </c>
      <c r="P1242" s="12">
        <f t="shared" si="167"/>
        <v>0</v>
      </c>
      <c r="Q1242" s="12">
        <f t="shared" si="168"/>
        <v>8.0314516129032256</v>
      </c>
      <c r="R1242" s="6" t="str">
        <f t="shared" si="169"/>
        <v>NO</v>
      </c>
      <c r="S1242" s="6" t="str">
        <f t="shared" si="172"/>
        <v>YES</v>
      </c>
      <c r="T1242" s="12">
        <f t="shared" si="173"/>
        <v>775</v>
      </c>
      <c r="U1242" s="12">
        <f t="shared" si="170"/>
        <v>497.95</v>
      </c>
      <c r="V1242" s="12">
        <f t="shared" si="171"/>
        <v>277.05</v>
      </c>
    </row>
    <row r="1243" spans="1:22" x14ac:dyDescent="0.25">
      <c r="A1243" s="6" t="s">
        <v>24</v>
      </c>
      <c r="B1243" s="6" t="s">
        <v>23</v>
      </c>
      <c r="C1243" s="6" t="s">
        <v>791</v>
      </c>
      <c r="D1243" s="6" t="s">
        <v>791</v>
      </c>
      <c r="E1243" s="6" t="s">
        <v>655</v>
      </c>
      <c r="F1243" s="6" t="s">
        <v>656</v>
      </c>
      <c r="G1243" s="7" t="s">
        <v>657</v>
      </c>
      <c r="H1243" s="6" t="s">
        <v>792</v>
      </c>
      <c r="I1243" s="6" t="s">
        <v>220</v>
      </c>
      <c r="J1243" s="6" t="s">
        <v>798</v>
      </c>
      <c r="K1243" s="12">
        <v>20</v>
      </c>
      <c r="L1243" s="9">
        <v>7</v>
      </c>
      <c r="M1243" s="12">
        <v>133.6</v>
      </c>
      <c r="O1243" s="11">
        <f t="shared" si="166"/>
        <v>19.085714285714285</v>
      </c>
      <c r="P1243" s="12">
        <f t="shared" si="167"/>
        <v>0</v>
      </c>
      <c r="Q1243" s="12">
        <f t="shared" si="168"/>
        <v>19.085714285714285</v>
      </c>
      <c r="R1243" s="6" t="str">
        <f t="shared" si="169"/>
        <v>YES</v>
      </c>
      <c r="S1243" s="6" t="str">
        <f t="shared" si="172"/>
        <v>YES</v>
      </c>
      <c r="T1243" s="12">
        <f t="shared" si="173"/>
        <v>87.5</v>
      </c>
      <c r="U1243" s="12">
        <f t="shared" si="170"/>
        <v>133.6</v>
      </c>
      <c r="V1243" s="12">
        <f t="shared" si="171"/>
        <v>-46.099999999999994</v>
      </c>
    </row>
    <row r="1244" spans="1:22" x14ac:dyDescent="0.25">
      <c r="A1244" s="6" t="s">
        <v>24</v>
      </c>
      <c r="B1244" s="6" t="s">
        <v>23</v>
      </c>
      <c r="C1244" s="6" t="s">
        <v>791</v>
      </c>
      <c r="D1244" s="6" t="s">
        <v>791</v>
      </c>
      <c r="E1244" s="6" t="s">
        <v>655</v>
      </c>
      <c r="F1244" s="6" t="s">
        <v>656</v>
      </c>
      <c r="G1244" s="7" t="s">
        <v>657</v>
      </c>
      <c r="H1244" s="6" t="s">
        <v>792</v>
      </c>
      <c r="I1244" s="6" t="s">
        <v>220</v>
      </c>
      <c r="J1244" s="6" t="s">
        <v>798</v>
      </c>
      <c r="K1244" s="12">
        <v>5</v>
      </c>
      <c r="L1244" s="9">
        <v>111</v>
      </c>
      <c r="M1244" s="12">
        <v>553.54999999999995</v>
      </c>
      <c r="N1244" s="12">
        <v>5686.2</v>
      </c>
      <c r="O1244" s="11">
        <f t="shared" ref="O1244:O1307" si="174">M1244/L1244</f>
        <v>4.986936936936937</v>
      </c>
      <c r="P1244" s="12">
        <f t="shared" si="167"/>
        <v>51.227027027027027</v>
      </c>
      <c r="Q1244" s="12">
        <f t="shared" si="168"/>
        <v>56.213963963963963</v>
      </c>
      <c r="R1244" s="6" t="str">
        <f t="shared" si="169"/>
        <v>YES</v>
      </c>
      <c r="S1244" s="6" t="str">
        <f t="shared" si="172"/>
        <v>YES</v>
      </c>
      <c r="T1244" s="12">
        <f t="shared" si="173"/>
        <v>1387.5</v>
      </c>
      <c r="U1244" s="12">
        <f t="shared" si="170"/>
        <v>6239.75</v>
      </c>
      <c r="V1244" s="12">
        <f t="shared" si="171"/>
        <v>-4852.25</v>
      </c>
    </row>
    <row r="1245" spans="1:22" x14ac:dyDescent="0.25">
      <c r="A1245" s="6" t="s">
        <v>24</v>
      </c>
      <c r="B1245" s="6" t="s">
        <v>23</v>
      </c>
      <c r="C1245" s="6" t="s">
        <v>791</v>
      </c>
      <c r="D1245" s="6" t="s">
        <v>791</v>
      </c>
      <c r="E1245" s="6" t="s">
        <v>655</v>
      </c>
      <c r="F1245" s="6" t="s">
        <v>656</v>
      </c>
      <c r="G1245" s="7" t="s">
        <v>657</v>
      </c>
      <c r="H1245" s="6" t="s">
        <v>792</v>
      </c>
      <c r="I1245" s="6" t="s">
        <v>220</v>
      </c>
      <c r="J1245" s="6" t="s">
        <v>798</v>
      </c>
      <c r="K1245" s="12">
        <v>10</v>
      </c>
      <c r="L1245" s="9">
        <v>13</v>
      </c>
      <c r="M1245" s="12">
        <v>134.6</v>
      </c>
      <c r="O1245" s="11">
        <f t="shared" si="174"/>
        <v>10.353846153846153</v>
      </c>
      <c r="P1245" s="12">
        <f t="shared" si="167"/>
        <v>0</v>
      </c>
      <c r="Q1245" s="12">
        <f t="shared" si="168"/>
        <v>10.353846153846153</v>
      </c>
      <c r="R1245" s="6" t="str">
        <f t="shared" si="169"/>
        <v>NO</v>
      </c>
      <c r="S1245" s="6" t="str">
        <f t="shared" si="172"/>
        <v>YES</v>
      </c>
      <c r="T1245" s="12">
        <f t="shared" si="173"/>
        <v>162.5</v>
      </c>
      <c r="U1245" s="12">
        <f t="shared" si="170"/>
        <v>134.6</v>
      </c>
      <c r="V1245" s="12">
        <f t="shared" si="171"/>
        <v>27.900000000000006</v>
      </c>
    </row>
    <row r="1246" spans="1:22" x14ac:dyDescent="0.25">
      <c r="A1246" s="6" t="s">
        <v>24</v>
      </c>
      <c r="B1246" s="6" t="s">
        <v>23</v>
      </c>
      <c r="C1246" s="6" t="s">
        <v>791</v>
      </c>
      <c r="D1246" s="6" t="s">
        <v>791</v>
      </c>
      <c r="E1246" s="6" t="s">
        <v>655</v>
      </c>
      <c r="F1246" s="6" t="s">
        <v>656</v>
      </c>
      <c r="G1246" s="7" t="s">
        <v>657</v>
      </c>
      <c r="H1246" s="6" t="s">
        <v>792</v>
      </c>
      <c r="I1246" s="6" t="s">
        <v>220</v>
      </c>
      <c r="J1246" s="6" t="s">
        <v>798</v>
      </c>
      <c r="K1246" s="12">
        <v>6.29</v>
      </c>
      <c r="L1246" s="9">
        <v>21</v>
      </c>
      <c r="M1246" s="12">
        <v>135.05000000000001</v>
      </c>
      <c r="N1246" s="12">
        <v>1247.93</v>
      </c>
      <c r="O1246" s="11">
        <f t="shared" si="174"/>
        <v>6.4309523809523812</v>
      </c>
      <c r="P1246" s="12">
        <f t="shared" si="167"/>
        <v>59.4252380952381</v>
      </c>
      <c r="Q1246" s="12">
        <f t="shared" si="168"/>
        <v>65.856190476190477</v>
      </c>
      <c r="R1246" s="6" t="str">
        <f t="shared" si="169"/>
        <v>YES</v>
      </c>
      <c r="S1246" s="6" t="str">
        <f t="shared" si="172"/>
        <v>YES</v>
      </c>
      <c r="T1246" s="12">
        <f t="shared" si="173"/>
        <v>262.5</v>
      </c>
      <c r="U1246" s="12">
        <f t="shared" si="170"/>
        <v>1382.98</v>
      </c>
      <c r="V1246" s="12">
        <f t="shared" si="171"/>
        <v>-1120.48</v>
      </c>
    </row>
    <row r="1247" spans="1:22" x14ac:dyDescent="0.25">
      <c r="A1247" s="6" t="s">
        <v>24</v>
      </c>
      <c r="B1247" s="6" t="s">
        <v>23</v>
      </c>
      <c r="C1247" s="6" t="s">
        <v>791</v>
      </c>
      <c r="D1247" s="6" t="s">
        <v>791</v>
      </c>
      <c r="E1247" s="6" t="s">
        <v>655</v>
      </c>
      <c r="F1247" s="6" t="s">
        <v>656</v>
      </c>
      <c r="G1247" s="7" t="s">
        <v>657</v>
      </c>
      <c r="H1247" s="6" t="s">
        <v>792</v>
      </c>
      <c r="I1247" s="6" t="s">
        <v>220</v>
      </c>
      <c r="J1247" s="6" t="s">
        <v>798</v>
      </c>
      <c r="K1247" s="12">
        <v>18.46</v>
      </c>
      <c r="L1247" s="9">
        <v>12</v>
      </c>
      <c r="M1247" s="12">
        <v>224.25</v>
      </c>
      <c r="O1247" s="11">
        <f t="shared" si="174"/>
        <v>18.6875</v>
      </c>
      <c r="P1247" s="12">
        <f t="shared" si="167"/>
        <v>0</v>
      </c>
      <c r="Q1247" s="12">
        <f t="shared" si="168"/>
        <v>18.6875</v>
      </c>
      <c r="R1247" s="6" t="str">
        <f t="shared" si="169"/>
        <v>YES</v>
      </c>
      <c r="S1247" s="6" t="str">
        <f t="shared" si="172"/>
        <v>YES</v>
      </c>
      <c r="T1247" s="12">
        <f t="shared" si="173"/>
        <v>150</v>
      </c>
      <c r="U1247" s="12">
        <f t="shared" si="170"/>
        <v>224.25</v>
      </c>
      <c r="V1247" s="12">
        <f t="shared" si="171"/>
        <v>-74.25</v>
      </c>
    </row>
    <row r="1248" spans="1:22" x14ac:dyDescent="0.25">
      <c r="A1248" s="6" t="s">
        <v>24</v>
      </c>
      <c r="B1248" s="6" t="s">
        <v>23</v>
      </c>
      <c r="C1248" s="6" t="s">
        <v>791</v>
      </c>
      <c r="D1248" s="6" t="s">
        <v>791</v>
      </c>
      <c r="E1248" s="6" t="s">
        <v>655</v>
      </c>
      <c r="F1248" s="6" t="s">
        <v>656</v>
      </c>
      <c r="G1248" s="7" t="s">
        <v>657</v>
      </c>
      <c r="H1248" s="6" t="s">
        <v>792</v>
      </c>
      <c r="I1248" s="6" t="s">
        <v>220</v>
      </c>
      <c r="J1248" s="6" t="s">
        <v>758</v>
      </c>
      <c r="K1248" s="12">
        <v>5</v>
      </c>
      <c r="L1248" s="9">
        <v>39</v>
      </c>
      <c r="M1248" s="12">
        <v>193.2</v>
      </c>
      <c r="N1248" s="12">
        <v>1960.3</v>
      </c>
      <c r="O1248" s="11">
        <f t="shared" si="174"/>
        <v>4.9538461538461531</v>
      </c>
      <c r="P1248" s="12">
        <f t="shared" si="167"/>
        <v>50.264102564102565</v>
      </c>
      <c r="Q1248" s="12">
        <f t="shared" si="168"/>
        <v>55.217948717948715</v>
      </c>
      <c r="R1248" s="6" t="str">
        <f t="shared" si="169"/>
        <v>YES</v>
      </c>
      <c r="S1248" s="6" t="str">
        <f t="shared" si="172"/>
        <v>YES</v>
      </c>
      <c r="T1248" s="12">
        <f t="shared" si="173"/>
        <v>487.5</v>
      </c>
      <c r="U1248" s="12">
        <f t="shared" si="170"/>
        <v>2153.5</v>
      </c>
      <c r="V1248" s="12">
        <f t="shared" si="171"/>
        <v>-1666</v>
      </c>
    </row>
    <row r="1249" spans="1:22" x14ac:dyDescent="0.25">
      <c r="A1249" s="6" t="s">
        <v>24</v>
      </c>
      <c r="B1249" s="6" t="s">
        <v>23</v>
      </c>
      <c r="C1249" s="6" t="s">
        <v>791</v>
      </c>
      <c r="D1249" s="6" t="s">
        <v>791</v>
      </c>
      <c r="E1249" s="6" t="s">
        <v>655</v>
      </c>
      <c r="F1249" s="6" t="s">
        <v>656</v>
      </c>
      <c r="G1249" s="7" t="s">
        <v>657</v>
      </c>
      <c r="H1249" s="6" t="s">
        <v>792</v>
      </c>
      <c r="I1249" s="6" t="s">
        <v>220</v>
      </c>
      <c r="J1249" s="6" t="s">
        <v>799</v>
      </c>
      <c r="K1249" s="12">
        <v>5</v>
      </c>
      <c r="L1249" s="9">
        <v>165</v>
      </c>
      <c r="M1249" s="12">
        <v>824.5</v>
      </c>
      <c r="N1249" s="12">
        <v>8415.4699999999993</v>
      </c>
      <c r="O1249" s="11">
        <f t="shared" si="174"/>
        <v>4.9969696969696971</v>
      </c>
      <c r="P1249" s="12">
        <f t="shared" si="167"/>
        <v>51.002848484848478</v>
      </c>
      <c r="Q1249" s="12">
        <f t="shared" si="168"/>
        <v>55.999818181818178</v>
      </c>
      <c r="R1249" s="6" t="str">
        <f t="shared" si="169"/>
        <v>YES</v>
      </c>
      <c r="S1249" s="6" t="str">
        <f t="shared" si="172"/>
        <v>YES</v>
      </c>
      <c r="T1249" s="12">
        <f t="shared" si="173"/>
        <v>2062.5</v>
      </c>
      <c r="U1249" s="12">
        <f t="shared" si="170"/>
        <v>9239.9699999999993</v>
      </c>
      <c r="V1249" s="12">
        <f t="shared" si="171"/>
        <v>-7177.4699999999993</v>
      </c>
    </row>
    <row r="1250" spans="1:22" x14ac:dyDescent="0.25">
      <c r="A1250" s="6" t="s">
        <v>24</v>
      </c>
      <c r="B1250" s="6" t="s">
        <v>23</v>
      </c>
      <c r="C1250" s="6" t="s">
        <v>791</v>
      </c>
      <c r="D1250" s="6" t="s">
        <v>791</v>
      </c>
      <c r="E1250" s="6" t="s">
        <v>655</v>
      </c>
      <c r="F1250" s="6" t="s">
        <v>656</v>
      </c>
      <c r="G1250" s="7" t="s">
        <v>657</v>
      </c>
      <c r="H1250" s="6" t="s">
        <v>792</v>
      </c>
      <c r="I1250" s="6" t="s">
        <v>220</v>
      </c>
      <c r="J1250" s="6" t="s">
        <v>800</v>
      </c>
      <c r="K1250" s="12">
        <v>10</v>
      </c>
      <c r="L1250" s="9">
        <v>132</v>
      </c>
      <c r="M1250" s="12">
        <v>1317.4</v>
      </c>
      <c r="N1250" s="12">
        <v>3954.7</v>
      </c>
      <c r="O1250" s="11">
        <f t="shared" si="174"/>
        <v>9.9803030303030305</v>
      </c>
      <c r="P1250" s="12">
        <f t="shared" si="167"/>
        <v>29.959848484848482</v>
      </c>
      <c r="Q1250" s="12">
        <f t="shared" si="168"/>
        <v>39.94015151515152</v>
      </c>
      <c r="R1250" s="6" t="str">
        <f t="shared" si="169"/>
        <v>YES</v>
      </c>
      <c r="S1250" s="6" t="str">
        <f t="shared" si="172"/>
        <v>YES</v>
      </c>
      <c r="T1250" s="12">
        <f t="shared" si="173"/>
        <v>1650</v>
      </c>
      <c r="U1250" s="12">
        <f t="shared" si="170"/>
        <v>5272.1</v>
      </c>
      <c r="V1250" s="12">
        <f t="shared" si="171"/>
        <v>-3622.1000000000004</v>
      </c>
    </row>
    <row r="1251" spans="1:22" x14ac:dyDescent="0.25">
      <c r="A1251" s="6" t="s">
        <v>24</v>
      </c>
      <c r="B1251" s="6" t="s">
        <v>23</v>
      </c>
      <c r="C1251" s="6" t="s">
        <v>791</v>
      </c>
      <c r="D1251" s="6" t="s">
        <v>791</v>
      </c>
      <c r="E1251" s="6" t="s">
        <v>655</v>
      </c>
      <c r="F1251" s="6" t="s">
        <v>656</v>
      </c>
      <c r="G1251" s="7" t="s">
        <v>657</v>
      </c>
      <c r="H1251" s="6" t="s">
        <v>792</v>
      </c>
      <c r="I1251" s="6" t="s">
        <v>220</v>
      </c>
      <c r="J1251" s="6" t="s">
        <v>801</v>
      </c>
      <c r="N1251" s="12">
        <v>115.27</v>
      </c>
      <c r="O1251" s="11" t="e">
        <f t="shared" si="174"/>
        <v>#DIV/0!</v>
      </c>
      <c r="P1251" s="12" t="e">
        <f t="shared" si="167"/>
        <v>#DIV/0!</v>
      </c>
      <c r="Q1251" s="12" t="e">
        <f t="shared" si="168"/>
        <v>#DIV/0!</v>
      </c>
      <c r="R1251" s="6" t="e">
        <f t="shared" si="169"/>
        <v>#DIV/0!</v>
      </c>
      <c r="S1251" s="6" t="e">
        <f t="shared" si="172"/>
        <v>#DIV/0!</v>
      </c>
      <c r="T1251" s="12">
        <f t="shared" si="173"/>
        <v>0</v>
      </c>
      <c r="U1251" s="12">
        <f t="shared" si="170"/>
        <v>115.27</v>
      </c>
      <c r="V1251" s="12">
        <f t="shared" si="171"/>
        <v>-115.27</v>
      </c>
    </row>
    <row r="1252" spans="1:22" x14ac:dyDescent="0.25">
      <c r="A1252" s="6" t="s">
        <v>24</v>
      </c>
      <c r="B1252" s="6" t="s">
        <v>23</v>
      </c>
      <c r="C1252" s="6" t="s">
        <v>791</v>
      </c>
      <c r="D1252" s="6" t="s">
        <v>791</v>
      </c>
      <c r="E1252" s="6" t="s">
        <v>655</v>
      </c>
      <c r="F1252" s="6" t="s">
        <v>656</v>
      </c>
      <c r="G1252" s="7" t="s">
        <v>657</v>
      </c>
      <c r="H1252" s="6" t="s">
        <v>792</v>
      </c>
      <c r="I1252" s="6" t="s">
        <v>220</v>
      </c>
      <c r="J1252" s="6" t="s">
        <v>802</v>
      </c>
      <c r="N1252" s="12">
        <v>127.97</v>
      </c>
      <c r="O1252" s="11" t="e">
        <f t="shared" si="174"/>
        <v>#DIV/0!</v>
      </c>
      <c r="P1252" s="12" t="e">
        <f t="shared" si="167"/>
        <v>#DIV/0!</v>
      </c>
      <c r="Q1252" s="12" t="e">
        <f t="shared" si="168"/>
        <v>#DIV/0!</v>
      </c>
      <c r="R1252" s="6" t="e">
        <f t="shared" si="169"/>
        <v>#DIV/0!</v>
      </c>
      <c r="S1252" s="6" t="e">
        <f t="shared" si="172"/>
        <v>#DIV/0!</v>
      </c>
      <c r="T1252" s="12">
        <f t="shared" si="173"/>
        <v>0</v>
      </c>
      <c r="U1252" s="12">
        <f t="shared" si="170"/>
        <v>127.97</v>
      </c>
      <c r="V1252" s="12">
        <f t="shared" si="171"/>
        <v>-127.97</v>
      </c>
    </row>
    <row r="1253" spans="1:22" x14ac:dyDescent="0.25">
      <c r="A1253" s="6" t="s">
        <v>24</v>
      </c>
      <c r="B1253" s="6" t="s">
        <v>23</v>
      </c>
      <c r="C1253" s="6" t="s">
        <v>803</v>
      </c>
      <c r="D1253" s="6" t="s">
        <v>803</v>
      </c>
      <c r="E1253" s="6" t="s">
        <v>655</v>
      </c>
      <c r="F1253" s="6" t="s">
        <v>656</v>
      </c>
      <c r="G1253" s="7" t="s">
        <v>657</v>
      </c>
      <c r="H1253" s="6" t="s">
        <v>804</v>
      </c>
      <c r="I1253" s="6" t="s">
        <v>220</v>
      </c>
      <c r="J1253" s="6" t="s">
        <v>805</v>
      </c>
      <c r="K1253" s="12">
        <v>13</v>
      </c>
      <c r="L1253" s="9">
        <v>447</v>
      </c>
      <c r="M1253" s="12">
        <v>5811</v>
      </c>
      <c r="N1253" s="12">
        <v>2281.1799999999998</v>
      </c>
      <c r="O1253" s="11">
        <f t="shared" si="174"/>
        <v>13</v>
      </c>
      <c r="P1253" s="12">
        <f t="shared" si="167"/>
        <v>5.1033109619686794</v>
      </c>
      <c r="Q1253" s="12">
        <f t="shared" si="168"/>
        <v>18.103310961968681</v>
      </c>
      <c r="R1253" s="6" t="str">
        <f t="shared" si="169"/>
        <v>YES</v>
      </c>
      <c r="S1253" s="6" t="str">
        <f t="shared" si="172"/>
        <v>YES</v>
      </c>
      <c r="T1253" s="12">
        <f t="shared" si="173"/>
        <v>5587.5</v>
      </c>
      <c r="U1253" s="12">
        <f t="shared" si="170"/>
        <v>8092.18</v>
      </c>
      <c r="V1253" s="12">
        <f t="shared" si="171"/>
        <v>-2504.6800000000003</v>
      </c>
    </row>
    <row r="1254" spans="1:22" x14ac:dyDescent="0.25">
      <c r="A1254" s="6" t="s">
        <v>24</v>
      </c>
      <c r="B1254" s="6" t="s">
        <v>23</v>
      </c>
      <c r="C1254" s="6" t="s">
        <v>803</v>
      </c>
      <c r="D1254" s="6" t="s">
        <v>803</v>
      </c>
      <c r="E1254" s="6" t="s">
        <v>655</v>
      </c>
      <c r="F1254" s="6" t="s">
        <v>656</v>
      </c>
      <c r="G1254" s="7" t="s">
        <v>657</v>
      </c>
      <c r="H1254" s="6" t="s">
        <v>804</v>
      </c>
      <c r="I1254" s="6" t="s">
        <v>220</v>
      </c>
      <c r="J1254" s="6" t="s">
        <v>806</v>
      </c>
      <c r="K1254" s="12">
        <v>10</v>
      </c>
      <c r="L1254" s="9">
        <v>304</v>
      </c>
      <c r="M1254" s="12">
        <v>3042</v>
      </c>
      <c r="N1254" s="12">
        <v>1536.18</v>
      </c>
      <c r="O1254" s="11">
        <f t="shared" si="174"/>
        <v>10.006578947368421</v>
      </c>
      <c r="P1254" s="12">
        <f t="shared" si="167"/>
        <v>5.0532236842105265</v>
      </c>
      <c r="Q1254" s="12">
        <f t="shared" si="168"/>
        <v>15.059802631578949</v>
      </c>
      <c r="R1254" s="6" t="str">
        <f t="shared" si="169"/>
        <v>YES</v>
      </c>
      <c r="S1254" s="6" t="str">
        <f t="shared" si="172"/>
        <v>YES</v>
      </c>
      <c r="T1254" s="12">
        <f t="shared" si="173"/>
        <v>3800</v>
      </c>
      <c r="U1254" s="12">
        <f t="shared" si="170"/>
        <v>4578.18</v>
      </c>
      <c r="V1254" s="12">
        <f t="shared" si="171"/>
        <v>-778.18000000000029</v>
      </c>
    </row>
    <row r="1255" spans="1:22" x14ac:dyDescent="0.25">
      <c r="A1255" s="6" t="s">
        <v>24</v>
      </c>
      <c r="B1255" s="6" t="s">
        <v>23</v>
      </c>
      <c r="C1255" s="6" t="s">
        <v>803</v>
      </c>
      <c r="D1255" s="6" t="s">
        <v>803</v>
      </c>
      <c r="E1255" s="6" t="s">
        <v>655</v>
      </c>
      <c r="F1255" s="6" t="s">
        <v>656</v>
      </c>
      <c r="G1255" s="7" t="s">
        <v>657</v>
      </c>
      <c r="H1255" s="6" t="s">
        <v>804</v>
      </c>
      <c r="I1255" s="6" t="s">
        <v>220</v>
      </c>
      <c r="J1255" s="6" t="s">
        <v>807</v>
      </c>
      <c r="K1255" s="12">
        <v>14</v>
      </c>
      <c r="L1255" s="9">
        <v>391</v>
      </c>
      <c r="M1255" s="12">
        <v>5478</v>
      </c>
      <c r="N1255" s="12">
        <v>1575</v>
      </c>
      <c r="O1255" s="11">
        <f t="shared" si="174"/>
        <v>14.010230179028133</v>
      </c>
      <c r="P1255" s="12">
        <f t="shared" si="167"/>
        <v>4.0281329923273654</v>
      </c>
      <c r="Q1255" s="12">
        <f t="shared" si="168"/>
        <v>18.038363171355499</v>
      </c>
      <c r="R1255" s="6" t="str">
        <f t="shared" si="169"/>
        <v>YES</v>
      </c>
      <c r="S1255" s="6" t="str">
        <f t="shared" si="172"/>
        <v>YES</v>
      </c>
      <c r="T1255" s="12">
        <f t="shared" si="173"/>
        <v>4887.5</v>
      </c>
      <c r="U1255" s="12">
        <f t="shared" si="170"/>
        <v>7053</v>
      </c>
      <c r="V1255" s="12">
        <f t="shared" si="171"/>
        <v>-2165.5</v>
      </c>
    </row>
    <row r="1256" spans="1:22" x14ac:dyDescent="0.25">
      <c r="A1256" s="6" t="s">
        <v>24</v>
      </c>
      <c r="B1256" s="6" t="s">
        <v>23</v>
      </c>
      <c r="C1256" s="6" t="s">
        <v>803</v>
      </c>
      <c r="D1256" s="6" t="s">
        <v>803</v>
      </c>
      <c r="E1256" s="6" t="s">
        <v>655</v>
      </c>
      <c r="F1256" s="6" t="s">
        <v>656</v>
      </c>
      <c r="G1256" s="7" t="s">
        <v>657</v>
      </c>
      <c r="H1256" s="6" t="s">
        <v>804</v>
      </c>
      <c r="I1256" s="6" t="s">
        <v>220</v>
      </c>
      <c r="J1256" s="6" t="s">
        <v>808</v>
      </c>
      <c r="K1256" s="12">
        <v>10</v>
      </c>
      <c r="L1256" s="9">
        <v>16</v>
      </c>
      <c r="M1256" s="12">
        <v>163</v>
      </c>
      <c r="N1256" s="12">
        <v>82.05</v>
      </c>
      <c r="O1256" s="11">
        <f t="shared" si="174"/>
        <v>10.1875</v>
      </c>
      <c r="P1256" s="12">
        <f t="shared" si="167"/>
        <v>5.1281249999999998</v>
      </c>
      <c r="Q1256" s="12">
        <f t="shared" si="168"/>
        <v>15.315625000000001</v>
      </c>
      <c r="R1256" s="6" t="str">
        <f t="shared" si="169"/>
        <v>YES</v>
      </c>
      <c r="S1256" s="6" t="str">
        <f t="shared" si="172"/>
        <v>YES</v>
      </c>
      <c r="T1256" s="12">
        <f t="shared" si="173"/>
        <v>200</v>
      </c>
      <c r="U1256" s="12">
        <f t="shared" si="170"/>
        <v>245.05</v>
      </c>
      <c r="V1256" s="12">
        <f t="shared" si="171"/>
        <v>-45.050000000000011</v>
      </c>
    </row>
    <row r="1257" spans="1:22" x14ac:dyDescent="0.25">
      <c r="A1257" s="6" t="s">
        <v>24</v>
      </c>
      <c r="B1257" s="6" t="s">
        <v>23</v>
      </c>
      <c r="C1257" s="6" t="s">
        <v>803</v>
      </c>
      <c r="D1257" s="6" t="s">
        <v>803</v>
      </c>
      <c r="E1257" s="6" t="s">
        <v>655</v>
      </c>
      <c r="F1257" s="6" t="s">
        <v>656</v>
      </c>
      <c r="G1257" s="7" t="s">
        <v>657</v>
      </c>
      <c r="H1257" s="6" t="s">
        <v>804</v>
      </c>
      <c r="I1257" s="6" t="s">
        <v>220</v>
      </c>
      <c r="J1257" s="6" t="s">
        <v>809</v>
      </c>
      <c r="K1257" s="12">
        <v>10</v>
      </c>
      <c r="L1257" s="9">
        <v>6.62</v>
      </c>
      <c r="M1257" s="12">
        <v>66.2</v>
      </c>
      <c r="N1257" s="12">
        <v>35</v>
      </c>
      <c r="O1257" s="11">
        <f t="shared" si="174"/>
        <v>10</v>
      </c>
      <c r="P1257" s="12">
        <f t="shared" si="167"/>
        <v>5.2870090634441089</v>
      </c>
      <c r="Q1257" s="12">
        <f t="shared" si="168"/>
        <v>15.28700906344411</v>
      </c>
      <c r="R1257" s="6" t="str">
        <f t="shared" si="169"/>
        <v>YES</v>
      </c>
      <c r="S1257" s="6" t="str">
        <f t="shared" si="172"/>
        <v>YES</v>
      </c>
      <c r="T1257" s="12">
        <f t="shared" si="173"/>
        <v>82.75</v>
      </c>
      <c r="U1257" s="12">
        <f t="shared" si="170"/>
        <v>101.2</v>
      </c>
      <c r="V1257" s="12">
        <f t="shared" si="171"/>
        <v>-18.450000000000003</v>
      </c>
    </row>
    <row r="1258" spans="1:22" x14ac:dyDescent="0.25">
      <c r="A1258" s="6" t="s">
        <v>24</v>
      </c>
      <c r="B1258" s="6" t="s">
        <v>23</v>
      </c>
      <c r="C1258" s="6" t="s">
        <v>803</v>
      </c>
      <c r="D1258" s="6" t="s">
        <v>803</v>
      </c>
      <c r="E1258" s="6" t="s">
        <v>655</v>
      </c>
      <c r="F1258" s="6" t="s">
        <v>656</v>
      </c>
      <c r="G1258" s="7" t="s">
        <v>657</v>
      </c>
      <c r="H1258" s="6" t="s">
        <v>804</v>
      </c>
      <c r="I1258" s="6" t="s">
        <v>220</v>
      </c>
      <c r="J1258" s="6" t="s">
        <v>810</v>
      </c>
      <c r="K1258" s="12">
        <v>3.75</v>
      </c>
      <c r="L1258" s="9">
        <v>12</v>
      </c>
      <c r="M1258" s="12">
        <v>45</v>
      </c>
      <c r="N1258" s="12">
        <v>500</v>
      </c>
      <c r="O1258" s="11">
        <f t="shared" si="174"/>
        <v>3.75</v>
      </c>
      <c r="P1258" s="12">
        <f t="shared" si="167"/>
        <v>41.666666666666664</v>
      </c>
      <c r="Q1258" s="12">
        <f t="shared" si="168"/>
        <v>45.416666666666664</v>
      </c>
      <c r="R1258" s="6" t="str">
        <f t="shared" si="169"/>
        <v>YES</v>
      </c>
      <c r="S1258" s="6" t="str">
        <f t="shared" si="172"/>
        <v>YES</v>
      </c>
      <c r="T1258" s="12">
        <f t="shared" si="173"/>
        <v>150</v>
      </c>
      <c r="U1258" s="12">
        <f t="shared" si="170"/>
        <v>545</v>
      </c>
      <c r="V1258" s="12">
        <f t="shared" si="171"/>
        <v>-395</v>
      </c>
    </row>
    <row r="1259" spans="1:22" x14ac:dyDescent="0.25">
      <c r="A1259" s="6" t="s">
        <v>24</v>
      </c>
      <c r="B1259" s="6" t="s">
        <v>23</v>
      </c>
      <c r="C1259" s="6" t="s">
        <v>803</v>
      </c>
      <c r="D1259" s="6" t="s">
        <v>803</v>
      </c>
      <c r="E1259" s="6" t="s">
        <v>655</v>
      </c>
      <c r="F1259" s="6" t="s">
        <v>656</v>
      </c>
      <c r="G1259" s="7" t="s">
        <v>657</v>
      </c>
      <c r="H1259" s="6" t="s">
        <v>804</v>
      </c>
      <c r="I1259" s="6" t="s">
        <v>220</v>
      </c>
      <c r="J1259" s="6" t="s">
        <v>811</v>
      </c>
      <c r="K1259" s="12">
        <v>13</v>
      </c>
      <c r="L1259" s="9">
        <v>145</v>
      </c>
      <c r="M1259" s="12">
        <v>1889</v>
      </c>
      <c r="N1259" s="12">
        <v>553</v>
      </c>
      <c r="O1259" s="11">
        <f t="shared" si="174"/>
        <v>13.027586206896551</v>
      </c>
      <c r="P1259" s="12">
        <f t="shared" si="167"/>
        <v>3.8137931034482757</v>
      </c>
      <c r="Q1259" s="12">
        <f t="shared" si="168"/>
        <v>16.841379310344827</v>
      </c>
      <c r="R1259" s="6" t="str">
        <f t="shared" si="169"/>
        <v>YES</v>
      </c>
      <c r="S1259" s="6" t="str">
        <f t="shared" si="172"/>
        <v>YES</v>
      </c>
      <c r="T1259" s="12">
        <f t="shared" si="173"/>
        <v>1812.5</v>
      </c>
      <c r="U1259" s="12">
        <f t="shared" si="170"/>
        <v>2442</v>
      </c>
      <c r="V1259" s="12">
        <f t="shared" si="171"/>
        <v>-629.5</v>
      </c>
    </row>
    <row r="1260" spans="1:22" x14ac:dyDescent="0.25">
      <c r="A1260" s="6" t="s">
        <v>24</v>
      </c>
      <c r="B1260" s="6" t="s">
        <v>23</v>
      </c>
      <c r="C1260" s="6" t="s">
        <v>803</v>
      </c>
      <c r="D1260" s="6" t="s">
        <v>803</v>
      </c>
      <c r="E1260" s="6" t="s">
        <v>655</v>
      </c>
      <c r="F1260" s="6" t="s">
        <v>656</v>
      </c>
      <c r="G1260" s="7" t="s">
        <v>657</v>
      </c>
      <c r="H1260" s="6" t="s">
        <v>804</v>
      </c>
      <c r="I1260" s="6" t="s">
        <v>220</v>
      </c>
      <c r="J1260" s="6" t="s">
        <v>812</v>
      </c>
      <c r="K1260" s="12">
        <v>3.75</v>
      </c>
      <c r="L1260" s="9">
        <v>4</v>
      </c>
      <c r="M1260" s="12">
        <v>15</v>
      </c>
      <c r="N1260" s="12">
        <v>250</v>
      </c>
      <c r="O1260" s="11">
        <f t="shared" si="174"/>
        <v>3.75</v>
      </c>
      <c r="P1260" s="12">
        <f t="shared" si="167"/>
        <v>62.5</v>
      </c>
      <c r="Q1260" s="12">
        <f t="shared" si="168"/>
        <v>66.25</v>
      </c>
      <c r="R1260" s="6" t="str">
        <f t="shared" si="169"/>
        <v>YES</v>
      </c>
      <c r="S1260" s="6" t="str">
        <f t="shared" si="172"/>
        <v>YES</v>
      </c>
      <c r="T1260" s="12">
        <f t="shared" si="173"/>
        <v>50</v>
      </c>
      <c r="U1260" s="12">
        <f t="shared" si="170"/>
        <v>265</v>
      </c>
      <c r="V1260" s="12">
        <f t="shared" si="171"/>
        <v>-215</v>
      </c>
    </row>
    <row r="1261" spans="1:22" x14ac:dyDescent="0.25">
      <c r="A1261" s="6" t="s">
        <v>24</v>
      </c>
      <c r="B1261" s="6" t="s">
        <v>23</v>
      </c>
      <c r="C1261" s="6" t="s">
        <v>803</v>
      </c>
      <c r="D1261" s="6" t="s">
        <v>803</v>
      </c>
      <c r="E1261" s="6" t="s">
        <v>655</v>
      </c>
      <c r="F1261" s="6" t="s">
        <v>656</v>
      </c>
      <c r="G1261" s="7" t="s">
        <v>657</v>
      </c>
      <c r="H1261" s="6" t="s">
        <v>804</v>
      </c>
      <c r="I1261" s="6" t="s">
        <v>220</v>
      </c>
      <c r="J1261" s="6" t="s">
        <v>813</v>
      </c>
      <c r="K1261" s="12">
        <v>3.75</v>
      </c>
      <c r="L1261" s="9">
        <v>11</v>
      </c>
      <c r="M1261" s="12">
        <v>41</v>
      </c>
      <c r="N1261" s="12">
        <v>750</v>
      </c>
      <c r="O1261" s="11">
        <f t="shared" si="174"/>
        <v>3.7272727272727271</v>
      </c>
      <c r="P1261" s="12">
        <f t="shared" si="167"/>
        <v>68.181818181818187</v>
      </c>
      <c r="Q1261" s="12">
        <f t="shared" si="168"/>
        <v>71.909090909090907</v>
      </c>
      <c r="R1261" s="6" t="str">
        <f t="shared" si="169"/>
        <v>YES</v>
      </c>
      <c r="S1261" s="6" t="str">
        <f t="shared" si="172"/>
        <v>YES</v>
      </c>
      <c r="T1261" s="12">
        <f t="shared" si="173"/>
        <v>137.5</v>
      </c>
      <c r="U1261" s="12">
        <f t="shared" si="170"/>
        <v>791</v>
      </c>
      <c r="V1261" s="12">
        <f t="shared" si="171"/>
        <v>-653.5</v>
      </c>
    </row>
    <row r="1262" spans="1:22" x14ac:dyDescent="0.25">
      <c r="A1262" s="6" t="s">
        <v>24</v>
      </c>
      <c r="B1262" s="6" t="s">
        <v>23</v>
      </c>
      <c r="C1262" s="6" t="s">
        <v>803</v>
      </c>
      <c r="D1262" s="6" t="s">
        <v>803</v>
      </c>
      <c r="E1262" s="6" t="s">
        <v>655</v>
      </c>
      <c r="F1262" s="6" t="s">
        <v>656</v>
      </c>
      <c r="G1262" s="7" t="s">
        <v>657</v>
      </c>
      <c r="H1262" s="6" t="s">
        <v>804</v>
      </c>
      <c r="I1262" s="6" t="s">
        <v>220</v>
      </c>
      <c r="J1262" s="6" t="s">
        <v>814</v>
      </c>
      <c r="K1262" s="12">
        <v>3.95</v>
      </c>
      <c r="L1262" s="9">
        <v>20</v>
      </c>
      <c r="M1262" s="12">
        <v>79</v>
      </c>
      <c r="N1262" s="12">
        <v>1000</v>
      </c>
      <c r="O1262" s="11">
        <f t="shared" si="174"/>
        <v>3.95</v>
      </c>
      <c r="P1262" s="12">
        <f t="shared" si="167"/>
        <v>50</v>
      </c>
      <c r="Q1262" s="12">
        <f t="shared" si="168"/>
        <v>53.95</v>
      </c>
      <c r="R1262" s="6" t="str">
        <f t="shared" si="169"/>
        <v>YES</v>
      </c>
      <c r="S1262" s="6" t="str">
        <f t="shared" si="172"/>
        <v>YES</v>
      </c>
      <c r="T1262" s="12">
        <f t="shared" si="173"/>
        <v>250</v>
      </c>
      <c r="U1262" s="12">
        <f t="shared" si="170"/>
        <v>1079</v>
      </c>
      <c r="V1262" s="12">
        <f t="shared" si="171"/>
        <v>-829</v>
      </c>
    </row>
    <row r="1263" spans="1:22" x14ac:dyDescent="0.25">
      <c r="A1263" s="6" t="s">
        <v>24</v>
      </c>
      <c r="B1263" s="6" t="s">
        <v>23</v>
      </c>
      <c r="C1263" s="6" t="s">
        <v>803</v>
      </c>
      <c r="D1263" s="6" t="s">
        <v>803</v>
      </c>
      <c r="E1263" s="6" t="s">
        <v>655</v>
      </c>
      <c r="F1263" s="6" t="s">
        <v>656</v>
      </c>
      <c r="G1263" s="7" t="s">
        <v>657</v>
      </c>
      <c r="H1263" s="6" t="s">
        <v>804</v>
      </c>
      <c r="I1263" s="6" t="s">
        <v>220</v>
      </c>
      <c r="J1263" s="6" t="s">
        <v>815</v>
      </c>
      <c r="K1263" s="12">
        <v>3.95</v>
      </c>
      <c r="L1263" s="9">
        <v>21</v>
      </c>
      <c r="M1263" s="12">
        <v>83</v>
      </c>
      <c r="N1263" s="12">
        <v>1250</v>
      </c>
      <c r="O1263" s="11">
        <f t="shared" si="174"/>
        <v>3.9523809523809526</v>
      </c>
      <c r="P1263" s="12">
        <f t="shared" si="167"/>
        <v>59.523809523809526</v>
      </c>
      <c r="Q1263" s="12">
        <f t="shared" si="168"/>
        <v>63.476190476190474</v>
      </c>
      <c r="R1263" s="6" t="str">
        <f t="shared" si="169"/>
        <v>YES</v>
      </c>
      <c r="S1263" s="6" t="str">
        <f t="shared" si="172"/>
        <v>YES</v>
      </c>
      <c r="T1263" s="12">
        <f t="shared" si="173"/>
        <v>262.5</v>
      </c>
      <c r="U1263" s="12">
        <f t="shared" si="170"/>
        <v>1333</v>
      </c>
      <c r="V1263" s="12">
        <f t="shared" si="171"/>
        <v>-1070.5</v>
      </c>
    </row>
    <row r="1264" spans="1:22" x14ac:dyDescent="0.25">
      <c r="A1264" s="6" t="s">
        <v>24</v>
      </c>
      <c r="B1264" s="6" t="s">
        <v>23</v>
      </c>
      <c r="C1264" s="6" t="s">
        <v>803</v>
      </c>
      <c r="D1264" s="6" t="s">
        <v>803</v>
      </c>
      <c r="E1264" s="6" t="s">
        <v>655</v>
      </c>
      <c r="F1264" s="6" t="s">
        <v>656</v>
      </c>
      <c r="G1264" s="7" t="s">
        <v>657</v>
      </c>
      <c r="H1264" s="6" t="s">
        <v>804</v>
      </c>
      <c r="I1264" s="6" t="s">
        <v>220</v>
      </c>
      <c r="J1264" s="6" t="s">
        <v>816</v>
      </c>
      <c r="K1264" s="12">
        <v>13</v>
      </c>
      <c r="L1264" s="9">
        <v>305</v>
      </c>
      <c r="M1264" s="12">
        <v>3970</v>
      </c>
      <c r="N1264" s="12">
        <v>1255</v>
      </c>
      <c r="O1264" s="11">
        <f t="shared" si="174"/>
        <v>13.016393442622951</v>
      </c>
      <c r="P1264" s="12">
        <f t="shared" si="167"/>
        <v>4.1147540983606561</v>
      </c>
      <c r="Q1264" s="12">
        <f t="shared" si="168"/>
        <v>17.131147540983605</v>
      </c>
      <c r="R1264" s="6" t="str">
        <f t="shared" si="169"/>
        <v>YES</v>
      </c>
      <c r="S1264" s="6" t="str">
        <f t="shared" si="172"/>
        <v>YES</v>
      </c>
      <c r="T1264" s="12">
        <f t="shared" si="173"/>
        <v>3812.5</v>
      </c>
      <c r="U1264" s="12">
        <f t="shared" si="170"/>
        <v>5225</v>
      </c>
      <c r="V1264" s="12">
        <f t="shared" si="171"/>
        <v>-1412.5</v>
      </c>
    </row>
    <row r="1265" spans="1:22" x14ac:dyDescent="0.25">
      <c r="A1265" s="6" t="s">
        <v>24</v>
      </c>
      <c r="B1265" s="6" t="s">
        <v>23</v>
      </c>
      <c r="C1265" s="6" t="s">
        <v>803</v>
      </c>
      <c r="D1265" s="6" t="s">
        <v>803</v>
      </c>
      <c r="E1265" s="6" t="s">
        <v>655</v>
      </c>
      <c r="F1265" s="6" t="s">
        <v>656</v>
      </c>
      <c r="G1265" s="7" t="s">
        <v>657</v>
      </c>
      <c r="H1265" s="6" t="s">
        <v>804</v>
      </c>
      <c r="I1265" s="6" t="s">
        <v>220</v>
      </c>
      <c r="J1265" s="6" t="s">
        <v>817</v>
      </c>
      <c r="K1265" s="12">
        <v>13.5</v>
      </c>
      <c r="L1265" s="9">
        <v>5</v>
      </c>
      <c r="M1265" s="12">
        <v>67</v>
      </c>
      <c r="N1265" s="12">
        <v>19</v>
      </c>
      <c r="O1265" s="11">
        <f t="shared" si="174"/>
        <v>13.4</v>
      </c>
      <c r="P1265" s="12">
        <f t="shared" si="167"/>
        <v>3.8</v>
      </c>
      <c r="Q1265" s="12">
        <f t="shared" si="168"/>
        <v>17.2</v>
      </c>
      <c r="R1265" s="6" t="str">
        <f t="shared" si="169"/>
        <v>YES</v>
      </c>
      <c r="S1265" s="6" t="str">
        <f t="shared" si="172"/>
        <v>YES</v>
      </c>
      <c r="T1265" s="12">
        <f t="shared" si="173"/>
        <v>62.5</v>
      </c>
      <c r="U1265" s="12">
        <f t="shared" si="170"/>
        <v>86</v>
      </c>
      <c r="V1265" s="12">
        <f t="shared" si="171"/>
        <v>-23.5</v>
      </c>
    </row>
    <row r="1266" spans="1:22" x14ac:dyDescent="0.25">
      <c r="A1266" s="6" t="s">
        <v>24</v>
      </c>
      <c r="B1266" s="6" t="s">
        <v>23</v>
      </c>
      <c r="C1266" s="6" t="s">
        <v>803</v>
      </c>
      <c r="D1266" s="6" t="s">
        <v>803</v>
      </c>
      <c r="E1266" s="6" t="s">
        <v>655</v>
      </c>
      <c r="F1266" s="6" t="s">
        <v>656</v>
      </c>
      <c r="G1266" s="7" t="s">
        <v>657</v>
      </c>
      <c r="H1266" s="6" t="s">
        <v>804</v>
      </c>
      <c r="I1266" s="6" t="s">
        <v>220</v>
      </c>
      <c r="J1266" s="6" t="s">
        <v>818</v>
      </c>
      <c r="K1266" s="12">
        <v>13</v>
      </c>
      <c r="L1266" s="9">
        <v>163</v>
      </c>
      <c r="M1266" s="12">
        <v>2116</v>
      </c>
      <c r="N1266" s="12">
        <v>637</v>
      </c>
      <c r="O1266" s="11">
        <f t="shared" si="174"/>
        <v>12.98159509202454</v>
      </c>
      <c r="P1266" s="12">
        <f t="shared" si="167"/>
        <v>3.9079754601226995</v>
      </c>
      <c r="Q1266" s="12">
        <f t="shared" si="168"/>
        <v>16.889570552147241</v>
      </c>
      <c r="R1266" s="6" t="str">
        <f t="shared" si="169"/>
        <v>YES</v>
      </c>
      <c r="S1266" s="6" t="str">
        <f t="shared" si="172"/>
        <v>YES</v>
      </c>
      <c r="T1266" s="12">
        <f t="shared" si="173"/>
        <v>2037.5</v>
      </c>
      <c r="U1266" s="12">
        <f t="shared" si="170"/>
        <v>2753</v>
      </c>
      <c r="V1266" s="12">
        <f t="shared" si="171"/>
        <v>-715.5</v>
      </c>
    </row>
    <row r="1267" spans="1:22" x14ac:dyDescent="0.25">
      <c r="A1267" s="6" t="s">
        <v>24</v>
      </c>
      <c r="B1267" s="6" t="s">
        <v>23</v>
      </c>
      <c r="C1267" s="6" t="s">
        <v>803</v>
      </c>
      <c r="D1267" s="6" t="s">
        <v>803</v>
      </c>
      <c r="E1267" s="6" t="s">
        <v>655</v>
      </c>
      <c r="F1267" s="6" t="s">
        <v>656</v>
      </c>
      <c r="G1267" s="7" t="s">
        <v>657</v>
      </c>
      <c r="H1267" s="6" t="s">
        <v>804</v>
      </c>
      <c r="I1267" s="6" t="s">
        <v>220</v>
      </c>
      <c r="J1267" s="6" t="s">
        <v>819</v>
      </c>
      <c r="K1267" s="12">
        <v>12.15</v>
      </c>
      <c r="L1267" s="9">
        <v>6</v>
      </c>
      <c r="M1267" s="12">
        <v>73</v>
      </c>
      <c r="N1267" s="12">
        <v>23</v>
      </c>
      <c r="O1267" s="11">
        <f t="shared" si="174"/>
        <v>12.166666666666666</v>
      </c>
      <c r="P1267" s="12">
        <f t="shared" si="167"/>
        <v>3.8333333333333335</v>
      </c>
      <c r="Q1267" s="12">
        <f t="shared" si="168"/>
        <v>16</v>
      </c>
      <c r="R1267" s="6" t="str">
        <f t="shared" si="169"/>
        <v>YES</v>
      </c>
      <c r="S1267" s="6" t="str">
        <f t="shared" si="172"/>
        <v>YES</v>
      </c>
      <c r="T1267" s="12">
        <f t="shared" si="173"/>
        <v>75</v>
      </c>
      <c r="U1267" s="12">
        <f t="shared" si="170"/>
        <v>96</v>
      </c>
      <c r="V1267" s="12">
        <f t="shared" si="171"/>
        <v>-21</v>
      </c>
    </row>
    <row r="1268" spans="1:22" x14ac:dyDescent="0.25">
      <c r="A1268" s="6" t="s">
        <v>24</v>
      </c>
      <c r="B1268" s="6" t="s">
        <v>23</v>
      </c>
      <c r="C1268" s="6" t="s">
        <v>803</v>
      </c>
      <c r="D1268" s="6" t="s">
        <v>803</v>
      </c>
      <c r="E1268" s="6" t="s">
        <v>655</v>
      </c>
      <c r="F1268" s="6" t="s">
        <v>656</v>
      </c>
      <c r="G1268" s="7" t="s">
        <v>657</v>
      </c>
      <c r="H1268" s="6" t="s">
        <v>804</v>
      </c>
      <c r="I1268" s="6" t="s">
        <v>220</v>
      </c>
      <c r="J1268" s="6" t="s">
        <v>820</v>
      </c>
      <c r="K1268" s="12">
        <v>14</v>
      </c>
      <c r="L1268" s="9">
        <v>45</v>
      </c>
      <c r="M1268" s="12">
        <v>629</v>
      </c>
      <c r="N1268" s="12">
        <v>177</v>
      </c>
      <c r="O1268" s="11">
        <f t="shared" si="174"/>
        <v>13.977777777777778</v>
      </c>
      <c r="P1268" s="12">
        <f t="shared" si="167"/>
        <v>3.9333333333333331</v>
      </c>
      <c r="Q1268" s="12">
        <f t="shared" si="168"/>
        <v>17.911111111111111</v>
      </c>
      <c r="R1268" s="6" t="str">
        <f t="shared" si="169"/>
        <v>YES</v>
      </c>
      <c r="S1268" s="6" t="str">
        <f t="shared" si="172"/>
        <v>YES</v>
      </c>
      <c r="T1268" s="12">
        <f t="shared" si="173"/>
        <v>562.5</v>
      </c>
      <c r="U1268" s="12">
        <f t="shared" si="170"/>
        <v>806</v>
      </c>
      <c r="V1268" s="12">
        <f t="shared" si="171"/>
        <v>-243.5</v>
      </c>
    </row>
    <row r="1269" spans="1:22" x14ac:dyDescent="0.25">
      <c r="A1269" s="6" t="s">
        <v>24</v>
      </c>
      <c r="B1269" s="6" t="s">
        <v>23</v>
      </c>
      <c r="C1269" s="6" t="s">
        <v>803</v>
      </c>
      <c r="D1269" s="6" t="s">
        <v>803</v>
      </c>
      <c r="E1269" s="6" t="s">
        <v>655</v>
      </c>
      <c r="F1269" s="6" t="s">
        <v>656</v>
      </c>
      <c r="G1269" s="7" t="s">
        <v>657</v>
      </c>
      <c r="H1269" s="6" t="s">
        <v>804</v>
      </c>
      <c r="I1269" s="6" t="s">
        <v>220</v>
      </c>
      <c r="J1269" s="6" t="s">
        <v>821</v>
      </c>
      <c r="K1269" s="12">
        <v>14</v>
      </c>
      <c r="L1269" s="9">
        <v>7</v>
      </c>
      <c r="M1269" s="12">
        <v>95</v>
      </c>
      <c r="N1269" s="12">
        <v>27</v>
      </c>
      <c r="O1269" s="11">
        <f t="shared" si="174"/>
        <v>13.571428571428571</v>
      </c>
      <c r="P1269" s="12">
        <f t="shared" si="167"/>
        <v>3.8571428571428572</v>
      </c>
      <c r="Q1269" s="12">
        <f t="shared" si="168"/>
        <v>17.428571428571427</v>
      </c>
      <c r="R1269" s="6" t="str">
        <f t="shared" si="169"/>
        <v>YES</v>
      </c>
      <c r="S1269" s="6" t="str">
        <f t="shared" si="172"/>
        <v>YES</v>
      </c>
      <c r="T1269" s="12">
        <f t="shared" si="173"/>
        <v>87.5</v>
      </c>
      <c r="U1269" s="12">
        <f t="shared" si="170"/>
        <v>122</v>
      </c>
      <c r="V1269" s="12">
        <f t="shared" si="171"/>
        <v>-34.5</v>
      </c>
    </row>
    <row r="1270" spans="1:22" x14ac:dyDescent="0.25">
      <c r="A1270" s="6" t="s">
        <v>24</v>
      </c>
      <c r="B1270" s="6" t="s">
        <v>23</v>
      </c>
      <c r="C1270" s="6" t="s">
        <v>803</v>
      </c>
      <c r="D1270" s="6" t="s">
        <v>803</v>
      </c>
      <c r="E1270" s="6" t="s">
        <v>655</v>
      </c>
      <c r="F1270" s="6" t="s">
        <v>656</v>
      </c>
      <c r="G1270" s="7" t="s">
        <v>657</v>
      </c>
      <c r="H1270" s="6" t="s">
        <v>804</v>
      </c>
      <c r="I1270" s="6" t="s">
        <v>220</v>
      </c>
      <c r="J1270" s="6" t="s">
        <v>822</v>
      </c>
      <c r="K1270" s="12">
        <v>12</v>
      </c>
      <c r="L1270" s="9">
        <v>451</v>
      </c>
      <c r="M1270" s="12">
        <v>5408</v>
      </c>
      <c r="N1270" s="12">
        <v>1817</v>
      </c>
      <c r="O1270" s="11">
        <f t="shared" si="174"/>
        <v>11.991130820399112</v>
      </c>
      <c r="P1270" s="12">
        <f t="shared" si="167"/>
        <v>4.0288248337028829</v>
      </c>
      <c r="Q1270" s="12">
        <f t="shared" si="168"/>
        <v>16.019955654101995</v>
      </c>
      <c r="R1270" s="6" t="str">
        <f t="shared" si="169"/>
        <v>YES</v>
      </c>
      <c r="S1270" s="6" t="str">
        <f t="shared" si="172"/>
        <v>YES</v>
      </c>
      <c r="T1270" s="12">
        <f t="shared" si="173"/>
        <v>5637.5</v>
      </c>
      <c r="U1270" s="12">
        <f t="shared" si="170"/>
        <v>7225</v>
      </c>
      <c r="V1270" s="12">
        <f t="shared" si="171"/>
        <v>-1587.5</v>
      </c>
    </row>
    <row r="1271" spans="1:22" x14ac:dyDescent="0.25">
      <c r="A1271" s="6" t="s">
        <v>24</v>
      </c>
      <c r="B1271" s="6" t="s">
        <v>23</v>
      </c>
      <c r="C1271" s="6" t="s">
        <v>803</v>
      </c>
      <c r="D1271" s="6" t="s">
        <v>803</v>
      </c>
      <c r="E1271" s="6" t="s">
        <v>655</v>
      </c>
      <c r="F1271" s="6" t="s">
        <v>656</v>
      </c>
      <c r="G1271" s="7" t="s">
        <v>657</v>
      </c>
      <c r="H1271" s="6" t="s">
        <v>804</v>
      </c>
      <c r="I1271" s="6" t="s">
        <v>220</v>
      </c>
      <c r="J1271" s="6" t="s">
        <v>823</v>
      </c>
      <c r="K1271" s="12">
        <v>3.5</v>
      </c>
      <c r="L1271" s="9">
        <v>7</v>
      </c>
      <c r="M1271" s="12">
        <v>25</v>
      </c>
      <c r="N1271" s="12">
        <v>250</v>
      </c>
      <c r="O1271" s="11">
        <f t="shared" si="174"/>
        <v>3.5714285714285716</v>
      </c>
      <c r="P1271" s="12">
        <f t="shared" si="167"/>
        <v>35.714285714285715</v>
      </c>
      <c r="Q1271" s="12">
        <f t="shared" si="168"/>
        <v>39.285714285714285</v>
      </c>
      <c r="R1271" s="6" t="str">
        <f t="shared" si="169"/>
        <v>YES</v>
      </c>
      <c r="S1271" s="6" t="str">
        <f t="shared" si="172"/>
        <v>YES</v>
      </c>
      <c r="T1271" s="12">
        <f t="shared" si="173"/>
        <v>87.5</v>
      </c>
      <c r="U1271" s="12">
        <f t="shared" si="170"/>
        <v>275</v>
      </c>
      <c r="V1271" s="12">
        <f t="shared" si="171"/>
        <v>-187.5</v>
      </c>
    </row>
    <row r="1272" spans="1:22" x14ac:dyDescent="0.25">
      <c r="A1272" s="6" t="s">
        <v>24</v>
      </c>
      <c r="B1272" s="6" t="s">
        <v>23</v>
      </c>
      <c r="C1272" s="6" t="s">
        <v>803</v>
      </c>
      <c r="D1272" s="6" t="s">
        <v>803</v>
      </c>
      <c r="E1272" s="6" t="s">
        <v>655</v>
      </c>
      <c r="F1272" s="6" t="s">
        <v>656</v>
      </c>
      <c r="G1272" s="7" t="s">
        <v>657</v>
      </c>
      <c r="H1272" s="6" t="s">
        <v>804</v>
      </c>
      <c r="I1272" s="6" t="s">
        <v>220</v>
      </c>
      <c r="J1272" s="6" t="s">
        <v>824</v>
      </c>
      <c r="K1272" s="12">
        <v>10</v>
      </c>
      <c r="L1272" s="9">
        <v>459</v>
      </c>
      <c r="M1272" s="12">
        <v>4595</v>
      </c>
      <c r="N1272" s="12">
        <v>2376.11</v>
      </c>
      <c r="O1272" s="11">
        <f t="shared" si="174"/>
        <v>10.010893246187363</v>
      </c>
      <c r="P1272" s="12">
        <f t="shared" si="167"/>
        <v>5.176710239651416</v>
      </c>
      <c r="Q1272" s="12">
        <f t="shared" si="168"/>
        <v>15.187603485838782</v>
      </c>
      <c r="R1272" s="6" t="str">
        <f t="shared" si="169"/>
        <v>YES</v>
      </c>
      <c r="S1272" s="6" t="str">
        <f t="shared" si="172"/>
        <v>YES</v>
      </c>
      <c r="T1272" s="12">
        <f t="shared" si="173"/>
        <v>5737.5</v>
      </c>
      <c r="U1272" s="12">
        <f t="shared" si="170"/>
        <v>6971.1100000000006</v>
      </c>
      <c r="V1272" s="12">
        <f t="shared" si="171"/>
        <v>-1233.6100000000006</v>
      </c>
    </row>
    <row r="1273" spans="1:22" x14ac:dyDescent="0.25">
      <c r="A1273" s="6" t="s">
        <v>24</v>
      </c>
      <c r="B1273" s="6" t="s">
        <v>23</v>
      </c>
      <c r="C1273" s="6" t="s">
        <v>803</v>
      </c>
      <c r="D1273" s="6" t="s">
        <v>803</v>
      </c>
      <c r="E1273" s="6" t="s">
        <v>655</v>
      </c>
      <c r="F1273" s="6" t="s">
        <v>656</v>
      </c>
      <c r="G1273" s="7" t="s">
        <v>657</v>
      </c>
      <c r="H1273" s="6" t="s">
        <v>804</v>
      </c>
      <c r="I1273" s="6" t="s">
        <v>220</v>
      </c>
      <c r="J1273" s="6" t="s">
        <v>825</v>
      </c>
      <c r="K1273" s="12">
        <v>13</v>
      </c>
      <c r="L1273" s="9">
        <v>405</v>
      </c>
      <c r="M1273" s="12">
        <v>5270</v>
      </c>
      <c r="N1273" s="12">
        <v>1638</v>
      </c>
      <c r="O1273" s="11">
        <f t="shared" si="174"/>
        <v>13.012345679012345</v>
      </c>
      <c r="P1273" s="12">
        <f t="shared" si="167"/>
        <v>4.0444444444444443</v>
      </c>
      <c r="Q1273" s="12">
        <f t="shared" si="168"/>
        <v>17.056790123456789</v>
      </c>
      <c r="R1273" s="6" t="str">
        <f t="shared" si="169"/>
        <v>YES</v>
      </c>
      <c r="S1273" s="6" t="str">
        <f t="shared" si="172"/>
        <v>YES</v>
      </c>
      <c r="T1273" s="12">
        <f t="shared" si="173"/>
        <v>5062.5</v>
      </c>
      <c r="U1273" s="12">
        <f t="shared" si="170"/>
        <v>6908</v>
      </c>
      <c r="V1273" s="12">
        <f t="shared" si="171"/>
        <v>-1845.5</v>
      </c>
    </row>
    <row r="1274" spans="1:22" x14ac:dyDescent="0.25">
      <c r="A1274" s="6" t="s">
        <v>24</v>
      </c>
      <c r="B1274" s="6" t="s">
        <v>23</v>
      </c>
      <c r="C1274" s="6" t="s">
        <v>803</v>
      </c>
      <c r="D1274" s="6" t="s">
        <v>803</v>
      </c>
      <c r="E1274" s="6" t="s">
        <v>655</v>
      </c>
      <c r="F1274" s="6" t="s">
        <v>656</v>
      </c>
      <c r="G1274" s="7" t="s">
        <v>657</v>
      </c>
      <c r="H1274" s="6" t="s">
        <v>804</v>
      </c>
      <c r="I1274" s="6" t="s">
        <v>220</v>
      </c>
      <c r="J1274" s="6" t="s">
        <v>826</v>
      </c>
      <c r="K1274" s="12">
        <v>10</v>
      </c>
      <c r="L1274" s="9">
        <v>162</v>
      </c>
      <c r="M1274" s="12">
        <v>1644</v>
      </c>
      <c r="N1274" s="12">
        <v>817.37</v>
      </c>
      <c r="O1274" s="11">
        <f t="shared" si="174"/>
        <v>10.148148148148149</v>
      </c>
      <c r="P1274" s="12">
        <f t="shared" si="167"/>
        <v>5.0454938271604934</v>
      </c>
      <c r="Q1274" s="12">
        <f t="shared" si="168"/>
        <v>15.19364197530864</v>
      </c>
      <c r="R1274" s="6" t="str">
        <f t="shared" si="169"/>
        <v>YES</v>
      </c>
      <c r="S1274" s="6" t="str">
        <f t="shared" si="172"/>
        <v>YES</v>
      </c>
      <c r="T1274" s="12">
        <f t="shared" si="173"/>
        <v>2025</v>
      </c>
      <c r="U1274" s="12">
        <f t="shared" si="170"/>
        <v>2461.37</v>
      </c>
      <c r="V1274" s="12">
        <f t="shared" si="171"/>
        <v>-436.36999999999989</v>
      </c>
    </row>
    <row r="1275" spans="1:22" x14ac:dyDescent="0.25">
      <c r="A1275" s="6" t="s">
        <v>24</v>
      </c>
      <c r="B1275" s="6" t="s">
        <v>23</v>
      </c>
      <c r="C1275" s="6" t="s">
        <v>803</v>
      </c>
      <c r="D1275" s="6" t="s">
        <v>803</v>
      </c>
      <c r="E1275" s="6" t="s">
        <v>655</v>
      </c>
      <c r="F1275" s="6" t="s">
        <v>656</v>
      </c>
      <c r="G1275" s="7" t="s">
        <v>657</v>
      </c>
      <c r="H1275" s="6" t="s">
        <v>804</v>
      </c>
      <c r="I1275" s="6" t="s">
        <v>220</v>
      </c>
      <c r="J1275" s="6" t="s">
        <v>827</v>
      </c>
      <c r="K1275" s="12">
        <v>13</v>
      </c>
      <c r="L1275" s="9">
        <v>163</v>
      </c>
      <c r="M1275" s="12">
        <v>2114</v>
      </c>
      <c r="N1275" s="12">
        <v>1651</v>
      </c>
      <c r="O1275" s="11">
        <f t="shared" si="174"/>
        <v>12.969325153374234</v>
      </c>
      <c r="P1275" s="12">
        <f t="shared" si="167"/>
        <v>10.128834355828221</v>
      </c>
      <c r="Q1275" s="12">
        <f t="shared" si="168"/>
        <v>23.098159509202453</v>
      </c>
      <c r="R1275" s="6" t="str">
        <f t="shared" si="169"/>
        <v>YES</v>
      </c>
      <c r="S1275" s="6" t="str">
        <f t="shared" si="172"/>
        <v>YES</v>
      </c>
      <c r="T1275" s="12">
        <f t="shared" si="173"/>
        <v>2037.5</v>
      </c>
      <c r="U1275" s="12">
        <f t="shared" si="170"/>
        <v>3765</v>
      </c>
      <c r="V1275" s="12">
        <f t="shared" si="171"/>
        <v>-1727.5</v>
      </c>
    </row>
    <row r="1276" spans="1:22" x14ac:dyDescent="0.25">
      <c r="A1276" s="6" t="s">
        <v>24</v>
      </c>
      <c r="B1276" s="6" t="s">
        <v>23</v>
      </c>
      <c r="C1276" s="6" t="s">
        <v>803</v>
      </c>
      <c r="D1276" s="6" t="s">
        <v>803</v>
      </c>
      <c r="E1276" s="6" t="s">
        <v>655</v>
      </c>
      <c r="F1276" s="6" t="s">
        <v>656</v>
      </c>
      <c r="G1276" s="7" t="s">
        <v>657</v>
      </c>
      <c r="H1276" s="6" t="s">
        <v>804</v>
      </c>
      <c r="I1276" s="6" t="s">
        <v>220</v>
      </c>
      <c r="J1276" s="6" t="s">
        <v>828</v>
      </c>
      <c r="K1276" s="12">
        <v>11</v>
      </c>
      <c r="L1276" s="9">
        <v>271</v>
      </c>
      <c r="M1276" s="12">
        <v>2978</v>
      </c>
      <c r="N1276" s="12">
        <v>1117</v>
      </c>
      <c r="O1276" s="11">
        <f t="shared" si="174"/>
        <v>10.988929889298893</v>
      </c>
      <c r="P1276" s="12">
        <f t="shared" si="167"/>
        <v>4.121771217712177</v>
      </c>
      <c r="Q1276" s="12">
        <f t="shared" si="168"/>
        <v>15.110701107011071</v>
      </c>
      <c r="R1276" s="6" t="str">
        <f t="shared" si="169"/>
        <v>YES</v>
      </c>
      <c r="S1276" s="6" t="str">
        <f t="shared" si="172"/>
        <v>YES</v>
      </c>
      <c r="T1276" s="12">
        <f t="shared" si="173"/>
        <v>3387.5</v>
      </c>
      <c r="U1276" s="12">
        <f t="shared" si="170"/>
        <v>4095</v>
      </c>
      <c r="V1276" s="12">
        <f t="shared" si="171"/>
        <v>-707.5</v>
      </c>
    </row>
    <row r="1277" spans="1:22" x14ac:dyDescent="0.25">
      <c r="A1277" s="6" t="s">
        <v>24</v>
      </c>
      <c r="B1277" s="6" t="s">
        <v>23</v>
      </c>
      <c r="C1277" s="6" t="s">
        <v>803</v>
      </c>
      <c r="D1277" s="6" t="s">
        <v>803</v>
      </c>
      <c r="E1277" s="6" t="s">
        <v>655</v>
      </c>
      <c r="F1277" s="6" t="s">
        <v>656</v>
      </c>
      <c r="G1277" s="7" t="s">
        <v>657</v>
      </c>
      <c r="H1277" s="6" t="s">
        <v>804</v>
      </c>
      <c r="I1277" s="6" t="s">
        <v>220</v>
      </c>
      <c r="J1277" s="6" t="s">
        <v>829</v>
      </c>
      <c r="K1277" s="12">
        <v>11.5</v>
      </c>
      <c r="L1277" s="9">
        <v>265</v>
      </c>
      <c r="M1277" s="12">
        <v>3050</v>
      </c>
      <c r="N1277" s="12">
        <v>1048</v>
      </c>
      <c r="O1277" s="11">
        <f t="shared" si="174"/>
        <v>11.509433962264151</v>
      </c>
      <c r="P1277" s="12">
        <f t="shared" si="167"/>
        <v>3.9547169811320755</v>
      </c>
      <c r="Q1277" s="12">
        <f t="shared" si="168"/>
        <v>15.464150943396227</v>
      </c>
      <c r="R1277" s="6" t="str">
        <f t="shared" si="169"/>
        <v>YES</v>
      </c>
      <c r="S1277" s="6" t="str">
        <f t="shared" si="172"/>
        <v>YES</v>
      </c>
      <c r="T1277" s="12">
        <f t="shared" si="173"/>
        <v>3312.5</v>
      </c>
      <c r="U1277" s="12">
        <f t="shared" si="170"/>
        <v>4098</v>
      </c>
      <c r="V1277" s="12">
        <f t="shared" si="171"/>
        <v>-785.5</v>
      </c>
    </row>
    <row r="1278" spans="1:22" x14ac:dyDescent="0.25">
      <c r="A1278" s="6" t="s">
        <v>24</v>
      </c>
      <c r="B1278" s="6" t="s">
        <v>23</v>
      </c>
      <c r="C1278" s="6" t="s">
        <v>803</v>
      </c>
      <c r="D1278" s="6" t="s">
        <v>803</v>
      </c>
      <c r="E1278" s="6" t="s">
        <v>655</v>
      </c>
      <c r="F1278" s="6" t="s">
        <v>656</v>
      </c>
      <c r="G1278" s="7" t="s">
        <v>657</v>
      </c>
      <c r="H1278" s="6" t="s">
        <v>804</v>
      </c>
      <c r="I1278" s="6" t="s">
        <v>220</v>
      </c>
      <c r="J1278" s="6" t="s">
        <v>830</v>
      </c>
      <c r="K1278" s="12">
        <v>14</v>
      </c>
      <c r="L1278" s="9">
        <v>401</v>
      </c>
      <c r="M1278" s="12">
        <v>5619</v>
      </c>
      <c r="N1278" s="12">
        <v>1593</v>
      </c>
      <c r="O1278" s="11">
        <f t="shared" si="174"/>
        <v>14.012468827930174</v>
      </c>
      <c r="P1278" s="12">
        <f t="shared" si="167"/>
        <v>3.972568578553616</v>
      </c>
      <c r="Q1278" s="12">
        <f t="shared" si="168"/>
        <v>17.985037406483791</v>
      </c>
      <c r="R1278" s="6" t="str">
        <f t="shared" si="169"/>
        <v>YES</v>
      </c>
      <c r="S1278" s="6" t="str">
        <f t="shared" si="172"/>
        <v>YES</v>
      </c>
      <c r="T1278" s="12">
        <f t="shared" si="173"/>
        <v>5012.5</v>
      </c>
      <c r="U1278" s="12">
        <f t="shared" si="170"/>
        <v>7212</v>
      </c>
      <c r="V1278" s="12">
        <f t="shared" si="171"/>
        <v>-2199.5</v>
      </c>
    </row>
    <row r="1279" spans="1:22" x14ac:dyDescent="0.25">
      <c r="A1279" s="6" t="s">
        <v>24</v>
      </c>
      <c r="B1279" s="6" t="s">
        <v>23</v>
      </c>
      <c r="C1279" s="6" t="s">
        <v>831</v>
      </c>
      <c r="D1279" s="6" t="s">
        <v>831</v>
      </c>
      <c r="E1279" s="6" t="s">
        <v>655</v>
      </c>
      <c r="F1279" s="6" t="s">
        <v>656</v>
      </c>
      <c r="G1279" s="7" t="s">
        <v>657</v>
      </c>
      <c r="H1279" s="6" t="s">
        <v>832</v>
      </c>
      <c r="I1279" s="6" t="s">
        <v>369</v>
      </c>
      <c r="J1279" s="6" t="s">
        <v>833</v>
      </c>
      <c r="K1279" s="12">
        <v>5</v>
      </c>
      <c r="L1279" s="9">
        <v>156</v>
      </c>
      <c r="M1279" s="12">
        <v>780</v>
      </c>
      <c r="N1279" s="12">
        <v>5413</v>
      </c>
      <c r="O1279" s="11">
        <f t="shared" si="174"/>
        <v>5</v>
      </c>
      <c r="P1279" s="12">
        <f t="shared" si="167"/>
        <v>34.698717948717949</v>
      </c>
      <c r="Q1279" s="12">
        <f t="shared" si="168"/>
        <v>39.698717948717949</v>
      </c>
      <c r="R1279" s="6" t="str">
        <f t="shared" si="169"/>
        <v>YES</v>
      </c>
      <c r="S1279" s="6" t="str">
        <f t="shared" si="172"/>
        <v>YES</v>
      </c>
      <c r="T1279" s="12">
        <f t="shared" si="173"/>
        <v>1950</v>
      </c>
      <c r="U1279" s="12">
        <f t="shared" si="170"/>
        <v>6193</v>
      </c>
      <c r="V1279" s="12">
        <f t="shared" si="171"/>
        <v>-4243</v>
      </c>
    </row>
    <row r="1280" spans="1:22" x14ac:dyDescent="0.25">
      <c r="A1280" s="6" t="s">
        <v>24</v>
      </c>
      <c r="B1280" s="6" t="s">
        <v>23</v>
      </c>
      <c r="C1280" s="6" t="s">
        <v>831</v>
      </c>
      <c r="D1280" s="6" t="s">
        <v>831</v>
      </c>
      <c r="E1280" s="6" t="s">
        <v>655</v>
      </c>
      <c r="F1280" s="6" t="s">
        <v>656</v>
      </c>
      <c r="G1280" s="7" t="s">
        <v>657</v>
      </c>
      <c r="H1280" s="6" t="s">
        <v>832</v>
      </c>
      <c r="I1280" s="6" t="s">
        <v>369</v>
      </c>
      <c r="J1280" s="6" t="s">
        <v>834</v>
      </c>
      <c r="K1280" s="12">
        <v>5</v>
      </c>
      <c r="L1280" s="9">
        <v>278</v>
      </c>
      <c r="M1280" s="12">
        <v>1388</v>
      </c>
      <c r="N1280" s="12">
        <v>9823</v>
      </c>
      <c r="O1280" s="11">
        <f t="shared" si="174"/>
        <v>4.9928057553956835</v>
      </c>
      <c r="P1280" s="12">
        <f t="shared" si="167"/>
        <v>35.334532374100718</v>
      </c>
      <c r="Q1280" s="12">
        <f t="shared" si="168"/>
        <v>40.327338129496404</v>
      </c>
      <c r="R1280" s="6" t="str">
        <f t="shared" si="169"/>
        <v>YES</v>
      </c>
      <c r="S1280" s="6" t="str">
        <f t="shared" si="172"/>
        <v>YES</v>
      </c>
      <c r="T1280" s="12">
        <f t="shared" si="173"/>
        <v>3475</v>
      </c>
      <c r="U1280" s="12">
        <f t="shared" si="170"/>
        <v>11211</v>
      </c>
      <c r="V1280" s="12">
        <f t="shared" si="171"/>
        <v>-7736</v>
      </c>
    </row>
    <row r="1281" spans="1:22" x14ac:dyDescent="0.25">
      <c r="A1281" s="6" t="s">
        <v>24</v>
      </c>
      <c r="B1281" s="6" t="s">
        <v>23</v>
      </c>
      <c r="C1281" s="6" t="s">
        <v>831</v>
      </c>
      <c r="D1281" s="6" t="s">
        <v>831</v>
      </c>
      <c r="E1281" s="6" t="s">
        <v>655</v>
      </c>
      <c r="F1281" s="6" t="s">
        <v>656</v>
      </c>
      <c r="G1281" s="7" t="s">
        <v>657</v>
      </c>
      <c r="H1281" s="6" t="s">
        <v>832</v>
      </c>
      <c r="I1281" s="6" t="s">
        <v>369</v>
      </c>
      <c r="J1281" s="6" t="s">
        <v>835</v>
      </c>
      <c r="K1281" s="12">
        <v>6</v>
      </c>
      <c r="L1281" s="9">
        <v>40</v>
      </c>
      <c r="M1281" s="12">
        <v>240</v>
      </c>
      <c r="N1281" s="12">
        <v>1161</v>
      </c>
      <c r="O1281" s="11">
        <f t="shared" si="174"/>
        <v>6</v>
      </c>
      <c r="P1281" s="12">
        <f t="shared" si="167"/>
        <v>29.024999999999999</v>
      </c>
      <c r="Q1281" s="12">
        <f t="shared" si="168"/>
        <v>35.024999999999999</v>
      </c>
      <c r="R1281" s="6" t="str">
        <f t="shared" si="169"/>
        <v>YES</v>
      </c>
      <c r="S1281" s="6" t="str">
        <f t="shared" si="172"/>
        <v>YES</v>
      </c>
      <c r="T1281" s="12">
        <f t="shared" si="173"/>
        <v>500</v>
      </c>
      <c r="U1281" s="12">
        <f t="shared" si="170"/>
        <v>1401</v>
      </c>
      <c r="V1281" s="12">
        <f t="shared" si="171"/>
        <v>-901</v>
      </c>
    </row>
    <row r="1282" spans="1:22" x14ac:dyDescent="0.25">
      <c r="A1282" s="6" t="s">
        <v>24</v>
      </c>
      <c r="B1282" s="6" t="s">
        <v>23</v>
      </c>
      <c r="C1282" s="6" t="s">
        <v>831</v>
      </c>
      <c r="D1282" s="6" t="s">
        <v>831</v>
      </c>
      <c r="E1282" s="6" t="s">
        <v>655</v>
      </c>
      <c r="F1282" s="6" t="s">
        <v>656</v>
      </c>
      <c r="G1282" s="7" t="s">
        <v>657</v>
      </c>
      <c r="H1282" s="6" t="s">
        <v>832</v>
      </c>
      <c r="I1282" s="6" t="s">
        <v>369</v>
      </c>
      <c r="J1282" s="6" t="s">
        <v>836</v>
      </c>
      <c r="K1282" s="12">
        <v>5</v>
      </c>
      <c r="L1282" s="9">
        <v>304</v>
      </c>
      <c r="M1282" s="12">
        <v>1521</v>
      </c>
      <c r="N1282" s="12">
        <v>6495</v>
      </c>
      <c r="O1282" s="11">
        <f t="shared" si="174"/>
        <v>5.0032894736842106</v>
      </c>
      <c r="P1282" s="12">
        <f t="shared" ref="P1282:P1345" si="175">N1282/L1282</f>
        <v>21.36513157894737</v>
      </c>
      <c r="Q1282" s="12">
        <f t="shared" ref="Q1282:Q1345" si="176">(M1282+N1282)/L1282</f>
        <v>26.368421052631579</v>
      </c>
      <c r="R1282" s="6" t="str">
        <f t="shared" ref="R1282:R1345" si="177">IF(Q1282&gt;12.49,"YES","NO")</f>
        <v>YES</v>
      </c>
      <c r="S1282" s="6" t="str">
        <f t="shared" si="172"/>
        <v>YES</v>
      </c>
      <c r="T1282" s="12">
        <f t="shared" si="173"/>
        <v>3800</v>
      </c>
      <c r="U1282" s="12">
        <f t="shared" ref="U1282:U1345" si="178">M1282+N1282</f>
        <v>8016</v>
      </c>
      <c r="V1282" s="12">
        <f t="shared" ref="V1282:V1345" si="179">T1282-U1282</f>
        <v>-4216</v>
      </c>
    </row>
    <row r="1283" spans="1:22" x14ac:dyDescent="0.25">
      <c r="A1283" s="6" t="s">
        <v>24</v>
      </c>
      <c r="B1283" s="6" t="s">
        <v>23</v>
      </c>
      <c r="C1283" s="6" t="s">
        <v>831</v>
      </c>
      <c r="D1283" s="6" t="s">
        <v>831</v>
      </c>
      <c r="E1283" s="6" t="s">
        <v>655</v>
      </c>
      <c r="F1283" s="6" t="s">
        <v>656</v>
      </c>
      <c r="G1283" s="7" t="s">
        <v>657</v>
      </c>
      <c r="H1283" s="6" t="s">
        <v>832</v>
      </c>
      <c r="I1283" s="6" t="s">
        <v>369</v>
      </c>
      <c r="J1283" s="6" t="s">
        <v>837</v>
      </c>
      <c r="K1283" s="12">
        <v>5</v>
      </c>
      <c r="L1283" s="9">
        <v>230</v>
      </c>
      <c r="M1283" s="12">
        <v>1151</v>
      </c>
      <c r="N1283" s="12">
        <v>6770</v>
      </c>
      <c r="O1283" s="11">
        <f t="shared" si="174"/>
        <v>5.0043478260869563</v>
      </c>
      <c r="P1283" s="12">
        <f t="shared" si="175"/>
        <v>29.434782608695652</v>
      </c>
      <c r="Q1283" s="12">
        <f t="shared" si="176"/>
        <v>34.439130434782612</v>
      </c>
      <c r="R1283" s="6" t="str">
        <f t="shared" si="177"/>
        <v>YES</v>
      </c>
      <c r="S1283" s="6" t="str">
        <f t="shared" si="172"/>
        <v>YES</v>
      </c>
      <c r="T1283" s="12">
        <f t="shared" si="173"/>
        <v>2875</v>
      </c>
      <c r="U1283" s="12">
        <f t="shared" si="178"/>
        <v>7921</v>
      </c>
      <c r="V1283" s="12">
        <f t="shared" si="179"/>
        <v>-5046</v>
      </c>
    </row>
    <row r="1284" spans="1:22" x14ac:dyDescent="0.25">
      <c r="A1284" s="6" t="s">
        <v>24</v>
      </c>
      <c r="B1284" s="6" t="s">
        <v>23</v>
      </c>
      <c r="C1284" s="6" t="s">
        <v>831</v>
      </c>
      <c r="D1284" s="6" t="s">
        <v>831</v>
      </c>
      <c r="E1284" s="6" t="s">
        <v>655</v>
      </c>
      <c r="F1284" s="6" t="s">
        <v>656</v>
      </c>
      <c r="G1284" s="7" t="s">
        <v>657</v>
      </c>
      <c r="H1284" s="6" t="s">
        <v>832</v>
      </c>
      <c r="I1284" s="6" t="s">
        <v>369</v>
      </c>
      <c r="J1284" s="6" t="s">
        <v>838</v>
      </c>
      <c r="K1284" s="12">
        <v>5</v>
      </c>
      <c r="L1284" s="9">
        <v>296</v>
      </c>
      <c r="M1284" s="12">
        <v>1481</v>
      </c>
      <c r="N1284" s="12">
        <v>9888</v>
      </c>
      <c r="O1284" s="11">
        <f t="shared" si="174"/>
        <v>5.0033783783783781</v>
      </c>
      <c r="P1284" s="12">
        <f t="shared" si="175"/>
        <v>33.405405405405403</v>
      </c>
      <c r="Q1284" s="12">
        <f t="shared" si="176"/>
        <v>38.408783783783782</v>
      </c>
      <c r="R1284" s="6" t="str">
        <f t="shared" si="177"/>
        <v>YES</v>
      </c>
      <c r="S1284" s="6" t="str">
        <f t="shared" ref="S1284:S1347" si="180">IF(O1284&gt;3.32,"YES","NO")</f>
        <v>YES</v>
      </c>
      <c r="T1284" s="12">
        <f t="shared" ref="T1284:T1347" si="181">L1284*12.5</f>
        <v>3700</v>
      </c>
      <c r="U1284" s="12">
        <f t="shared" si="178"/>
        <v>11369</v>
      </c>
      <c r="V1284" s="12">
        <f t="shared" si="179"/>
        <v>-7669</v>
      </c>
    </row>
    <row r="1285" spans="1:22" x14ac:dyDescent="0.25">
      <c r="A1285" s="6" t="s">
        <v>24</v>
      </c>
      <c r="B1285" s="6" t="s">
        <v>23</v>
      </c>
      <c r="C1285" s="6" t="s">
        <v>831</v>
      </c>
      <c r="D1285" s="6" t="s">
        <v>831</v>
      </c>
      <c r="E1285" s="6" t="s">
        <v>655</v>
      </c>
      <c r="F1285" s="6" t="s">
        <v>656</v>
      </c>
      <c r="G1285" s="7" t="s">
        <v>657</v>
      </c>
      <c r="H1285" s="6" t="s">
        <v>832</v>
      </c>
      <c r="I1285" s="6" t="s">
        <v>369</v>
      </c>
      <c r="J1285" s="6" t="s">
        <v>839</v>
      </c>
      <c r="K1285" s="12">
        <v>5</v>
      </c>
      <c r="L1285" s="9">
        <v>290</v>
      </c>
      <c r="M1285" s="12">
        <v>1448</v>
      </c>
      <c r="N1285" s="12">
        <v>7557</v>
      </c>
      <c r="O1285" s="11">
        <f t="shared" si="174"/>
        <v>4.9931034482758623</v>
      </c>
      <c r="P1285" s="12">
        <f t="shared" si="175"/>
        <v>26.058620689655172</v>
      </c>
      <c r="Q1285" s="12">
        <f t="shared" si="176"/>
        <v>31.051724137931036</v>
      </c>
      <c r="R1285" s="6" t="str">
        <f t="shared" si="177"/>
        <v>YES</v>
      </c>
      <c r="S1285" s="6" t="str">
        <f t="shared" si="180"/>
        <v>YES</v>
      </c>
      <c r="T1285" s="12">
        <f t="shared" si="181"/>
        <v>3625</v>
      </c>
      <c r="U1285" s="12">
        <f t="shared" si="178"/>
        <v>9005</v>
      </c>
      <c r="V1285" s="12">
        <f t="shared" si="179"/>
        <v>-5380</v>
      </c>
    </row>
    <row r="1286" spans="1:22" x14ac:dyDescent="0.25">
      <c r="A1286" s="6" t="s">
        <v>24</v>
      </c>
      <c r="B1286" s="6" t="s">
        <v>23</v>
      </c>
      <c r="C1286" s="6" t="s">
        <v>831</v>
      </c>
      <c r="D1286" s="6" t="s">
        <v>831</v>
      </c>
      <c r="E1286" s="6" t="s">
        <v>655</v>
      </c>
      <c r="F1286" s="6" t="s">
        <v>656</v>
      </c>
      <c r="G1286" s="7" t="s">
        <v>657</v>
      </c>
      <c r="H1286" s="6" t="s">
        <v>832</v>
      </c>
      <c r="I1286" s="6" t="s">
        <v>369</v>
      </c>
      <c r="J1286" s="6" t="s">
        <v>840</v>
      </c>
      <c r="K1286" s="12">
        <v>5</v>
      </c>
      <c r="L1286" s="9">
        <v>203</v>
      </c>
      <c r="M1286" s="12">
        <v>1013</v>
      </c>
      <c r="N1286" s="12">
        <v>3942</v>
      </c>
      <c r="O1286" s="11">
        <f t="shared" si="174"/>
        <v>4.9901477832512313</v>
      </c>
      <c r="P1286" s="12">
        <f t="shared" si="175"/>
        <v>19.418719211822658</v>
      </c>
      <c r="Q1286" s="12">
        <f t="shared" si="176"/>
        <v>24.408866995073893</v>
      </c>
      <c r="R1286" s="6" t="str">
        <f t="shared" si="177"/>
        <v>YES</v>
      </c>
      <c r="S1286" s="6" t="str">
        <f t="shared" si="180"/>
        <v>YES</v>
      </c>
      <c r="T1286" s="12">
        <f t="shared" si="181"/>
        <v>2537.5</v>
      </c>
      <c r="U1286" s="12">
        <f t="shared" si="178"/>
        <v>4955</v>
      </c>
      <c r="V1286" s="12">
        <f t="shared" si="179"/>
        <v>-2417.5</v>
      </c>
    </row>
    <row r="1287" spans="1:22" x14ac:dyDescent="0.25">
      <c r="A1287" s="6" t="s">
        <v>24</v>
      </c>
      <c r="B1287" s="6" t="s">
        <v>23</v>
      </c>
      <c r="C1287" s="6" t="s">
        <v>831</v>
      </c>
      <c r="D1287" s="6" t="s">
        <v>831</v>
      </c>
      <c r="E1287" s="6" t="s">
        <v>655</v>
      </c>
      <c r="F1287" s="6" t="s">
        <v>656</v>
      </c>
      <c r="G1287" s="7" t="s">
        <v>657</v>
      </c>
      <c r="H1287" s="6" t="s">
        <v>832</v>
      </c>
      <c r="I1287" s="6" t="s">
        <v>369</v>
      </c>
      <c r="J1287" s="6" t="s">
        <v>841</v>
      </c>
      <c r="K1287" s="12">
        <v>5</v>
      </c>
      <c r="L1287" s="9">
        <v>166</v>
      </c>
      <c r="M1287" s="12">
        <v>830</v>
      </c>
      <c r="N1287" s="12">
        <v>4641</v>
      </c>
      <c r="O1287" s="11">
        <f t="shared" si="174"/>
        <v>5</v>
      </c>
      <c r="P1287" s="12">
        <f t="shared" si="175"/>
        <v>27.957831325301203</v>
      </c>
      <c r="Q1287" s="12">
        <f t="shared" si="176"/>
        <v>32.957831325301207</v>
      </c>
      <c r="R1287" s="6" t="str">
        <f t="shared" si="177"/>
        <v>YES</v>
      </c>
      <c r="S1287" s="6" t="str">
        <f t="shared" si="180"/>
        <v>YES</v>
      </c>
      <c r="T1287" s="12">
        <f t="shared" si="181"/>
        <v>2075</v>
      </c>
      <c r="U1287" s="12">
        <f t="shared" si="178"/>
        <v>5471</v>
      </c>
      <c r="V1287" s="12">
        <f t="shared" si="179"/>
        <v>-3396</v>
      </c>
    </row>
    <row r="1288" spans="1:22" x14ac:dyDescent="0.25">
      <c r="A1288" s="6" t="s">
        <v>24</v>
      </c>
      <c r="B1288" s="6" t="s">
        <v>23</v>
      </c>
      <c r="C1288" s="6" t="s">
        <v>831</v>
      </c>
      <c r="D1288" s="6" t="s">
        <v>831</v>
      </c>
      <c r="E1288" s="6" t="s">
        <v>655</v>
      </c>
      <c r="F1288" s="6" t="s">
        <v>656</v>
      </c>
      <c r="G1288" s="7" t="s">
        <v>657</v>
      </c>
      <c r="H1288" s="6" t="s">
        <v>832</v>
      </c>
      <c r="I1288" s="6" t="s">
        <v>369</v>
      </c>
      <c r="J1288" s="6" t="s">
        <v>842</v>
      </c>
      <c r="K1288" s="12">
        <v>5</v>
      </c>
      <c r="L1288" s="9">
        <v>89</v>
      </c>
      <c r="M1288" s="12">
        <v>446</v>
      </c>
      <c r="N1288" s="12">
        <v>2468</v>
      </c>
      <c r="O1288" s="11">
        <f t="shared" si="174"/>
        <v>5.01123595505618</v>
      </c>
      <c r="P1288" s="12">
        <f t="shared" si="175"/>
        <v>27.730337078651687</v>
      </c>
      <c r="Q1288" s="12">
        <f t="shared" si="176"/>
        <v>32.741573033707866</v>
      </c>
      <c r="R1288" s="6" t="str">
        <f t="shared" si="177"/>
        <v>YES</v>
      </c>
      <c r="S1288" s="6" t="str">
        <f t="shared" si="180"/>
        <v>YES</v>
      </c>
      <c r="T1288" s="12">
        <f t="shared" si="181"/>
        <v>1112.5</v>
      </c>
      <c r="U1288" s="12">
        <f t="shared" si="178"/>
        <v>2914</v>
      </c>
      <c r="V1288" s="12">
        <f t="shared" si="179"/>
        <v>-1801.5</v>
      </c>
    </row>
    <row r="1289" spans="1:22" x14ac:dyDescent="0.25">
      <c r="A1289" s="6" t="s">
        <v>24</v>
      </c>
      <c r="B1289" s="6" t="s">
        <v>23</v>
      </c>
      <c r="C1289" s="6" t="s">
        <v>831</v>
      </c>
      <c r="D1289" s="6" t="s">
        <v>831</v>
      </c>
      <c r="E1289" s="6" t="s">
        <v>655</v>
      </c>
      <c r="F1289" s="6" t="s">
        <v>656</v>
      </c>
      <c r="G1289" s="7" t="s">
        <v>657</v>
      </c>
      <c r="H1289" s="6" t="s">
        <v>832</v>
      </c>
      <c r="I1289" s="6" t="s">
        <v>369</v>
      </c>
      <c r="J1289" s="6" t="s">
        <v>843</v>
      </c>
      <c r="K1289" s="12">
        <v>5</v>
      </c>
      <c r="L1289" s="9">
        <v>254</v>
      </c>
      <c r="M1289" s="12">
        <v>1270</v>
      </c>
      <c r="N1289" s="12">
        <v>7845</v>
      </c>
      <c r="O1289" s="11">
        <f t="shared" si="174"/>
        <v>5</v>
      </c>
      <c r="P1289" s="12">
        <f t="shared" si="175"/>
        <v>30.885826771653544</v>
      </c>
      <c r="Q1289" s="12">
        <f t="shared" si="176"/>
        <v>35.885826771653541</v>
      </c>
      <c r="R1289" s="6" t="str">
        <f t="shared" si="177"/>
        <v>YES</v>
      </c>
      <c r="S1289" s="6" t="str">
        <f t="shared" si="180"/>
        <v>YES</v>
      </c>
      <c r="T1289" s="12">
        <f t="shared" si="181"/>
        <v>3175</v>
      </c>
      <c r="U1289" s="12">
        <f t="shared" si="178"/>
        <v>9115</v>
      </c>
      <c r="V1289" s="12">
        <f t="shared" si="179"/>
        <v>-5940</v>
      </c>
    </row>
    <row r="1290" spans="1:22" x14ac:dyDescent="0.25">
      <c r="A1290" s="6" t="s">
        <v>24</v>
      </c>
      <c r="B1290" s="6" t="s">
        <v>23</v>
      </c>
      <c r="C1290" s="6" t="s">
        <v>831</v>
      </c>
      <c r="D1290" s="6" t="s">
        <v>831</v>
      </c>
      <c r="E1290" s="6" t="s">
        <v>655</v>
      </c>
      <c r="F1290" s="6" t="s">
        <v>656</v>
      </c>
      <c r="G1290" s="7" t="s">
        <v>657</v>
      </c>
      <c r="H1290" s="6" t="s">
        <v>832</v>
      </c>
      <c r="I1290" s="6" t="s">
        <v>369</v>
      </c>
      <c r="J1290" s="6" t="s">
        <v>844</v>
      </c>
      <c r="K1290" s="12">
        <v>5</v>
      </c>
      <c r="L1290" s="9">
        <v>23</v>
      </c>
      <c r="M1290" s="12">
        <v>114</v>
      </c>
      <c r="N1290" s="12">
        <v>481</v>
      </c>
      <c r="O1290" s="11">
        <f t="shared" si="174"/>
        <v>4.9565217391304346</v>
      </c>
      <c r="P1290" s="12">
        <f t="shared" si="175"/>
        <v>20.913043478260871</v>
      </c>
      <c r="Q1290" s="12">
        <f t="shared" si="176"/>
        <v>25.869565217391305</v>
      </c>
      <c r="R1290" s="6" t="str">
        <f t="shared" si="177"/>
        <v>YES</v>
      </c>
      <c r="S1290" s="6" t="str">
        <f t="shared" si="180"/>
        <v>YES</v>
      </c>
      <c r="T1290" s="12">
        <f t="shared" si="181"/>
        <v>287.5</v>
      </c>
      <c r="U1290" s="12">
        <f t="shared" si="178"/>
        <v>595</v>
      </c>
      <c r="V1290" s="12">
        <f t="shared" si="179"/>
        <v>-307.5</v>
      </c>
    </row>
    <row r="1291" spans="1:22" x14ac:dyDescent="0.25">
      <c r="A1291" s="6" t="s">
        <v>24</v>
      </c>
      <c r="B1291" s="6" t="s">
        <v>23</v>
      </c>
      <c r="C1291" s="6" t="s">
        <v>831</v>
      </c>
      <c r="D1291" s="6" t="s">
        <v>831</v>
      </c>
      <c r="E1291" s="6" t="s">
        <v>655</v>
      </c>
      <c r="F1291" s="6" t="s">
        <v>656</v>
      </c>
      <c r="G1291" s="7" t="s">
        <v>657</v>
      </c>
      <c r="H1291" s="6" t="s">
        <v>832</v>
      </c>
      <c r="I1291" s="6" t="s">
        <v>369</v>
      </c>
      <c r="J1291" s="6" t="s">
        <v>845</v>
      </c>
      <c r="K1291" s="12">
        <v>5</v>
      </c>
      <c r="L1291" s="9">
        <v>54</v>
      </c>
      <c r="M1291" s="12">
        <v>272</v>
      </c>
      <c r="N1291" s="12">
        <v>1110</v>
      </c>
      <c r="O1291" s="11">
        <f t="shared" si="174"/>
        <v>5.0370370370370372</v>
      </c>
      <c r="P1291" s="12">
        <f t="shared" si="175"/>
        <v>20.555555555555557</v>
      </c>
      <c r="Q1291" s="12">
        <f t="shared" si="176"/>
        <v>25.592592592592592</v>
      </c>
      <c r="R1291" s="6" t="str">
        <f t="shared" si="177"/>
        <v>YES</v>
      </c>
      <c r="S1291" s="6" t="str">
        <f t="shared" si="180"/>
        <v>YES</v>
      </c>
      <c r="T1291" s="12">
        <f t="shared" si="181"/>
        <v>675</v>
      </c>
      <c r="U1291" s="12">
        <f t="shared" si="178"/>
        <v>1382</v>
      </c>
      <c r="V1291" s="12">
        <f t="shared" si="179"/>
        <v>-707</v>
      </c>
    </row>
    <row r="1292" spans="1:22" x14ac:dyDescent="0.25">
      <c r="A1292" s="6" t="s">
        <v>24</v>
      </c>
      <c r="B1292" s="6" t="s">
        <v>23</v>
      </c>
      <c r="C1292" s="6" t="s">
        <v>831</v>
      </c>
      <c r="D1292" s="6" t="s">
        <v>831</v>
      </c>
      <c r="E1292" s="6" t="s">
        <v>655</v>
      </c>
      <c r="F1292" s="6" t="s">
        <v>656</v>
      </c>
      <c r="G1292" s="7" t="s">
        <v>657</v>
      </c>
      <c r="H1292" s="6" t="s">
        <v>832</v>
      </c>
      <c r="I1292" s="6" t="s">
        <v>369</v>
      </c>
      <c r="J1292" s="6" t="s">
        <v>846</v>
      </c>
      <c r="K1292" s="12">
        <v>5</v>
      </c>
      <c r="L1292" s="9">
        <v>25</v>
      </c>
      <c r="M1292" s="12">
        <v>126</v>
      </c>
      <c r="N1292" s="12">
        <v>512</v>
      </c>
      <c r="O1292" s="11">
        <f t="shared" si="174"/>
        <v>5.04</v>
      </c>
      <c r="P1292" s="12">
        <f t="shared" si="175"/>
        <v>20.48</v>
      </c>
      <c r="Q1292" s="12">
        <f t="shared" si="176"/>
        <v>25.52</v>
      </c>
      <c r="R1292" s="6" t="str">
        <f t="shared" si="177"/>
        <v>YES</v>
      </c>
      <c r="S1292" s="6" t="str">
        <f t="shared" si="180"/>
        <v>YES</v>
      </c>
      <c r="T1292" s="12">
        <f t="shared" si="181"/>
        <v>312.5</v>
      </c>
      <c r="U1292" s="12">
        <f t="shared" si="178"/>
        <v>638</v>
      </c>
      <c r="V1292" s="12">
        <f t="shared" si="179"/>
        <v>-325.5</v>
      </c>
    </row>
    <row r="1293" spans="1:22" x14ac:dyDescent="0.25">
      <c r="A1293" s="6" t="s">
        <v>24</v>
      </c>
      <c r="B1293" s="6" t="s">
        <v>23</v>
      </c>
      <c r="C1293" s="6" t="s">
        <v>831</v>
      </c>
      <c r="D1293" s="6" t="s">
        <v>831</v>
      </c>
      <c r="E1293" s="6" t="s">
        <v>655</v>
      </c>
      <c r="F1293" s="6" t="s">
        <v>656</v>
      </c>
      <c r="G1293" s="7" t="s">
        <v>657</v>
      </c>
      <c r="H1293" s="6" t="s">
        <v>832</v>
      </c>
      <c r="I1293" s="6" t="s">
        <v>369</v>
      </c>
      <c r="J1293" s="6" t="s">
        <v>847</v>
      </c>
      <c r="K1293" s="12">
        <v>5</v>
      </c>
      <c r="L1293" s="9">
        <v>74</v>
      </c>
      <c r="M1293" s="12">
        <v>368</v>
      </c>
      <c r="N1293" s="12">
        <v>1108</v>
      </c>
      <c r="O1293" s="11">
        <f t="shared" si="174"/>
        <v>4.9729729729729728</v>
      </c>
      <c r="P1293" s="12">
        <f t="shared" si="175"/>
        <v>14.972972972972974</v>
      </c>
      <c r="Q1293" s="12">
        <f t="shared" si="176"/>
        <v>19.945945945945947</v>
      </c>
      <c r="R1293" s="6" t="str">
        <f t="shared" si="177"/>
        <v>YES</v>
      </c>
      <c r="S1293" s="6" t="str">
        <f t="shared" si="180"/>
        <v>YES</v>
      </c>
      <c r="T1293" s="12">
        <f t="shared" si="181"/>
        <v>925</v>
      </c>
      <c r="U1293" s="12">
        <f t="shared" si="178"/>
        <v>1476</v>
      </c>
      <c r="V1293" s="12">
        <f t="shared" si="179"/>
        <v>-551</v>
      </c>
    </row>
    <row r="1294" spans="1:22" x14ac:dyDescent="0.25">
      <c r="A1294" s="6" t="s">
        <v>24</v>
      </c>
      <c r="B1294" s="6" t="s">
        <v>23</v>
      </c>
      <c r="C1294" s="6" t="s">
        <v>831</v>
      </c>
      <c r="D1294" s="6" t="s">
        <v>831</v>
      </c>
      <c r="E1294" s="6" t="s">
        <v>655</v>
      </c>
      <c r="F1294" s="6" t="s">
        <v>656</v>
      </c>
      <c r="G1294" s="7" t="s">
        <v>657</v>
      </c>
      <c r="H1294" s="6" t="s">
        <v>832</v>
      </c>
      <c r="I1294" s="6" t="s">
        <v>369</v>
      </c>
      <c r="J1294" s="6" t="s">
        <v>848</v>
      </c>
      <c r="K1294" s="12">
        <v>5</v>
      </c>
      <c r="L1294" s="9">
        <v>115</v>
      </c>
      <c r="M1294" s="12">
        <v>577</v>
      </c>
      <c r="N1294" s="12">
        <v>2175</v>
      </c>
      <c r="O1294" s="11">
        <f t="shared" si="174"/>
        <v>5.017391304347826</v>
      </c>
      <c r="P1294" s="12">
        <f t="shared" si="175"/>
        <v>18.913043478260871</v>
      </c>
      <c r="Q1294" s="12">
        <f t="shared" si="176"/>
        <v>23.930434782608696</v>
      </c>
      <c r="R1294" s="6" t="str">
        <f t="shared" si="177"/>
        <v>YES</v>
      </c>
      <c r="S1294" s="6" t="str">
        <f t="shared" si="180"/>
        <v>YES</v>
      </c>
      <c r="T1294" s="12">
        <f t="shared" si="181"/>
        <v>1437.5</v>
      </c>
      <c r="U1294" s="12">
        <f t="shared" si="178"/>
        <v>2752</v>
      </c>
      <c r="V1294" s="12">
        <f t="shared" si="179"/>
        <v>-1314.5</v>
      </c>
    </row>
    <row r="1295" spans="1:22" x14ac:dyDescent="0.25">
      <c r="A1295" s="6" t="s">
        <v>24</v>
      </c>
      <c r="B1295" s="6" t="s">
        <v>23</v>
      </c>
      <c r="C1295" s="6" t="s">
        <v>831</v>
      </c>
      <c r="D1295" s="6" t="s">
        <v>831</v>
      </c>
      <c r="E1295" s="6" t="s">
        <v>655</v>
      </c>
      <c r="F1295" s="6" t="s">
        <v>656</v>
      </c>
      <c r="G1295" s="7" t="s">
        <v>657</v>
      </c>
      <c r="H1295" s="6" t="s">
        <v>832</v>
      </c>
      <c r="I1295" s="6" t="s">
        <v>369</v>
      </c>
      <c r="J1295" s="6" t="s">
        <v>849</v>
      </c>
      <c r="K1295" s="12">
        <v>5</v>
      </c>
      <c r="L1295" s="9">
        <v>242</v>
      </c>
      <c r="M1295" s="12">
        <v>1208</v>
      </c>
      <c r="N1295" s="12">
        <v>4145</v>
      </c>
      <c r="O1295" s="11">
        <f t="shared" si="174"/>
        <v>4.9917355371900829</v>
      </c>
      <c r="P1295" s="12">
        <f t="shared" si="175"/>
        <v>17.128099173553718</v>
      </c>
      <c r="Q1295" s="12">
        <f t="shared" si="176"/>
        <v>22.119834710743802</v>
      </c>
      <c r="R1295" s="6" t="str">
        <f t="shared" si="177"/>
        <v>YES</v>
      </c>
      <c r="S1295" s="6" t="str">
        <f t="shared" si="180"/>
        <v>YES</v>
      </c>
      <c r="T1295" s="12">
        <f t="shared" si="181"/>
        <v>3025</v>
      </c>
      <c r="U1295" s="12">
        <f t="shared" si="178"/>
        <v>5353</v>
      </c>
      <c r="V1295" s="12">
        <f t="shared" si="179"/>
        <v>-2328</v>
      </c>
    </row>
    <row r="1296" spans="1:22" x14ac:dyDescent="0.25">
      <c r="A1296" s="6" t="s">
        <v>24</v>
      </c>
      <c r="B1296" s="6" t="s">
        <v>23</v>
      </c>
      <c r="C1296" s="6" t="s">
        <v>831</v>
      </c>
      <c r="D1296" s="6" t="s">
        <v>831</v>
      </c>
      <c r="E1296" s="6" t="s">
        <v>655</v>
      </c>
      <c r="F1296" s="6" t="s">
        <v>656</v>
      </c>
      <c r="G1296" s="7" t="s">
        <v>657</v>
      </c>
      <c r="H1296" s="6" t="s">
        <v>832</v>
      </c>
      <c r="I1296" s="6" t="s">
        <v>369</v>
      </c>
      <c r="J1296" s="6" t="s">
        <v>850</v>
      </c>
      <c r="K1296" s="12">
        <v>4</v>
      </c>
      <c r="L1296" s="9">
        <v>150</v>
      </c>
      <c r="M1296" s="12">
        <v>588</v>
      </c>
      <c r="N1296" s="12">
        <v>4573</v>
      </c>
      <c r="O1296" s="11">
        <f t="shared" si="174"/>
        <v>3.92</v>
      </c>
      <c r="P1296" s="12">
        <f t="shared" si="175"/>
        <v>30.486666666666668</v>
      </c>
      <c r="Q1296" s="12">
        <f t="shared" si="176"/>
        <v>34.406666666666666</v>
      </c>
      <c r="R1296" s="6" t="str">
        <f t="shared" si="177"/>
        <v>YES</v>
      </c>
      <c r="S1296" s="6" t="str">
        <f t="shared" si="180"/>
        <v>YES</v>
      </c>
      <c r="T1296" s="12">
        <f t="shared" si="181"/>
        <v>1875</v>
      </c>
      <c r="U1296" s="12">
        <f t="shared" si="178"/>
        <v>5161</v>
      </c>
      <c r="V1296" s="12">
        <f t="shared" si="179"/>
        <v>-3286</v>
      </c>
    </row>
    <row r="1297" spans="1:22" x14ac:dyDescent="0.25">
      <c r="A1297" s="6" t="s">
        <v>24</v>
      </c>
      <c r="B1297" s="6" t="s">
        <v>23</v>
      </c>
      <c r="C1297" s="6" t="s">
        <v>831</v>
      </c>
      <c r="D1297" s="6" t="s">
        <v>831</v>
      </c>
      <c r="E1297" s="6" t="s">
        <v>655</v>
      </c>
      <c r="F1297" s="6" t="s">
        <v>656</v>
      </c>
      <c r="G1297" s="7" t="s">
        <v>657</v>
      </c>
      <c r="H1297" s="6" t="s">
        <v>832</v>
      </c>
      <c r="I1297" s="6" t="s">
        <v>369</v>
      </c>
      <c r="J1297" s="6" t="s">
        <v>851</v>
      </c>
      <c r="K1297" s="12">
        <v>5</v>
      </c>
      <c r="L1297" s="9">
        <v>154</v>
      </c>
      <c r="M1297" s="12">
        <v>824</v>
      </c>
      <c r="N1297" s="12">
        <v>4789</v>
      </c>
      <c r="O1297" s="11">
        <f t="shared" si="174"/>
        <v>5.3506493506493502</v>
      </c>
      <c r="P1297" s="12">
        <f t="shared" si="175"/>
        <v>31.097402597402599</v>
      </c>
      <c r="Q1297" s="12">
        <f t="shared" si="176"/>
        <v>36.448051948051948</v>
      </c>
      <c r="R1297" s="6" t="str">
        <f t="shared" si="177"/>
        <v>YES</v>
      </c>
      <c r="S1297" s="6" t="str">
        <f t="shared" si="180"/>
        <v>YES</v>
      </c>
      <c r="T1297" s="12">
        <f t="shared" si="181"/>
        <v>1925</v>
      </c>
      <c r="U1297" s="12">
        <f t="shared" si="178"/>
        <v>5613</v>
      </c>
      <c r="V1297" s="12">
        <f t="shared" si="179"/>
        <v>-3688</v>
      </c>
    </row>
    <row r="1298" spans="1:22" x14ac:dyDescent="0.25">
      <c r="A1298" s="6" t="s">
        <v>24</v>
      </c>
      <c r="B1298" s="6" t="s">
        <v>23</v>
      </c>
      <c r="C1298" s="6" t="s">
        <v>831</v>
      </c>
      <c r="D1298" s="6" t="s">
        <v>831</v>
      </c>
      <c r="E1298" s="6" t="s">
        <v>655</v>
      </c>
      <c r="F1298" s="6" t="s">
        <v>656</v>
      </c>
      <c r="G1298" s="7" t="s">
        <v>657</v>
      </c>
      <c r="H1298" s="6" t="s">
        <v>832</v>
      </c>
      <c r="I1298" s="6" t="s">
        <v>369</v>
      </c>
      <c r="J1298" s="6" t="s">
        <v>852</v>
      </c>
      <c r="K1298" s="12">
        <v>5</v>
      </c>
      <c r="L1298" s="9">
        <v>67</v>
      </c>
      <c r="M1298" s="12">
        <v>335</v>
      </c>
      <c r="N1298" s="12">
        <v>2203</v>
      </c>
      <c r="O1298" s="11">
        <f t="shared" si="174"/>
        <v>5</v>
      </c>
      <c r="P1298" s="12">
        <f t="shared" si="175"/>
        <v>32.880597014925371</v>
      </c>
      <c r="Q1298" s="12">
        <f t="shared" si="176"/>
        <v>37.880597014925371</v>
      </c>
      <c r="R1298" s="6" t="str">
        <f t="shared" si="177"/>
        <v>YES</v>
      </c>
      <c r="S1298" s="6" t="str">
        <f t="shared" si="180"/>
        <v>YES</v>
      </c>
      <c r="T1298" s="12">
        <f t="shared" si="181"/>
        <v>837.5</v>
      </c>
      <c r="U1298" s="12">
        <f t="shared" si="178"/>
        <v>2538</v>
      </c>
      <c r="V1298" s="12">
        <f t="shared" si="179"/>
        <v>-1700.5</v>
      </c>
    </row>
    <row r="1299" spans="1:22" x14ac:dyDescent="0.25">
      <c r="A1299" s="6" t="s">
        <v>24</v>
      </c>
      <c r="B1299" s="6" t="s">
        <v>23</v>
      </c>
      <c r="C1299" s="6" t="s">
        <v>831</v>
      </c>
      <c r="D1299" s="6" t="s">
        <v>831</v>
      </c>
      <c r="E1299" s="6" t="s">
        <v>655</v>
      </c>
      <c r="F1299" s="6" t="s">
        <v>656</v>
      </c>
      <c r="G1299" s="7" t="s">
        <v>657</v>
      </c>
      <c r="H1299" s="6" t="s">
        <v>832</v>
      </c>
      <c r="I1299" s="6" t="s">
        <v>369</v>
      </c>
      <c r="J1299" s="6" t="s">
        <v>853</v>
      </c>
      <c r="K1299" s="12">
        <v>5</v>
      </c>
      <c r="L1299" s="9">
        <v>78</v>
      </c>
      <c r="M1299" s="12">
        <v>388</v>
      </c>
      <c r="N1299" s="12">
        <v>2060</v>
      </c>
      <c r="O1299" s="11">
        <f t="shared" si="174"/>
        <v>4.9743589743589745</v>
      </c>
      <c r="P1299" s="12">
        <f t="shared" si="175"/>
        <v>26.410256410256409</v>
      </c>
      <c r="Q1299" s="12">
        <f t="shared" si="176"/>
        <v>31.384615384615383</v>
      </c>
      <c r="R1299" s="6" t="str">
        <f t="shared" si="177"/>
        <v>YES</v>
      </c>
      <c r="S1299" s="6" t="str">
        <f t="shared" si="180"/>
        <v>YES</v>
      </c>
      <c r="T1299" s="12">
        <f t="shared" si="181"/>
        <v>975</v>
      </c>
      <c r="U1299" s="12">
        <f t="shared" si="178"/>
        <v>2448</v>
      </c>
      <c r="V1299" s="12">
        <f t="shared" si="179"/>
        <v>-1473</v>
      </c>
    </row>
    <row r="1300" spans="1:22" x14ac:dyDescent="0.25">
      <c r="A1300" s="6" t="s">
        <v>24</v>
      </c>
      <c r="B1300" s="6" t="s">
        <v>23</v>
      </c>
      <c r="C1300" s="6" t="s">
        <v>831</v>
      </c>
      <c r="D1300" s="6" t="s">
        <v>831</v>
      </c>
      <c r="E1300" s="6" t="s">
        <v>655</v>
      </c>
      <c r="F1300" s="6" t="s">
        <v>656</v>
      </c>
      <c r="G1300" s="7" t="s">
        <v>657</v>
      </c>
      <c r="H1300" s="6" t="s">
        <v>832</v>
      </c>
      <c r="I1300" s="6" t="s">
        <v>369</v>
      </c>
      <c r="J1300" s="6" t="s">
        <v>854</v>
      </c>
      <c r="K1300" s="12">
        <v>5</v>
      </c>
      <c r="L1300" s="9">
        <v>34</v>
      </c>
      <c r="M1300" s="12">
        <v>171</v>
      </c>
      <c r="N1300" s="12">
        <v>1099</v>
      </c>
      <c r="O1300" s="11">
        <f t="shared" si="174"/>
        <v>5.0294117647058822</v>
      </c>
      <c r="P1300" s="12">
        <f t="shared" si="175"/>
        <v>32.323529411764703</v>
      </c>
      <c r="Q1300" s="12">
        <f t="shared" si="176"/>
        <v>37.352941176470587</v>
      </c>
      <c r="R1300" s="6" t="str">
        <f t="shared" si="177"/>
        <v>YES</v>
      </c>
      <c r="S1300" s="6" t="str">
        <f t="shared" si="180"/>
        <v>YES</v>
      </c>
      <c r="T1300" s="12">
        <f t="shared" si="181"/>
        <v>425</v>
      </c>
      <c r="U1300" s="12">
        <f t="shared" si="178"/>
        <v>1270</v>
      </c>
      <c r="V1300" s="12">
        <f t="shared" si="179"/>
        <v>-845</v>
      </c>
    </row>
    <row r="1301" spans="1:22" x14ac:dyDescent="0.25">
      <c r="A1301" s="6" t="s">
        <v>24</v>
      </c>
      <c r="B1301" s="6" t="s">
        <v>23</v>
      </c>
      <c r="C1301" s="6" t="s">
        <v>831</v>
      </c>
      <c r="D1301" s="6" t="s">
        <v>831</v>
      </c>
      <c r="E1301" s="6" t="s">
        <v>655</v>
      </c>
      <c r="F1301" s="6" t="s">
        <v>656</v>
      </c>
      <c r="G1301" s="7" t="s">
        <v>657</v>
      </c>
      <c r="H1301" s="6" t="s">
        <v>832</v>
      </c>
      <c r="I1301" s="6" t="s">
        <v>369</v>
      </c>
      <c r="J1301" s="6" t="s">
        <v>855</v>
      </c>
      <c r="K1301" s="12">
        <v>5</v>
      </c>
      <c r="L1301" s="9">
        <v>25</v>
      </c>
      <c r="M1301" s="12">
        <v>123</v>
      </c>
      <c r="N1301" s="12">
        <v>802</v>
      </c>
      <c r="O1301" s="11">
        <f t="shared" si="174"/>
        <v>4.92</v>
      </c>
      <c r="P1301" s="12">
        <f t="shared" si="175"/>
        <v>32.08</v>
      </c>
      <c r="Q1301" s="12">
        <f t="shared" si="176"/>
        <v>37</v>
      </c>
      <c r="R1301" s="6" t="str">
        <f t="shared" si="177"/>
        <v>YES</v>
      </c>
      <c r="S1301" s="6" t="str">
        <f t="shared" si="180"/>
        <v>YES</v>
      </c>
      <c r="T1301" s="12">
        <f t="shared" si="181"/>
        <v>312.5</v>
      </c>
      <c r="U1301" s="12">
        <f t="shared" si="178"/>
        <v>925</v>
      </c>
      <c r="V1301" s="12">
        <f t="shared" si="179"/>
        <v>-612.5</v>
      </c>
    </row>
    <row r="1302" spans="1:22" x14ac:dyDescent="0.25">
      <c r="A1302" s="6" t="s">
        <v>24</v>
      </c>
      <c r="B1302" s="6" t="s">
        <v>23</v>
      </c>
      <c r="C1302" s="6" t="s">
        <v>856</v>
      </c>
      <c r="D1302" s="6" t="s">
        <v>856</v>
      </c>
      <c r="E1302" s="6" t="s">
        <v>655</v>
      </c>
      <c r="F1302" s="6" t="s">
        <v>656</v>
      </c>
      <c r="G1302" s="7" t="s">
        <v>657</v>
      </c>
      <c r="H1302" s="6" t="s">
        <v>857</v>
      </c>
      <c r="I1302" s="6" t="s">
        <v>742</v>
      </c>
      <c r="J1302" s="6" t="s">
        <v>858</v>
      </c>
      <c r="K1302" s="12">
        <v>5</v>
      </c>
      <c r="L1302" s="9">
        <v>61</v>
      </c>
      <c r="M1302" s="12">
        <v>304</v>
      </c>
      <c r="N1302" s="12">
        <v>1820</v>
      </c>
      <c r="O1302" s="11">
        <f t="shared" si="174"/>
        <v>4.9836065573770494</v>
      </c>
      <c r="P1302" s="12">
        <f t="shared" si="175"/>
        <v>29.83606557377049</v>
      </c>
      <c r="Q1302" s="12">
        <f t="shared" si="176"/>
        <v>34.819672131147541</v>
      </c>
      <c r="R1302" s="6" t="str">
        <f t="shared" si="177"/>
        <v>YES</v>
      </c>
      <c r="S1302" s="6" t="str">
        <f t="shared" si="180"/>
        <v>YES</v>
      </c>
      <c r="T1302" s="12">
        <f t="shared" si="181"/>
        <v>762.5</v>
      </c>
      <c r="U1302" s="12">
        <f t="shared" si="178"/>
        <v>2124</v>
      </c>
      <c r="V1302" s="12">
        <f t="shared" si="179"/>
        <v>-1361.5</v>
      </c>
    </row>
    <row r="1303" spans="1:22" x14ac:dyDescent="0.25">
      <c r="A1303" s="6" t="s">
        <v>24</v>
      </c>
      <c r="B1303" s="6" t="s">
        <v>23</v>
      </c>
      <c r="C1303" s="6" t="s">
        <v>856</v>
      </c>
      <c r="D1303" s="6" t="s">
        <v>856</v>
      </c>
      <c r="E1303" s="6" t="s">
        <v>655</v>
      </c>
      <c r="F1303" s="6" t="s">
        <v>656</v>
      </c>
      <c r="G1303" s="7" t="s">
        <v>657</v>
      </c>
      <c r="H1303" s="6" t="s">
        <v>857</v>
      </c>
      <c r="I1303" s="6" t="s">
        <v>742</v>
      </c>
      <c r="J1303" s="6" t="s">
        <v>859</v>
      </c>
      <c r="K1303" s="12">
        <v>5</v>
      </c>
      <c r="L1303" s="9">
        <v>97</v>
      </c>
      <c r="M1303" s="12">
        <v>483</v>
      </c>
      <c r="N1303" s="12">
        <v>2854</v>
      </c>
      <c r="O1303" s="11">
        <f t="shared" si="174"/>
        <v>4.9793814432989691</v>
      </c>
      <c r="P1303" s="12">
        <f t="shared" si="175"/>
        <v>29.422680412371133</v>
      </c>
      <c r="Q1303" s="12">
        <f t="shared" si="176"/>
        <v>34.402061855670105</v>
      </c>
      <c r="R1303" s="6" t="str">
        <f t="shared" si="177"/>
        <v>YES</v>
      </c>
      <c r="S1303" s="6" t="str">
        <f t="shared" si="180"/>
        <v>YES</v>
      </c>
      <c r="T1303" s="12">
        <f t="shared" si="181"/>
        <v>1212.5</v>
      </c>
      <c r="U1303" s="12">
        <f t="shared" si="178"/>
        <v>3337</v>
      </c>
      <c r="V1303" s="12">
        <f t="shared" si="179"/>
        <v>-2124.5</v>
      </c>
    </row>
    <row r="1304" spans="1:22" x14ac:dyDescent="0.25">
      <c r="A1304" s="6" t="s">
        <v>24</v>
      </c>
      <c r="B1304" s="6" t="s">
        <v>23</v>
      </c>
      <c r="C1304" s="6" t="s">
        <v>856</v>
      </c>
      <c r="D1304" s="6" t="s">
        <v>856</v>
      </c>
      <c r="E1304" s="6" t="s">
        <v>655</v>
      </c>
      <c r="F1304" s="6" t="s">
        <v>656</v>
      </c>
      <c r="G1304" s="7" t="s">
        <v>657</v>
      </c>
      <c r="H1304" s="6" t="s">
        <v>857</v>
      </c>
      <c r="I1304" s="6" t="s">
        <v>742</v>
      </c>
      <c r="J1304" s="6" t="s">
        <v>860</v>
      </c>
      <c r="K1304" s="12">
        <v>5</v>
      </c>
      <c r="L1304" s="9">
        <v>427</v>
      </c>
      <c r="M1304" s="12">
        <v>2135</v>
      </c>
      <c r="N1304" s="12">
        <v>15636</v>
      </c>
      <c r="O1304" s="11">
        <f t="shared" si="174"/>
        <v>5</v>
      </c>
      <c r="P1304" s="12">
        <f t="shared" si="175"/>
        <v>36.618266978922719</v>
      </c>
      <c r="Q1304" s="12">
        <f t="shared" si="176"/>
        <v>41.618266978922719</v>
      </c>
      <c r="R1304" s="6" t="str">
        <f t="shared" si="177"/>
        <v>YES</v>
      </c>
      <c r="S1304" s="6" t="str">
        <f t="shared" si="180"/>
        <v>YES</v>
      </c>
      <c r="T1304" s="12">
        <f t="shared" si="181"/>
        <v>5337.5</v>
      </c>
      <c r="U1304" s="12">
        <f t="shared" si="178"/>
        <v>17771</v>
      </c>
      <c r="V1304" s="12">
        <f t="shared" si="179"/>
        <v>-12433.5</v>
      </c>
    </row>
    <row r="1305" spans="1:22" x14ac:dyDescent="0.25">
      <c r="A1305" s="6" t="s">
        <v>24</v>
      </c>
      <c r="B1305" s="6" t="s">
        <v>23</v>
      </c>
      <c r="C1305" s="6" t="s">
        <v>856</v>
      </c>
      <c r="D1305" s="6" t="s">
        <v>856</v>
      </c>
      <c r="E1305" s="6" t="s">
        <v>655</v>
      </c>
      <c r="F1305" s="6" t="s">
        <v>656</v>
      </c>
      <c r="G1305" s="7" t="s">
        <v>657</v>
      </c>
      <c r="H1305" s="6" t="s">
        <v>857</v>
      </c>
      <c r="I1305" s="6" t="s">
        <v>742</v>
      </c>
      <c r="J1305" s="6" t="s">
        <v>861</v>
      </c>
      <c r="K1305" s="12">
        <v>5</v>
      </c>
      <c r="L1305" s="9">
        <v>226</v>
      </c>
      <c r="M1305" s="12">
        <v>1129</v>
      </c>
      <c r="N1305" s="12">
        <v>8043</v>
      </c>
      <c r="O1305" s="11">
        <f t="shared" si="174"/>
        <v>4.9955752212389379</v>
      </c>
      <c r="P1305" s="12">
        <f t="shared" si="175"/>
        <v>35.588495575221238</v>
      </c>
      <c r="Q1305" s="12">
        <f t="shared" si="176"/>
        <v>40.584070796460175</v>
      </c>
      <c r="R1305" s="6" t="str">
        <f t="shared" si="177"/>
        <v>YES</v>
      </c>
      <c r="S1305" s="6" t="str">
        <f t="shared" si="180"/>
        <v>YES</v>
      </c>
      <c r="T1305" s="12">
        <f t="shared" si="181"/>
        <v>2825</v>
      </c>
      <c r="U1305" s="12">
        <f t="shared" si="178"/>
        <v>9172</v>
      </c>
      <c r="V1305" s="12">
        <f t="shared" si="179"/>
        <v>-6347</v>
      </c>
    </row>
    <row r="1306" spans="1:22" x14ac:dyDescent="0.25">
      <c r="A1306" s="6" t="s">
        <v>24</v>
      </c>
      <c r="B1306" s="6" t="s">
        <v>23</v>
      </c>
      <c r="C1306" s="6" t="s">
        <v>856</v>
      </c>
      <c r="D1306" s="6" t="s">
        <v>856</v>
      </c>
      <c r="E1306" s="6" t="s">
        <v>655</v>
      </c>
      <c r="F1306" s="6" t="s">
        <v>656</v>
      </c>
      <c r="G1306" s="7" t="s">
        <v>657</v>
      </c>
      <c r="H1306" s="6" t="s">
        <v>857</v>
      </c>
      <c r="I1306" s="6" t="s">
        <v>742</v>
      </c>
      <c r="J1306" s="6" t="s">
        <v>862</v>
      </c>
      <c r="K1306" s="12">
        <v>5</v>
      </c>
      <c r="L1306" s="9">
        <v>458</v>
      </c>
      <c r="M1306" s="12">
        <v>2290</v>
      </c>
      <c r="N1306" s="12">
        <v>16824</v>
      </c>
      <c r="O1306" s="11">
        <f t="shared" si="174"/>
        <v>5</v>
      </c>
      <c r="P1306" s="12">
        <f t="shared" si="175"/>
        <v>36.733624454148469</v>
      </c>
      <c r="Q1306" s="12">
        <f t="shared" si="176"/>
        <v>41.733624454148469</v>
      </c>
      <c r="R1306" s="6" t="str">
        <f t="shared" si="177"/>
        <v>YES</v>
      </c>
      <c r="S1306" s="6" t="str">
        <f t="shared" si="180"/>
        <v>YES</v>
      </c>
      <c r="T1306" s="12">
        <f t="shared" si="181"/>
        <v>5725</v>
      </c>
      <c r="U1306" s="12">
        <f t="shared" si="178"/>
        <v>19114</v>
      </c>
      <c r="V1306" s="12">
        <f t="shared" si="179"/>
        <v>-13389</v>
      </c>
    </row>
    <row r="1307" spans="1:22" x14ac:dyDescent="0.25">
      <c r="A1307" s="6" t="s">
        <v>24</v>
      </c>
      <c r="B1307" s="6" t="s">
        <v>23</v>
      </c>
      <c r="C1307" s="6" t="s">
        <v>856</v>
      </c>
      <c r="D1307" s="6" t="s">
        <v>856</v>
      </c>
      <c r="E1307" s="6" t="s">
        <v>655</v>
      </c>
      <c r="F1307" s="6" t="s">
        <v>656</v>
      </c>
      <c r="G1307" s="7" t="s">
        <v>657</v>
      </c>
      <c r="H1307" s="6" t="s">
        <v>857</v>
      </c>
      <c r="I1307" s="6" t="s">
        <v>742</v>
      </c>
      <c r="J1307" s="6" t="s">
        <v>863</v>
      </c>
      <c r="K1307" s="12">
        <v>5</v>
      </c>
      <c r="L1307" s="9">
        <v>17</v>
      </c>
      <c r="M1307" s="12">
        <v>83</v>
      </c>
      <c r="N1307" s="12">
        <v>575</v>
      </c>
      <c r="O1307" s="11">
        <f t="shared" si="174"/>
        <v>4.882352941176471</v>
      </c>
      <c r="P1307" s="12">
        <f t="shared" si="175"/>
        <v>33.823529411764703</v>
      </c>
      <c r="Q1307" s="12">
        <f t="shared" si="176"/>
        <v>38.705882352941174</v>
      </c>
      <c r="R1307" s="6" t="str">
        <f t="shared" si="177"/>
        <v>YES</v>
      </c>
      <c r="S1307" s="6" t="str">
        <f t="shared" si="180"/>
        <v>YES</v>
      </c>
      <c r="T1307" s="12">
        <f t="shared" si="181"/>
        <v>212.5</v>
      </c>
      <c r="U1307" s="12">
        <f t="shared" si="178"/>
        <v>658</v>
      </c>
      <c r="V1307" s="12">
        <f t="shared" si="179"/>
        <v>-445.5</v>
      </c>
    </row>
    <row r="1308" spans="1:22" x14ac:dyDescent="0.25">
      <c r="A1308" s="6" t="s">
        <v>24</v>
      </c>
      <c r="B1308" s="6" t="s">
        <v>23</v>
      </c>
      <c r="C1308" s="6" t="s">
        <v>856</v>
      </c>
      <c r="D1308" s="6" t="s">
        <v>856</v>
      </c>
      <c r="E1308" s="6" t="s">
        <v>655</v>
      </c>
      <c r="F1308" s="6" t="s">
        <v>656</v>
      </c>
      <c r="G1308" s="7" t="s">
        <v>657</v>
      </c>
      <c r="H1308" s="6" t="s">
        <v>857</v>
      </c>
      <c r="I1308" s="6" t="s">
        <v>742</v>
      </c>
      <c r="J1308" s="6" t="s">
        <v>864</v>
      </c>
      <c r="K1308" s="12">
        <v>5</v>
      </c>
      <c r="L1308" s="9">
        <v>53</v>
      </c>
      <c r="M1308" s="12">
        <v>264</v>
      </c>
      <c r="N1308" s="12">
        <v>1809</v>
      </c>
      <c r="O1308" s="11">
        <f t="shared" ref="O1308:O1371" si="182">M1308/L1308</f>
        <v>4.9811320754716979</v>
      </c>
      <c r="P1308" s="12">
        <f t="shared" si="175"/>
        <v>34.132075471698116</v>
      </c>
      <c r="Q1308" s="12">
        <f t="shared" si="176"/>
        <v>39.113207547169814</v>
      </c>
      <c r="R1308" s="6" t="str">
        <f t="shared" si="177"/>
        <v>YES</v>
      </c>
      <c r="S1308" s="6" t="str">
        <f t="shared" si="180"/>
        <v>YES</v>
      </c>
      <c r="T1308" s="12">
        <f t="shared" si="181"/>
        <v>662.5</v>
      </c>
      <c r="U1308" s="12">
        <f t="shared" si="178"/>
        <v>2073</v>
      </c>
      <c r="V1308" s="12">
        <f t="shared" si="179"/>
        <v>-1410.5</v>
      </c>
    </row>
    <row r="1309" spans="1:22" x14ac:dyDescent="0.25">
      <c r="A1309" s="6" t="s">
        <v>24</v>
      </c>
      <c r="B1309" s="6" t="s">
        <v>23</v>
      </c>
      <c r="C1309" s="6" t="s">
        <v>856</v>
      </c>
      <c r="D1309" s="6" t="s">
        <v>856</v>
      </c>
      <c r="E1309" s="6" t="s">
        <v>655</v>
      </c>
      <c r="F1309" s="6" t="s">
        <v>656</v>
      </c>
      <c r="G1309" s="7" t="s">
        <v>657</v>
      </c>
      <c r="H1309" s="6" t="s">
        <v>857</v>
      </c>
      <c r="I1309" s="6" t="s">
        <v>742</v>
      </c>
      <c r="J1309" s="6" t="s">
        <v>865</v>
      </c>
      <c r="K1309" s="12">
        <v>5</v>
      </c>
      <c r="L1309" s="9">
        <v>19</v>
      </c>
      <c r="M1309" s="12">
        <v>94</v>
      </c>
      <c r="N1309" s="12">
        <v>652</v>
      </c>
      <c r="O1309" s="11">
        <f t="shared" si="182"/>
        <v>4.9473684210526319</v>
      </c>
      <c r="P1309" s="12">
        <f t="shared" si="175"/>
        <v>34.315789473684212</v>
      </c>
      <c r="Q1309" s="12">
        <f t="shared" si="176"/>
        <v>39.263157894736842</v>
      </c>
      <c r="R1309" s="6" t="str">
        <f t="shared" si="177"/>
        <v>YES</v>
      </c>
      <c r="S1309" s="6" t="str">
        <f t="shared" si="180"/>
        <v>YES</v>
      </c>
      <c r="T1309" s="12">
        <f t="shared" si="181"/>
        <v>237.5</v>
      </c>
      <c r="U1309" s="12">
        <f t="shared" si="178"/>
        <v>746</v>
      </c>
      <c r="V1309" s="12">
        <f t="shared" si="179"/>
        <v>-508.5</v>
      </c>
    </row>
    <row r="1310" spans="1:22" x14ac:dyDescent="0.25">
      <c r="A1310" s="6" t="s">
        <v>24</v>
      </c>
      <c r="B1310" s="6" t="s">
        <v>23</v>
      </c>
      <c r="C1310" s="6" t="s">
        <v>856</v>
      </c>
      <c r="D1310" s="6" t="s">
        <v>856</v>
      </c>
      <c r="E1310" s="6" t="s">
        <v>655</v>
      </c>
      <c r="F1310" s="6" t="s">
        <v>656</v>
      </c>
      <c r="G1310" s="7" t="s">
        <v>657</v>
      </c>
      <c r="H1310" s="6" t="s">
        <v>857</v>
      </c>
      <c r="I1310" s="6" t="s">
        <v>742</v>
      </c>
      <c r="J1310" s="6" t="s">
        <v>866</v>
      </c>
      <c r="K1310" s="12">
        <v>5</v>
      </c>
      <c r="L1310" s="9">
        <v>256</v>
      </c>
      <c r="M1310" s="12">
        <v>1280</v>
      </c>
      <c r="N1310" s="12">
        <v>8559</v>
      </c>
      <c r="O1310" s="11">
        <f t="shared" si="182"/>
        <v>5</v>
      </c>
      <c r="P1310" s="12">
        <f t="shared" si="175"/>
        <v>33.43359375</v>
      </c>
      <c r="Q1310" s="12">
        <f t="shared" si="176"/>
        <v>38.43359375</v>
      </c>
      <c r="R1310" s="6" t="str">
        <f t="shared" si="177"/>
        <v>YES</v>
      </c>
      <c r="S1310" s="6" t="str">
        <f t="shared" si="180"/>
        <v>YES</v>
      </c>
      <c r="T1310" s="12">
        <f t="shared" si="181"/>
        <v>3200</v>
      </c>
      <c r="U1310" s="12">
        <f t="shared" si="178"/>
        <v>9839</v>
      </c>
      <c r="V1310" s="12">
        <f t="shared" si="179"/>
        <v>-6639</v>
      </c>
    </row>
    <row r="1311" spans="1:22" x14ac:dyDescent="0.25">
      <c r="A1311" s="6" t="s">
        <v>24</v>
      </c>
      <c r="B1311" s="6" t="s">
        <v>23</v>
      </c>
      <c r="C1311" s="6" t="s">
        <v>856</v>
      </c>
      <c r="D1311" s="6" t="s">
        <v>856</v>
      </c>
      <c r="E1311" s="6" t="s">
        <v>655</v>
      </c>
      <c r="F1311" s="6" t="s">
        <v>656</v>
      </c>
      <c r="G1311" s="7" t="s">
        <v>657</v>
      </c>
      <c r="H1311" s="6" t="s">
        <v>857</v>
      </c>
      <c r="I1311" s="6" t="s">
        <v>742</v>
      </c>
      <c r="J1311" s="6" t="s">
        <v>867</v>
      </c>
      <c r="K1311" s="12">
        <v>6</v>
      </c>
      <c r="L1311" s="9">
        <v>225</v>
      </c>
      <c r="M1311" s="12">
        <v>1370</v>
      </c>
      <c r="N1311" s="12">
        <v>7479</v>
      </c>
      <c r="O1311" s="11">
        <f t="shared" si="182"/>
        <v>6.0888888888888886</v>
      </c>
      <c r="P1311" s="12">
        <f t="shared" si="175"/>
        <v>33.24</v>
      </c>
      <c r="Q1311" s="12">
        <f t="shared" si="176"/>
        <v>39.328888888888891</v>
      </c>
      <c r="R1311" s="6" t="str">
        <f t="shared" si="177"/>
        <v>YES</v>
      </c>
      <c r="S1311" s="6" t="str">
        <f t="shared" si="180"/>
        <v>YES</v>
      </c>
      <c r="T1311" s="12">
        <f t="shared" si="181"/>
        <v>2812.5</v>
      </c>
      <c r="U1311" s="12">
        <f t="shared" si="178"/>
        <v>8849</v>
      </c>
      <c r="V1311" s="12">
        <f t="shared" si="179"/>
        <v>-6036.5</v>
      </c>
    </row>
    <row r="1312" spans="1:22" x14ac:dyDescent="0.25">
      <c r="A1312" s="6" t="s">
        <v>24</v>
      </c>
      <c r="B1312" s="6" t="s">
        <v>23</v>
      </c>
      <c r="C1312" s="6" t="s">
        <v>856</v>
      </c>
      <c r="D1312" s="6" t="s">
        <v>856</v>
      </c>
      <c r="E1312" s="6" t="s">
        <v>655</v>
      </c>
      <c r="F1312" s="6" t="s">
        <v>656</v>
      </c>
      <c r="G1312" s="7" t="s">
        <v>657</v>
      </c>
      <c r="H1312" s="6" t="s">
        <v>857</v>
      </c>
      <c r="I1312" s="6" t="s">
        <v>742</v>
      </c>
      <c r="J1312" s="6" t="s">
        <v>868</v>
      </c>
      <c r="K1312" s="12">
        <v>5</v>
      </c>
      <c r="L1312" s="9">
        <v>444</v>
      </c>
      <c r="M1312" s="12">
        <v>2220</v>
      </c>
      <c r="N1312" s="12">
        <v>15704</v>
      </c>
      <c r="O1312" s="11">
        <f t="shared" si="182"/>
        <v>5</v>
      </c>
      <c r="P1312" s="12">
        <f t="shared" si="175"/>
        <v>35.369369369369366</v>
      </c>
      <c r="Q1312" s="12">
        <f t="shared" si="176"/>
        <v>40.369369369369366</v>
      </c>
      <c r="R1312" s="6" t="str">
        <f t="shared" si="177"/>
        <v>YES</v>
      </c>
      <c r="S1312" s="6" t="str">
        <f t="shared" si="180"/>
        <v>YES</v>
      </c>
      <c r="T1312" s="12">
        <f t="shared" si="181"/>
        <v>5550</v>
      </c>
      <c r="U1312" s="12">
        <f t="shared" si="178"/>
        <v>17924</v>
      </c>
      <c r="V1312" s="12">
        <f t="shared" si="179"/>
        <v>-12374</v>
      </c>
    </row>
    <row r="1313" spans="1:22" x14ac:dyDescent="0.25">
      <c r="A1313" s="6" t="s">
        <v>24</v>
      </c>
      <c r="B1313" s="6" t="s">
        <v>23</v>
      </c>
      <c r="C1313" s="6" t="s">
        <v>856</v>
      </c>
      <c r="D1313" s="6" t="s">
        <v>856</v>
      </c>
      <c r="E1313" s="6" t="s">
        <v>655</v>
      </c>
      <c r="F1313" s="6" t="s">
        <v>656</v>
      </c>
      <c r="G1313" s="7" t="s">
        <v>657</v>
      </c>
      <c r="H1313" s="6" t="s">
        <v>857</v>
      </c>
      <c r="I1313" s="6" t="s">
        <v>742</v>
      </c>
      <c r="J1313" s="6" t="s">
        <v>869</v>
      </c>
      <c r="K1313" s="12">
        <v>5</v>
      </c>
      <c r="L1313" s="9">
        <v>283</v>
      </c>
      <c r="M1313" s="12">
        <v>1417</v>
      </c>
      <c r="N1313" s="12">
        <v>10186</v>
      </c>
      <c r="O1313" s="11">
        <f t="shared" si="182"/>
        <v>5.0070671378091873</v>
      </c>
      <c r="P1313" s="12">
        <f t="shared" si="175"/>
        <v>35.992932862190813</v>
      </c>
      <c r="Q1313" s="12">
        <f t="shared" si="176"/>
        <v>41</v>
      </c>
      <c r="R1313" s="6" t="str">
        <f t="shared" si="177"/>
        <v>YES</v>
      </c>
      <c r="S1313" s="6" t="str">
        <f t="shared" si="180"/>
        <v>YES</v>
      </c>
      <c r="T1313" s="12">
        <f t="shared" si="181"/>
        <v>3537.5</v>
      </c>
      <c r="U1313" s="12">
        <f t="shared" si="178"/>
        <v>11603</v>
      </c>
      <c r="V1313" s="12">
        <f t="shared" si="179"/>
        <v>-8065.5</v>
      </c>
    </row>
    <row r="1314" spans="1:22" x14ac:dyDescent="0.25">
      <c r="A1314" s="6" t="s">
        <v>24</v>
      </c>
      <c r="B1314" s="6" t="s">
        <v>23</v>
      </c>
      <c r="C1314" s="6" t="s">
        <v>856</v>
      </c>
      <c r="D1314" s="6" t="s">
        <v>856</v>
      </c>
      <c r="E1314" s="6" t="s">
        <v>655</v>
      </c>
      <c r="F1314" s="6" t="s">
        <v>656</v>
      </c>
      <c r="G1314" s="7" t="s">
        <v>657</v>
      </c>
      <c r="H1314" s="6" t="s">
        <v>857</v>
      </c>
      <c r="I1314" s="6" t="s">
        <v>742</v>
      </c>
      <c r="J1314" s="6" t="s">
        <v>870</v>
      </c>
      <c r="K1314" s="12">
        <v>5</v>
      </c>
      <c r="L1314" s="9">
        <v>114</v>
      </c>
      <c r="M1314" s="12">
        <v>568</v>
      </c>
      <c r="N1314" s="12">
        <v>4790</v>
      </c>
      <c r="O1314" s="11">
        <f t="shared" si="182"/>
        <v>4.9824561403508776</v>
      </c>
      <c r="P1314" s="12">
        <f t="shared" si="175"/>
        <v>42.017543859649123</v>
      </c>
      <c r="Q1314" s="12">
        <f t="shared" si="176"/>
        <v>47</v>
      </c>
      <c r="R1314" s="6" t="str">
        <f t="shared" si="177"/>
        <v>YES</v>
      </c>
      <c r="S1314" s="6" t="str">
        <f t="shared" si="180"/>
        <v>YES</v>
      </c>
      <c r="T1314" s="12">
        <f t="shared" si="181"/>
        <v>1425</v>
      </c>
      <c r="U1314" s="12">
        <f t="shared" si="178"/>
        <v>5358</v>
      </c>
      <c r="V1314" s="12">
        <f t="shared" si="179"/>
        <v>-3933</v>
      </c>
    </row>
    <row r="1315" spans="1:22" x14ac:dyDescent="0.25">
      <c r="A1315" s="6" t="s">
        <v>24</v>
      </c>
      <c r="B1315" s="6" t="s">
        <v>23</v>
      </c>
      <c r="C1315" s="6" t="s">
        <v>856</v>
      </c>
      <c r="D1315" s="6" t="s">
        <v>856</v>
      </c>
      <c r="E1315" s="6" t="s">
        <v>655</v>
      </c>
      <c r="F1315" s="6" t="s">
        <v>656</v>
      </c>
      <c r="G1315" s="7" t="s">
        <v>657</v>
      </c>
      <c r="H1315" s="6" t="s">
        <v>857</v>
      </c>
      <c r="I1315" s="6" t="s">
        <v>742</v>
      </c>
      <c r="J1315" s="6" t="s">
        <v>871</v>
      </c>
      <c r="K1315" s="12">
        <v>5</v>
      </c>
      <c r="L1315" s="9">
        <v>175</v>
      </c>
      <c r="M1315" s="12">
        <v>876</v>
      </c>
      <c r="N1315" s="12">
        <v>6471</v>
      </c>
      <c r="O1315" s="11">
        <f t="shared" si="182"/>
        <v>5.0057142857142853</v>
      </c>
      <c r="P1315" s="12">
        <f t="shared" si="175"/>
        <v>36.977142857142859</v>
      </c>
      <c r="Q1315" s="12">
        <f t="shared" si="176"/>
        <v>41.982857142857142</v>
      </c>
      <c r="R1315" s="6" t="str">
        <f t="shared" si="177"/>
        <v>YES</v>
      </c>
      <c r="S1315" s="6" t="str">
        <f t="shared" si="180"/>
        <v>YES</v>
      </c>
      <c r="T1315" s="12">
        <f t="shared" si="181"/>
        <v>2187.5</v>
      </c>
      <c r="U1315" s="12">
        <f t="shared" si="178"/>
        <v>7347</v>
      </c>
      <c r="V1315" s="12">
        <f t="shared" si="179"/>
        <v>-5159.5</v>
      </c>
    </row>
    <row r="1316" spans="1:22" x14ac:dyDescent="0.25">
      <c r="A1316" s="6" t="s">
        <v>24</v>
      </c>
      <c r="B1316" s="6" t="s">
        <v>23</v>
      </c>
      <c r="C1316" s="6" t="s">
        <v>856</v>
      </c>
      <c r="D1316" s="6" t="s">
        <v>856</v>
      </c>
      <c r="E1316" s="6" t="s">
        <v>655</v>
      </c>
      <c r="F1316" s="6" t="s">
        <v>656</v>
      </c>
      <c r="G1316" s="7" t="s">
        <v>657</v>
      </c>
      <c r="H1316" s="6" t="s">
        <v>857</v>
      </c>
      <c r="I1316" s="6" t="s">
        <v>742</v>
      </c>
      <c r="J1316" s="6" t="s">
        <v>872</v>
      </c>
      <c r="K1316" s="12">
        <v>5</v>
      </c>
      <c r="L1316" s="9">
        <v>104</v>
      </c>
      <c r="M1316" s="12">
        <v>519</v>
      </c>
      <c r="N1316" s="12">
        <v>3048</v>
      </c>
      <c r="O1316" s="11">
        <f t="shared" si="182"/>
        <v>4.990384615384615</v>
      </c>
      <c r="P1316" s="12">
        <f t="shared" si="175"/>
        <v>29.307692307692307</v>
      </c>
      <c r="Q1316" s="12">
        <f t="shared" si="176"/>
        <v>34.29807692307692</v>
      </c>
      <c r="R1316" s="6" t="str">
        <f t="shared" si="177"/>
        <v>YES</v>
      </c>
      <c r="S1316" s="6" t="str">
        <f t="shared" si="180"/>
        <v>YES</v>
      </c>
      <c r="T1316" s="12">
        <f t="shared" si="181"/>
        <v>1300</v>
      </c>
      <c r="U1316" s="12">
        <f t="shared" si="178"/>
        <v>3567</v>
      </c>
      <c r="V1316" s="12">
        <f t="shared" si="179"/>
        <v>-2267</v>
      </c>
    </row>
    <row r="1317" spans="1:22" x14ac:dyDescent="0.25">
      <c r="A1317" s="6" t="s">
        <v>24</v>
      </c>
      <c r="B1317" s="6" t="s">
        <v>23</v>
      </c>
      <c r="C1317" s="6" t="s">
        <v>856</v>
      </c>
      <c r="D1317" s="6" t="s">
        <v>856</v>
      </c>
      <c r="E1317" s="6" t="s">
        <v>655</v>
      </c>
      <c r="F1317" s="6" t="s">
        <v>656</v>
      </c>
      <c r="G1317" s="7" t="s">
        <v>657</v>
      </c>
      <c r="H1317" s="6" t="s">
        <v>857</v>
      </c>
      <c r="I1317" s="6" t="s">
        <v>742</v>
      </c>
      <c r="J1317" s="6" t="s">
        <v>863</v>
      </c>
      <c r="K1317" s="12">
        <v>5</v>
      </c>
      <c r="L1317" s="9">
        <v>133</v>
      </c>
      <c r="M1317" s="12">
        <v>665</v>
      </c>
      <c r="N1317" s="12">
        <v>4794</v>
      </c>
      <c r="O1317" s="11">
        <f t="shared" si="182"/>
        <v>5</v>
      </c>
      <c r="P1317" s="12">
        <f t="shared" si="175"/>
        <v>36.045112781954884</v>
      </c>
      <c r="Q1317" s="12">
        <f t="shared" si="176"/>
        <v>41.045112781954884</v>
      </c>
      <c r="R1317" s="6" t="str">
        <f t="shared" si="177"/>
        <v>YES</v>
      </c>
      <c r="S1317" s="6" t="str">
        <f t="shared" si="180"/>
        <v>YES</v>
      </c>
      <c r="T1317" s="12">
        <f t="shared" si="181"/>
        <v>1662.5</v>
      </c>
      <c r="U1317" s="12">
        <f t="shared" si="178"/>
        <v>5459</v>
      </c>
      <c r="V1317" s="12">
        <f t="shared" si="179"/>
        <v>-3796.5</v>
      </c>
    </row>
    <row r="1318" spans="1:22" x14ac:dyDescent="0.25">
      <c r="A1318" s="6" t="s">
        <v>24</v>
      </c>
      <c r="B1318" s="6" t="s">
        <v>23</v>
      </c>
      <c r="C1318" s="6" t="s">
        <v>856</v>
      </c>
      <c r="D1318" s="6" t="s">
        <v>856</v>
      </c>
      <c r="E1318" s="6" t="s">
        <v>655</v>
      </c>
      <c r="F1318" s="6" t="s">
        <v>656</v>
      </c>
      <c r="G1318" s="7" t="s">
        <v>657</v>
      </c>
      <c r="H1318" s="6" t="s">
        <v>857</v>
      </c>
      <c r="I1318" s="6" t="s">
        <v>742</v>
      </c>
      <c r="J1318" s="6" t="s">
        <v>873</v>
      </c>
      <c r="K1318" s="12">
        <v>4</v>
      </c>
      <c r="L1318" s="9">
        <v>64</v>
      </c>
      <c r="M1318" s="12">
        <v>231</v>
      </c>
      <c r="N1318" s="12">
        <v>2244</v>
      </c>
      <c r="O1318" s="11">
        <f t="shared" si="182"/>
        <v>3.609375</v>
      </c>
      <c r="P1318" s="12">
        <f t="shared" si="175"/>
        <v>35.0625</v>
      </c>
      <c r="Q1318" s="12">
        <f t="shared" si="176"/>
        <v>38.671875</v>
      </c>
      <c r="R1318" s="6" t="str">
        <f t="shared" si="177"/>
        <v>YES</v>
      </c>
      <c r="S1318" s="6" t="str">
        <f t="shared" si="180"/>
        <v>YES</v>
      </c>
      <c r="T1318" s="12">
        <f t="shared" si="181"/>
        <v>800</v>
      </c>
      <c r="U1318" s="12">
        <f t="shared" si="178"/>
        <v>2475</v>
      </c>
      <c r="V1318" s="12">
        <f t="shared" si="179"/>
        <v>-1675</v>
      </c>
    </row>
    <row r="1319" spans="1:22" x14ac:dyDescent="0.25">
      <c r="A1319" s="6" t="s">
        <v>24</v>
      </c>
      <c r="B1319" s="6" t="s">
        <v>23</v>
      </c>
      <c r="C1319" s="6" t="s">
        <v>856</v>
      </c>
      <c r="D1319" s="6" t="s">
        <v>856</v>
      </c>
      <c r="E1319" s="6" t="s">
        <v>655</v>
      </c>
      <c r="F1319" s="6" t="s">
        <v>656</v>
      </c>
      <c r="G1319" s="7" t="s">
        <v>657</v>
      </c>
      <c r="H1319" s="6" t="s">
        <v>857</v>
      </c>
      <c r="I1319" s="6" t="s">
        <v>742</v>
      </c>
      <c r="J1319" s="6" t="s">
        <v>874</v>
      </c>
      <c r="K1319" s="12">
        <v>5</v>
      </c>
      <c r="L1319" s="9">
        <v>470</v>
      </c>
      <c r="M1319" s="12">
        <v>2351</v>
      </c>
      <c r="N1319" s="12">
        <v>17601</v>
      </c>
      <c r="O1319" s="11">
        <f t="shared" si="182"/>
        <v>5.0021276595744677</v>
      </c>
      <c r="P1319" s="12">
        <f t="shared" si="175"/>
        <v>37.448936170212768</v>
      </c>
      <c r="Q1319" s="12">
        <f t="shared" si="176"/>
        <v>42.451063829787238</v>
      </c>
      <c r="R1319" s="6" t="str">
        <f t="shared" si="177"/>
        <v>YES</v>
      </c>
      <c r="S1319" s="6" t="str">
        <f t="shared" si="180"/>
        <v>YES</v>
      </c>
      <c r="T1319" s="12">
        <f t="shared" si="181"/>
        <v>5875</v>
      </c>
      <c r="U1319" s="12">
        <f t="shared" si="178"/>
        <v>19952</v>
      </c>
      <c r="V1319" s="12">
        <f t="shared" si="179"/>
        <v>-14077</v>
      </c>
    </row>
    <row r="1320" spans="1:22" x14ac:dyDescent="0.25">
      <c r="A1320" s="6" t="s">
        <v>24</v>
      </c>
      <c r="B1320" s="6" t="s">
        <v>23</v>
      </c>
      <c r="C1320" s="6" t="s">
        <v>856</v>
      </c>
      <c r="D1320" s="6" t="s">
        <v>856</v>
      </c>
      <c r="E1320" s="6" t="s">
        <v>655</v>
      </c>
      <c r="F1320" s="6" t="s">
        <v>656</v>
      </c>
      <c r="G1320" s="7" t="s">
        <v>657</v>
      </c>
      <c r="H1320" s="6" t="s">
        <v>857</v>
      </c>
      <c r="I1320" s="6" t="s">
        <v>742</v>
      </c>
      <c r="J1320" s="6" t="s">
        <v>864</v>
      </c>
      <c r="K1320" s="12">
        <v>6</v>
      </c>
      <c r="L1320" s="9">
        <v>267</v>
      </c>
      <c r="M1320" s="12">
        <v>1628</v>
      </c>
      <c r="N1320" s="12">
        <v>7915</v>
      </c>
      <c r="O1320" s="11">
        <f t="shared" si="182"/>
        <v>6.0973782771535578</v>
      </c>
      <c r="P1320" s="12">
        <f t="shared" si="175"/>
        <v>29.644194756554306</v>
      </c>
      <c r="Q1320" s="12">
        <f t="shared" si="176"/>
        <v>35.741573033707866</v>
      </c>
      <c r="R1320" s="6" t="str">
        <f t="shared" si="177"/>
        <v>YES</v>
      </c>
      <c r="S1320" s="6" t="str">
        <f t="shared" si="180"/>
        <v>YES</v>
      </c>
      <c r="T1320" s="12">
        <f t="shared" si="181"/>
        <v>3337.5</v>
      </c>
      <c r="U1320" s="12">
        <f t="shared" si="178"/>
        <v>9543</v>
      </c>
      <c r="V1320" s="12">
        <f t="shared" si="179"/>
        <v>-6205.5</v>
      </c>
    </row>
    <row r="1321" spans="1:22" x14ac:dyDescent="0.25">
      <c r="A1321" s="6" t="s">
        <v>24</v>
      </c>
      <c r="B1321" s="6" t="s">
        <v>23</v>
      </c>
      <c r="C1321" s="6" t="s">
        <v>856</v>
      </c>
      <c r="D1321" s="6" t="s">
        <v>856</v>
      </c>
      <c r="E1321" s="6" t="s">
        <v>655</v>
      </c>
      <c r="F1321" s="6" t="s">
        <v>656</v>
      </c>
      <c r="G1321" s="7" t="s">
        <v>657</v>
      </c>
      <c r="H1321" s="6" t="s">
        <v>857</v>
      </c>
      <c r="I1321" s="6" t="s">
        <v>742</v>
      </c>
      <c r="J1321" s="6" t="s">
        <v>875</v>
      </c>
      <c r="K1321" s="12">
        <v>5</v>
      </c>
      <c r="L1321" s="9">
        <v>79</v>
      </c>
      <c r="M1321" s="12">
        <v>395</v>
      </c>
      <c r="N1321" s="12">
        <v>3100</v>
      </c>
      <c r="O1321" s="11">
        <f t="shared" si="182"/>
        <v>5</v>
      </c>
      <c r="P1321" s="12">
        <f t="shared" si="175"/>
        <v>39.240506329113927</v>
      </c>
      <c r="Q1321" s="12">
        <f t="shared" si="176"/>
        <v>44.240506329113927</v>
      </c>
      <c r="R1321" s="6" t="str">
        <f t="shared" si="177"/>
        <v>YES</v>
      </c>
      <c r="S1321" s="6" t="str">
        <f t="shared" si="180"/>
        <v>YES</v>
      </c>
      <c r="T1321" s="12">
        <f t="shared" si="181"/>
        <v>987.5</v>
      </c>
      <c r="U1321" s="12">
        <f t="shared" si="178"/>
        <v>3495</v>
      </c>
      <c r="V1321" s="12">
        <f t="shared" si="179"/>
        <v>-2507.5</v>
      </c>
    </row>
    <row r="1322" spans="1:22" x14ac:dyDescent="0.25">
      <c r="A1322" s="6" t="s">
        <v>24</v>
      </c>
      <c r="B1322" s="6" t="s">
        <v>23</v>
      </c>
      <c r="C1322" s="6" t="s">
        <v>856</v>
      </c>
      <c r="D1322" s="6" t="s">
        <v>856</v>
      </c>
      <c r="E1322" s="6" t="s">
        <v>655</v>
      </c>
      <c r="F1322" s="6" t="s">
        <v>656</v>
      </c>
      <c r="G1322" s="7" t="s">
        <v>657</v>
      </c>
      <c r="H1322" s="6" t="s">
        <v>857</v>
      </c>
      <c r="I1322" s="6" t="s">
        <v>742</v>
      </c>
      <c r="J1322" s="6" t="s">
        <v>876</v>
      </c>
      <c r="K1322" s="12">
        <v>5</v>
      </c>
      <c r="L1322" s="9">
        <v>77</v>
      </c>
      <c r="M1322" s="12">
        <v>387</v>
      </c>
      <c r="N1322" s="12">
        <v>2581</v>
      </c>
      <c r="O1322" s="11">
        <f t="shared" si="182"/>
        <v>5.0259740259740262</v>
      </c>
      <c r="P1322" s="12">
        <f t="shared" si="175"/>
        <v>33.519480519480517</v>
      </c>
      <c r="Q1322" s="12">
        <f t="shared" si="176"/>
        <v>38.545454545454547</v>
      </c>
      <c r="R1322" s="6" t="str">
        <f t="shared" si="177"/>
        <v>YES</v>
      </c>
      <c r="S1322" s="6" t="str">
        <f t="shared" si="180"/>
        <v>YES</v>
      </c>
      <c r="T1322" s="12">
        <f t="shared" si="181"/>
        <v>962.5</v>
      </c>
      <c r="U1322" s="12">
        <f t="shared" si="178"/>
        <v>2968</v>
      </c>
      <c r="V1322" s="12">
        <f t="shared" si="179"/>
        <v>-2005.5</v>
      </c>
    </row>
    <row r="1323" spans="1:22" x14ac:dyDescent="0.25">
      <c r="A1323" s="6" t="s">
        <v>24</v>
      </c>
      <c r="B1323" s="6" t="s">
        <v>23</v>
      </c>
      <c r="C1323" s="6" t="s">
        <v>856</v>
      </c>
      <c r="D1323" s="6" t="s">
        <v>856</v>
      </c>
      <c r="E1323" s="6" t="s">
        <v>655</v>
      </c>
      <c r="F1323" s="6" t="s">
        <v>656</v>
      </c>
      <c r="G1323" s="7" t="s">
        <v>657</v>
      </c>
      <c r="H1323" s="6" t="s">
        <v>857</v>
      </c>
      <c r="I1323" s="6" t="s">
        <v>742</v>
      </c>
      <c r="J1323" s="6" t="s">
        <v>877</v>
      </c>
      <c r="K1323" s="12">
        <v>10</v>
      </c>
      <c r="L1323" s="9">
        <v>33</v>
      </c>
      <c r="M1323" s="12">
        <v>329</v>
      </c>
      <c r="N1323" s="12">
        <v>662</v>
      </c>
      <c r="O1323" s="11">
        <f t="shared" si="182"/>
        <v>9.9696969696969688</v>
      </c>
      <c r="P1323" s="12">
        <f t="shared" si="175"/>
        <v>20.060606060606062</v>
      </c>
      <c r="Q1323" s="12">
        <f t="shared" si="176"/>
        <v>30.030303030303031</v>
      </c>
      <c r="R1323" s="6" t="str">
        <f t="shared" si="177"/>
        <v>YES</v>
      </c>
      <c r="S1323" s="6" t="str">
        <f t="shared" si="180"/>
        <v>YES</v>
      </c>
      <c r="T1323" s="12">
        <f t="shared" si="181"/>
        <v>412.5</v>
      </c>
      <c r="U1323" s="12">
        <f t="shared" si="178"/>
        <v>991</v>
      </c>
      <c r="V1323" s="12">
        <f t="shared" si="179"/>
        <v>-578.5</v>
      </c>
    </row>
    <row r="1324" spans="1:22" x14ac:dyDescent="0.25">
      <c r="A1324" s="6" t="s">
        <v>24</v>
      </c>
      <c r="B1324" s="6" t="s">
        <v>23</v>
      </c>
      <c r="C1324" s="6" t="s">
        <v>856</v>
      </c>
      <c r="D1324" s="6" t="s">
        <v>856</v>
      </c>
      <c r="E1324" s="6" t="s">
        <v>655</v>
      </c>
      <c r="F1324" s="6" t="s">
        <v>656</v>
      </c>
      <c r="G1324" s="7" t="s">
        <v>657</v>
      </c>
      <c r="H1324" s="6" t="s">
        <v>857</v>
      </c>
      <c r="I1324" s="6" t="s">
        <v>742</v>
      </c>
      <c r="J1324" s="6" t="s">
        <v>878</v>
      </c>
      <c r="K1324" s="12">
        <v>10</v>
      </c>
      <c r="L1324" s="9">
        <v>249</v>
      </c>
      <c r="M1324" s="12">
        <v>2487</v>
      </c>
      <c r="N1324" s="12">
        <v>6792</v>
      </c>
      <c r="O1324" s="11">
        <f t="shared" si="182"/>
        <v>9.9879518072289155</v>
      </c>
      <c r="P1324" s="12">
        <f t="shared" si="175"/>
        <v>27.277108433734941</v>
      </c>
      <c r="Q1324" s="12">
        <f t="shared" si="176"/>
        <v>37.265060240963855</v>
      </c>
      <c r="R1324" s="6" t="str">
        <f t="shared" si="177"/>
        <v>YES</v>
      </c>
      <c r="S1324" s="6" t="str">
        <f t="shared" si="180"/>
        <v>YES</v>
      </c>
      <c r="T1324" s="12">
        <f t="shared" si="181"/>
        <v>3112.5</v>
      </c>
      <c r="U1324" s="12">
        <f t="shared" si="178"/>
        <v>9279</v>
      </c>
      <c r="V1324" s="12">
        <f t="shared" si="179"/>
        <v>-6166.5</v>
      </c>
    </row>
    <row r="1325" spans="1:22" x14ac:dyDescent="0.25">
      <c r="A1325" s="6" t="s">
        <v>24</v>
      </c>
      <c r="B1325" s="6" t="s">
        <v>23</v>
      </c>
      <c r="C1325" s="6" t="s">
        <v>856</v>
      </c>
      <c r="D1325" s="6" t="s">
        <v>856</v>
      </c>
      <c r="E1325" s="6" t="s">
        <v>655</v>
      </c>
      <c r="F1325" s="6" t="s">
        <v>656</v>
      </c>
      <c r="G1325" s="7" t="s">
        <v>657</v>
      </c>
      <c r="H1325" s="6" t="s">
        <v>857</v>
      </c>
      <c r="I1325" s="6" t="s">
        <v>742</v>
      </c>
      <c r="J1325" s="6" t="s">
        <v>879</v>
      </c>
      <c r="K1325" s="12">
        <v>10</v>
      </c>
      <c r="L1325" s="9">
        <v>398</v>
      </c>
      <c r="M1325" s="12">
        <v>3984</v>
      </c>
      <c r="N1325" s="12">
        <v>10345</v>
      </c>
      <c r="O1325" s="11">
        <f t="shared" si="182"/>
        <v>10.010050251256281</v>
      </c>
      <c r="P1325" s="12">
        <f t="shared" si="175"/>
        <v>25.992462311557787</v>
      </c>
      <c r="Q1325" s="12">
        <f t="shared" si="176"/>
        <v>36.002512562814069</v>
      </c>
      <c r="R1325" s="6" t="str">
        <f t="shared" si="177"/>
        <v>YES</v>
      </c>
      <c r="S1325" s="6" t="str">
        <f t="shared" si="180"/>
        <v>YES</v>
      </c>
      <c r="T1325" s="12">
        <f t="shared" si="181"/>
        <v>4975</v>
      </c>
      <c r="U1325" s="12">
        <f t="shared" si="178"/>
        <v>14329</v>
      </c>
      <c r="V1325" s="12">
        <f t="shared" si="179"/>
        <v>-9354</v>
      </c>
    </row>
    <row r="1326" spans="1:22" x14ac:dyDescent="0.25">
      <c r="A1326" s="6" t="s">
        <v>24</v>
      </c>
      <c r="B1326" s="6" t="s">
        <v>23</v>
      </c>
      <c r="C1326" s="6" t="s">
        <v>898</v>
      </c>
      <c r="D1326" s="6" t="s">
        <v>898</v>
      </c>
      <c r="E1326" s="6" t="s">
        <v>655</v>
      </c>
      <c r="F1326" s="6" t="s">
        <v>656</v>
      </c>
      <c r="G1326" s="7" t="s">
        <v>657</v>
      </c>
      <c r="H1326" s="6" t="s">
        <v>897</v>
      </c>
      <c r="I1326" s="6" t="s">
        <v>232</v>
      </c>
      <c r="J1326" s="6" t="s">
        <v>880</v>
      </c>
      <c r="K1326" s="12">
        <v>11</v>
      </c>
      <c r="L1326" s="9">
        <v>335</v>
      </c>
      <c r="M1326" s="12">
        <v>3689</v>
      </c>
      <c r="N1326" s="12">
        <v>1676.44</v>
      </c>
      <c r="O1326" s="11">
        <f t="shared" si="182"/>
        <v>11.011940298507463</v>
      </c>
      <c r="P1326" s="12">
        <f t="shared" si="175"/>
        <v>5.0042985074626865</v>
      </c>
      <c r="Q1326" s="12">
        <f t="shared" si="176"/>
        <v>16.016238805970151</v>
      </c>
      <c r="R1326" s="6" t="str">
        <f t="shared" si="177"/>
        <v>YES</v>
      </c>
      <c r="S1326" s="6" t="str">
        <f t="shared" si="180"/>
        <v>YES</v>
      </c>
      <c r="T1326" s="12">
        <f t="shared" si="181"/>
        <v>4187.5</v>
      </c>
      <c r="U1326" s="12">
        <f t="shared" si="178"/>
        <v>5365.4400000000005</v>
      </c>
      <c r="V1326" s="12">
        <f t="shared" si="179"/>
        <v>-1177.9400000000005</v>
      </c>
    </row>
    <row r="1327" spans="1:22" x14ac:dyDescent="0.25">
      <c r="A1327" s="6" t="s">
        <v>24</v>
      </c>
      <c r="B1327" s="6" t="s">
        <v>23</v>
      </c>
      <c r="C1327" s="6" t="s">
        <v>898</v>
      </c>
      <c r="D1327" s="6" t="s">
        <v>898</v>
      </c>
      <c r="E1327" s="6" t="s">
        <v>655</v>
      </c>
      <c r="F1327" s="6" t="s">
        <v>656</v>
      </c>
      <c r="G1327" s="7" t="s">
        <v>657</v>
      </c>
      <c r="H1327" s="6" t="s">
        <v>897</v>
      </c>
      <c r="I1327" s="6" t="s">
        <v>232</v>
      </c>
      <c r="J1327" s="6" t="s">
        <v>881</v>
      </c>
      <c r="K1327" s="12">
        <v>11</v>
      </c>
      <c r="L1327" s="9">
        <v>475</v>
      </c>
      <c r="M1327" s="12">
        <v>5220</v>
      </c>
      <c r="N1327" s="12">
        <v>2428.58</v>
      </c>
      <c r="O1327" s="11">
        <f t="shared" si="182"/>
        <v>10.989473684210527</v>
      </c>
      <c r="P1327" s="12">
        <f t="shared" si="175"/>
        <v>5.1128</v>
      </c>
      <c r="Q1327" s="12">
        <f t="shared" si="176"/>
        <v>16.102273684210527</v>
      </c>
      <c r="R1327" s="6" t="str">
        <f t="shared" si="177"/>
        <v>YES</v>
      </c>
      <c r="S1327" s="6" t="str">
        <f t="shared" si="180"/>
        <v>YES</v>
      </c>
      <c r="T1327" s="12">
        <f t="shared" si="181"/>
        <v>5937.5</v>
      </c>
      <c r="U1327" s="12">
        <f t="shared" si="178"/>
        <v>7648.58</v>
      </c>
      <c r="V1327" s="12">
        <f t="shared" si="179"/>
        <v>-1711.08</v>
      </c>
    </row>
    <row r="1328" spans="1:22" x14ac:dyDescent="0.25">
      <c r="A1328" s="6" t="s">
        <v>24</v>
      </c>
      <c r="B1328" s="6" t="s">
        <v>23</v>
      </c>
      <c r="C1328" s="6" t="s">
        <v>898</v>
      </c>
      <c r="D1328" s="6" t="s">
        <v>898</v>
      </c>
      <c r="E1328" s="6" t="s">
        <v>655</v>
      </c>
      <c r="F1328" s="6" t="s">
        <v>656</v>
      </c>
      <c r="G1328" s="7" t="s">
        <v>657</v>
      </c>
      <c r="H1328" s="6" t="s">
        <v>897</v>
      </c>
      <c r="I1328" s="6" t="s">
        <v>232</v>
      </c>
      <c r="J1328" s="6" t="s">
        <v>882</v>
      </c>
      <c r="K1328" s="12">
        <v>10</v>
      </c>
      <c r="L1328" s="9">
        <v>4.8499999999999996</v>
      </c>
      <c r="M1328" s="12">
        <v>49</v>
      </c>
      <c r="N1328" s="12">
        <v>24.21</v>
      </c>
      <c r="O1328" s="11">
        <f t="shared" si="182"/>
        <v>10.103092783505156</v>
      </c>
      <c r="P1328" s="12">
        <f t="shared" si="175"/>
        <v>4.9917525773195885</v>
      </c>
      <c r="Q1328" s="12">
        <f t="shared" si="176"/>
        <v>15.094845360824745</v>
      </c>
      <c r="R1328" s="6" t="str">
        <f t="shared" si="177"/>
        <v>YES</v>
      </c>
      <c r="S1328" s="6" t="str">
        <f t="shared" si="180"/>
        <v>YES</v>
      </c>
      <c r="T1328" s="12">
        <f t="shared" si="181"/>
        <v>60.624999999999993</v>
      </c>
      <c r="U1328" s="12">
        <f t="shared" si="178"/>
        <v>73.210000000000008</v>
      </c>
      <c r="V1328" s="12">
        <f t="shared" si="179"/>
        <v>-12.585000000000015</v>
      </c>
    </row>
    <row r="1329" spans="1:22" x14ac:dyDescent="0.25">
      <c r="A1329" s="6" t="s">
        <v>24</v>
      </c>
      <c r="B1329" s="6" t="s">
        <v>23</v>
      </c>
      <c r="C1329" s="6" t="s">
        <v>898</v>
      </c>
      <c r="D1329" s="6" t="s">
        <v>898</v>
      </c>
      <c r="E1329" s="6" t="s">
        <v>655</v>
      </c>
      <c r="F1329" s="6" t="s">
        <v>656</v>
      </c>
      <c r="G1329" s="7" t="s">
        <v>657</v>
      </c>
      <c r="H1329" s="6" t="s">
        <v>897</v>
      </c>
      <c r="I1329" s="6" t="s">
        <v>232</v>
      </c>
      <c r="J1329" s="6" t="s">
        <v>883</v>
      </c>
      <c r="K1329" s="12">
        <v>14</v>
      </c>
      <c r="L1329" s="9">
        <v>208</v>
      </c>
      <c r="M1329" s="12">
        <v>2870</v>
      </c>
      <c r="N1329" s="12">
        <v>629</v>
      </c>
      <c r="O1329" s="11">
        <f t="shared" si="182"/>
        <v>13.798076923076923</v>
      </c>
      <c r="P1329" s="12">
        <f t="shared" si="175"/>
        <v>3.0240384615384617</v>
      </c>
      <c r="Q1329" s="12">
        <f t="shared" si="176"/>
        <v>16.822115384615383</v>
      </c>
      <c r="R1329" s="6" t="str">
        <f t="shared" si="177"/>
        <v>YES</v>
      </c>
      <c r="S1329" s="6" t="str">
        <f t="shared" si="180"/>
        <v>YES</v>
      </c>
      <c r="T1329" s="12">
        <f t="shared" si="181"/>
        <v>2600</v>
      </c>
      <c r="U1329" s="12">
        <f t="shared" si="178"/>
        <v>3499</v>
      </c>
      <c r="V1329" s="12">
        <f t="shared" si="179"/>
        <v>-899</v>
      </c>
    </row>
    <row r="1330" spans="1:22" x14ac:dyDescent="0.25">
      <c r="A1330" s="6" t="s">
        <v>24</v>
      </c>
      <c r="B1330" s="6" t="s">
        <v>23</v>
      </c>
      <c r="C1330" s="6" t="s">
        <v>898</v>
      </c>
      <c r="D1330" s="6" t="s">
        <v>898</v>
      </c>
      <c r="E1330" s="6" t="s">
        <v>655</v>
      </c>
      <c r="F1330" s="6" t="s">
        <v>656</v>
      </c>
      <c r="G1330" s="7" t="s">
        <v>657</v>
      </c>
      <c r="H1330" s="6" t="s">
        <v>897</v>
      </c>
      <c r="I1330" s="6" t="s">
        <v>232</v>
      </c>
      <c r="J1330" s="6" t="s">
        <v>884</v>
      </c>
      <c r="K1330" s="12">
        <v>10</v>
      </c>
      <c r="L1330" s="9">
        <v>56.64</v>
      </c>
      <c r="M1330" s="12">
        <v>566</v>
      </c>
      <c r="N1330" s="12">
        <v>283.64</v>
      </c>
      <c r="O1330" s="11">
        <f t="shared" si="182"/>
        <v>9.9929378531073443</v>
      </c>
      <c r="P1330" s="12">
        <f t="shared" si="175"/>
        <v>5.0077683615819204</v>
      </c>
      <c r="Q1330" s="12">
        <f t="shared" si="176"/>
        <v>15.000706214689265</v>
      </c>
      <c r="R1330" s="6" t="str">
        <f t="shared" si="177"/>
        <v>YES</v>
      </c>
      <c r="S1330" s="6" t="str">
        <f t="shared" si="180"/>
        <v>YES</v>
      </c>
      <c r="T1330" s="12">
        <f t="shared" si="181"/>
        <v>708</v>
      </c>
      <c r="U1330" s="12">
        <f t="shared" si="178"/>
        <v>849.64</v>
      </c>
      <c r="V1330" s="12">
        <f t="shared" si="179"/>
        <v>-141.63999999999999</v>
      </c>
    </row>
    <row r="1331" spans="1:22" x14ac:dyDescent="0.25">
      <c r="A1331" s="6" t="s">
        <v>24</v>
      </c>
      <c r="B1331" s="6" t="s">
        <v>23</v>
      </c>
      <c r="C1331" s="6" t="s">
        <v>898</v>
      </c>
      <c r="D1331" s="6" t="s">
        <v>898</v>
      </c>
      <c r="E1331" s="6" t="s">
        <v>655</v>
      </c>
      <c r="F1331" s="6" t="s">
        <v>656</v>
      </c>
      <c r="G1331" s="7" t="s">
        <v>657</v>
      </c>
      <c r="H1331" s="6" t="s">
        <v>897</v>
      </c>
      <c r="I1331" s="6" t="s">
        <v>232</v>
      </c>
      <c r="J1331" s="6" t="s">
        <v>885</v>
      </c>
      <c r="K1331" s="12">
        <v>11</v>
      </c>
      <c r="L1331" s="9">
        <v>284</v>
      </c>
      <c r="M1331" s="12">
        <v>3062</v>
      </c>
      <c r="N1331" s="12">
        <v>1308.51</v>
      </c>
      <c r="O1331" s="11">
        <f t="shared" si="182"/>
        <v>10.78169014084507</v>
      </c>
      <c r="P1331" s="12">
        <f t="shared" si="175"/>
        <v>4.6074295774647887</v>
      </c>
      <c r="Q1331" s="12">
        <f t="shared" si="176"/>
        <v>15.38911971830986</v>
      </c>
      <c r="R1331" s="6" t="str">
        <f t="shared" si="177"/>
        <v>YES</v>
      </c>
      <c r="S1331" s="6" t="str">
        <f t="shared" si="180"/>
        <v>YES</v>
      </c>
      <c r="T1331" s="12">
        <f t="shared" si="181"/>
        <v>3550</v>
      </c>
      <c r="U1331" s="12">
        <f t="shared" si="178"/>
        <v>4370.51</v>
      </c>
      <c r="V1331" s="12">
        <f t="shared" si="179"/>
        <v>-820.51000000000022</v>
      </c>
    </row>
    <row r="1332" spans="1:22" x14ac:dyDescent="0.25">
      <c r="A1332" s="6" t="s">
        <v>24</v>
      </c>
      <c r="B1332" s="6" t="s">
        <v>23</v>
      </c>
      <c r="C1332" s="6" t="s">
        <v>898</v>
      </c>
      <c r="D1332" s="6" t="s">
        <v>898</v>
      </c>
      <c r="E1332" s="6" t="s">
        <v>655</v>
      </c>
      <c r="F1332" s="6" t="s">
        <v>656</v>
      </c>
      <c r="G1332" s="7" t="s">
        <v>657</v>
      </c>
      <c r="H1332" s="6" t="s">
        <v>897</v>
      </c>
      <c r="I1332" s="6" t="s">
        <v>232</v>
      </c>
      <c r="J1332" s="6" t="s">
        <v>886</v>
      </c>
      <c r="K1332" s="12">
        <v>10</v>
      </c>
      <c r="L1332" s="9">
        <v>348</v>
      </c>
      <c r="M1332" s="12">
        <v>3482</v>
      </c>
      <c r="N1332" s="12">
        <v>1741.09</v>
      </c>
      <c r="O1332" s="11">
        <f t="shared" si="182"/>
        <v>10.005747126436782</v>
      </c>
      <c r="P1332" s="12">
        <f t="shared" si="175"/>
        <v>5.003132183908046</v>
      </c>
      <c r="Q1332" s="12">
        <f t="shared" si="176"/>
        <v>15.008879310344827</v>
      </c>
      <c r="R1332" s="6" t="str">
        <f t="shared" si="177"/>
        <v>YES</v>
      </c>
      <c r="S1332" s="6" t="str">
        <f t="shared" si="180"/>
        <v>YES</v>
      </c>
      <c r="T1332" s="12">
        <f t="shared" si="181"/>
        <v>4350</v>
      </c>
      <c r="U1332" s="12">
        <f t="shared" si="178"/>
        <v>5223.09</v>
      </c>
      <c r="V1332" s="12">
        <f t="shared" si="179"/>
        <v>-873.09000000000015</v>
      </c>
    </row>
    <row r="1333" spans="1:22" x14ac:dyDescent="0.25">
      <c r="A1333" s="6" t="s">
        <v>24</v>
      </c>
      <c r="B1333" s="6" t="s">
        <v>23</v>
      </c>
      <c r="C1333" s="6" t="s">
        <v>898</v>
      </c>
      <c r="D1333" s="6" t="s">
        <v>898</v>
      </c>
      <c r="E1333" s="6" t="s">
        <v>655</v>
      </c>
      <c r="F1333" s="6" t="s">
        <v>656</v>
      </c>
      <c r="G1333" s="7" t="s">
        <v>657</v>
      </c>
      <c r="H1333" s="6" t="s">
        <v>897</v>
      </c>
      <c r="I1333" s="6" t="s">
        <v>232</v>
      </c>
      <c r="J1333" s="6" t="s">
        <v>817</v>
      </c>
      <c r="K1333" s="12">
        <v>13</v>
      </c>
      <c r="L1333" s="9">
        <v>4</v>
      </c>
      <c r="M1333" s="12">
        <v>52</v>
      </c>
      <c r="N1333" s="12">
        <v>13</v>
      </c>
      <c r="O1333" s="11">
        <f t="shared" si="182"/>
        <v>13</v>
      </c>
      <c r="P1333" s="12">
        <f t="shared" si="175"/>
        <v>3.25</v>
      </c>
      <c r="Q1333" s="12">
        <f t="shared" si="176"/>
        <v>16.25</v>
      </c>
      <c r="R1333" s="6" t="str">
        <f t="shared" si="177"/>
        <v>YES</v>
      </c>
      <c r="S1333" s="6" t="str">
        <f t="shared" si="180"/>
        <v>YES</v>
      </c>
      <c r="T1333" s="12">
        <f t="shared" si="181"/>
        <v>50</v>
      </c>
      <c r="U1333" s="12">
        <f t="shared" si="178"/>
        <v>65</v>
      </c>
      <c r="V1333" s="12">
        <f t="shared" si="179"/>
        <v>-15</v>
      </c>
    </row>
    <row r="1334" spans="1:22" x14ac:dyDescent="0.25">
      <c r="A1334" s="6" t="s">
        <v>24</v>
      </c>
      <c r="B1334" s="6" t="s">
        <v>23</v>
      </c>
      <c r="C1334" s="6" t="s">
        <v>898</v>
      </c>
      <c r="D1334" s="6" t="s">
        <v>898</v>
      </c>
      <c r="E1334" s="6" t="s">
        <v>655</v>
      </c>
      <c r="F1334" s="6" t="s">
        <v>656</v>
      </c>
      <c r="G1334" s="7" t="s">
        <v>657</v>
      </c>
      <c r="H1334" s="6" t="s">
        <v>897</v>
      </c>
      <c r="I1334" s="6" t="s">
        <v>232</v>
      </c>
      <c r="J1334" s="6" t="s">
        <v>887</v>
      </c>
      <c r="K1334" s="12">
        <v>10</v>
      </c>
      <c r="L1334" s="9">
        <v>119</v>
      </c>
      <c r="M1334" s="12">
        <v>1191</v>
      </c>
      <c r="N1334" s="12">
        <v>595.66999999999996</v>
      </c>
      <c r="O1334" s="11">
        <f t="shared" si="182"/>
        <v>10.008403361344538</v>
      </c>
      <c r="P1334" s="12">
        <f t="shared" si="175"/>
        <v>5.0056302521008398</v>
      </c>
      <c r="Q1334" s="12">
        <f t="shared" si="176"/>
        <v>15.014033613445379</v>
      </c>
      <c r="R1334" s="6" t="str">
        <f t="shared" si="177"/>
        <v>YES</v>
      </c>
      <c r="S1334" s="6" t="str">
        <f t="shared" si="180"/>
        <v>YES</v>
      </c>
      <c r="T1334" s="12">
        <f t="shared" si="181"/>
        <v>1487.5</v>
      </c>
      <c r="U1334" s="12">
        <f t="shared" si="178"/>
        <v>1786.67</v>
      </c>
      <c r="V1334" s="12">
        <f t="shared" si="179"/>
        <v>-299.17000000000007</v>
      </c>
    </row>
    <row r="1335" spans="1:22" x14ac:dyDescent="0.25">
      <c r="A1335" s="6" t="s">
        <v>24</v>
      </c>
      <c r="B1335" s="6" t="s">
        <v>23</v>
      </c>
      <c r="C1335" s="6" t="s">
        <v>898</v>
      </c>
      <c r="D1335" s="6" t="s">
        <v>898</v>
      </c>
      <c r="E1335" s="6" t="s">
        <v>655</v>
      </c>
      <c r="F1335" s="6" t="s">
        <v>656</v>
      </c>
      <c r="G1335" s="7" t="s">
        <v>657</v>
      </c>
      <c r="H1335" s="6" t="s">
        <v>897</v>
      </c>
      <c r="I1335" s="6" t="s">
        <v>232</v>
      </c>
      <c r="J1335" s="6" t="s">
        <v>888</v>
      </c>
      <c r="K1335" s="12">
        <v>10</v>
      </c>
      <c r="L1335" s="9">
        <v>130.69999999999999</v>
      </c>
      <c r="M1335" s="12">
        <v>1307</v>
      </c>
      <c r="N1335" s="12">
        <v>653.17999999999995</v>
      </c>
      <c r="O1335" s="11">
        <f t="shared" si="182"/>
        <v>10</v>
      </c>
      <c r="P1335" s="12">
        <f t="shared" si="175"/>
        <v>4.9975516449885236</v>
      </c>
      <c r="Q1335" s="12">
        <f t="shared" si="176"/>
        <v>14.997551644988523</v>
      </c>
      <c r="R1335" s="6" t="str">
        <f t="shared" si="177"/>
        <v>YES</v>
      </c>
      <c r="S1335" s="6" t="str">
        <f t="shared" si="180"/>
        <v>YES</v>
      </c>
      <c r="T1335" s="12">
        <f t="shared" si="181"/>
        <v>1633.7499999999998</v>
      </c>
      <c r="U1335" s="12">
        <f t="shared" si="178"/>
        <v>1960.1799999999998</v>
      </c>
      <c r="V1335" s="12">
        <f t="shared" si="179"/>
        <v>-326.43000000000006</v>
      </c>
    </row>
    <row r="1336" spans="1:22" x14ac:dyDescent="0.25">
      <c r="A1336" s="6" t="s">
        <v>24</v>
      </c>
      <c r="B1336" s="6" t="s">
        <v>23</v>
      </c>
      <c r="C1336" s="6" t="s">
        <v>898</v>
      </c>
      <c r="D1336" s="6" t="s">
        <v>898</v>
      </c>
      <c r="E1336" s="6" t="s">
        <v>655</v>
      </c>
      <c r="F1336" s="6" t="s">
        <v>656</v>
      </c>
      <c r="G1336" s="7" t="s">
        <v>657</v>
      </c>
      <c r="H1336" s="6" t="s">
        <v>897</v>
      </c>
      <c r="I1336" s="6" t="s">
        <v>232</v>
      </c>
      <c r="J1336" s="6" t="s">
        <v>819</v>
      </c>
      <c r="K1336" s="12">
        <v>12</v>
      </c>
      <c r="L1336" s="9">
        <v>261</v>
      </c>
      <c r="M1336" s="12">
        <v>3134</v>
      </c>
      <c r="N1336" s="12">
        <v>1305.6600000000001</v>
      </c>
      <c r="O1336" s="11">
        <f t="shared" si="182"/>
        <v>12.007662835249041</v>
      </c>
      <c r="P1336" s="12">
        <f t="shared" si="175"/>
        <v>5.0025287356321844</v>
      </c>
      <c r="Q1336" s="12">
        <f t="shared" si="176"/>
        <v>17.010191570881226</v>
      </c>
      <c r="R1336" s="6" t="str">
        <f t="shared" si="177"/>
        <v>YES</v>
      </c>
      <c r="S1336" s="6" t="str">
        <f t="shared" si="180"/>
        <v>YES</v>
      </c>
      <c r="T1336" s="12">
        <f t="shared" si="181"/>
        <v>3262.5</v>
      </c>
      <c r="U1336" s="12">
        <f t="shared" si="178"/>
        <v>4439.66</v>
      </c>
      <c r="V1336" s="12">
        <f t="shared" si="179"/>
        <v>-1177.1599999999999</v>
      </c>
    </row>
    <row r="1337" spans="1:22" x14ac:dyDescent="0.25">
      <c r="A1337" s="6" t="s">
        <v>24</v>
      </c>
      <c r="B1337" s="6" t="s">
        <v>23</v>
      </c>
      <c r="C1337" s="6" t="s">
        <v>898</v>
      </c>
      <c r="D1337" s="6" t="s">
        <v>898</v>
      </c>
      <c r="E1337" s="6" t="s">
        <v>655</v>
      </c>
      <c r="F1337" s="6" t="s">
        <v>656</v>
      </c>
      <c r="G1337" s="7" t="s">
        <v>657</v>
      </c>
      <c r="H1337" s="6" t="s">
        <v>897</v>
      </c>
      <c r="I1337" s="6" t="s">
        <v>232</v>
      </c>
      <c r="J1337" s="6" t="s">
        <v>889</v>
      </c>
      <c r="K1337" s="12">
        <v>11</v>
      </c>
      <c r="L1337" s="9">
        <v>359</v>
      </c>
      <c r="M1337" s="12">
        <v>3944</v>
      </c>
      <c r="N1337" s="12">
        <v>1805.94</v>
      </c>
      <c r="O1337" s="11">
        <f t="shared" si="182"/>
        <v>10.986072423398328</v>
      </c>
      <c r="P1337" s="12">
        <f t="shared" si="175"/>
        <v>5.0304735376044567</v>
      </c>
      <c r="Q1337" s="12">
        <f t="shared" si="176"/>
        <v>16.016545961002787</v>
      </c>
      <c r="R1337" s="6" t="str">
        <f t="shared" si="177"/>
        <v>YES</v>
      </c>
      <c r="S1337" s="6" t="str">
        <f t="shared" si="180"/>
        <v>YES</v>
      </c>
      <c r="T1337" s="12">
        <f t="shared" si="181"/>
        <v>4487.5</v>
      </c>
      <c r="U1337" s="12">
        <f t="shared" si="178"/>
        <v>5749.9400000000005</v>
      </c>
      <c r="V1337" s="12">
        <f t="shared" si="179"/>
        <v>-1262.4400000000005</v>
      </c>
    </row>
    <row r="1338" spans="1:22" x14ac:dyDescent="0.25">
      <c r="A1338" s="6" t="s">
        <v>24</v>
      </c>
      <c r="B1338" s="6" t="s">
        <v>23</v>
      </c>
      <c r="C1338" s="6" t="s">
        <v>898</v>
      </c>
      <c r="D1338" s="6" t="s">
        <v>898</v>
      </c>
      <c r="E1338" s="6" t="s">
        <v>655</v>
      </c>
      <c r="F1338" s="6" t="s">
        <v>656</v>
      </c>
      <c r="G1338" s="7" t="s">
        <v>657</v>
      </c>
      <c r="H1338" s="6" t="s">
        <v>897</v>
      </c>
      <c r="I1338" s="6" t="s">
        <v>232</v>
      </c>
      <c r="J1338" s="6" t="s">
        <v>820</v>
      </c>
      <c r="K1338" s="12">
        <v>14</v>
      </c>
      <c r="L1338" s="9">
        <v>102</v>
      </c>
      <c r="M1338" s="12">
        <v>1434</v>
      </c>
      <c r="N1338" s="12">
        <v>309</v>
      </c>
      <c r="O1338" s="11">
        <f t="shared" si="182"/>
        <v>14.058823529411764</v>
      </c>
      <c r="P1338" s="12">
        <f t="shared" si="175"/>
        <v>3.0294117647058822</v>
      </c>
      <c r="Q1338" s="12">
        <f t="shared" si="176"/>
        <v>17.088235294117649</v>
      </c>
      <c r="R1338" s="6" t="str">
        <f t="shared" si="177"/>
        <v>YES</v>
      </c>
      <c r="S1338" s="6" t="str">
        <f t="shared" si="180"/>
        <v>YES</v>
      </c>
      <c r="T1338" s="12">
        <f t="shared" si="181"/>
        <v>1275</v>
      </c>
      <c r="U1338" s="12">
        <f t="shared" si="178"/>
        <v>1743</v>
      </c>
      <c r="V1338" s="12">
        <f t="shared" si="179"/>
        <v>-468</v>
      </c>
    </row>
    <row r="1339" spans="1:22" x14ac:dyDescent="0.25">
      <c r="A1339" s="6" t="s">
        <v>24</v>
      </c>
      <c r="B1339" s="6" t="s">
        <v>23</v>
      </c>
      <c r="C1339" s="6" t="s">
        <v>898</v>
      </c>
      <c r="D1339" s="6" t="s">
        <v>898</v>
      </c>
      <c r="E1339" s="6" t="s">
        <v>655</v>
      </c>
      <c r="F1339" s="6" t="s">
        <v>656</v>
      </c>
      <c r="G1339" s="7" t="s">
        <v>657</v>
      </c>
      <c r="H1339" s="6" t="s">
        <v>897</v>
      </c>
      <c r="I1339" s="6" t="s">
        <v>232</v>
      </c>
      <c r="J1339" s="6" t="s">
        <v>890</v>
      </c>
      <c r="K1339" s="12">
        <v>10</v>
      </c>
      <c r="L1339" s="9">
        <v>286</v>
      </c>
      <c r="M1339" s="12">
        <v>2865</v>
      </c>
      <c r="N1339" s="12">
        <v>1432.82</v>
      </c>
      <c r="O1339" s="11">
        <f t="shared" si="182"/>
        <v>10.017482517482517</v>
      </c>
      <c r="P1339" s="12">
        <f t="shared" si="175"/>
        <v>5.0098601398601392</v>
      </c>
      <c r="Q1339" s="12">
        <f t="shared" si="176"/>
        <v>15.027342657342656</v>
      </c>
      <c r="R1339" s="6" t="str">
        <f t="shared" si="177"/>
        <v>YES</v>
      </c>
      <c r="S1339" s="6" t="str">
        <f t="shared" si="180"/>
        <v>YES</v>
      </c>
      <c r="T1339" s="12">
        <f t="shared" si="181"/>
        <v>3575</v>
      </c>
      <c r="U1339" s="12">
        <f t="shared" si="178"/>
        <v>4297.82</v>
      </c>
      <c r="V1339" s="12">
        <f t="shared" si="179"/>
        <v>-722.81999999999971</v>
      </c>
    </row>
    <row r="1340" spans="1:22" x14ac:dyDescent="0.25">
      <c r="A1340" s="6" t="s">
        <v>24</v>
      </c>
      <c r="B1340" s="6" t="s">
        <v>23</v>
      </c>
      <c r="C1340" s="6" t="s">
        <v>898</v>
      </c>
      <c r="D1340" s="6" t="s">
        <v>898</v>
      </c>
      <c r="E1340" s="6" t="s">
        <v>655</v>
      </c>
      <c r="F1340" s="6" t="s">
        <v>656</v>
      </c>
      <c r="G1340" s="7" t="s">
        <v>657</v>
      </c>
      <c r="H1340" s="6" t="s">
        <v>897</v>
      </c>
      <c r="I1340" s="6" t="s">
        <v>232</v>
      </c>
      <c r="J1340" s="6" t="s">
        <v>891</v>
      </c>
      <c r="K1340" s="12">
        <v>10</v>
      </c>
      <c r="L1340" s="9">
        <v>125</v>
      </c>
      <c r="M1340" s="12">
        <v>1255</v>
      </c>
      <c r="N1340" s="12">
        <v>627.35</v>
      </c>
      <c r="O1340" s="11">
        <f t="shared" si="182"/>
        <v>10.039999999999999</v>
      </c>
      <c r="P1340" s="12">
        <f t="shared" si="175"/>
        <v>5.0188000000000006</v>
      </c>
      <c r="Q1340" s="12">
        <f t="shared" si="176"/>
        <v>15.0588</v>
      </c>
      <c r="R1340" s="6" t="str">
        <f t="shared" si="177"/>
        <v>YES</v>
      </c>
      <c r="S1340" s="6" t="str">
        <f t="shared" si="180"/>
        <v>YES</v>
      </c>
      <c r="T1340" s="12">
        <f t="shared" si="181"/>
        <v>1562.5</v>
      </c>
      <c r="U1340" s="12">
        <f t="shared" si="178"/>
        <v>1882.35</v>
      </c>
      <c r="V1340" s="12">
        <f t="shared" si="179"/>
        <v>-319.84999999999991</v>
      </c>
    </row>
    <row r="1341" spans="1:22" x14ac:dyDescent="0.25">
      <c r="A1341" s="6" t="s">
        <v>24</v>
      </c>
      <c r="B1341" s="6" t="s">
        <v>23</v>
      </c>
      <c r="C1341" s="6" t="s">
        <v>898</v>
      </c>
      <c r="D1341" s="6" t="s">
        <v>898</v>
      </c>
      <c r="E1341" s="6" t="s">
        <v>655</v>
      </c>
      <c r="F1341" s="6" t="s">
        <v>656</v>
      </c>
      <c r="G1341" s="7" t="s">
        <v>657</v>
      </c>
      <c r="H1341" s="6" t="s">
        <v>897</v>
      </c>
      <c r="I1341" s="6" t="s">
        <v>232</v>
      </c>
      <c r="J1341" s="6" t="s">
        <v>892</v>
      </c>
      <c r="K1341" s="12">
        <v>12</v>
      </c>
      <c r="L1341" s="9">
        <v>339</v>
      </c>
      <c r="M1341" s="12">
        <v>4783</v>
      </c>
      <c r="N1341" s="12">
        <v>2002.49</v>
      </c>
      <c r="O1341" s="11">
        <f t="shared" si="182"/>
        <v>14.109144542772862</v>
      </c>
      <c r="P1341" s="12">
        <f t="shared" si="175"/>
        <v>5.9070501474926251</v>
      </c>
      <c r="Q1341" s="12">
        <f t="shared" si="176"/>
        <v>20.016194690265486</v>
      </c>
      <c r="R1341" s="6" t="str">
        <f t="shared" si="177"/>
        <v>YES</v>
      </c>
      <c r="S1341" s="6" t="str">
        <f t="shared" si="180"/>
        <v>YES</v>
      </c>
      <c r="T1341" s="12">
        <f t="shared" si="181"/>
        <v>4237.5</v>
      </c>
      <c r="U1341" s="12">
        <f t="shared" si="178"/>
        <v>6785.49</v>
      </c>
      <c r="V1341" s="12">
        <f t="shared" si="179"/>
        <v>-2547.9899999999998</v>
      </c>
    </row>
    <row r="1342" spans="1:22" x14ac:dyDescent="0.25">
      <c r="A1342" s="6" t="s">
        <v>24</v>
      </c>
      <c r="B1342" s="6" t="s">
        <v>23</v>
      </c>
      <c r="C1342" s="6" t="s">
        <v>898</v>
      </c>
      <c r="D1342" s="6" t="s">
        <v>898</v>
      </c>
      <c r="E1342" s="6" t="s">
        <v>655</v>
      </c>
      <c r="F1342" s="6" t="s">
        <v>656</v>
      </c>
      <c r="G1342" s="7" t="s">
        <v>657</v>
      </c>
      <c r="H1342" s="6" t="s">
        <v>897</v>
      </c>
      <c r="I1342" s="6" t="s">
        <v>232</v>
      </c>
      <c r="J1342" s="6" t="s">
        <v>893</v>
      </c>
      <c r="K1342" s="12">
        <v>10</v>
      </c>
      <c r="L1342" s="9">
        <v>189.51</v>
      </c>
      <c r="M1342" s="12">
        <v>1895</v>
      </c>
      <c r="N1342" s="12">
        <v>947.31</v>
      </c>
      <c r="O1342" s="11">
        <f t="shared" si="182"/>
        <v>9.9994723233602461</v>
      </c>
      <c r="P1342" s="12">
        <f t="shared" si="175"/>
        <v>4.9987335760645877</v>
      </c>
      <c r="Q1342" s="12">
        <f t="shared" si="176"/>
        <v>14.998205899424834</v>
      </c>
      <c r="R1342" s="6" t="str">
        <f t="shared" si="177"/>
        <v>YES</v>
      </c>
      <c r="S1342" s="6" t="str">
        <f t="shared" si="180"/>
        <v>YES</v>
      </c>
      <c r="T1342" s="12">
        <f t="shared" si="181"/>
        <v>2368.875</v>
      </c>
      <c r="U1342" s="12">
        <f t="shared" si="178"/>
        <v>2842.31</v>
      </c>
      <c r="V1342" s="12">
        <f t="shared" si="179"/>
        <v>-473.43499999999995</v>
      </c>
    </row>
    <row r="1343" spans="1:22" x14ac:dyDescent="0.25">
      <c r="A1343" s="6" t="s">
        <v>24</v>
      </c>
      <c r="B1343" s="6" t="s">
        <v>23</v>
      </c>
      <c r="C1343" s="6" t="s">
        <v>898</v>
      </c>
      <c r="D1343" s="6" t="s">
        <v>898</v>
      </c>
      <c r="E1343" s="6" t="s">
        <v>655</v>
      </c>
      <c r="F1343" s="6" t="s">
        <v>656</v>
      </c>
      <c r="G1343" s="7" t="s">
        <v>657</v>
      </c>
      <c r="H1343" s="6" t="s">
        <v>897</v>
      </c>
      <c r="I1343" s="6" t="s">
        <v>232</v>
      </c>
      <c r="J1343" s="6" t="s">
        <v>894</v>
      </c>
      <c r="K1343" s="12">
        <v>10.5</v>
      </c>
      <c r="L1343" s="9">
        <v>401</v>
      </c>
      <c r="M1343" s="12">
        <v>4278</v>
      </c>
      <c r="N1343" s="12">
        <v>2006.5</v>
      </c>
      <c r="O1343" s="11">
        <f t="shared" si="182"/>
        <v>10.668329177057357</v>
      </c>
      <c r="P1343" s="12">
        <f t="shared" si="175"/>
        <v>5.0037406483790523</v>
      </c>
      <c r="Q1343" s="12">
        <f t="shared" si="176"/>
        <v>15.672069825436409</v>
      </c>
      <c r="R1343" s="6" t="str">
        <f t="shared" si="177"/>
        <v>YES</v>
      </c>
      <c r="S1343" s="6" t="str">
        <f t="shared" si="180"/>
        <v>YES</v>
      </c>
      <c r="T1343" s="12">
        <f t="shared" si="181"/>
        <v>5012.5</v>
      </c>
      <c r="U1343" s="12">
        <f t="shared" si="178"/>
        <v>6284.5</v>
      </c>
      <c r="V1343" s="12">
        <f t="shared" si="179"/>
        <v>-1272</v>
      </c>
    </row>
    <row r="1344" spans="1:22" x14ac:dyDescent="0.25">
      <c r="A1344" s="6" t="s">
        <v>24</v>
      </c>
      <c r="B1344" s="6" t="s">
        <v>23</v>
      </c>
      <c r="C1344" s="6" t="s">
        <v>898</v>
      </c>
      <c r="D1344" s="6" t="s">
        <v>898</v>
      </c>
      <c r="E1344" s="6" t="s">
        <v>655</v>
      </c>
      <c r="F1344" s="6" t="s">
        <v>656</v>
      </c>
      <c r="G1344" s="7" t="s">
        <v>657</v>
      </c>
      <c r="H1344" s="6" t="s">
        <v>897</v>
      </c>
      <c r="I1344" s="6" t="s">
        <v>232</v>
      </c>
      <c r="J1344" s="6" t="s">
        <v>895</v>
      </c>
      <c r="K1344" s="12">
        <v>12</v>
      </c>
      <c r="L1344" s="9">
        <v>384</v>
      </c>
      <c r="M1344" s="12">
        <v>4608</v>
      </c>
      <c r="N1344" s="12">
        <v>1157</v>
      </c>
      <c r="O1344" s="11">
        <f t="shared" si="182"/>
        <v>12</v>
      </c>
      <c r="P1344" s="12">
        <f t="shared" si="175"/>
        <v>3.0130208333333335</v>
      </c>
      <c r="Q1344" s="12">
        <f t="shared" si="176"/>
        <v>15.013020833333334</v>
      </c>
      <c r="R1344" s="6" t="str">
        <f t="shared" si="177"/>
        <v>YES</v>
      </c>
      <c r="S1344" s="6" t="str">
        <f t="shared" si="180"/>
        <v>YES</v>
      </c>
      <c r="T1344" s="12">
        <f t="shared" si="181"/>
        <v>4800</v>
      </c>
      <c r="U1344" s="12">
        <f t="shared" si="178"/>
        <v>5765</v>
      </c>
      <c r="V1344" s="12">
        <f t="shared" si="179"/>
        <v>-965</v>
      </c>
    </row>
    <row r="1345" spans="1:22" x14ac:dyDescent="0.25">
      <c r="A1345" s="6" t="s">
        <v>24</v>
      </c>
      <c r="B1345" s="6" t="s">
        <v>23</v>
      </c>
      <c r="C1345" s="6" t="s">
        <v>898</v>
      </c>
      <c r="D1345" s="6" t="s">
        <v>898</v>
      </c>
      <c r="E1345" s="6" t="s">
        <v>655</v>
      </c>
      <c r="F1345" s="6" t="s">
        <v>656</v>
      </c>
      <c r="G1345" s="7" t="s">
        <v>657</v>
      </c>
      <c r="H1345" s="6" t="s">
        <v>897</v>
      </c>
      <c r="I1345" s="6" t="s">
        <v>232</v>
      </c>
      <c r="J1345" s="6" t="s">
        <v>896</v>
      </c>
      <c r="K1345" s="12">
        <v>13</v>
      </c>
      <c r="L1345" s="9">
        <v>448</v>
      </c>
      <c r="M1345" s="12">
        <v>5826</v>
      </c>
      <c r="N1345" s="12">
        <v>1330</v>
      </c>
      <c r="O1345" s="11">
        <f t="shared" si="182"/>
        <v>13.004464285714286</v>
      </c>
      <c r="P1345" s="12">
        <f t="shared" si="175"/>
        <v>2.96875</v>
      </c>
      <c r="Q1345" s="12">
        <f t="shared" si="176"/>
        <v>15.973214285714286</v>
      </c>
      <c r="R1345" s="6" t="str">
        <f t="shared" si="177"/>
        <v>YES</v>
      </c>
      <c r="S1345" s="6" t="str">
        <f t="shared" si="180"/>
        <v>YES</v>
      </c>
      <c r="T1345" s="12">
        <f t="shared" si="181"/>
        <v>5600</v>
      </c>
      <c r="U1345" s="12">
        <f t="shared" si="178"/>
        <v>7156</v>
      </c>
      <c r="V1345" s="12">
        <f t="shared" si="179"/>
        <v>-1556</v>
      </c>
    </row>
    <row r="1346" spans="1:22" x14ac:dyDescent="0.25">
      <c r="A1346" s="6" t="s">
        <v>24</v>
      </c>
      <c r="B1346" s="6" t="s">
        <v>23</v>
      </c>
      <c r="C1346" s="6" t="s">
        <v>899</v>
      </c>
      <c r="D1346" s="6" t="s">
        <v>899</v>
      </c>
      <c r="E1346" s="6" t="s">
        <v>655</v>
      </c>
      <c r="F1346" s="6" t="s">
        <v>656</v>
      </c>
      <c r="G1346" s="7" t="s">
        <v>657</v>
      </c>
      <c r="H1346" s="6" t="s">
        <v>900</v>
      </c>
      <c r="I1346" s="6" t="s">
        <v>73</v>
      </c>
      <c r="J1346" s="6" t="s">
        <v>901</v>
      </c>
      <c r="K1346" s="12">
        <v>5</v>
      </c>
      <c r="L1346" s="9">
        <v>337</v>
      </c>
      <c r="M1346" s="12">
        <v>1872.64</v>
      </c>
      <c r="N1346" s="12">
        <v>7905.63</v>
      </c>
      <c r="O1346" s="11">
        <f t="shared" si="182"/>
        <v>5.5567952522255197</v>
      </c>
      <c r="P1346" s="12">
        <f t="shared" ref="P1346:P1409" si="183">N1346/L1346</f>
        <v>23.458842729970328</v>
      </c>
      <c r="Q1346" s="12">
        <f t="shared" ref="Q1346:Q1409" si="184">(M1346+N1346)/L1346</f>
        <v>29.015637982195848</v>
      </c>
      <c r="R1346" s="6" t="str">
        <f t="shared" ref="R1346:R1409" si="185">IF(Q1346&gt;12.49,"YES","NO")</f>
        <v>YES</v>
      </c>
      <c r="S1346" s="6" t="str">
        <f t="shared" si="180"/>
        <v>YES</v>
      </c>
      <c r="T1346" s="12">
        <f t="shared" si="181"/>
        <v>4212.5</v>
      </c>
      <c r="U1346" s="12">
        <f t="shared" ref="U1346:U1409" si="186">M1346+N1346</f>
        <v>9778.27</v>
      </c>
      <c r="V1346" s="12">
        <f t="shared" ref="V1346:V1409" si="187">T1346-U1346</f>
        <v>-5565.77</v>
      </c>
    </row>
    <row r="1347" spans="1:22" x14ac:dyDescent="0.25">
      <c r="A1347" s="6" t="s">
        <v>24</v>
      </c>
      <c r="B1347" s="6" t="s">
        <v>23</v>
      </c>
      <c r="C1347" s="6" t="s">
        <v>899</v>
      </c>
      <c r="D1347" s="6" t="s">
        <v>899</v>
      </c>
      <c r="E1347" s="6" t="s">
        <v>655</v>
      </c>
      <c r="F1347" s="6" t="s">
        <v>656</v>
      </c>
      <c r="G1347" s="7" t="s">
        <v>657</v>
      </c>
      <c r="H1347" s="6" t="s">
        <v>900</v>
      </c>
      <c r="I1347" s="6" t="s">
        <v>73</v>
      </c>
      <c r="J1347" s="6" t="s">
        <v>902</v>
      </c>
      <c r="K1347" s="12">
        <v>5</v>
      </c>
      <c r="L1347" s="9">
        <v>223</v>
      </c>
      <c r="M1347" s="12">
        <v>1116.1500000000001</v>
      </c>
      <c r="N1347" s="12">
        <v>5524.17</v>
      </c>
      <c r="O1347" s="11">
        <f t="shared" si="182"/>
        <v>5.0051569506726459</v>
      </c>
      <c r="P1347" s="12">
        <f t="shared" si="183"/>
        <v>24.77206278026906</v>
      </c>
      <c r="Q1347" s="12">
        <f t="shared" si="184"/>
        <v>29.777219730941702</v>
      </c>
      <c r="R1347" s="6" t="str">
        <f t="shared" si="185"/>
        <v>YES</v>
      </c>
      <c r="S1347" s="6" t="str">
        <f t="shared" si="180"/>
        <v>YES</v>
      </c>
      <c r="T1347" s="12">
        <f t="shared" si="181"/>
        <v>2787.5</v>
      </c>
      <c r="U1347" s="12">
        <f t="shared" si="186"/>
        <v>6640.32</v>
      </c>
      <c r="V1347" s="12">
        <f t="shared" si="187"/>
        <v>-3852.8199999999997</v>
      </c>
    </row>
    <row r="1348" spans="1:22" x14ac:dyDescent="0.25">
      <c r="A1348" s="6" t="s">
        <v>24</v>
      </c>
      <c r="B1348" s="6" t="s">
        <v>23</v>
      </c>
      <c r="C1348" s="6" t="s">
        <v>899</v>
      </c>
      <c r="D1348" s="6" t="s">
        <v>899</v>
      </c>
      <c r="E1348" s="6" t="s">
        <v>655</v>
      </c>
      <c r="F1348" s="6" t="s">
        <v>656</v>
      </c>
      <c r="G1348" s="7" t="s">
        <v>657</v>
      </c>
      <c r="H1348" s="6" t="s">
        <v>900</v>
      </c>
      <c r="I1348" s="6" t="s">
        <v>73</v>
      </c>
      <c r="J1348" s="6" t="s">
        <v>903</v>
      </c>
      <c r="K1348" s="12">
        <v>5</v>
      </c>
      <c r="L1348" s="9">
        <v>274</v>
      </c>
      <c r="M1348" s="12">
        <v>2460.25</v>
      </c>
      <c r="N1348" s="12">
        <v>5801.24</v>
      </c>
      <c r="O1348" s="11">
        <f t="shared" si="182"/>
        <v>8.9790145985401466</v>
      </c>
      <c r="P1348" s="12">
        <f t="shared" si="183"/>
        <v>21.172408759124085</v>
      </c>
      <c r="Q1348" s="12">
        <f t="shared" si="184"/>
        <v>30.151423357664232</v>
      </c>
      <c r="R1348" s="6" t="str">
        <f t="shared" si="185"/>
        <v>YES</v>
      </c>
      <c r="S1348" s="6" t="str">
        <f t="shared" ref="S1348:S1411" si="188">IF(O1348&gt;3.32,"YES","NO")</f>
        <v>YES</v>
      </c>
      <c r="T1348" s="12">
        <f t="shared" ref="T1348:T1411" si="189">L1348*12.5</f>
        <v>3425</v>
      </c>
      <c r="U1348" s="12">
        <f t="shared" si="186"/>
        <v>8261.49</v>
      </c>
      <c r="V1348" s="12">
        <f t="shared" si="187"/>
        <v>-4836.49</v>
      </c>
    </row>
    <row r="1349" spans="1:22" x14ac:dyDescent="0.25">
      <c r="A1349" s="6" t="s">
        <v>24</v>
      </c>
      <c r="B1349" s="6" t="s">
        <v>23</v>
      </c>
      <c r="C1349" s="6" t="s">
        <v>899</v>
      </c>
      <c r="D1349" s="6" t="s">
        <v>899</v>
      </c>
      <c r="E1349" s="6" t="s">
        <v>655</v>
      </c>
      <c r="F1349" s="6" t="s">
        <v>656</v>
      </c>
      <c r="G1349" s="7" t="s">
        <v>657</v>
      </c>
      <c r="H1349" s="6" t="s">
        <v>900</v>
      </c>
      <c r="I1349" s="6" t="s">
        <v>73</v>
      </c>
      <c r="J1349" s="6" t="s">
        <v>904</v>
      </c>
      <c r="K1349" s="12">
        <v>5</v>
      </c>
      <c r="L1349" s="9">
        <v>131</v>
      </c>
      <c r="M1349" s="12">
        <v>676.5</v>
      </c>
      <c r="N1349" s="12">
        <v>2886.65</v>
      </c>
      <c r="O1349" s="11">
        <f t="shared" si="182"/>
        <v>5.16412213740458</v>
      </c>
      <c r="P1349" s="12">
        <f t="shared" si="183"/>
        <v>22.035496183206106</v>
      </c>
      <c r="Q1349" s="12">
        <f t="shared" si="184"/>
        <v>27.199618320610689</v>
      </c>
      <c r="R1349" s="6" t="str">
        <f t="shared" si="185"/>
        <v>YES</v>
      </c>
      <c r="S1349" s="6" t="str">
        <f t="shared" si="188"/>
        <v>YES</v>
      </c>
      <c r="T1349" s="12">
        <f t="shared" si="189"/>
        <v>1637.5</v>
      </c>
      <c r="U1349" s="12">
        <f t="shared" si="186"/>
        <v>3563.15</v>
      </c>
      <c r="V1349" s="12">
        <f t="shared" si="187"/>
        <v>-1925.65</v>
      </c>
    </row>
    <row r="1350" spans="1:22" x14ac:dyDescent="0.25">
      <c r="A1350" s="6" t="s">
        <v>24</v>
      </c>
      <c r="B1350" s="6" t="s">
        <v>23</v>
      </c>
      <c r="C1350" s="6" t="s">
        <v>899</v>
      </c>
      <c r="D1350" s="6" t="s">
        <v>899</v>
      </c>
      <c r="E1350" s="6" t="s">
        <v>655</v>
      </c>
      <c r="F1350" s="6" t="s">
        <v>656</v>
      </c>
      <c r="G1350" s="7" t="s">
        <v>657</v>
      </c>
      <c r="H1350" s="6" t="s">
        <v>900</v>
      </c>
      <c r="I1350" s="6" t="s">
        <v>73</v>
      </c>
      <c r="J1350" s="6" t="s">
        <v>905</v>
      </c>
      <c r="K1350" s="12">
        <v>5</v>
      </c>
      <c r="L1350" s="9">
        <v>231</v>
      </c>
      <c r="M1350" s="12">
        <v>2778.15</v>
      </c>
      <c r="N1350" s="12">
        <v>3297.17</v>
      </c>
      <c r="O1350" s="11">
        <f t="shared" si="182"/>
        <v>12.026623376623377</v>
      </c>
      <c r="P1350" s="12">
        <f t="shared" si="183"/>
        <v>14.273463203463203</v>
      </c>
      <c r="Q1350" s="12">
        <f t="shared" si="184"/>
        <v>26.300086580086578</v>
      </c>
      <c r="R1350" s="6" t="str">
        <f t="shared" si="185"/>
        <v>YES</v>
      </c>
      <c r="S1350" s="6" t="str">
        <f t="shared" si="188"/>
        <v>YES</v>
      </c>
      <c r="T1350" s="12">
        <f t="shared" si="189"/>
        <v>2887.5</v>
      </c>
      <c r="U1350" s="12">
        <f t="shared" si="186"/>
        <v>6075.32</v>
      </c>
      <c r="V1350" s="12">
        <f t="shared" si="187"/>
        <v>-3187.8199999999997</v>
      </c>
    </row>
    <row r="1351" spans="1:22" x14ac:dyDescent="0.25">
      <c r="A1351" s="6" t="s">
        <v>24</v>
      </c>
      <c r="B1351" s="6" t="s">
        <v>23</v>
      </c>
      <c r="C1351" s="6" t="s">
        <v>899</v>
      </c>
      <c r="D1351" s="6" t="s">
        <v>899</v>
      </c>
      <c r="E1351" s="6" t="s">
        <v>655</v>
      </c>
      <c r="F1351" s="6" t="s">
        <v>656</v>
      </c>
      <c r="G1351" s="7" t="s">
        <v>657</v>
      </c>
      <c r="H1351" s="6" t="s">
        <v>900</v>
      </c>
      <c r="I1351" s="6" t="s">
        <v>73</v>
      </c>
      <c r="J1351" s="6" t="s">
        <v>906</v>
      </c>
      <c r="K1351" s="12">
        <v>5</v>
      </c>
      <c r="L1351" s="9">
        <v>119</v>
      </c>
      <c r="M1351" s="12">
        <v>764.95</v>
      </c>
      <c r="N1351" s="12">
        <v>2538.85</v>
      </c>
      <c r="O1351" s="11">
        <f t="shared" si="182"/>
        <v>6.4281512605042019</v>
      </c>
      <c r="P1351" s="12">
        <f t="shared" si="183"/>
        <v>21.33487394957983</v>
      </c>
      <c r="Q1351" s="12">
        <f t="shared" si="184"/>
        <v>27.763025210084034</v>
      </c>
      <c r="R1351" s="6" t="str">
        <f t="shared" si="185"/>
        <v>YES</v>
      </c>
      <c r="S1351" s="6" t="str">
        <f t="shared" si="188"/>
        <v>YES</v>
      </c>
      <c r="T1351" s="12">
        <f t="shared" si="189"/>
        <v>1487.5</v>
      </c>
      <c r="U1351" s="12">
        <f t="shared" si="186"/>
        <v>3303.8</v>
      </c>
      <c r="V1351" s="12">
        <f t="shared" si="187"/>
        <v>-1816.3000000000002</v>
      </c>
    </row>
    <row r="1352" spans="1:22" x14ac:dyDescent="0.25">
      <c r="A1352" s="6" t="s">
        <v>24</v>
      </c>
      <c r="B1352" s="6" t="s">
        <v>23</v>
      </c>
      <c r="C1352" s="6" t="s">
        <v>899</v>
      </c>
      <c r="D1352" s="6" t="s">
        <v>899</v>
      </c>
      <c r="E1352" s="6" t="s">
        <v>655</v>
      </c>
      <c r="F1352" s="6" t="s">
        <v>656</v>
      </c>
      <c r="G1352" s="7" t="s">
        <v>657</v>
      </c>
      <c r="H1352" s="6" t="s">
        <v>900</v>
      </c>
      <c r="I1352" s="6" t="s">
        <v>73</v>
      </c>
      <c r="J1352" s="6" t="s">
        <v>907</v>
      </c>
      <c r="K1352" s="12">
        <v>5</v>
      </c>
      <c r="L1352" s="9">
        <v>252</v>
      </c>
      <c r="M1352" s="12">
        <v>1422.65</v>
      </c>
      <c r="N1352" s="12">
        <v>5569.18</v>
      </c>
      <c r="O1352" s="11">
        <f t="shared" si="182"/>
        <v>5.6454365079365081</v>
      </c>
      <c r="P1352" s="12">
        <f t="shared" si="183"/>
        <v>22.099920634920636</v>
      </c>
      <c r="Q1352" s="12">
        <f t="shared" si="184"/>
        <v>27.745357142857141</v>
      </c>
      <c r="R1352" s="6" t="str">
        <f t="shared" si="185"/>
        <v>YES</v>
      </c>
      <c r="S1352" s="6" t="str">
        <f t="shared" si="188"/>
        <v>YES</v>
      </c>
      <c r="T1352" s="12">
        <f t="shared" si="189"/>
        <v>3150</v>
      </c>
      <c r="U1352" s="12">
        <f t="shared" si="186"/>
        <v>6991.83</v>
      </c>
      <c r="V1352" s="12">
        <f t="shared" si="187"/>
        <v>-3841.83</v>
      </c>
    </row>
    <row r="1353" spans="1:22" x14ac:dyDescent="0.25">
      <c r="A1353" s="6" t="s">
        <v>24</v>
      </c>
      <c r="B1353" s="6" t="s">
        <v>23</v>
      </c>
      <c r="C1353" s="6" t="s">
        <v>899</v>
      </c>
      <c r="D1353" s="6" t="s">
        <v>899</v>
      </c>
      <c r="E1353" s="6" t="s">
        <v>655</v>
      </c>
      <c r="F1353" s="6" t="s">
        <v>656</v>
      </c>
      <c r="G1353" s="7" t="s">
        <v>657</v>
      </c>
      <c r="H1353" s="6" t="s">
        <v>900</v>
      </c>
      <c r="I1353" s="6" t="s">
        <v>73</v>
      </c>
      <c r="J1353" s="6" t="s">
        <v>908</v>
      </c>
      <c r="K1353" s="12">
        <v>5</v>
      </c>
      <c r="L1353" s="9">
        <v>258</v>
      </c>
      <c r="M1353" s="12">
        <v>1288.75</v>
      </c>
      <c r="N1353" s="12">
        <v>5989</v>
      </c>
      <c r="O1353" s="11">
        <f t="shared" si="182"/>
        <v>4.9951550387596901</v>
      </c>
      <c r="P1353" s="12">
        <f t="shared" si="183"/>
        <v>23.213178294573645</v>
      </c>
      <c r="Q1353" s="12">
        <f t="shared" si="184"/>
        <v>28.208333333333332</v>
      </c>
      <c r="R1353" s="6" t="str">
        <f t="shared" si="185"/>
        <v>YES</v>
      </c>
      <c r="S1353" s="6" t="str">
        <f t="shared" si="188"/>
        <v>YES</v>
      </c>
      <c r="T1353" s="12">
        <f t="shared" si="189"/>
        <v>3225</v>
      </c>
      <c r="U1353" s="12">
        <f t="shared" si="186"/>
        <v>7277.75</v>
      </c>
      <c r="V1353" s="12">
        <f t="shared" si="187"/>
        <v>-4052.75</v>
      </c>
    </row>
    <row r="1354" spans="1:22" x14ac:dyDescent="0.25">
      <c r="A1354" s="6" t="s">
        <v>24</v>
      </c>
      <c r="B1354" s="6" t="s">
        <v>23</v>
      </c>
      <c r="C1354" s="6" t="s">
        <v>899</v>
      </c>
      <c r="D1354" s="6" t="s">
        <v>899</v>
      </c>
      <c r="E1354" s="6" t="s">
        <v>655</v>
      </c>
      <c r="F1354" s="6" t="s">
        <v>656</v>
      </c>
      <c r="G1354" s="7" t="s">
        <v>657</v>
      </c>
      <c r="H1354" s="6" t="s">
        <v>900</v>
      </c>
      <c r="I1354" s="6" t="s">
        <v>73</v>
      </c>
      <c r="J1354" s="6" t="s">
        <v>909</v>
      </c>
      <c r="K1354" s="12">
        <v>5</v>
      </c>
      <c r="L1354" s="9">
        <v>30</v>
      </c>
      <c r="M1354" s="12">
        <v>150.9</v>
      </c>
      <c r="N1354" s="12">
        <v>818.11</v>
      </c>
      <c r="O1354" s="11">
        <f t="shared" si="182"/>
        <v>5.03</v>
      </c>
      <c r="P1354" s="12">
        <f t="shared" si="183"/>
        <v>27.270333333333333</v>
      </c>
      <c r="Q1354" s="12">
        <f t="shared" si="184"/>
        <v>32.300333333333334</v>
      </c>
      <c r="R1354" s="6" t="str">
        <f t="shared" si="185"/>
        <v>YES</v>
      </c>
      <c r="S1354" s="6" t="str">
        <f t="shared" si="188"/>
        <v>YES</v>
      </c>
      <c r="T1354" s="12">
        <f t="shared" si="189"/>
        <v>375</v>
      </c>
      <c r="U1354" s="12">
        <f t="shared" si="186"/>
        <v>969.01</v>
      </c>
      <c r="V1354" s="12">
        <f t="shared" si="187"/>
        <v>-594.01</v>
      </c>
    </row>
    <row r="1355" spans="1:22" x14ac:dyDescent="0.25">
      <c r="A1355" s="6" t="s">
        <v>24</v>
      </c>
      <c r="B1355" s="6" t="s">
        <v>23</v>
      </c>
      <c r="C1355" s="6" t="s">
        <v>899</v>
      </c>
      <c r="D1355" s="6" t="s">
        <v>899</v>
      </c>
      <c r="E1355" s="6" t="s">
        <v>655</v>
      </c>
      <c r="F1355" s="6" t="s">
        <v>656</v>
      </c>
      <c r="G1355" s="7" t="s">
        <v>657</v>
      </c>
      <c r="H1355" s="6" t="s">
        <v>900</v>
      </c>
      <c r="I1355" s="6" t="s">
        <v>73</v>
      </c>
      <c r="J1355" s="6" t="s">
        <v>910</v>
      </c>
      <c r="K1355" s="12">
        <v>5</v>
      </c>
      <c r="L1355" s="9">
        <v>190</v>
      </c>
      <c r="M1355" s="12">
        <v>951.9</v>
      </c>
      <c r="N1355" s="12">
        <v>4067.84</v>
      </c>
      <c r="O1355" s="11">
        <f t="shared" si="182"/>
        <v>5.01</v>
      </c>
      <c r="P1355" s="12">
        <f t="shared" si="183"/>
        <v>21.409684210526315</v>
      </c>
      <c r="Q1355" s="12">
        <f t="shared" si="184"/>
        <v>26.419684210526313</v>
      </c>
      <c r="R1355" s="6" t="str">
        <f t="shared" si="185"/>
        <v>YES</v>
      </c>
      <c r="S1355" s="6" t="str">
        <f t="shared" si="188"/>
        <v>YES</v>
      </c>
      <c r="T1355" s="12">
        <f t="shared" si="189"/>
        <v>2375</v>
      </c>
      <c r="U1355" s="12">
        <f t="shared" si="186"/>
        <v>5019.74</v>
      </c>
      <c r="V1355" s="12">
        <f t="shared" si="187"/>
        <v>-2644.74</v>
      </c>
    </row>
    <row r="1356" spans="1:22" x14ac:dyDescent="0.25">
      <c r="A1356" s="6" t="s">
        <v>24</v>
      </c>
      <c r="B1356" s="6" t="s">
        <v>23</v>
      </c>
      <c r="C1356" s="6" t="s">
        <v>899</v>
      </c>
      <c r="D1356" s="6" t="s">
        <v>899</v>
      </c>
      <c r="E1356" s="6" t="s">
        <v>655</v>
      </c>
      <c r="F1356" s="6" t="s">
        <v>656</v>
      </c>
      <c r="G1356" s="7" t="s">
        <v>657</v>
      </c>
      <c r="H1356" s="6" t="s">
        <v>900</v>
      </c>
      <c r="I1356" s="6" t="s">
        <v>73</v>
      </c>
      <c r="J1356" s="6" t="s">
        <v>911</v>
      </c>
      <c r="K1356" s="12">
        <v>5</v>
      </c>
      <c r="L1356" s="9">
        <v>127</v>
      </c>
      <c r="M1356" s="12">
        <v>809.35</v>
      </c>
      <c r="N1356" s="12">
        <v>2599.1999999999998</v>
      </c>
      <c r="O1356" s="11">
        <f t="shared" si="182"/>
        <v>6.3728346456692915</v>
      </c>
      <c r="P1356" s="12">
        <f t="shared" si="183"/>
        <v>20.466141732283464</v>
      </c>
      <c r="Q1356" s="12">
        <f t="shared" si="184"/>
        <v>26.838976377952754</v>
      </c>
      <c r="R1356" s="6" t="str">
        <f t="shared" si="185"/>
        <v>YES</v>
      </c>
      <c r="S1356" s="6" t="str">
        <f t="shared" si="188"/>
        <v>YES</v>
      </c>
      <c r="T1356" s="12">
        <f t="shared" si="189"/>
        <v>1587.5</v>
      </c>
      <c r="U1356" s="12">
        <f t="shared" si="186"/>
        <v>3408.5499999999997</v>
      </c>
      <c r="V1356" s="12">
        <f t="shared" si="187"/>
        <v>-1821.0499999999997</v>
      </c>
    </row>
    <row r="1357" spans="1:22" x14ac:dyDescent="0.25">
      <c r="A1357" s="6" t="s">
        <v>24</v>
      </c>
      <c r="B1357" s="6" t="s">
        <v>23</v>
      </c>
      <c r="C1357" s="6" t="s">
        <v>899</v>
      </c>
      <c r="D1357" s="6" t="s">
        <v>899</v>
      </c>
      <c r="E1357" s="6" t="s">
        <v>655</v>
      </c>
      <c r="F1357" s="6" t="s">
        <v>656</v>
      </c>
      <c r="G1357" s="7" t="s">
        <v>657</v>
      </c>
      <c r="H1357" s="6" t="s">
        <v>900</v>
      </c>
      <c r="I1357" s="6" t="s">
        <v>73</v>
      </c>
      <c r="J1357" s="6" t="s">
        <v>912</v>
      </c>
      <c r="K1357" s="12">
        <v>5</v>
      </c>
      <c r="L1357" s="9">
        <v>37</v>
      </c>
      <c r="M1357" s="12">
        <v>218.7</v>
      </c>
      <c r="N1357" s="12">
        <v>912.29</v>
      </c>
      <c r="O1357" s="11">
        <f t="shared" si="182"/>
        <v>5.9108108108108102</v>
      </c>
      <c r="P1357" s="12">
        <f t="shared" si="183"/>
        <v>24.656486486486486</v>
      </c>
      <c r="Q1357" s="12">
        <f t="shared" si="184"/>
        <v>30.567297297297298</v>
      </c>
      <c r="R1357" s="6" t="str">
        <f t="shared" si="185"/>
        <v>YES</v>
      </c>
      <c r="S1357" s="6" t="str">
        <f t="shared" si="188"/>
        <v>YES</v>
      </c>
      <c r="T1357" s="12">
        <f t="shared" si="189"/>
        <v>462.5</v>
      </c>
      <c r="U1357" s="12">
        <f t="shared" si="186"/>
        <v>1130.99</v>
      </c>
      <c r="V1357" s="12">
        <f t="shared" si="187"/>
        <v>-668.49</v>
      </c>
    </row>
    <row r="1358" spans="1:22" x14ac:dyDescent="0.25">
      <c r="A1358" s="6" t="s">
        <v>24</v>
      </c>
      <c r="B1358" s="6" t="s">
        <v>23</v>
      </c>
      <c r="C1358" s="6" t="s">
        <v>899</v>
      </c>
      <c r="D1358" s="6" t="s">
        <v>899</v>
      </c>
      <c r="E1358" s="6" t="s">
        <v>655</v>
      </c>
      <c r="F1358" s="6" t="s">
        <v>656</v>
      </c>
      <c r="G1358" s="7" t="s">
        <v>657</v>
      </c>
      <c r="H1358" s="6" t="s">
        <v>900</v>
      </c>
      <c r="I1358" s="6" t="s">
        <v>73</v>
      </c>
      <c r="J1358" s="6" t="s">
        <v>913</v>
      </c>
      <c r="K1358" s="12">
        <v>5</v>
      </c>
      <c r="L1358" s="9">
        <v>73</v>
      </c>
      <c r="M1358" s="12">
        <v>363.75</v>
      </c>
      <c r="N1358" s="12">
        <v>2006.09</v>
      </c>
      <c r="O1358" s="11">
        <f t="shared" si="182"/>
        <v>4.9828767123287667</v>
      </c>
      <c r="P1358" s="12">
        <f t="shared" si="183"/>
        <v>27.480684931506847</v>
      </c>
      <c r="Q1358" s="12">
        <f t="shared" si="184"/>
        <v>32.463561643835618</v>
      </c>
      <c r="R1358" s="6" t="str">
        <f t="shared" si="185"/>
        <v>YES</v>
      </c>
      <c r="S1358" s="6" t="str">
        <f t="shared" si="188"/>
        <v>YES</v>
      </c>
      <c r="T1358" s="12">
        <f t="shared" si="189"/>
        <v>912.5</v>
      </c>
      <c r="U1358" s="12">
        <f t="shared" si="186"/>
        <v>2369.84</v>
      </c>
      <c r="V1358" s="12">
        <f t="shared" si="187"/>
        <v>-1457.3400000000001</v>
      </c>
    </row>
    <row r="1359" spans="1:22" x14ac:dyDescent="0.25">
      <c r="A1359" s="6" t="s">
        <v>24</v>
      </c>
      <c r="B1359" s="6" t="s">
        <v>23</v>
      </c>
      <c r="C1359" s="6" t="s">
        <v>899</v>
      </c>
      <c r="D1359" s="6" t="s">
        <v>899</v>
      </c>
      <c r="E1359" s="6" t="s">
        <v>655</v>
      </c>
      <c r="F1359" s="6" t="s">
        <v>656</v>
      </c>
      <c r="G1359" s="7" t="s">
        <v>657</v>
      </c>
      <c r="H1359" s="6" t="s">
        <v>900</v>
      </c>
      <c r="I1359" s="6" t="s">
        <v>73</v>
      </c>
      <c r="J1359" s="6" t="s">
        <v>914</v>
      </c>
      <c r="K1359" s="12">
        <v>5</v>
      </c>
      <c r="L1359" s="9">
        <v>116</v>
      </c>
      <c r="M1359" s="12">
        <v>579.79999999999995</v>
      </c>
      <c r="N1359" s="12">
        <v>3016.61</v>
      </c>
      <c r="O1359" s="11">
        <f t="shared" si="182"/>
        <v>4.9982758620689651</v>
      </c>
      <c r="P1359" s="12">
        <f t="shared" si="183"/>
        <v>26.005258620689656</v>
      </c>
      <c r="Q1359" s="12">
        <f t="shared" si="184"/>
        <v>31.003534482758621</v>
      </c>
      <c r="R1359" s="6" t="str">
        <f t="shared" si="185"/>
        <v>YES</v>
      </c>
      <c r="S1359" s="6" t="str">
        <f t="shared" si="188"/>
        <v>YES</v>
      </c>
      <c r="T1359" s="12">
        <f t="shared" si="189"/>
        <v>1450</v>
      </c>
      <c r="U1359" s="12">
        <f t="shared" si="186"/>
        <v>3596.41</v>
      </c>
      <c r="V1359" s="12">
        <f t="shared" si="187"/>
        <v>-2146.41</v>
      </c>
    </row>
    <row r="1360" spans="1:22" x14ac:dyDescent="0.25">
      <c r="A1360" s="6" t="s">
        <v>24</v>
      </c>
      <c r="B1360" s="6" t="s">
        <v>23</v>
      </c>
      <c r="C1360" s="6" t="s">
        <v>899</v>
      </c>
      <c r="D1360" s="6" t="s">
        <v>899</v>
      </c>
      <c r="E1360" s="6" t="s">
        <v>655</v>
      </c>
      <c r="F1360" s="6" t="s">
        <v>656</v>
      </c>
      <c r="G1360" s="7" t="s">
        <v>657</v>
      </c>
      <c r="H1360" s="6" t="s">
        <v>900</v>
      </c>
      <c r="I1360" s="6" t="s">
        <v>73</v>
      </c>
      <c r="J1360" s="6" t="s">
        <v>915</v>
      </c>
      <c r="K1360" s="12">
        <v>5</v>
      </c>
      <c r="L1360" s="9">
        <v>388</v>
      </c>
      <c r="M1360" s="12">
        <v>3997.3</v>
      </c>
      <c r="N1360" s="12">
        <v>6490.78</v>
      </c>
      <c r="O1360" s="11">
        <f t="shared" si="182"/>
        <v>10.302319587628867</v>
      </c>
      <c r="P1360" s="12">
        <f t="shared" si="183"/>
        <v>16.72881443298969</v>
      </c>
      <c r="Q1360" s="12">
        <f t="shared" si="184"/>
        <v>27.031134020618556</v>
      </c>
      <c r="R1360" s="6" t="str">
        <f t="shared" si="185"/>
        <v>YES</v>
      </c>
      <c r="S1360" s="6" t="str">
        <f t="shared" si="188"/>
        <v>YES</v>
      </c>
      <c r="T1360" s="12">
        <f t="shared" si="189"/>
        <v>4850</v>
      </c>
      <c r="U1360" s="12">
        <f t="shared" si="186"/>
        <v>10488.08</v>
      </c>
      <c r="V1360" s="12">
        <f t="shared" si="187"/>
        <v>-5638.08</v>
      </c>
    </row>
    <row r="1361" spans="1:22" x14ac:dyDescent="0.25">
      <c r="A1361" s="6" t="s">
        <v>24</v>
      </c>
      <c r="B1361" s="6" t="s">
        <v>23</v>
      </c>
      <c r="C1361" s="6" t="s">
        <v>899</v>
      </c>
      <c r="D1361" s="6" t="s">
        <v>899</v>
      </c>
      <c r="E1361" s="6" t="s">
        <v>655</v>
      </c>
      <c r="F1361" s="6" t="s">
        <v>656</v>
      </c>
      <c r="G1361" s="7" t="s">
        <v>657</v>
      </c>
      <c r="H1361" s="6" t="s">
        <v>900</v>
      </c>
      <c r="I1361" s="6" t="s">
        <v>73</v>
      </c>
      <c r="J1361" s="6" t="s">
        <v>916</v>
      </c>
      <c r="K1361" s="12">
        <v>5</v>
      </c>
      <c r="L1361" s="9">
        <v>79</v>
      </c>
      <c r="M1361" s="12">
        <v>393.35</v>
      </c>
      <c r="N1361" s="12">
        <v>2074.06</v>
      </c>
      <c r="O1361" s="11">
        <f t="shared" si="182"/>
        <v>4.9791139240506332</v>
      </c>
      <c r="P1361" s="12">
        <f t="shared" si="183"/>
        <v>26.253924050632911</v>
      </c>
      <c r="Q1361" s="12">
        <f t="shared" si="184"/>
        <v>31.233037974683544</v>
      </c>
      <c r="R1361" s="6" t="str">
        <f t="shared" si="185"/>
        <v>YES</v>
      </c>
      <c r="S1361" s="6" t="str">
        <f t="shared" si="188"/>
        <v>YES</v>
      </c>
      <c r="T1361" s="12">
        <f t="shared" si="189"/>
        <v>987.5</v>
      </c>
      <c r="U1361" s="12">
        <f t="shared" si="186"/>
        <v>2467.41</v>
      </c>
      <c r="V1361" s="12">
        <f t="shared" si="187"/>
        <v>-1479.9099999999999</v>
      </c>
    </row>
    <row r="1362" spans="1:22" x14ac:dyDescent="0.25">
      <c r="A1362" s="6" t="s">
        <v>24</v>
      </c>
      <c r="B1362" s="6" t="s">
        <v>23</v>
      </c>
      <c r="C1362" s="6" t="s">
        <v>899</v>
      </c>
      <c r="D1362" s="6" t="s">
        <v>899</v>
      </c>
      <c r="E1362" s="6" t="s">
        <v>655</v>
      </c>
      <c r="F1362" s="6" t="s">
        <v>656</v>
      </c>
      <c r="G1362" s="7" t="s">
        <v>657</v>
      </c>
      <c r="H1362" s="6" t="s">
        <v>900</v>
      </c>
      <c r="I1362" s="6" t="s">
        <v>73</v>
      </c>
      <c r="J1362" s="6" t="s">
        <v>917</v>
      </c>
      <c r="K1362" s="12">
        <v>5</v>
      </c>
      <c r="L1362" s="9">
        <v>246</v>
      </c>
      <c r="M1362" s="12">
        <v>1287.95</v>
      </c>
      <c r="N1362" s="12">
        <v>6079.66</v>
      </c>
      <c r="O1362" s="11">
        <f t="shared" si="182"/>
        <v>5.2355691056910567</v>
      </c>
      <c r="P1362" s="12">
        <f t="shared" si="183"/>
        <v>24.714065040650407</v>
      </c>
      <c r="Q1362" s="12">
        <f t="shared" si="184"/>
        <v>29.949634146341463</v>
      </c>
      <c r="R1362" s="6" t="str">
        <f t="shared" si="185"/>
        <v>YES</v>
      </c>
      <c r="S1362" s="6" t="str">
        <f t="shared" si="188"/>
        <v>YES</v>
      </c>
      <c r="T1362" s="12">
        <f t="shared" si="189"/>
        <v>3075</v>
      </c>
      <c r="U1362" s="12">
        <f t="shared" si="186"/>
        <v>7367.61</v>
      </c>
      <c r="V1362" s="12">
        <f t="shared" si="187"/>
        <v>-4292.6099999999997</v>
      </c>
    </row>
    <row r="1363" spans="1:22" x14ac:dyDescent="0.25">
      <c r="A1363" s="6" t="s">
        <v>24</v>
      </c>
      <c r="B1363" s="6" t="s">
        <v>23</v>
      </c>
      <c r="C1363" s="27" t="s">
        <v>918</v>
      </c>
      <c r="D1363" s="27" t="s">
        <v>918</v>
      </c>
      <c r="E1363" s="6" t="s">
        <v>655</v>
      </c>
      <c r="F1363" s="6" t="s">
        <v>656</v>
      </c>
      <c r="G1363" s="7" t="s">
        <v>657</v>
      </c>
      <c r="H1363" s="6" t="s">
        <v>919</v>
      </c>
      <c r="I1363" s="6" t="s">
        <v>73</v>
      </c>
      <c r="J1363" s="6" t="s">
        <v>920</v>
      </c>
      <c r="K1363" s="12">
        <v>5</v>
      </c>
      <c r="L1363" s="9">
        <v>523</v>
      </c>
      <c r="M1363" s="12">
        <v>2614.9499999999998</v>
      </c>
      <c r="N1363" s="12">
        <v>24124.25</v>
      </c>
      <c r="O1363" s="11">
        <f t="shared" si="182"/>
        <v>4.9999043977055448</v>
      </c>
      <c r="P1363" s="12">
        <f t="shared" si="183"/>
        <v>46.126673040152966</v>
      </c>
      <c r="Q1363" s="12">
        <f t="shared" si="184"/>
        <v>51.126577437858508</v>
      </c>
      <c r="R1363" s="6" t="str">
        <f t="shared" si="185"/>
        <v>YES</v>
      </c>
      <c r="S1363" s="6" t="str">
        <f t="shared" si="188"/>
        <v>YES</v>
      </c>
      <c r="T1363" s="12">
        <f t="shared" si="189"/>
        <v>6537.5</v>
      </c>
      <c r="U1363" s="12">
        <f t="shared" si="186"/>
        <v>26739.200000000001</v>
      </c>
      <c r="V1363" s="12">
        <f t="shared" si="187"/>
        <v>-20201.7</v>
      </c>
    </row>
    <row r="1364" spans="1:22" x14ac:dyDescent="0.25">
      <c r="A1364" s="6" t="s">
        <v>24</v>
      </c>
      <c r="B1364" s="6" t="s">
        <v>23</v>
      </c>
      <c r="C1364" s="27" t="s">
        <v>918</v>
      </c>
      <c r="D1364" s="27" t="s">
        <v>918</v>
      </c>
      <c r="E1364" s="6" t="s">
        <v>655</v>
      </c>
      <c r="F1364" s="6" t="s">
        <v>656</v>
      </c>
      <c r="G1364" s="7" t="s">
        <v>657</v>
      </c>
      <c r="H1364" s="6" t="s">
        <v>919</v>
      </c>
      <c r="I1364" s="6" t="s">
        <v>73</v>
      </c>
      <c r="J1364" s="6" t="s">
        <v>921</v>
      </c>
      <c r="K1364" s="12">
        <v>5</v>
      </c>
      <c r="L1364" s="9">
        <v>512</v>
      </c>
      <c r="M1364" s="12">
        <v>2560.4499999999998</v>
      </c>
      <c r="N1364" s="12">
        <v>23738.49</v>
      </c>
      <c r="O1364" s="11">
        <f t="shared" si="182"/>
        <v>5.0008789062499996</v>
      </c>
      <c r="P1364" s="12">
        <f t="shared" si="183"/>
        <v>46.364238281250003</v>
      </c>
      <c r="Q1364" s="12">
        <f t="shared" si="184"/>
        <v>51.365117187500005</v>
      </c>
      <c r="R1364" s="6" t="str">
        <f t="shared" si="185"/>
        <v>YES</v>
      </c>
      <c r="S1364" s="6" t="str">
        <f t="shared" si="188"/>
        <v>YES</v>
      </c>
      <c r="T1364" s="12">
        <f t="shared" si="189"/>
        <v>6400</v>
      </c>
      <c r="U1364" s="12">
        <f t="shared" si="186"/>
        <v>26298.940000000002</v>
      </c>
      <c r="V1364" s="12">
        <f t="shared" si="187"/>
        <v>-19898.940000000002</v>
      </c>
    </row>
    <row r="1365" spans="1:22" x14ac:dyDescent="0.25">
      <c r="A1365" s="6" t="s">
        <v>24</v>
      </c>
      <c r="B1365" s="6" t="s">
        <v>23</v>
      </c>
      <c r="C1365" s="27" t="s">
        <v>918</v>
      </c>
      <c r="D1365" s="27" t="s">
        <v>918</v>
      </c>
      <c r="E1365" s="6" t="s">
        <v>655</v>
      </c>
      <c r="F1365" s="6" t="s">
        <v>656</v>
      </c>
      <c r="G1365" s="7" t="s">
        <v>657</v>
      </c>
      <c r="H1365" s="6" t="s">
        <v>919</v>
      </c>
      <c r="I1365" s="6" t="s">
        <v>73</v>
      </c>
      <c r="J1365" s="6" t="s">
        <v>922</v>
      </c>
      <c r="K1365" s="12">
        <v>5</v>
      </c>
      <c r="L1365" s="9">
        <v>477</v>
      </c>
      <c r="M1365" s="12">
        <v>1386.15</v>
      </c>
      <c r="N1365" s="12">
        <v>22800.400000000001</v>
      </c>
      <c r="O1365" s="11">
        <f t="shared" si="182"/>
        <v>2.905974842767296</v>
      </c>
      <c r="P1365" s="12">
        <f t="shared" si="183"/>
        <v>47.799580712788263</v>
      </c>
      <c r="Q1365" s="12">
        <f t="shared" si="184"/>
        <v>50.705555555555563</v>
      </c>
      <c r="R1365" s="6" t="str">
        <f t="shared" si="185"/>
        <v>YES</v>
      </c>
      <c r="S1365" s="6" t="str">
        <f t="shared" si="188"/>
        <v>NO</v>
      </c>
      <c r="T1365" s="12">
        <f t="shared" si="189"/>
        <v>5962.5</v>
      </c>
      <c r="U1365" s="12">
        <f t="shared" si="186"/>
        <v>24186.550000000003</v>
      </c>
      <c r="V1365" s="12">
        <f t="shared" si="187"/>
        <v>-18224.050000000003</v>
      </c>
    </row>
    <row r="1366" spans="1:22" x14ac:dyDescent="0.25">
      <c r="A1366" s="6" t="s">
        <v>24</v>
      </c>
      <c r="B1366" s="6" t="s">
        <v>23</v>
      </c>
      <c r="C1366" s="27" t="s">
        <v>918</v>
      </c>
      <c r="D1366" s="27" t="s">
        <v>918</v>
      </c>
      <c r="E1366" s="6" t="s">
        <v>655</v>
      </c>
      <c r="F1366" s="6" t="s">
        <v>656</v>
      </c>
      <c r="G1366" s="7" t="s">
        <v>657</v>
      </c>
      <c r="H1366" s="6" t="s">
        <v>919</v>
      </c>
      <c r="I1366" s="6" t="s">
        <v>73</v>
      </c>
      <c r="J1366" s="6" t="s">
        <v>923</v>
      </c>
      <c r="K1366" s="12">
        <v>5</v>
      </c>
      <c r="L1366" s="9">
        <v>240</v>
      </c>
      <c r="M1366" s="12">
        <v>1200</v>
      </c>
      <c r="N1366" s="12">
        <v>12060.83</v>
      </c>
      <c r="O1366" s="11">
        <f t="shared" si="182"/>
        <v>5</v>
      </c>
      <c r="P1366" s="12">
        <f t="shared" si="183"/>
        <v>50.253458333333334</v>
      </c>
      <c r="Q1366" s="12">
        <f t="shared" si="184"/>
        <v>55.253458333333334</v>
      </c>
      <c r="R1366" s="6" t="str">
        <f t="shared" si="185"/>
        <v>YES</v>
      </c>
      <c r="S1366" s="6" t="str">
        <f t="shared" si="188"/>
        <v>YES</v>
      </c>
      <c r="T1366" s="12">
        <f t="shared" si="189"/>
        <v>3000</v>
      </c>
      <c r="U1366" s="12">
        <f t="shared" si="186"/>
        <v>13260.83</v>
      </c>
      <c r="V1366" s="12">
        <f t="shared" si="187"/>
        <v>-10260.83</v>
      </c>
    </row>
    <row r="1367" spans="1:22" x14ac:dyDescent="0.25">
      <c r="A1367" s="6" t="s">
        <v>24</v>
      </c>
      <c r="B1367" s="6" t="s">
        <v>23</v>
      </c>
      <c r="C1367" s="27" t="s">
        <v>918</v>
      </c>
      <c r="D1367" s="27" t="s">
        <v>918</v>
      </c>
      <c r="E1367" s="6" t="s">
        <v>655</v>
      </c>
      <c r="F1367" s="6" t="s">
        <v>656</v>
      </c>
      <c r="G1367" s="7" t="s">
        <v>657</v>
      </c>
      <c r="H1367" s="6" t="s">
        <v>919</v>
      </c>
      <c r="I1367" s="6" t="s">
        <v>73</v>
      </c>
      <c r="J1367" s="6" t="s">
        <v>924</v>
      </c>
      <c r="K1367" s="12">
        <v>5</v>
      </c>
      <c r="L1367" s="9">
        <v>277</v>
      </c>
      <c r="M1367" s="12">
        <v>1382.8</v>
      </c>
      <c r="N1367" s="12">
        <v>11804.73</v>
      </c>
      <c r="O1367" s="11">
        <f t="shared" si="182"/>
        <v>4.9920577617328519</v>
      </c>
      <c r="P1367" s="12">
        <f t="shared" si="183"/>
        <v>42.616353790613715</v>
      </c>
      <c r="Q1367" s="12">
        <f t="shared" si="184"/>
        <v>47.608411552346567</v>
      </c>
      <c r="R1367" s="6" t="str">
        <f t="shared" si="185"/>
        <v>YES</v>
      </c>
      <c r="S1367" s="6" t="str">
        <f t="shared" si="188"/>
        <v>YES</v>
      </c>
      <c r="T1367" s="12">
        <f t="shared" si="189"/>
        <v>3462.5</v>
      </c>
      <c r="U1367" s="12">
        <f t="shared" si="186"/>
        <v>13187.529999999999</v>
      </c>
      <c r="V1367" s="12">
        <f t="shared" si="187"/>
        <v>-9725.0299999999988</v>
      </c>
    </row>
    <row r="1368" spans="1:22" x14ac:dyDescent="0.25">
      <c r="A1368" s="6" t="s">
        <v>24</v>
      </c>
      <c r="B1368" s="6" t="s">
        <v>23</v>
      </c>
      <c r="C1368" s="27" t="s">
        <v>918</v>
      </c>
      <c r="D1368" s="27" t="s">
        <v>918</v>
      </c>
      <c r="E1368" s="6" t="s">
        <v>655</v>
      </c>
      <c r="F1368" s="6" t="s">
        <v>656</v>
      </c>
      <c r="G1368" s="7" t="s">
        <v>657</v>
      </c>
      <c r="H1368" s="6" t="s">
        <v>919</v>
      </c>
      <c r="I1368" s="6" t="s">
        <v>73</v>
      </c>
      <c r="J1368" s="6" t="s">
        <v>925</v>
      </c>
      <c r="K1368" s="12">
        <v>5</v>
      </c>
      <c r="L1368" s="9">
        <v>457</v>
      </c>
      <c r="M1368" s="12">
        <v>2285.3000000000002</v>
      </c>
      <c r="N1368" s="12">
        <v>10442.56</v>
      </c>
      <c r="O1368" s="11">
        <f t="shared" si="182"/>
        <v>5.0006564551422326</v>
      </c>
      <c r="P1368" s="12">
        <f t="shared" si="183"/>
        <v>22.850240700218816</v>
      </c>
      <c r="Q1368" s="12">
        <f t="shared" si="184"/>
        <v>27.85089715536105</v>
      </c>
      <c r="R1368" s="6" t="str">
        <f t="shared" si="185"/>
        <v>YES</v>
      </c>
      <c r="S1368" s="6" t="str">
        <f t="shared" si="188"/>
        <v>YES</v>
      </c>
      <c r="T1368" s="12">
        <f t="shared" si="189"/>
        <v>5712.5</v>
      </c>
      <c r="U1368" s="12">
        <f t="shared" si="186"/>
        <v>12727.86</v>
      </c>
      <c r="V1368" s="12">
        <f t="shared" si="187"/>
        <v>-7015.3600000000006</v>
      </c>
    </row>
    <row r="1369" spans="1:22" x14ac:dyDescent="0.25">
      <c r="A1369" s="6" t="s">
        <v>24</v>
      </c>
      <c r="B1369" s="6" t="s">
        <v>23</v>
      </c>
      <c r="C1369" s="27" t="s">
        <v>918</v>
      </c>
      <c r="D1369" s="27" t="s">
        <v>918</v>
      </c>
      <c r="E1369" s="6" t="s">
        <v>655</v>
      </c>
      <c r="F1369" s="6" t="s">
        <v>656</v>
      </c>
      <c r="G1369" s="7" t="s">
        <v>657</v>
      </c>
      <c r="H1369" s="6" t="s">
        <v>919</v>
      </c>
      <c r="I1369" s="6" t="s">
        <v>73</v>
      </c>
      <c r="J1369" s="6" t="s">
        <v>926</v>
      </c>
      <c r="K1369" s="12">
        <v>5</v>
      </c>
      <c r="L1369" s="9">
        <v>169</v>
      </c>
      <c r="M1369" s="12">
        <v>847.25</v>
      </c>
      <c r="N1369" s="12">
        <v>7717.45</v>
      </c>
      <c r="O1369" s="11">
        <f t="shared" si="182"/>
        <v>5.0133136094674553</v>
      </c>
      <c r="P1369" s="12">
        <f t="shared" si="183"/>
        <v>45.665384615384617</v>
      </c>
      <c r="Q1369" s="12">
        <f t="shared" si="184"/>
        <v>50.678698224852077</v>
      </c>
      <c r="R1369" s="6" t="str">
        <f t="shared" si="185"/>
        <v>YES</v>
      </c>
      <c r="S1369" s="6" t="str">
        <f t="shared" si="188"/>
        <v>YES</v>
      </c>
      <c r="T1369" s="12">
        <f t="shared" si="189"/>
        <v>2112.5</v>
      </c>
      <c r="U1369" s="12">
        <f t="shared" si="186"/>
        <v>8564.7000000000007</v>
      </c>
      <c r="V1369" s="12">
        <f t="shared" si="187"/>
        <v>-6452.2000000000007</v>
      </c>
    </row>
    <row r="1370" spans="1:22" x14ac:dyDescent="0.25">
      <c r="A1370" s="6" t="s">
        <v>24</v>
      </c>
      <c r="B1370" s="6" t="s">
        <v>23</v>
      </c>
      <c r="C1370" s="27" t="s">
        <v>918</v>
      </c>
      <c r="D1370" s="27" t="s">
        <v>918</v>
      </c>
      <c r="E1370" s="6" t="s">
        <v>655</v>
      </c>
      <c r="F1370" s="6" t="s">
        <v>656</v>
      </c>
      <c r="G1370" s="7" t="s">
        <v>657</v>
      </c>
      <c r="H1370" s="6" t="s">
        <v>919</v>
      </c>
      <c r="I1370" s="6" t="s">
        <v>73</v>
      </c>
      <c r="J1370" s="6" t="s">
        <v>927</v>
      </c>
      <c r="K1370" s="12">
        <v>5</v>
      </c>
      <c r="L1370" s="9">
        <v>327</v>
      </c>
      <c r="M1370" s="12">
        <v>1632.75</v>
      </c>
      <c r="N1370" s="12">
        <v>7649.67</v>
      </c>
      <c r="O1370" s="11">
        <f t="shared" si="182"/>
        <v>4.9931192660550456</v>
      </c>
      <c r="P1370" s="12">
        <f t="shared" si="183"/>
        <v>23.393486238532109</v>
      </c>
      <c r="Q1370" s="12">
        <f t="shared" si="184"/>
        <v>28.386605504587155</v>
      </c>
      <c r="R1370" s="6" t="str">
        <f t="shared" si="185"/>
        <v>YES</v>
      </c>
      <c r="S1370" s="6" t="str">
        <f t="shared" si="188"/>
        <v>YES</v>
      </c>
      <c r="T1370" s="12">
        <f t="shared" si="189"/>
        <v>4087.5</v>
      </c>
      <c r="U1370" s="12">
        <f t="shared" si="186"/>
        <v>9282.42</v>
      </c>
      <c r="V1370" s="12">
        <f t="shared" si="187"/>
        <v>-5194.92</v>
      </c>
    </row>
    <row r="1371" spans="1:22" x14ac:dyDescent="0.25">
      <c r="A1371" s="6" t="s">
        <v>24</v>
      </c>
      <c r="B1371" s="6" t="s">
        <v>23</v>
      </c>
      <c r="C1371" s="27" t="s">
        <v>918</v>
      </c>
      <c r="D1371" s="27" t="s">
        <v>918</v>
      </c>
      <c r="E1371" s="6" t="s">
        <v>655</v>
      </c>
      <c r="F1371" s="6" t="s">
        <v>656</v>
      </c>
      <c r="G1371" s="7" t="s">
        <v>657</v>
      </c>
      <c r="H1371" s="6" t="s">
        <v>919</v>
      </c>
      <c r="I1371" s="6" t="s">
        <v>73</v>
      </c>
      <c r="J1371" s="6" t="s">
        <v>928</v>
      </c>
      <c r="K1371" s="12">
        <v>5</v>
      </c>
      <c r="L1371" s="9">
        <v>147</v>
      </c>
      <c r="M1371" s="12">
        <v>733.85</v>
      </c>
      <c r="N1371" s="12">
        <v>4423.29</v>
      </c>
      <c r="O1371" s="11">
        <f t="shared" si="182"/>
        <v>4.9921768707482999</v>
      </c>
      <c r="P1371" s="12">
        <f t="shared" si="183"/>
        <v>30.090408163265305</v>
      </c>
      <c r="Q1371" s="12">
        <f t="shared" si="184"/>
        <v>35.082585034013604</v>
      </c>
      <c r="R1371" s="6" t="str">
        <f t="shared" si="185"/>
        <v>YES</v>
      </c>
      <c r="S1371" s="6" t="str">
        <f t="shared" si="188"/>
        <v>YES</v>
      </c>
      <c r="T1371" s="12">
        <f t="shared" si="189"/>
        <v>1837.5</v>
      </c>
      <c r="U1371" s="12">
        <f t="shared" si="186"/>
        <v>5157.1400000000003</v>
      </c>
      <c r="V1371" s="12">
        <f t="shared" si="187"/>
        <v>-3319.6400000000003</v>
      </c>
    </row>
    <row r="1372" spans="1:22" x14ac:dyDescent="0.25">
      <c r="A1372" s="6" t="s">
        <v>24</v>
      </c>
      <c r="B1372" s="6" t="s">
        <v>23</v>
      </c>
      <c r="C1372" s="27" t="s">
        <v>918</v>
      </c>
      <c r="D1372" s="27" t="s">
        <v>918</v>
      </c>
      <c r="E1372" s="6" t="s">
        <v>655</v>
      </c>
      <c r="F1372" s="6" t="s">
        <v>656</v>
      </c>
      <c r="G1372" s="7" t="s">
        <v>657</v>
      </c>
      <c r="H1372" s="6" t="s">
        <v>919</v>
      </c>
      <c r="I1372" s="6" t="s">
        <v>73</v>
      </c>
      <c r="J1372" s="6" t="s">
        <v>929</v>
      </c>
      <c r="K1372" s="12">
        <v>5</v>
      </c>
      <c r="L1372" s="9">
        <v>61</v>
      </c>
      <c r="M1372" s="12">
        <v>307</v>
      </c>
      <c r="N1372" s="12">
        <v>3265.02</v>
      </c>
      <c r="O1372" s="11">
        <f t="shared" ref="O1372:O1435" si="190">M1372/L1372</f>
        <v>5.0327868852459012</v>
      </c>
      <c r="P1372" s="12">
        <f t="shared" si="183"/>
        <v>53.524918032786886</v>
      </c>
      <c r="Q1372" s="12">
        <f t="shared" si="184"/>
        <v>58.557704918032783</v>
      </c>
      <c r="R1372" s="6" t="str">
        <f t="shared" si="185"/>
        <v>YES</v>
      </c>
      <c r="S1372" s="6" t="str">
        <f t="shared" si="188"/>
        <v>YES</v>
      </c>
      <c r="T1372" s="12">
        <f t="shared" si="189"/>
        <v>762.5</v>
      </c>
      <c r="U1372" s="12">
        <f t="shared" si="186"/>
        <v>3572.02</v>
      </c>
      <c r="V1372" s="12">
        <f t="shared" si="187"/>
        <v>-2809.52</v>
      </c>
    </row>
    <row r="1373" spans="1:22" x14ac:dyDescent="0.25">
      <c r="A1373" s="6" t="s">
        <v>24</v>
      </c>
      <c r="B1373" s="6" t="s">
        <v>23</v>
      </c>
      <c r="C1373" s="27" t="s">
        <v>918</v>
      </c>
      <c r="D1373" s="27" t="s">
        <v>918</v>
      </c>
      <c r="E1373" s="6" t="s">
        <v>655</v>
      </c>
      <c r="F1373" s="6" t="s">
        <v>656</v>
      </c>
      <c r="G1373" s="7" t="s">
        <v>657</v>
      </c>
      <c r="H1373" s="6" t="s">
        <v>919</v>
      </c>
      <c r="I1373" s="6" t="s">
        <v>73</v>
      </c>
      <c r="J1373" s="6" t="s">
        <v>930</v>
      </c>
      <c r="K1373" s="12">
        <v>12</v>
      </c>
      <c r="L1373" s="9">
        <v>215</v>
      </c>
      <c r="M1373" s="12">
        <v>2584.8000000000002</v>
      </c>
      <c r="N1373" s="12">
        <v>2785.93</v>
      </c>
      <c r="O1373" s="11">
        <f t="shared" si="190"/>
        <v>12.02232558139535</v>
      </c>
      <c r="P1373" s="12">
        <f t="shared" si="183"/>
        <v>12.957813953488371</v>
      </c>
      <c r="Q1373" s="12">
        <f t="shared" si="184"/>
        <v>24.980139534883719</v>
      </c>
      <c r="R1373" s="6" t="str">
        <f t="shared" si="185"/>
        <v>YES</v>
      </c>
      <c r="S1373" s="6" t="str">
        <f t="shared" si="188"/>
        <v>YES</v>
      </c>
      <c r="T1373" s="12">
        <f t="shared" si="189"/>
        <v>2687.5</v>
      </c>
      <c r="U1373" s="12">
        <f t="shared" si="186"/>
        <v>5370.73</v>
      </c>
      <c r="V1373" s="12">
        <f t="shared" si="187"/>
        <v>-2683.2299999999996</v>
      </c>
    </row>
    <row r="1374" spans="1:22" x14ac:dyDescent="0.25">
      <c r="A1374" s="6" t="s">
        <v>24</v>
      </c>
      <c r="B1374" s="6" t="s">
        <v>23</v>
      </c>
      <c r="C1374" s="27" t="s">
        <v>918</v>
      </c>
      <c r="D1374" s="27" t="s">
        <v>918</v>
      </c>
      <c r="E1374" s="6" t="s">
        <v>655</v>
      </c>
      <c r="F1374" s="6" t="s">
        <v>656</v>
      </c>
      <c r="G1374" s="7" t="s">
        <v>657</v>
      </c>
      <c r="H1374" s="6" t="s">
        <v>919</v>
      </c>
      <c r="I1374" s="6" t="s">
        <v>73</v>
      </c>
      <c r="J1374" s="6" t="s">
        <v>931</v>
      </c>
      <c r="K1374" s="12">
        <v>5</v>
      </c>
      <c r="L1374" s="9">
        <v>126</v>
      </c>
      <c r="M1374" s="12">
        <v>630.20000000000005</v>
      </c>
      <c r="N1374" s="12">
        <v>2764.34</v>
      </c>
      <c r="O1374" s="11">
        <f t="shared" si="190"/>
        <v>5.0015873015873016</v>
      </c>
      <c r="P1374" s="12">
        <f t="shared" si="183"/>
        <v>21.939206349206351</v>
      </c>
      <c r="Q1374" s="12">
        <f t="shared" si="184"/>
        <v>26.940793650793651</v>
      </c>
      <c r="R1374" s="6" t="str">
        <f t="shared" si="185"/>
        <v>YES</v>
      </c>
      <c r="S1374" s="6" t="str">
        <f t="shared" si="188"/>
        <v>YES</v>
      </c>
      <c r="T1374" s="12">
        <f t="shared" si="189"/>
        <v>1575</v>
      </c>
      <c r="U1374" s="12">
        <f t="shared" si="186"/>
        <v>3394.54</v>
      </c>
      <c r="V1374" s="12">
        <f t="shared" si="187"/>
        <v>-1819.54</v>
      </c>
    </row>
    <row r="1375" spans="1:22" x14ac:dyDescent="0.25">
      <c r="A1375" s="6" t="s">
        <v>24</v>
      </c>
      <c r="B1375" s="6" t="s">
        <v>23</v>
      </c>
      <c r="C1375" s="27" t="s">
        <v>918</v>
      </c>
      <c r="D1375" s="27" t="s">
        <v>918</v>
      </c>
      <c r="E1375" s="6" t="s">
        <v>655</v>
      </c>
      <c r="F1375" s="6" t="s">
        <v>656</v>
      </c>
      <c r="G1375" s="7" t="s">
        <v>657</v>
      </c>
      <c r="H1375" s="6" t="s">
        <v>919</v>
      </c>
      <c r="I1375" s="6" t="s">
        <v>73</v>
      </c>
      <c r="J1375" s="6" t="s">
        <v>932</v>
      </c>
      <c r="K1375" s="12">
        <v>12</v>
      </c>
      <c r="L1375" s="9">
        <v>19</v>
      </c>
      <c r="M1375" s="12">
        <v>231.12</v>
      </c>
      <c r="N1375" s="12">
        <v>271.73</v>
      </c>
      <c r="O1375" s="11">
        <f t="shared" si="190"/>
        <v>12.16421052631579</v>
      </c>
      <c r="P1375" s="12">
        <f t="shared" si="183"/>
        <v>14.301578947368421</v>
      </c>
      <c r="Q1375" s="12">
        <f t="shared" si="184"/>
        <v>26.465789473684211</v>
      </c>
      <c r="R1375" s="6" t="str">
        <f t="shared" si="185"/>
        <v>YES</v>
      </c>
      <c r="S1375" s="6" t="str">
        <f t="shared" si="188"/>
        <v>YES</v>
      </c>
      <c r="T1375" s="12">
        <f t="shared" si="189"/>
        <v>237.5</v>
      </c>
      <c r="U1375" s="12">
        <f t="shared" si="186"/>
        <v>502.85</v>
      </c>
      <c r="V1375" s="12">
        <f t="shared" si="187"/>
        <v>-265.35000000000002</v>
      </c>
    </row>
    <row r="1376" spans="1:22" x14ac:dyDescent="0.25">
      <c r="A1376" s="6" t="s">
        <v>24</v>
      </c>
      <c r="B1376" s="6" t="s">
        <v>23</v>
      </c>
      <c r="C1376" s="27" t="s">
        <v>918</v>
      </c>
      <c r="D1376" s="27" t="s">
        <v>918</v>
      </c>
      <c r="E1376" s="6" t="s">
        <v>655</v>
      </c>
      <c r="F1376" s="6" t="s">
        <v>656</v>
      </c>
      <c r="G1376" s="7" t="s">
        <v>657</v>
      </c>
      <c r="H1376" s="6" t="s">
        <v>919</v>
      </c>
      <c r="I1376" s="6" t="s">
        <v>73</v>
      </c>
      <c r="J1376" s="6" t="s">
        <v>933</v>
      </c>
      <c r="K1376" s="12">
        <v>12</v>
      </c>
      <c r="L1376" s="9">
        <v>15</v>
      </c>
      <c r="M1376" s="12">
        <v>177.48</v>
      </c>
      <c r="N1376" s="12">
        <v>253.12</v>
      </c>
      <c r="O1376" s="11">
        <f t="shared" si="190"/>
        <v>11.831999999999999</v>
      </c>
      <c r="P1376" s="12">
        <f t="shared" si="183"/>
        <v>16.874666666666666</v>
      </c>
      <c r="Q1376" s="12">
        <f t="shared" si="184"/>
        <v>28.706666666666667</v>
      </c>
      <c r="R1376" s="6" t="str">
        <f t="shared" si="185"/>
        <v>YES</v>
      </c>
      <c r="S1376" s="6" t="str">
        <f t="shared" si="188"/>
        <v>YES</v>
      </c>
      <c r="T1376" s="12">
        <f t="shared" si="189"/>
        <v>187.5</v>
      </c>
      <c r="U1376" s="12">
        <f t="shared" si="186"/>
        <v>430.6</v>
      </c>
      <c r="V1376" s="12">
        <f t="shared" si="187"/>
        <v>-243.10000000000002</v>
      </c>
    </row>
    <row r="1377" spans="1:22" x14ac:dyDescent="0.25">
      <c r="A1377" s="6" t="s">
        <v>24</v>
      </c>
      <c r="B1377" s="6" t="s">
        <v>23</v>
      </c>
      <c r="C1377" s="27" t="s">
        <v>918</v>
      </c>
      <c r="D1377" s="27" t="s">
        <v>918</v>
      </c>
      <c r="E1377" s="6" t="s">
        <v>655</v>
      </c>
      <c r="F1377" s="6" t="s">
        <v>656</v>
      </c>
      <c r="G1377" s="7" t="s">
        <v>657</v>
      </c>
      <c r="H1377" s="6" t="s">
        <v>919</v>
      </c>
      <c r="I1377" s="6" t="s">
        <v>73</v>
      </c>
      <c r="J1377" s="6" t="s">
        <v>934</v>
      </c>
      <c r="K1377" s="12">
        <v>12</v>
      </c>
      <c r="L1377" s="9">
        <v>7</v>
      </c>
      <c r="M1377" s="12">
        <v>83.64</v>
      </c>
      <c r="N1377" s="12">
        <v>224.25</v>
      </c>
      <c r="O1377" s="11">
        <f t="shared" si="190"/>
        <v>11.948571428571428</v>
      </c>
      <c r="P1377" s="12">
        <f t="shared" si="183"/>
        <v>32.035714285714285</v>
      </c>
      <c r="Q1377" s="12">
        <f t="shared" si="184"/>
        <v>43.984285714285711</v>
      </c>
      <c r="R1377" s="6" t="str">
        <f t="shared" si="185"/>
        <v>YES</v>
      </c>
      <c r="S1377" s="6" t="str">
        <f t="shared" si="188"/>
        <v>YES</v>
      </c>
      <c r="T1377" s="12">
        <f t="shared" si="189"/>
        <v>87.5</v>
      </c>
      <c r="U1377" s="12">
        <f t="shared" si="186"/>
        <v>307.89</v>
      </c>
      <c r="V1377" s="12">
        <f t="shared" si="187"/>
        <v>-220.39</v>
      </c>
    </row>
    <row r="1378" spans="1:22" x14ac:dyDescent="0.25">
      <c r="A1378" s="6" t="s">
        <v>24</v>
      </c>
      <c r="B1378" s="6" t="s">
        <v>23</v>
      </c>
      <c r="C1378" s="6" t="s">
        <v>938</v>
      </c>
      <c r="D1378" s="27" t="s">
        <v>938</v>
      </c>
      <c r="E1378" s="6" t="s">
        <v>655</v>
      </c>
      <c r="F1378" s="6" t="s">
        <v>656</v>
      </c>
      <c r="G1378" s="7" t="s">
        <v>657</v>
      </c>
      <c r="H1378" s="6" t="s">
        <v>937</v>
      </c>
      <c r="I1378" s="6" t="s">
        <v>659</v>
      </c>
      <c r="J1378" s="6" t="s">
        <v>764</v>
      </c>
      <c r="K1378" s="12">
        <v>5</v>
      </c>
      <c r="L1378" s="9">
        <v>134</v>
      </c>
      <c r="M1378" s="12">
        <v>669.35</v>
      </c>
      <c r="N1378" s="12">
        <v>1549.13</v>
      </c>
      <c r="O1378" s="11">
        <f t="shared" si="190"/>
        <v>4.9951492537313431</v>
      </c>
      <c r="P1378" s="12">
        <f t="shared" si="183"/>
        <v>11.560671641791046</v>
      </c>
      <c r="Q1378" s="12">
        <f t="shared" si="184"/>
        <v>16.555820895522388</v>
      </c>
      <c r="R1378" s="6" t="str">
        <f t="shared" si="185"/>
        <v>YES</v>
      </c>
      <c r="S1378" s="6" t="str">
        <f t="shared" si="188"/>
        <v>YES</v>
      </c>
      <c r="T1378" s="12">
        <f t="shared" si="189"/>
        <v>1675</v>
      </c>
      <c r="U1378" s="12">
        <f t="shared" si="186"/>
        <v>2218.48</v>
      </c>
      <c r="V1378" s="12">
        <f t="shared" si="187"/>
        <v>-543.48</v>
      </c>
    </row>
    <row r="1379" spans="1:22" x14ac:dyDescent="0.25">
      <c r="A1379" s="6" t="s">
        <v>24</v>
      </c>
      <c r="B1379" s="6" t="s">
        <v>23</v>
      </c>
      <c r="C1379" s="6" t="s">
        <v>938</v>
      </c>
      <c r="D1379" s="27" t="s">
        <v>938</v>
      </c>
      <c r="E1379" s="6" t="s">
        <v>655</v>
      </c>
      <c r="F1379" s="6" t="s">
        <v>656</v>
      </c>
      <c r="G1379" s="7" t="s">
        <v>657</v>
      </c>
      <c r="H1379" s="6" t="s">
        <v>937</v>
      </c>
      <c r="I1379" s="6" t="s">
        <v>659</v>
      </c>
      <c r="J1379" s="6" t="s">
        <v>784</v>
      </c>
      <c r="K1379" s="12">
        <v>5</v>
      </c>
      <c r="L1379" s="9">
        <v>170</v>
      </c>
      <c r="M1379" s="12">
        <v>849.4</v>
      </c>
      <c r="N1379" s="12">
        <v>2365.9</v>
      </c>
      <c r="O1379" s="11">
        <f t="shared" si="190"/>
        <v>4.9964705882352938</v>
      </c>
      <c r="P1379" s="12">
        <f t="shared" si="183"/>
        <v>13.917058823529413</v>
      </c>
      <c r="Q1379" s="12">
        <f t="shared" si="184"/>
        <v>18.913529411764706</v>
      </c>
      <c r="R1379" s="6" t="str">
        <f t="shared" si="185"/>
        <v>YES</v>
      </c>
      <c r="S1379" s="6" t="str">
        <f t="shared" si="188"/>
        <v>YES</v>
      </c>
      <c r="T1379" s="12">
        <f t="shared" si="189"/>
        <v>2125</v>
      </c>
      <c r="U1379" s="12">
        <f t="shared" si="186"/>
        <v>3215.3</v>
      </c>
      <c r="V1379" s="12">
        <f t="shared" si="187"/>
        <v>-1090.3000000000002</v>
      </c>
    </row>
    <row r="1380" spans="1:22" x14ac:dyDescent="0.25">
      <c r="A1380" s="6" t="s">
        <v>24</v>
      </c>
      <c r="B1380" s="6" t="s">
        <v>23</v>
      </c>
      <c r="C1380" s="6" t="s">
        <v>938</v>
      </c>
      <c r="D1380" s="27" t="s">
        <v>938</v>
      </c>
      <c r="E1380" s="6" t="s">
        <v>655</v>
      </c>
      <c r="F1380" s="6" t="s">
        <v>656</v>
      </c>
      <c r="G1380" s="7" t="s">
        <v>657</v>
      </c>
      <c r="H1380" s="6" t="s">
        <v>937</v>
      </c>
      <c r="I1380" s="6" t="s">
        <v>659</v>
      </c>
      <c r="J1380" s="6" t="s">
        <v>765</v>
      </c>
      <c r="K1380" s="12">
        <v>5</v>
      </c>
      <c r="L1380" s="9">
        <v>8</v>
      </c>
      <c r="M1380" s="12">
        <v>40</v>
      </c>
      <c r="N1380" s="12">
        <v>155.06</v>
      </c>
      <c r="O1380" s="11">
        <f t="shared" si="190"/>
        <v>5</v>
      </c>
      <c r="P1380" s="12">
        <f t="shared" si="183"/>
        <v>19.3825</v>
      </c>
      <c r="Q1380" s="12">
        <f t="shared" si="184"/>
        <v>24.3825</v>
      </c>
      <c r="R1380" s="6" t="str">
        <f t="shared" si="185"/>
        <v>YES</v>
      </c>
      <c r="S1380" s="6" t="str">
        <f t="shared" si="188"/>
        <v>YES</v>
      </c>
      <c r="T1380" s="12">
        <f t="shared" si="189"/>
        <v>100</v>
      </c>
      <c r="U1380" s="12">
        <f t="shared" si="186"/>
        <v>195.06</v>
      </c>
      <c r="V1380" s="12">
        <f t="shared" si="187"/>
        <v>-95.06</v>
      </c>
    </row>
    <row r="1381" spans="1:22" x14ac:dyDescent="0.25">
      <c r="A1381" s="6" t="s">
        <v>24</v>
      </c>
      <c r="B1381" s="6" t="s">
        <v>23</v>
      </c>
      <c r="C1381" s="6" t="s">
        <v>938</v>
      </c>
      <c r="D1381" s="27" t="s">
        <v>938</v>
      </c>
      <c r="E1381" s="6" t="s">
        <v>655</v>
      </c>
      <c r="F1381" s="6" t="s">
        <v>656</v>
      </c>
      <c r="G1381" s="7" t="s">
        <v>657</v>
      </c>
      <c r="H1381" s="6" t="s">
        <v>937</v>
      </c>
      <c r="I1381" s="6" t="s">
        <v>659</v>
      </c>
      <c r="J1381" s="6" t="s">
        <v>939</v>
      </c>
      <c r="K1381" s="12">
        <v>5</v>
      </c>
      <c r="L1381" s="9">
        <v>9</v>
      </c>
      <c r="M1381" s="12">
        <v>45</v>
      </c>
      <c r="N1381" s="12">
        <v>178.06</v>
      </c>
      <c r="O1381" s="11">
        <f t="shared" si="190"/>
        <v>5</v>
      </c>
      <c r="P1381" s="12">
        <f t="shared" si="183"/>
        <v>19.784444444444446</v>
      </c>
      <c r="Q1381" s="12">
        <f t="shared" si="184"/>
        <v>24.784444444444446</v>
      </c>
      <c r="R1381" s="6" t="str">
        <f t="shared" si="185"/>
        <v>YES</v>
      </c>
      <c r="S1381" s="6" t="str">
        <f t="shared" si="188"/>
        <v>YES</v>
      </c>
      <c r="T1381" s="12">
        <f t="shared" si="189"/>
        <v>112.5</v>
      </c>
      <c r="U1381" s="12">
        <f t="shared" si="186"/>
        <v>223.06</v>
      </c>
      <c r="V1381" s="12">
        <f t="shared" si="187"/>
        <v>-110.56</v>
      </c>
    </row>
    <row r="1382" spans="1:22" x14ac:dyDescent="0.25">
      <c r="A1382" s="6" t="s">
        <v>24</v>
      </c>
      <c r="B1382" s="6" t="s">
        <v>23</v>
      </c>
      <c r="C1382" s="6" t="s">
        <v>938</v>
      </c>
      <c r="D1382" s="27" t="s">
        <v>938</v>
      </c>
      <c r="E1382" s="6" t="s">
        <v>655</v>
      </c>
      <c r="F1382" s="6" t="s">
        <v>656</v>
      </c>
      <c r="G1382" s="7" t="s">
        <v>657</v>
      </c>
      <c r="H1382" s="6" t="s">
        <v>937</v>
      </c>
      <c r="I1382" s="6" t="s">
        <v>659</v>
      </c>
      <c r="J1382" s="6" t="s">
        <v>940</v>
      </c>
      <c r="K1382" s="12">
        <v>5</v>
      </c>
      <c r="L1382" s="9">
        <v>44</v>
      </c>
      <c r="M1382" s="12">
        <v>220.65</v>
      </c>
      <c r="N1382" s="12">
        <v>1260.8499999999999</v>
      </c>
      <c r="O1382" s="11">
        <f t="shared" si="190"/>
        <v>5.0147727272727272</v>
      </c>
      <c r="P1382" s="12">
        <f t="shared" si="183"/>
        <v>28.655681818181815</v>
      </c>
      <c r="Q1382" s="12">
        <f t="shared" si="184"/>
        <v>33.670454545454547</v>
      </c>
      <c r="R1382" s="6" t="str">
        <f t="shared" si="185"/>
        <v>YES</v>
      </c>
      <c r="S1382" s="6" t="str">
        <f t="shared" si="188"/>
        <v>YES</v>
      </c>
      <c r="T1382" s="12">
        <f t="shared" si="189"/>
        <v>550</v>
      </c>
      <c r="U1382" s="12">
        <f t="shared" si="186"/>
        <v>1481.5</v>
      </c>
      <c r="V1382" s="12">
        <f t="shared" si="187"/>
        <v>-931.5</v>
      </c>
    </row>
    <row r="1383" spans="1:22" x14ac:dyDescent="0.25">
      <c r="A1383" s="6" t="s">
        <v>24</v>
      </c>
      <c r="B1383" s="6" t="s">
        <v>23</v>
      </c>
      <c r="C1383" s="6" t="s">
        <v>938</v>
      </c>
      <c r="D1383" s="27" t="s">
        <v>938</v>
      </c>
      <c r="E1383" s="6" t="s">
        <v>655</v>
      </c>
      <c r="F1383" s="6" t="s">
        <v>656</v>
      </c>
      <c r="G1383" s="7" t="s">
        <v>657</v>
      </c>
      <c r="H1383" s="6" t="s">
        <v>937</v>
      </c>
      <c r="I1383" s="6" t="s">
        <v>659</v>
      </c>
      <c r="J1383" s="6" t="s">
        <v>941</v>
      </c>
      <c r="K1383" s="12">
        <v>5</v>
      </c>
      <c r="L1383" s="9">
        <v>9</v>
      </c>
      <c r="M1383" s="12">
        <v>45.6</v>
      </c>
      <c r="N1383" s="12">
        <v>297.38</v>
      </c>
      <c r="O1383" s="11">
        <f t="shared" si="190"/>
        <v>5.0666666666666664</v>
      </c>
      <c r="P1383" s="12">
        <f t="shared" si="183"/>
        <v>33.042222222222222</v>
      </c>
      <c r="Q1383" s="12">
        <f t="shared" si="184"/>
        <v>38.108888888888892</v>
      </c>
      <c r="R1383" s="6" t="str">
        <f t="shared" si="185"/>
        <v>YES</v>
      </c>
      <c r="S1383" s="6" t="str">
        <f t="shared" si="188"/>
        <v>YES</v>
      </c>
      <c r="T1383" s="12">
        <f t="shared" si="189"/>
        <v>112.5</v>
      </c>
      <c r="U1383" s="12">
        <f t="shared" si="186"/>
        <v>342.98</v>
      </c>
      <c r="V1383" s="12">
        <f t="shared" si="187"/>
        <v>-230.48000000000002</v>
      </c>
    </row>
    <row r="1384" spans="1:22" x14ac:dyDescent="0.25">
      <c r="A1384" s="6" t="s">
        <v>24</v>
      </c>
      <c r="B1384" s="6" t="s">
        <v>23</v>
      </c>
      <c r="C1384" s="6" t="s">
        <v>938</v>
      </c>
      <c r="D1384" s="27" t="s">
        <v>938</v>
      </c>
      <c r="E1384" s="6" t="s">
        <v>655</v>
      </c>
      <c r="F1384" s="6" t="s">
        <v>656</v>
      </c>
      <c r="G1384" s="7" t="s">
        <v>657</v>
      </c>
      <c r="H1384" s="6" t="s">
        <v>937</v>
      </c>
      <c r="I1384" s="6" t="s">
        <v>659</v>
      </c>
      <c r="J1384" s="6" t="s">
        <v>778</v>
      </c>
      <c r="K1384" s="12">
        <v>5</v>
      </c>
      <c r="L1384" s="9">
        <v>169</v>
      </c>
      <c r="M1384" s="12">
        <v>843.75</v>
      </c>
      <c r="N1384" s="12">
        <v>4874.3900000000003</v>
      </c>
      <c r="O1384" s="11">
        <f t="shared" si="190"/>
        <v>4.9926035502958577</v>
      </c>
      <c r="P1384" s="12">
        <f t="shared" si="183"/>
        <v>28.842544378698229</v>
      </c>
      <c r="Q1384" s="12">
        <f t="shared" si="184"/>
        <v>33.835147928994083</v>
      </c>
      <c r="R1384" s="6" t="str">
        <f t="shared" si="185"/>
        <v>YES</v>
      </c>
      <c r="S1384" s="6" t="str">
        <f t="shared" si="188"/>
        <v>YES</v>
      </c>
      <c r="T1384" s="12">
        <f t="shared" si="189"/>
        <v>2112.5</v>
      </c>
      <c r="U1384" s="12">
        <f t="shared" si="186"/>
        <v>5718.14</v>
      </c>
      <c r="V1384" s="12">
        <f t="shared" si="187"/>
        <v>-3605.6400000000003</v>
      </c>
    </row>
    <row r="1385" spans="1:22" x14ac:dyDescent="0.25">
      <c r="A1385" s="6" t="s">
        <v>24</v>
      </c>
      <c r="B1385" s="6" t="s">
        <v>23</v>
      </c>
      <c r="C1385" s="6" t="s">
        <v>938</v>
      </c>
      <c r="D1385" s="27" t="s">
        <v>938</v>
      </c>
      <c r="E1385" s="6" t="s">
        <v>655</v>
      </c>
      <c r="F1385" s="6" t="s">
        <v>656</v>
      </c>
      <c r="G1385" s="7" t="s">
        <v>657</v>
      </c>
      <c r="H1385" s="6" t="s">
        <v>937</v>
      </c>
      <c r="I1385" s="6" t="s">
        <v>659</v>
      </c>
      <c r="J1385" s="6" t="s">
        <v>779</v>
      </c>
      <c r="K1385" s="12">
        <v>5</v>
      </c>
      <c r="L1385" s="9">
        <v>540</v>
      </c>
      <c r="M1385" s="12">
        <v>2698.55</v>
      </c>
      <c r="N1385" s="12">
        <v>14290.61</v>
      </c>
      <c r="O1385" s="11">
        <f t="shared" si="190"/>
        <v>4.997314814814815</v>
      </c>
      <c r="P1385" s="12">
        <f t="shared" si="183"/>
        <v>26.464092592592593</v>
      </c>
      <c r="Q1385" s="12">
        <f t="shared" si="184"/>
        <v>31.461407407407407</v>
      </c>
      <c r="R1385" s="6" t="str">
        <f t="shared" si="185"/>
        <v>YES</v>
      </c>
      <c r="S1385" s="6" t="str">
        <f t="shared" si="188"/>
        <v>YES</v>
      </c>
      <c r="T1385" s="12">
        <f t="shared" si="189"/>
        <v>6750</v>
      </c>
      <c r="U1385" s="12">
        <f t="shared" si="186"/>
        <v>16989.16</v>
      </c>
      <c r="V1385" s="12">
        <f t="shared" si="187"/>
        <v>-10239.16</v>
      </c>
    </row>
    <row r="1386" spans="1:22" x14ac:dyDescent="0.25">
      <c r="A1386" s="6" t="s">
        <v>24</v>
      </c>
      <c r="B1386" s="6" t="s">
        <v>23</v>
      </c>
      <c r="C1386" s="6" t="s">
        <v>938</v>
      </c>
      <c r="D1386" s="27" t="s">
        <v>938</v>
      </c>
      <c r="E1386" s="6" t="s">
        <v>655</v>
      </c>
      <c r="F1386" s="6" t="s">
        <v>656</v>
      </c>
      <c r="G1386" s="7" t="s">
        <v>657</v>
      </c>
      <c r="H1386" s="6" t="s">
        <v>937</v>
      </c>
      <c r="I1386" s="6" t="s">
        <v>659</v>
      </c>
      <c r="J1386" s="6" t="s">
        <v>787</v>
      </c>
      <c r="K1386" s="12">
        <v>5</v>
      </c>
      <c r="L1386" s="9">
        <v>225</v>
      </c>
      <c r="M1386" s="12">
        <v>1123.8499999999999</v>
      </c>
      <c r="N1386" s="12">
        <v>3544.11</v>
      </c>
      <c r="O1386" s="11">
        <f t="shared" si="190"/>
        <v>4.9948888888888883</v>
      </c>
      <c r="P1386" s="12">
        <f t="shared" si="183"/>
        <v>15.7516</v>
      </c>
      <c r="Q1386" s="12">
        <f t="shared" si="184"/>
        <v>20.746488888888891</v>
      </c>
      <c r="R1386" s="6" t="str">
        <f t="shared" si="185"/>
        <v>YES</v>
      </c>
      <c r="S1386" s="6" t="str">
        <f t="shared" si="188"/>
        <v>YES</v>
      </c>
      <c r="T1386" s="12">
        <f t="shared" si="189"/>
        <v>2812.5</v>
      </c>
      <c r="U1386" s="12">
        <f t="shared" si="186"/>
        <v>4667.96</v>
      </c>
      <c r="V1386" s="12">
        <f t="shared" si="187"/>
        <v>-1855.46</v>
      </c>
    </row>
    <row r="1387" spans="1:22" x14ac:dyDescent="0.25">
      <c r="A1387" s="6" t="s">
        <v>24</v>
      </c>
      <c r="B1387" s="6" t="s">
        <v>23</v>
      </c>
      <c r="C1387" s="6" t="s">
        <v>938</v>
      </c>
      <c r="D1387" s="27" t="s">
        <v>938</v>
      </c>
      <c r="E1387" s="6" t="s">
        <v>655</v>
      </c>
      <c r="F1387" s="6" t="s">
        <v>656</v>
      </c>
      <c r="G1387" s="7" t="s">
        <v>657</v>
      </c>
      <c r="H1387" s="6" t="s">
        <v>937</v>
      </c>
      <c r="I1387" s="6" t="s">
        <v>659</v>
      </c>
      <c r="J1387" s="6" t="s">
        <v>942</v>
      </c>
      <c r="K1387" s="12">
        <v>5</v>
      </c>
      <c r="L1387" s="9">
        <v>7</v>
      </c>
      <c r="M1387" s="12">
        <v>36.6</v>
      </c>
      <c r="N1387" s="12">
        <v>197.5</v>
      </c>
      <c r="O1387" s="11">
        <f t="shared" si="190"/>
        <v>5.2285714285714286</v>
      </c>
      <c r="P1387" s="12">
        <f t="shared" si="183"/>
        <v>28.214285714285715</v>
      </c>
      <c r="Q1387" s="12">
        <f t="shared" si="184"/>
        <v>33.442857142857143</v>
      </c>
      <c r="R1387" s="6" t="str">
        <f t="shared" si="185"/>
        <v>YES</v>
      </c>
      <c r="S1387" s="6" t="str">
        <f t="shared" si="188"/>
        <v>YES</v>
      </c>
      <c r="T1387" s="12">
        <f t="shared" si="189"/>
        <v>87.5</v>
      </c>
      <c r="U1387" s="12">
        <f t="shared" si="186"/>
        <v>234.1</v>
      </c>
      <c r="V1387" s="12">
        <f t="shared" si="187"/>
        <v>-146.6</v>
      </c>
    </row>
    <row r="1388" spans="1:22" x14ac:dyDescent="0.25">
      <c r="A1388" s="6" t="s">
        <v>24</v>
      </c>
      <c r="B1388" s="6" t="s">
        <v>23</v>
      </c>
      <c r="C1388" s="6" t="s">
        <v>938</v>
      </c>
      <c r="D1388" s="27" t="s">
        <v>938</v>
      </c>
      <c r="E1388" s="6" t="s">
        <v>655</v>
      </c>
      <c r="F1388" s="6" t="s">
        <v>656</v>
      </c>
      <c r="G1388" s="7" t="s">
        <v>657</v>
      </c>
      <c r="H1388" s="6" t="s">
        <v>937</v>
      </c>
      <c r="I1388" s="6" t="s">
        <v>659</v>
      </c>
      <c r="J1388" s="6" t="s">
        <v>943</v>
      </c>
      <c r="K1388" s="12">
        <v>5</v>
      </c>
      <c r="L1388" s="9">
        <v>4</v>
      </c>
      <c r="M1388" s="12">
        <v>20</v>
      </c>
      <c r="N1388" s="12">
        <v>138.12</v>
      </c>
      <c r="O1388" s="11">
        <f t="shared" si="190"/>
        <v>5</v>
      </c>
      <c r="P1388" s="12">
        <f t="shared" si="183"/>
        <v>34.53</v>
      </c>
      <c r="Q1388" s="12">
        <f t="shared" si="184"/>
        <v>39.53</v>
      </c>
      <c r="R1388" s="6" t="str">
        <f t="shared" si="185"/>
        <v>YES</v>
      </c>
      <c r="S1388" s="6" t="str">
        <f t="shared" si="188"/>
        <v>YES</v>
      </c>
      <c r="T1388" s="12">
        <f t="shared" si="189"/>
        <v>50</v>
      </c>
      <c r="U1388" s="12">
        <f t="shared" si="186"/>
        <v>158.12</v>
      </c>
      <c r="V1388" s="12">
        <f t="shared" si="187"/>
        <v>-108.12</v>
      </c>
    </row>
    <row r="1389" spans="1:22" x14ac:dyDescent="0.25">
      <c r="A1389" s="6" t="s">
        <v>24</v>
      </c>
      <c r="B1389" s="6" t="s">
        <v>23</v>
      </c>
      <c r="C1389" s="6" t="s">
        <v>938</v>
      </c>
      <c r="D1389" s="27" t="s">
        <v>938</v>
      </c>
      <c r="E1389" s="6" t="s">
        <v>655</v>
      </c>
      <c r="F1389" s="6" t="s">
        <v>656</v>
      </c>
      <c r="G1389" s="7" t="s">
        <v>657</v>
      </c>
      <c r="H1389" s="6" t="s">
        <v>937</v>
      </c>
      <c r="I1389" s="6" t="s">
        <v>659</v>
      </c>
      <c r="J1389" s="6" t="s">
        <v>943</v>
      </c>
      <c r="K1389" s="12">
        <v>20</v>
      </c>
      <c r="L1389" s="9">
        <v>167</v>
      </c>
      <c r="M1389" s="12">
        <v>3337.6</v>
      </c>
      <c r="O1389" s="11">
        <f t="shared" si="190"/>
        <v>19.985628742514969</v>
      </c>
      <c r="P1389" s="12">
        <f t="shared" si="183"/>
        <v>0</v>
      </c>
      <c r="Q1389" s="12">
        <f t="shared" si="184"/>
        <v>19.985628742514969</v>
      </c>
      <c r="R1389" s="6" t="str">
        <f t="shared" si="185"/>
        <v>YES</v>
      </c>
      <c r="S1389" s="6" t="str">
        <f t="shared" si="188"/>
        <v>YES</v>
      </c>
      <c r="T1389" s="12">
        <f t="shared" si="189"/>
        <v>2087.5</v>
      </c>
      <c r="U1389" s="12">
        <f t="shared" si="186"/>
        <v>3337.6</v>
      </c>
      <c r="V1389" s="12">
        <f t="shared" si="187"/>
        <v>-1250.0999999999999</v>
      </c>
    </row>
    <row r="1390" spans="1:22" x14ac:dyDescent="0.25">
      <c r="A1390" s="6" t="s">
        <v>24</v>
      </c>
      <c r="B1390" s="6" t="s">
        <v>23</v>
      </c>
      <c r="C1390" s="6" t="s">
        <v>938</v>
      </c>
      <c r="D1390" s="27" t="s">
        <v>938</v>
      </c>
      <c r="E1390" s="6" t="s">
        <v>655</v>
      </c>
      <c r="F1390" s="6" t="s">
        <v>656</v>
      </c>
      <c r="G1390" s="7" t="s">
        <v>657</v>
      </c>
      <c r="H1390" s="6" t="s">
        <v>937</v>
      </c>
      <c r="I1390" s="6" t="s">
        <v>659</v>
      </c>
      <c r="J1390" s="6" t="s">
        <v>944</v>
      </c>
      <c r="K1390" s="12">
        <v>5</v>
      </c>
      <c r="L1390" s="9">
        <v>4</v>
      </c>
      <c r="M1390" s="12">
        <v>22.35</v>
      </c>
      <c r="N1390" s="12">
        <v>57.98</v>
      </c>
      <c r="O1390" s="11">
        <f t="shared" si="190"/>
        <v>5.5875000000000004</v>
      </c>
      <c r="P1390" s="12">
        <f t="shared" si="183"/>
        <v>14.494999999999999</v>
      </c>
      <c r="Q1390" s="12">
        <f t="shared" si="184"/>
        <v>20.0825</v>
      </c>
      <c r="R1390" s="6" t="str">
        <f t="shared" si="185"/>
        <v>YES</v>
      </c>
      <c r="S1390" s="6" t="str">
        <f t="shared" si="188"/>
        <v>YES</v>
      </c>
      <c r="T1390" s="12">
        <f t="shared" si="189"/>
        <v>50</v>
      </c>
      <c r="U1390" s="12">
        <f t="shared" si="186"/>
        <v>80.33</v>
      </c>
      <c r="V1390" s="12">
        <f t="shared" si="187"/>
        <v>-30.33</v>
      </c>
    </row>
    <row r="1391" spans="1:22" x14ac:dyDescent="0.25">
      <c r="A1391" s="6" t="s">
        <v>24</v>
      </c>
      <c r="B1391" s="6" t="s">
        <v>23</v>
      </c>
      <c r="C1391" s="6" t="s">
        <v>938</v>
      </c>
      <c r="D1391" s="27" t="s">
        <v>938</v>
      </c>
      <c r="E1391" s="6" t="s">
        <v>655</v>
      </c>
      <c r="F1391" s="6" t="s">
        <v>656</v>
      </c>
      <c r="G1391" s="7" t="s">
        <v>657</v>
      </c>
      <c r="H1391" s="6" t="s">
        <v>937</v>
      </c>
      <c r="I1391" s="6" t="s">
        <v>659</v>
      </c>
      <c r="J1391" s="6" t="s">
        <v>782</v>
      </c>
      <c r="K1391" s="12">
        <v>5</v>
      </c>
      <c r="L1391" s="9">
        <v>8</v>
      </c>
      <c r="M1391" s="12">
        <v>40</v>
      </c>
      <c r="N1391" s="12">
        <v>121.94</v>
      </c>
      <c r="O1391" s="11">
        <f t="shared" si="190"/>
        <v>5</v>
      </c>
      <c r="P1391" s="12">
        <f t="shared" si="183"/>
        <v>15.2425</v>
      </c>
      <c r="Q1391" s="12">
        <f t="shared" si="184"/>
        <v>20.2425</v>
      </c>
      <c r="R1391" s="6" t="str">
        <f t="shared" si="185"/>
        <v>YES</v>
      </c>
      <c r="S1391" s="6" t="str">
        <f t="shared" si="188"/>
        <v>YES</v>
      </c>
      <c r="T1391" s="12">
        <f t="shared" si="189"/>
        <v>100</v>
      </c>
      <c r="U1391" s="12">
        <f t="shared" si="186"/>
        <v>161.94</v>
      </c>
      <c r="V1391" s="12">
        <f t="shared" si="187"/>
        <v>-61.94</v>
      </c>
    </row>
    <row r="1392" spans="1:22" x14ac:dyDescent="0.25">
      <c r="A1392" s="6" t="s">
        <v>24</v>
      </c>
      <c r="B1392" s="6" t="s">
        <v>23</v>
      </c>
      <c r="C1392" s="6" t="s">
        <v>938</v>
      </c>
      <c r="D1392" s="27" t="s">
        <v>938</v>
      </c>
      <c r="E1392" s="6" t="s">
        <v>655</v>
      </c>
      <c r="F1392" s="6" t="s">
        <v>656</v>
      </c>
      <c r="G1392" s="7" t="s">
        <v>657</v>
      </c>
      <c r="H1392" s="6" t="s">
        <v>937</v>
      </c>
      <c r="I1392" s="6" t="s">
        <v>659</v>
      </c>
      <c r="J1392" s="6" t="s">
        <v>782</v>
      </c>
      <c r="K1392" s="12">
        <v>15</v>
      </c>
      <c r="L1392" s="9">
        <v>3</v>
      </c>
      <c r="M1392" s="12">
        <v>46.05</v>
      </c>
      <c r="O1392" s="11">
        <f t="shared" si="190"/>
        <v>15.35</v>
      </c>
      <c r="P1392" s="12">
        <f t="shared" si="183"/>
        <v>0</v>
      </c>
      <c r="Q1392" s="12">
        <f t="shared" si="184"/>
        <v>15.35</v>
      </c>
      <c r="R1392" s="6" t="str">
        <f t="shared" si="185"/>
        <v>YES</v>
      </c>
      <c r="S1392" s="6" t="str">
        <f t="shared" si="188"/>
        <v>YES</v>
      </c>
      <c r="T1392" s="12">
        <f t="shared" si="189"/>
        <v>37.5</v>
      </c>
      <c r="U1392" s="12">
        <f t="shared" si="186"/>
        <v>46.05</v>
      </c>
      <c r="V1392" s="12">
        <f t="shared" si="187"/>
        <v>-8.5499999999999972</v>
      </c>
    </row>
    <row r="1393" spans="1:22" x14ac:dyDescent="0.25">
      <c r="A1393" s="6" t="s">
        <v>24</v>
      </c>
      <c r="B1393" s="6" t="s">
        <v>23</v>
      </c>
      <c r="C1393" s="27" t="s">
        <v>946</v>
      </c>
      <c r="D1393" s="27" t="s">
        <v>946</v>
      </c>
      <c r="E1393" s="6" t="s">
        <v>655</v>
      </c>
      <c r="F1393" s="6" t="s">
        <v>656</v>
      </c>
      <c r="G1393" s="7" t="s">
        <v>657</v>
      </c>
      <c r="H1393" s="6" t="s">
        <v>947</v>
      </c>
      <c r="I1393" s="6" t="s">
        <v>945</v>
      </c>
      <c r="J1393" s="6" t="s">
        <v>948</v>
      </c>
      <c r="K1393" s="12">
        <v>7</v>
      </c>
      <c r="L1393" s="9">
        <v>59</v>
      </c>
      <c r="M1393" s="12">
        <v>411.46</v>
      </c>
      <c r="N1393" s="12">
        <v>1818.61</v>
      </c>
      <c r="O1393" s="11">
        <f t="shared" si="190"/>
        <v>6.9738983050847452</v>
      </c>
      <c r="P1393" s="12">
        <f t="shared" si="183"/>
        <v>30.823898305084743</v>
      </c>
      <c r="Q1393" s="12">
        <f t="shared" si="184"/>
        <v>37.797796610169485</v>
      </c>
      <c r="R1393" s="6" t="str">
        <f t="shared" si="185"/>
        <v>YES</v>
      </c>
      <c r="S1393" s="6" t="str">
        <f t="shared" si="188"/>
        <v>YES</v>
      </c>
      <c r="T1393" s="12">
        <f t="shared" si="189"/>
        <v>737.5</v>
      </c>
      <c r="U1393" s="12">
        <f t="shared" si="186"/>
        <v>2230.0699999999997</v>
      </c>
      <c r="V1393" s="12">
        <f t="shared" si="187"/>
        <v>-1492.5699999999997</v>
      </c>
    </row>
    <row r="1394" spans="1:22" x14ac:dyDescent="0.25">
      <c r="A1394" s="6" t="s">
        <v>24</v>
      </c>
      <c r="B1394" s="6" t="s">
        <v>23</v>
      </c>
      <c r="C1394" s="27" t="s">
        <v>946</v>
      </c>
      <c r="D1394" s="27" t="s">
        <v>946</v>
      </c>
      <c r="E1394" s="6" t="s">
        <v>655</v>
      </c>
      <c r="F1394" s="6" t="s">
        <v>656</v>
      </c>
      <c r="G1394" s="7" t="s">
        <v>657</v>
      </c>
      <c r="H1394" s="6" t="s">
        <v>947</v>
      </c>
      <c r="I1394" s="6" t="s">
        <v>945</v>
      </c>
      <c r="J1394" s="6" t="s">
        <v>948</v>
      </c>
      <c r="K1394" s="12">
        <v>9.7799999999999994</v>
      </c>
      <c r="L1394" s="9">
        <v>233</v>
      </c>
      <c r="M1394" s="12">
        <v>2273.35</v>
      </c>
      <c r="O1394" s="11">
        <f t="shared" si="190"/>
        <v>9.7568669527897001</v>
      </c>
      <c r="P1394" s="12">
        <f t="shared" si="183"/>
        <v>0</v>
      </c>
      <c r="Q1394" s="12">
        <f t="shared" si="184"/>
        <v>9.7568669527897001</v>
      </c>
      <c r="R1394" s="6" t="str">
        <f t="shared" si="185"/>
        <v>NO</v>
      </c>
      <c r="S1394" s="6" t="str">
        <f t="shared" si="188"/>
        <v>YES</v>
      </c>
      <c r="T1394" s="12">
        <f t="shared" si="189"/>
        <v>2912.5</v>
      </c>
      <c r="U1394" s="12">
        <f t="shared" si="186"/>
        <v>2273.35</v>
      </c>
      <c r="V1394" s="12">
        <f t="shared" si="187"/>
        <v>639.15000000000009</v>
      </c>
    </row>
    <row r="1395" spans="1:22" x14ac:dyDescent="0.25">
      <c r="A1395" s="6" t="s">
        <v>24</v>
      </c>
      <c r="B1395" s="6" t="s">
        <v>23</v>
      </c>
      <c r="C1395" s="27" t="s">
        <v>946</v>
      </c>
      <c r="D1395" s="27" t="s">
        <v>946</v>
      </c>
      <c r="E1395" s="6" t="s">
        <v>655</v>
      </c>
      <c r="F1395" s="6" t="s">
        <v>656</v>
      </c>
      <c r="G1395" s="7" t="s">
        <v>657</v>
      </c>
      <c r="H1395" s="6" t="s">
        <v>947</v>
      </c>
      <c r="I1395" s="6" t="s">
        <v>945</v>
      </c>
      <c r="J1395" s="6" t="s">
        <v>949</v>
      </c>
      <c r="K1395" s="12">
        <v>8</v>
      </c>
      <c r="L1395" s="9">
        <v>73</v>
      </c>
      <c r="M1395" s="12">
        <v>585.67999999999995</v>
      </c>
      <c r="N1395" s="12">
        <v>2305.04</v>
      </c>
      <c r="O1395" s="11">
        <f t="shared" si="190"/>
        <v>8.0230136986301357</v>
      </c>
      <c r="P1395" s="12">
        <f t="shared" si="183"/>
        <v>31.575890410958905</v>
      </c>
      <c r="Q1395" s="12">
        <f t="shared" si="184"/>
        <v>39.598904109589036</v>
      </c>
      <c r="R1395" s="6" t="str">
        <f t="shared" si="185"/>
        <v>YES</v>
      </c>
      <c r="S1395" s="6" t="str">
        <f t="shared" si="188"/>
        <v>YES</v>
      </c>
      <c r="T1395" s="12">
        <f t="shared" si="189"/>
        <v>912.5</v>
      </c>
      <c r="U1395" s="12">
        <f t="shared" si="186"/>
        <v>2890.72</v>
      </c>
      <c r="V1395" s="12">
        <f t="shared" si="187"/>
        <v>-1978.2199999999998</v>
      </c>
    </row>
    <row r="1396" spans="1:22" x14ac:dyDescent="0.25">
      <c r="A1396" s="6" t="s">
        <v>24</v>
      </c>
      <c r="B1396" s="6" t="s">
        <v>23</v>
      </c>
      <c r="C1396" s="27" t="s">
        <v>946</v>
      </c>
      <c r="D1396" s="27" t="s">
        <v>946</v>
      </c>
      <c r="E1396" s="6" t="s">
        <v>655</v>
      </c>
      <c r="F1396" s="6" t="s">
        <v>656</v>
      </c>
      <c r="G1396" s="7" t="s">
        <v>657</v>
      </c>
      <c r="H1396" s="6" t="s">
        <v>947</v>
      </c>
      <c r="I1396" s="6" t="s">
        <v>945</v>
      </c>
      <c r="J1396" s="6" t="s">
        <v>949</v>
      </c>
      <c r="K1396" s="12">
        <v>10.47</v>
      </c>
      <c r="L1396" s="9">
        <v>318</v>
      </c>
      <c r="M1396" s="12">
        <v>3325.07</v>
      </c>
      <c r="O1396" s="11">
        <f t="shared" si="190"/>
        <v>10.45619496855346</v>
      </c>
      <c r="P1396" s="12">
        <f t="shared" si="183"/>
        <v>0</v>
      </c>
      <c r="Q1396" s="12">
        <f t="shared" si="184"/>
        <v>10.45619496855346</v>
      </c>
      <c r="R1396" s="6" t="str">
        <f t="shared" si="185"/>
        <v>NO</v>
      </c>
      <c r="S1396" s="6" t="str">
        <f t="shared" si="188"/>
        <v>YES</v>
      </c>
      <c r="T1396" s="12">
        <f t="shared" si="189"/>
        <v>3975</v>
      </c>
      <c r="U1396" s="12">
        <f t="shared" si="186"/>
        <v>3325.07</v>
      </c>
      <c r="V1396" s="12">
        <f t="shared" si="187"/>
        <v>649.92999999999984</v>
      </c>
    </row>
    <row r="1397" spans="1:22" x14ac:dyDescent="0.25">
      <c r="A1397" s="6" t="s">
        <v>24</v>
      </c>
      <c r="B1397" s="6" t="s">
        <v>23</v>
      </c>
      <c r="C1397" s="27" t="s">
        <v>946</v>
      </c>
      <c r="D1397" s="27" t="s">
        <v>946</v>
      </c>
      <c r="E1397" s="6" t="s">
        <v>655</v>
      </c>
      <c r="F1397" s="6" t="s">
        <v>656</v>
      </c>
      <c r="G1397" s="7" t="s">
        <v>657</v>
      </c>
      <c r="H1397" s="6" t="s">
        <v>947</v>
      </c>
      <c r="I1397" s="6" t="s">
        <v>945</v>
      </c>
      <c r="J1397" s="6" t="s">
        <v>950</v>
      </c>
      <c r="K1397" s="12">
        <v>3.89</v>
      </c>
      <c r="L1397" s="9">
        <v>51</v>
      </c>
      <c r="M1397" s="12">
        <v>197.3</v>
      </c>
      <c r="N1397" s="12">
        <v>5985.89</v>
      </c>
      <c r="O1397" s="11">
        <f t="shared" si="190"/>
        <v>3.8686274509803922</v>
      </c>
      <c r="P1397" s="12">
        <f t="shared" si="183"/>
        <v>117.37039215686275</v>
      </c>
      <c r="Q1397" s="12">
        <f t="shared" si="184"/>
        <v>121.23901960784315</v>
      </c>
      <c r="R1397" s="6" t="str">
        <f t="shared" si="185"/>
        <v>YES</v>
      </c>
      <c r="S1397" s="6" t="str">
        <f t="shared" si="188"/>
        <v>YES</v>
      </c>
      <c r="T1397" s="12">
        <f t="shared" si="189"/>
        <v>637.5</v>
      </c>
      <c r="U1397" s="12">
        <f t="shared" si="186"/>
        <v>6183.1900000000005</v>
      </c>
      <c r="V1397" s="12">
        <f t="shared" si="187"/>
        <v>-5545.6900000000005</v>
      </c>
    </row>
    <row r="1398" spans="1:22" x14ac:dyDescent="0.25">
      <c r="A1398" s="6" t="s">
        <v>24</v>
      </c>
      <c r="B1398" s="6" t="s">
        <v>23</v>
      </c>
      <c r="C1398" s="27" t="s">
        <v>946</v>
      </c>
      <c r="D1398" s="27" t="s">
        <v>946</v>
      </c>
      <c r="E1398" s="6" t="s">
        <v>655</v>
      </c>
      <c r="F1398" s="6" t="s">
        <v>656</v>
      </c>
      <c r="G1398" s="7" t="s">
        <v>657</v>
      </c>
      <c r="H1398" s="6" t="s">
        <v>947</v>
      </c>
      <c r="I1398" s="6" t="s">
        <v>945</v>
      </c>
      <c r="J1398" s="6" t="s">
        <v>950</v>
      </c>
      <c r="K1398" s="12">
        <v>4.83</v>
      </c>
      <c r="L1398" s="9">
        <v>127</v>
      </c>
      <c r="M1398" s="12">
        <v>614.11</v>
      </c>
      <c r="O1398" s="11">
        <f t="shared" si="190"/>
        <v>4.8355118110236219</v>
      </c>
      <c r="P1398" s="12">
        <f t="shared" si="183"/>
        <v>0</v>
      </c>
      <c r="Q1398" s="12">
        <f t="shared" si="184"/>
        <v>4.8355118110236219</v>
      </c>
      <c r="R1398" s="6" t="str">
        <f t="shared" si="185"/>
        <v>NO</v>
      </c>
      <c r="S1398" s="6" t="str">
        <f t="shared" si="188"/>
        <v>YES</v>
      </c>
      <c r="T1398" s="12">
        <f t="shared" si="189"/>
        <v>1587.5</v>
      </c>
      <c r="U1398" s="12">
        <f t="shared" si="186"/>
        <v>614.11</v>
      </c>
      <c r="V1398" s="12">
        <f t="shared" si="187"/>
        <v>973.39</v>
      </c>
    </row>
    <row r="1399" spans="1:22" x14ac:dyDescent="0.25">
      <c r="A1399" s="6" t="s">
        <v>24</v>
      </c>
      <c r="B1399" s="6" t="s">
        <v>23</v>
      </c>
      <c r="C1399" s="27" t="s">
        <v>946</v>
      </c>
      <c r="D1399" s="27" t="s">
        <v>946</v>
      </c>
      <c r="E1399" s="6" t="s">
        <v>655</v>
      </c>
      <c r="F1399" s="6" t="s">
        <v>656</v>
      </c>
      <c r="G1399" s="7" t="s">
        <v>657</v>
      </c>
      <c r="H1399" s="6" t="s">
        <v>947</v>
      </c>
      <c r="I1399" s="6" t="s">
        <v>945</v>
      </c>
      <c r="J1399" s="6" t="s">
        <v>951</v>
      </c>
      <c r="K1399" s="12">
        <v>4.79</v>
      </c>
      <c r="L1399" s="9">
        <v>78</v>
      </c>
      <c r="M1399" s="12">
        <v>372.18</v>
      </c>
      <c r="N1399" s="12">
        <v>1373.76</v>
      </c>
      <c r="O1399" s="11">
        <f t="shared" si="190"/>
        <v>4.7715384615384613</v>
      </c>
      <c r="P1399" s="12">
        <f t="shared" si="183"/>
        <v>17.612307692307692</v>
      </c>
      <c r="Q1399" s="12">
        <f t="shared" si="184"/>
        <v>22.383846153846154</v>
      </c>
      <c r="R1399" s="6" t="str">
        <f t="shared" si="185"/>
        <v>YES</v>
      </c>
      <c r="S1399" s="6" t="str">
        <f t="shared" si="188"/>
        <v>YES</v>
      </c>
      <c r="T1399" s="12">
        <f t="shared" si="189"/>
        <v>975</v>
      </c>
      <c r="U1399" s="12">
        <f t="shared" si="186"/>
        <v>1745.94</v>
      </c>
      <c r="V1399" s="12">
        <f t="shared" si="187"/>
        <v>-770.94</v>
      </c>
    </row>
    <row r="1400" spans="1:22" x14ac:dyDescent="0.25">
      <c r="A1400" s="6" t="s">
        <v>24</v>
      </c>
      <c r="B1400" s="6" t="s">
        <v>23</v>
      </c>
      <c r="C1400" s="27" t="s">
        <v>946</v>
      </c>
      <c r="D1400" s="27" t="s">
        <v>946</v>
      </c>
      <c r="E1400" s="6" t="s">
        <v>655</v>
      </c>
      <c r="F1400" s="6" t="s">
        <v>656</v>
      </c>
      <c r="G1400" s="7" t="s">
        <v>657</v>
      </c>
      <c r="H1400" s="6" t="s">
        <v>947</v>
      </c>
      <c r="I1400" s="6" t="s">
        <v>945</v>
      </c>
      <c r="J1400" s="6" t="s">
        <v>952</v>
      </c>
      <c r="K1400" s="12">
        <v>5.89</v>
      </c>
      <c r="L1400" s="9">
        <v>92</v>
      </c>
      <c r="M1400" s="12">
        <v>538.99</v>
      </c>
      <c r="O1400" s="11">
        <f t="shared" si="190"/>
        <v>5.858586956521739</v>
      </c>
      <c r="P1400" s="12">
        <f t="shared" si="183"/>
        <v>0</v>
      </c>
      <c r="Q1400" s="12">
        <f t="shared" si="184"/>
        <v>5.858586956521739</v>
      </c>
      <c r="R1400" s="6" t="str">
        <f t="shared" si="185"/>
        <v>NO</v>
      </c>
      <c r="S1400" s="6" t="str">
        <f t="shared" si="188"/>
        <v>YES</v>
      </c>
      <c r="T1400" s="12">
        <f t="shared" si="189"/>
        <v>1150</v>
      </c>
      <c r="U1400" s="12">
        <f t="shared" si="186"/>
        <v>538.99</v>
      </c>
      <c r="V1400" s="12">
        <f t="shared" si="187"/>
        <v>611.01</v>
      </c>
    </row>
    <row r="1401" spans="1:22" x14ac:dyDescent="0.25">
      <c r="A1401" s="6" t="s">
        <v>24</v>
      </c>
      <c r="B1401" s="6" t="s">
        <v>23</v>
      </c>
      <c r="C1401" s="27" t="s">
        <v>946</v>
      </c>
      <c r="D1401" s="27" t="s">
        <v>946</v>
      </c>
      <c r="E1401" s="6" t="s">
        <v>655</v>
      </c>
      <c r="F1401" s="6" t="s">
        <v>656</v>
      </c>
      <c r="G1401" s="7" t="s">
        <v>657</v>
      </c>
      <c r="H1401" s="6" t="s">
        <v>947</v>
      </c>
      <c r="I1401" s="6" t="s">
        <v>945</v>
      </c>
      <c r="J1401" s="6" t="s">
        <v>952</v>
      </c>
      <c r="K1401" s="12">
        <v>3.89</v>
      </c>
      <c r="L1401" s="9">
        <v>56</v>
      </c>
      <c r="M1401" s="12">
        <v>216.83</v>
      </c>
      <c r="N1401" s="12">
        <v>4465.03</v>
      </c>
      <c r="O1401" s="11">
        <f t="shared" si="190"/>
        <v>3.8719642857142857</v>
      </c>
      <c r="P1401" s="12">
        <f t="shared" si="183"/>
        <v>79.732678571428565</v>
      </c>
      <c r="Q1401" s="12">
        <f t="shared" si="184"/>
        <v>83.604642857142849</v>
      </c>
      <c r="R1401" s="6" t="str">
        <f t="shared" si="185"/>
        <v>YES</v>
      </c>
      <c r="S1401" s="6" t="str">
        <f t="shared" si="188"/>
        <v>YES</v>
      </c>
      <c r="T1401" s="12">
        <f t="shared" si="189"/>
        <v>700</v>
      </c>
      <c r="U1401" s="12">
        <f t="shared" si="186"/>
        <v>4681.8599999999997</v>
      </c>
      <c r="V1401" s="12">
        <f t="shared" si="187"/>
        <v>-3981.8599999999997</v>
      </c>
    </row>
    <row r="1402" spans="1:22" x14ac:dyDescent="0.25">
      <c r="A1402" s="6" t="s">
        <v>24</v>
      </c>
      <c r="B1402" s="6" t="s">
        <v>23</v>
      </c>
      <c r="C1402" s="27" t="s">
        <v>946</v>
      </c>
      <c r="D1402" s="27" t="s">
        <v>946</v>
      </c>
      <c r="E1402" s="6" t="s">
        <v>655</v>
      </c>
      <c r="F1402" s="6" t="s">
        <v>656</v>
      </c>
      <c r="G1402" s="7" t="s">
        <v>657</v>
      </c>
      <c r="H1402" s="6" t="s">
        <v>947</v>
      </c>
      <c r="I1402" s="6" t="s">
        <v>945</v>
      </c>
      <c r="J1402" s="6" t="s">
        <v>953</v>
      </c>
      <c r="K1402" s="12">
        <v>4.2</v>
      </c>
      <c r="L1402" s="9">
        <v>77</v>
      </c>
      <c r="M1402" s="12">
        <v>321.62</v>
      </c>
      <c r="O1402" s="11">
        <f t="shared" si="190"/>
        <v>4.1768831168831166</v>
      </c>
      <c r="P1402" s="12">
        <f t="shared" si="183"/>
        <v>0</v>
      </c>
      <c r="Q1402" s="12">
        <f t="shared" si="184"/>
        <v>4.1768831168831166</v>
      </c>
      <c r="R1402" s="6" t="str">
        <f t="shared" si="185"/>
        <v>NO</v>
      </c>
      <c r="S1402" s="6" t="str">
        <f t="shared" si="188"/>
        <v>YES</v>
      </c>
      <c r="T1402" s="12">
        <f t="shared" si="189"/>
        <v>962.5</v>
      </c>
      <c r="U1402" s="12">
        <f t="shared" si="186"/>
        <v>321.62</v>
      </c>
      <c r="V1402" s="12">
        <f t="shared" si="187"/>
        <v>640.88</v>
      </c>
    </row>
    <row r="1403" spans="1:22" x14ac:dyDescent="0.25">
      <c r="A1403" s="6" t="s">
        <v>24</v>
      </c>
      <c r="B1403" s="6" t="s">
        <v>23</v>
      </c>
      <c r="C1403" s="27" t="s">
        <v>946</v>
      </c>
      <c r="D1403" s="27" t="s">
        <v>946</v>
      </c>
      <c r="E1403" s="6" t="s">
        <v>655</v>
      </c>
      <c r="F1403" s="6" t="s">
        <v>656</v>
      </c>
      <c r="G1403" s="7" t="s">
        <v>657</v>
      </c>
      <c r="H1403" s="6" t="s">
        <v>947</v>
      </c>
      <c r="I1403" s="6" t="s">
        <v>945</v>
      </c>
      <c r="J1403" s="6" t="s">
        <v>953</v>
      </c>
      <c r="K1403" s="12">
        <v>3.89</v>
      </c>
      <c r="L1403" s="9">
        <v>39</v>
      </c>
      <c r="M1403" s="12">
        <v>150.08000000000001</v>
      </c>
      <c r="N1403" s="12">
        <v>4550.46</v>
      </c>
      <c r="O1403" s="11">
        <f t="shared" si="190"/>
        <v>3.8482051282051284</v>
      </c>
      <c r="P1403" s="12">
        <f t="shared" si="183"/>
        <v>116.67846153846153</v>
      </c>
      <c r="Q1403" s="12">
        <f t="shared" si="184"/>
        <v>120.52666666666667</v>
      </c>
      <c r="R1403" s="6" t="str">
        <f t="shared" si="185"/>
        <v>YES</v>
      </c>
      <c r="S1403" s="6" t="str">
        <f t="shared" si="188"/>
        <v>YES</v>
      </c>
      <c r="T1403" s="12">
        <f t="shared" si="189"/>
        <v>487.5</v>
      </c>
      <c r="U1403" s="12">
        <f t="shared" si="186"/>
        <v>4700.54</v>
      </c>
      <c r="V1403" s="12">
        <f t="shared" si="187"/>
        <v>-4213.04</v>
      </c>
    </row>
    <row r="1404" spans="1:22" x14ac:dyDescent="0.25">
      <c r="A1404" s="6" t="s">
        <v>24</v>
      </c>
      <c r="B1404" s="6" t="s">
        <v>23</v>
      </c>
      <c r="C1404" s="27" t="s">
        <v>946</v>
      </c>
      <c r="D1404" s="27" t="s">
        <v>946</v>
      </c>
      <c r="E1404" s="6" t="s">
        <v>655</v>
      </c>
      <c r="F1404" s="6" t="s">
        <v>656</v>
      </c>
      <c r="G1404" s="7" t="s">
        <v>657</v>
      </c>
      <c r="H1404" s="6" t="s">
        <v>947</v>
      </c>
      <c r="I1404" s="6" t="s">
        <v>945</v>
      </c>
      <c r="J1404" s="6" t="s">
        <v>954</v>
      </c>
      <c r="K1404" s="12">
        <v>4.75</v>
      </c>
      <c r="L1404" s="9">
        <v>149</v>
      </c>
      <c r="M1404" s="12">
        <v>705.72</v>
      </c>
      <c r="N1404" s="12">
        <v>3494.1</v>
      </c>
      <c r="O1404" s="11">
        <f t="shared" si="190"/>
        <v>4.7363758389261745</v>
      </c>
      <c r="P1404" s="12">
        <f t="shared" si="183"/>
        <v>23.450335570469797</v>
      </c>
      <c r="Q1404" s="12">
        <f t="shared" si="184"/>
        <v>28.186711409395972</v>
      </c>
      <c r="R1404" s="6" t="str">
        <f t="shared" si="185"/>
        <v>YES</v>
      </c>
      <c r="S1404" s="6" t="str">
        <f t="shared" si="188"/>
        <v>YES</v>
      </c>
      <c r="T1404" s="12">
        <f t="shared" si="189"/>
        <v>1862.5</v>
      </c>
      <c r="U1404" s="12">
        <f t="shared" si="186"/>
        <v>4199.82</v>
      </c>
      <c r="V1404" s="12">
        <f t="shared" si="187"/>
        <v>-2337.3199999999997</v>
      </c>
    </row>
    <row r="1405" spans="1:22" x14ac:dyDescent="0.25">
      <c r="A1405" s="6" t="s">
        <v>24</v>
      </c>
      <c r="B1405" s="6" t="s">
        <v>23</v>
      </c>
      <c r="C1405" s="27" t="s">
        <v>967</v>
      </c>
      <c r="D1405" s="27" t="s">
        <v>967</v>
      </c>
      <c r="E1405" s="6" t="s">
        <v>655</v>
      </c>
      <c r="F1405" s="6" t="s">
        <v>656</v>
      </c>
      <c r="G1405" s="7" t="s">
        <v>657</v>
      </c>
      <c r="H1405" s="6" t="s">
        <v>966</v>
      </c>
      <c r="I1405" s="6" t="s">
        <v>220</v>
      </c>
      <c r="J1405" s="6" t="s">
        <v>965</v>
      </c>
      <c r="K1405" s="12">
        <v>8</v>
      </c>
      <c r="L1405" s="9">
        <v>52</v>
      </c>
      <c r="M1405" s="12">
        <v>416.48</v>
      </c>
      <c r="N1405" s="12">
        <v>1058.26</v>
      </c>
      <c r="O1405" s="11">
        <f t="shared" si="190"/>
        <v>8.0092307692307703</v>
      </c>
      <c r="P1405" s="12">
        <f t="shared" si="183"/>
        <v>20.351153846153846</v>
      </c>
      <c r="Q1405" s="12">
        <f t="shared" si="184"/>
        <v>28.360384615384614</v>
      </c>
      <c r="R1405" s="6" t="str">
        <f t="shared" si="185"/>
        <v>YES</v>
      </c>
      <c r="S1405" s="6" t="str">
        <f t="shared" si="188"/>
        <v>YES</v>
      </c>
      <c r="T1405" s="12">
        <f t="shared" si="189"/>
        <v>650</v>
      </c>
      <c r="U1405" s="12">
        <f t="shared" si="186"/>
        <v>1474.74</v>
      </c>
      <c r="V1405" s="12">
        <f t="shared" si="187"/>
        <v>-824.74</v>
      </c>
    </row>
    <row r="1406" spans="1:22" x14ac:dyDescent="0.25">
      <c r="A1406" s="6" t="s">
        <v>24</v>
      </c>
      <c r="B1406" s="6" t="s">
        <v>23</v>
      </c>
      <c r="C1406" s="27" t="s">
        <v>967</v>
      </c>
      <c r="D1406" s="27" t="s">
        <v>967</v>
      </c>
      <c r="E1406" s="6" t="s">
        <v>655</v>
      </c>
      <c r="F1406" s="6" t="s">
        <v>656</v>
      </c>
      <c r="G1406" s="7" t="s">
        <v>657</v>
      </c>
      <c r="H1406" s="6" t="s">
        <v>966</v>
      </c>
      <c r="I1406" s="6" t="s">
        <v>220</v>
      </c>
      <c r="J1406" s="6" t="s">
        <v>964</v>
      </c>
      <c r="K1406" s="12">
        <v>8</v>
      </c>
      <c r="L1406" s="9">
        <v>31</v>
      </c>
      <c r="M1406" s="12">
        <v>247.92</v>
      </c>
      <c r="N1406" s="12">
        <v>641.88</v>
      </c>
      <c r="O1406" s="11">
        <f t="shared" si="190"/>
        <v>7.9974193548387094</v>
      </c>
      <c r="P1406" s="12">
        <f t="shared" si="183"/>
        <v>20.705806451612904</v>
      </c>
      <c r="Q1406" s="12">
        <f t="shared" si="184"/>
        <v>28.703225806451613</v>
      </c>
      <c r="R1406" s="6" t="str">
        <f t="shared" si="185"/>
        <v>YES</v>
      </c>
      <c r="S1406" s="6" t="str">
        <f t="shared" si="188"/>
        <v>YES</v>
      </c>
      <c r="T1406" s="12">
        <f t="shared" si="189"/>
        <v>387.5</v>
      </c>
      <c r="U1406" s="12">
        <f t="shared" si="186"/>
        <v>889.8</v>
      </c>
      <c r="V1406" s="12">
        <f t="shared" si="187"/>
        <v>-502.29999999999995</v>
      </c>
    </row>
    <row r="1407" spans="1:22" x14ac:dyDescent="0.25">
      <c r="A1407" s="6" t="s">
        <v>24</v>
      </c>
      <c r="B1407" s="6" t="s">
        <v>23</v>
      </c>
      <c r="C1407" s="27" t="s">
        <v>967</v>
      </c>
      <c r="D1407" s="27" t="s">
        <v>967</v>
      </c>
      <c r="E1407" s="6" t="s">
        <v>655</v>
      </c>
      <c r="F1407" s="6" t="s">
        <v>656</v>
      </c>
      <c r="G1407" s="7" t="s">
        <v>657</v>
      </c>
      <c r="H1407" s="6" t="s">
        <v>966</v>
      </c>
      <c r="I1407" s="6" t="s">
        <v>220</v>
      </c>
      <c r="J1407" s="6" t="s">
        <v>963</v>
      </c>
      <c r="K1407" s="12">
        <v>8</v>
      </c>
      <c r="L1407" s="9">
        <v>220</v>
      </c>
      <c r="M1407" s="12">
        <v>1758.32</v>
      </c>
      <c r="N1407" s="12">
        <v>3748.01</v>
      </c>
      <c r="O1407" s="11">
        <f t="shared" si="190"/>
        <v>7.9923636363636357</v>
      </c>
      <c r="P1407" s="12">
        <f t="shared" si="183"/>
        <v>17.036409090909093</v>
      </c>
      <c r="Q1407" s="12">
        <f t="shared" si="184"/>
        <v>25.028772727272727</v>
      </c>
      <c r="R1407" s="6" t="str">
        <f t="shared" si="185"/>
        <v>YES</v>
      </c>
      <c r="S1407" s="6" t="str">
        <f t="shared" si="188"/>
        <v>YES</v>
      </c>
      <c r="T1407" s="12">
        <f t="shared" si="189"/>
        <v>2750</v>
      </c>
      <c r="U1407" s="12">
        <f t="shared" si="186"/>
        <v>5506.33</v>
      </c>
      <c r="V1407" s="12">
        <f t="shared" si="187"/>
        <v>-2756.33</v>
      </c>
    </row>
    <row r="1408" spans="1:22" x14ac:dyDescent="0.25">
      <c r="A1408" s="6" t="s">
        <v>24</v>
      </c>
      <c r="B1408" s="6" t="s">
        <v>23</v>
      </c>
      <c r="C1408" s="27" t="s">
        <v>967</v>
      </c>
      <c r="D1408" s="27" t="s">
        <v>967</v>
      </c>
      <c r="E1408" s="6" t="s">
        <v>655</v>
      </c>
      <c r="F1408" s="6" t="s">
        <v>656</v>
      </c>
      <c r="G1408" s="7" t="s">
        <v>657</v>
      </c>
      <c r="H1408" s="6" t="s">
        <v>966</v>
      </c>
      <c r="I1408" s="6" t="s">
        <v>220</v>
      </c>
      <c r="J1408" s="6" t="s">
        <v>962</v>
      </c>
      <c r="K1408" s="12">
        <v>8</v>
      </c>
      <c r="L1408" s="9">
        <v>544</v>
      </c>
      <c r="M1408" s="12">
        <v>4351.68</v>
      </c>
      <c r="N1408" s="12">
        <v>9827.11</v>
      </c>
      <c r="O1408" s="11">
        <f t="shared" si="190"/>
        <v>7.9994117647058829</v>
      </c>
      <c r="P1408" s="12">
        <f t="shared" si="183"/>
        <v>18.064540441176472</v>
      </c>
      <c r="Q1408" s="12">
        <f t="shared" si="184"/>
        <v>26.063952205882355</v>
      </c>
      <c r="R1408" s="6" t="str">
        <f t="shared" si="185"/>
        <v>YES</v>
      </c>
      <c r="S1408" s="6" t="str">
        <f t="shared" si="188"/>
        <v>YES</v>
      </c>
      <c r="T1408" s="12">
        <f t="shared" si="189"/>
        <v>6800</v>
      </c>
      <c r="U1408" s="12">
        <f t="shared" si="186"/>
        <v>14178.79</v>
      </c>
      <c r="V1408" s="12">
        <f t="shared" si="187"/>
        <v>-7378.7900000000009</v>
      </c>
    </row>
    <row r="1409" spans="1:22" x14ac:dyDescent="0.25">
      <c r="A1409" s="6" t="s">
        <v>24</v>
      </c>
      <c r="B1409" s="6" t="s">
        <v>23</v>
      </c>
      <c r="C1409" s="27" t="s">
        <v>967</v>
      </c>
      <c r="D1409" s="27" t="s">
        <v>967</v>
      </c>
      <c r="E1409" s="6" t="s">
        <v>655</v>
      </c>
      <c r="F1409" s="6" t="s">
        <v>656</v>
      </c>
      <c r="G1409" s="7" t="s">
        <v>657</v>
      </c>
      <c r="H1409" s="6" t="s">
        <v>966</v>
      </c>
      <c r="I1409" s="6" t="s">
        <v>220</v>
      </c>
      <c r="J1409" s="6" t="s">
        <v>961</v>
      </c>
      <c r="K1409" s="12">
        <v>8</v>
      </c>
      <c r="L1409" s="9">
        <v>17</v>
      </c>
      <c r="M1409" s="12">
        <v>138.96</v>
      </c>
      <c r="N1409" s="12">
        <v>357.81</v>
      </c>
      <c r="O1409" s="11">
        <f t="shared" si="190"/>
        <v>8.1741176470588233</v>
      </c>
      <c r="P1409" s="12">
        <f t="shared" si="183"/>
        <v>21.047647058823529</v>
      </c>
      <c r="Q1409" s="12">
        <f t="shared" si="184"/>
        <v>29.22176470588235</v>
      </c>
      <c r="R1409" s="6" t="str">
        <f t="shared" si="185"/>
        <v>YES</v>
      </c>
      <c r="S1409" s="6" t="str">
        <f t="shared" si="188"/>
        <v>YES</v>
      </c>
      <c r="T1409" s="12">
        <f t="shared" si="189"/>
        <v>212.5</v>
      </c>
      <c r="U1409" s="12">
        <f t="shared" si="186"/>
        <v>496.77</v>
      </c>
      <c r="V1409" s="12">
        <f t="shared" si="187"/>
        <v>-284.27</v>
      </c>
    </row>
    <row r="1410" spans="1:22" x14ac:dyDescent="0.25">
      <c r="A1410" s="6" t="s">
        <v>24</v>
      </c>
      <c r="B1410" s="6" t="s">
        <v>23</v>
      </c>
      <c r="C1410" s="27" t="s">
        <v>967</v>
      </c>
      <c r="D1410" s="27" t="s">
        <v>967</v>
      </c>
      <c r="E1410" s="6" t="s">
        <v>655</v>
      </c>
      <c r="F1410" s="6" t="s">
        <v>656</v>
      </c>
      <c r="G1410" s="7" t="s">
        <v>657</v>
      </c>
      <c r="H1410" s="6" t="s">
        <v>966</v>
      </c>
      <c r="I1410" s="6" t="s">
        <v>220</v>
      </c>
      <c r="J1410" s="6" t="s">
        <v>960</v>
      </c>
      <c r="K1410" s="12">
        <v>8</v>
      </c>
      <c r="L1410" s="9">
        <v>72</v>
      </c>
      <c r="M1410" s="12">
        <v>576.55999999999995</v>
      </c>
      <c r="N1410" s="12">
        <v>1527.84</v>
      </c>
      <c r="O1410" s="11">
        <f t="shared" si="190"/>
        <v>8.0077777777777772</v>
      </c>
      <c r="P1410" s="12">
        <f t="shared" ref="P1410:P1473" si="191">N1410/L1410</f>
        <v>21.22</v>
      </c>
      <c r="Q1410" s="12">
        <f t="shared" ref="Q1410:Q1473" si="192">(M1410+N1410)/L1410</f>
        <v>29.227777777777774</v>
      </c>
      <c r="R1410" s="6" t="str">
        <f t="shared" ref="R1410:R1473" si="193">IF(Q1410&gt;12.49,"YES","NO")</f>
        <v>YES</v>
      </c>
      <c r="S1410" s="6" t="str">
        <f t="shared" si="188"/>
        <v>YES</v>
      </c>
      <c r="T1410" s="12">
        <f t="shared" si="189"/>
        <v>900</v>
      </c>
      <c r="U1410" s="12">
        <f t="shared" ref="U1410:U1473" si="194">M1410+N1410</f>
        <v>2104.3999999999996</v>
      </c>
      <c r="V1410" s="12">
        <f t="shared" ref="V1410:V1473" si="195">T1410-U1410</f>
        <v>-1204.3999999999996</v>
      </c>
    </row>
    <row r="1411" spans="1:22" x14ac:dyDescent="0.25">
      <c r="A1411" s="6" t="s">
        <v>24</v>
      </c>
      <c r="B1411" s="6" t="s">
        <v>23</v>
      </c>
      <c r="C1411" s="27" t="s">
        <v>967</v>
      </c>
      <c r="D1411" s="27" t="s">
        <v>967</v>
      </c>
      <c r="E1411" s="6" t="s">
        <v>655</v>
      </c>
      <c r="F1411" s="6" t="s">
        <v>656</v>
      </c>
      <c r="G1411" s="7" t="s">
        <v>657</v>
      </c>
      <c r="H1411" s="6" t="s">
        <v>966</v>
      </c>
      <c r="I1411" s="6" t="s">
        <v>220</v>
      </c>
      <c r="J1411" s="6" t="s">
        <v>959</v>
      </c>
      <c r="K1411" s="12">
        <v>8</v>
      </c>
      <c r="L1411" s="9">
        <v>358</v>
      </c>
      <c r="M1411" s="12">
        <v>2864</v>
      </c>
      <c r="N1411" s="12">
        <v>6022.28</v>
      </c>
      <c r="O1411" s="11">
        <f t="shared" si="190"/>
        <v>8</v>
      </c>
      <c r="P1411" s="12">
        <f t="shared" si="191"/>
        <v>16.822011173184357</v>
      </c>
      <c r="Q1411" s="12">
        <f t="shared" si="192"/>
        <v>24.822011173184354</v>
      </c>
      <c r="R1411" s="6" t="str">
        <f t="shared" si="193"/>
        <v>YES</v>
      </c>
      <c r="S1411" s="6" t="str">
        <f t="shared" si="188"/>
        <v>YES</v>
      </c>
      <c r="T1411" s="12">
        <f t="shared" si="189"/>
        <v>4475</v>
      </c>
      <c r="U1411" s="12">
        <f t="shared" si="194"/>
        <v>8886.2799999999988</v>
      </c>
      <c r="V1411" s="12">
        <f t="shared" si="195"/>
        <v>-4411.2799999999988</v>
      </c>
    </row>
    <row r="1412" spans="1:22" x14ac:dyDescent="0.25">
      <c r="A1412" s="6" t="s">
        <v>24</v>
      </c>
      <c r="B1412" s="6" t="s">
        <v>23</v>
      </c>
      <c r="C1412" s="27" t="s">
        <v>967</v>
      </c>
      <c r="D1412" s="27" t="s">
        <v>967</v>
      </c>
      <c r="E1412" s="6" t="s">
        <v>655</v>
      </c>
      <c r="F1412" s="6" t="s">
        <v>656</v>
      </c>
      <c r="G1412" s="7" t="s">
        <v>657</v>
      </c>
      <c r="H1412" s="6" t="s">
        <v>966</v>
      </c>
      <c r="I1412" s="6" t="s">
        <v>220</v>
      </c>
      <c r="J1412" s="6" t="s">
        <v>958</v>
      </c>
      <c r="K1412" s="12">
        <v>8</v>
      </c>
      <c r="L1412" s="9">
        <v>493</v>
      </c>
      <c r="M1412" s="12">
        <v>3943.68</v>
      </c>
      <c r="N1412" s="12">
        <v>8270.77</v>
      </c>
      <c r="O1412" s="11">
        <f t="shared" si="190"/>
        <v>7.9993509127789046</v>
      </c>
      <c r="P1412" s="12">
        <f t="shared" si="191"/>
        <v>16.776409736308317</v>
      </c>
      <c r="Q1412" s="12">
        <f t="shared" si="192"/>
        <v>24.775760649087221</v>
      </c>
      <c r="R1412" s="6" t="str">
        <f t="shared" si="193"/>
        <v>YES</v>
      </c>
      <c r="S1412" s="6" t="str">
        <f t="shared" ref="S1412:S1475" si="196">IF(O1412&gt;3.32,"YES","NO")</f>
        <v>YES</v>
      </c>
      <c r="T1412" s="12">
        <f t="shared" ref="T1412:T1475" si="197">L1412*12.5</f>
        <v>6162.5</v>
      </c>
      <c r="U1412" s="12">
        <f t="shared" si="194"/>
        <v>12214.45</v>
      </c>
      <c r="V1412" s="12">
        <f t="shared" si="195"/>
        <v>-6051.9500000000007</v>
      </c>
    </row>
    <row r="1413" spans="1:22" x14ac:dyDescent="0.25">
      <c r="A1413" s="6" t="s">
        <v>24</v>
      </c>
      <c r="B1413" s="6" t="s">
        <v>23</v>
      </c>
      <c r="C1413" s="27" t="s">
        <v>967</v>
      </c>
      <c r="D1413" s="27" t="s">
        <v>967</v>
      </c>
      <c r="E1413" s="6" t="s">
        <v>655</v>
      </c>
      <c r="F1413" s="6" t="s">
        <v>656</v>
      </c>
      <c r="G1413" s="7" t="s">
        <v>657</v>
      </c>
      <c r="H1413" s="6" t="s">
        <v>966</v>
      </c>
      <c r="I1413" s="6" t="s">
        <v>220</v>
      </c>
      <c r="J1413" s="6" t="s">
        <v>957</v>
      </c>
      <c r="K1413" s="12">
        <v>8</v>
      </c>
      <c r="L1413" s="9">
        <v>420</v>
      </c>
      <c r="M1413" s="12">
        <v>3362.88</v>
      </c>
      <c r="N1413" s="12">
        <v>7133.45</v>
      </c>
      <c r="O1413" s="11">
        <f t="shared" si="190"/>
        <v>8.0068571428571431</v>
      </c>
      <c r="P1413" s="12">
        <f t="shared" si="191"/>
        <v>16.984404761904763</v>
      </c>
      <c r="Q1413" s="12">
        <f t="shared" si="192"/>
        <v>24.991261904761906</v>
      </c>
      <c r="R1413" s="6" t="str">
        <f t="shared" si="193"/>
        <v>YES</v>
      </c>
      <c r="S1413" s="6" t="str">
        <f t="shared" si="196"/>
        <v>YES</v>
      </c>
      <c r="T1413" s="12">
        <f t="shared" si="197"/>
        <v>5250</v>
      </c>
      <c r="U1413" s="12">
        <f t="shared" si="194"/>
        <v>10496.33</v>
      </c>
      <c r="V1413" s="12">
        <f t="shared" si="195"/>
        <v>-5246.33</v>
      </c>
    </row>
    <row r="1414" spans="1:22" x14ac:dyDescent="0.25">
      <c r="A1414" s="6" t="s">
        <v>24</v>
      </c>
      <c r="B1414" s="6" t="s">
        <v>23</v>
      </c>
      <c r="C1414" s="27" t="s">
        <v>967</v>
      </c>
      <c r="D1414" s="27" t="s">
        <v>967</v>
      </c>
      <c r="E1414" s="6" t="s">
        <v>655</v>
      </c>
      <c r="F1414" s="6" t="s">
        <v>656</v>
      </c>
      <c r="G1414" s="7" t="s">
        <v>657</v>
      </c>
      <c r="H1414" s="6" t="s">
        <v>966</v>
      </c>
      <c r="I1414" s="6" t="s">
        <v>220</v>
      </c>
      <c r="J1414" s="6" t="s">
        <v>956</v>
      </c>
      <c r="K1414" s="12">
        <v>8</v>
      </c>
      <c r="L1414" s="9">
        <v>455</v>
      </c>
      <c r="M1414" s="12">
        <v>3641.12</v>
      </c>
      <c r="N1414" s="12">
        <v>7594.27</v>
      </c>
      <c r="O1414" s="11">
        <f t="shared" si="190"/>
        <v>8.0024615384615387</v>
      </c>
      <c r="P1414" s="12">
        <f t="shared" si="191"/>
        <v>16.690703296703298</v>
      </c>
      <c r="Q1414" s="12">
        <f t="shared" si="192"/>
        <v>24.693164835164833</v>
      </c>
      <c r="R1414" s="6" t="str">
        <f t="shared" si="193"/>
        <v>YES</v>
      </c>
      <c r="S1414" s="6" t="str">
        <f t="shared" si="196"/>
        <v>YES</v>
      </c>
      <c r="T1414" s="12">
        <f t="shared" si="197"/>
        <v>5687.5</v>
      </c>
      <c r="U1414" s="12">
        <f t="shared" si="194"/>
        <v>11235.39</v>
      </c>
      <c r="V1414" s="12">
        <f t="shared" si="195"/>
        <v>-5547.8899999999994</v>
      </c>
    </row>
    <row r="1415" spans="1:22" x14ac:dyDescent="0.25">
      <c r="A1415" s="6" t="s">
        <v>24</v>
      </c>
      <c r="B1415" s="6" t="s">
        <v>23</v>
      </c>
      <c r="C1415" s="27" t="s">
        <v>967</v>
      </c>
      <c r="D1415" s="27" t="s">
        <v>967</v>
      </c>
      <c r="E1415" s="6" t="s">
        <v>655</v>
      </c>
      <c r="F1415" s="6" t="s">
        <v>656</v>
      </c>
      <c r="G1415" s="7" t="s">
        <v>657</v>
      </c>
      <c r="H1415" s="6" t="s">
        <v>966</v>
      </c>
      <c r="I1415" s="6" t="s">
        <v>220</v>
      </c>
      <c r="J1415" s="6" t="s">
        <v>955</v>
      </c>
      <c r="K1415" s="12">
        <v>8</v>
      </c>
      <c r="L1415" s="9">
        <v>388</v>
      </c>
      <c r="M1415" s="12">
        <v>3102.72</v>
      </c>
      <c r="N1415" s="12">
        <v>6642.6</v>
      </c>
      <c r="O1415" s="11">
        <f t="shared" si="190"/>
        <v>7.9967010309278344</v>
      </c>
      <c r="P1415" s="12">
        <f t="shared" si="191"/>
        <v>17.120103092783506</v>
      </c>
      <c r="Q1415" s="12">
        <f t="shared" si="192"/>
        <v>25.11680412371134</v>
      </c>
      <c r="R1415" s="6" t="str">
        <f t="shared" si="193"/>
        <v>YES</v>
      </c>
      <c r="S1415" s="6" t="str">
        <f t="shared" si="196"/>
        <v>YES</v>
      </c>
      <c r="T1415" s="12">
        <f t="shared" si="197"/>
        <v>4850</v>
      </c>
      <c r="U1415" s="12">
        <f t="shared" si="194"/>
        <v>9745.32</v>
      </c>
      <c r="V1415" s="12">
        <f t="shared" si="195"/>
        <v>-4895.32</v>
      </c>
    </row>
    <row r="1416" spans="1:22" x14ac:dyDescent="0.25">
      <c r="A1416" s="6" t="s">
        <v>24</v>
      </c>
      <c r="B1416" s="6" t="s">
        <v>23</v>
      </c>
      <c r="C1416" s="27" t="s">
        <v>968</v>
      </c>
      <c r="D1416" s="27" t="s">
        <v>968</v>
      </c>
      <c r="E1416" s="6" t="s">
        <v>655</v>
      </c>
      <c r="F1416" s="6" t="s">
        <v>656</v>
      </c>
      <c r="G1416" s="7" t="s">
        <v>657</v>
      </c>
      <c r="H1416" s="6" t="s">
        <v>969</v>
      </c>
      <c r="I1416" s="6" t="s">
        <v>369</v>
      </c>
      <c r="J1416" s="6" t="s">
        <v>810</v>
      </c>
      <c r="K1416" s="12">
        <v>5</v>
      </c>
      <c r="L1416" s="9">
        <v>202</v>
      </c>
      <c r="M1416" s="12">
        <v>1051</v>
      </c>
      <c r="N1416" s="12">
        <v>6618</v>
      </c>
      <c r="O1416" s="11">
        <f t="shared" si="190"/>
        <v>5.2029702970297027</v>
      </c>
      <c r="P1416" s="12">
        <f t="shared" si="191"/>
        <v>32.762376237623762</v>
      </c>
      <c r="Q1416" s="12">
        <f t="shared" si="192"/>
        <v>37.965346534653463</v>
      </c>
      <c r="R1416" s="6" t="str">
        <f t="shared" si="193"/>
        <v>YES</v>
      </c>
      <c r="S1416" s="6" t="str">
        <f t="shared" si="196"/>
        <v>YES</v>
      </c>
      <c r="T1416" s="12">
        <f t="shared" si="197"/>
        <v>2525</v>
      </c>
      <c r="U1416" s="12">
        <f t="shared" si="194"/>
        <v>7669</v>
      </c>
      <c r="V1416" s="12">
        <f t="shared" si="195"/>
        <v>-5144</v>
      </c>
    </row>
    <row r="1417" spans="1:22" x14ac:dyDescent="0.25">
      <c r="A1417" s="6" t="s">
        <v>24</v>
      </c>
      <c r="B1417" s="6" t="s">
        <v>23</v>
      </c>
      <c r="C1417" s="27" t="s">
        <v>968</v>
      </c>
      <c r="D1417" s="27" t="s">
        <v>968</v>
      </c>
      <c r="E1417" s="6" t="s">
        <v>655</v>
      </c>
      <c r="F1417" s="6" t="s">
        <v>656</v>
      </c>
      <c r="G1417" s="7" t="s">
        <v>657</v>
      </c>
      <c r="H1417" s="6" t="s">
        <v>969</v>
      </c>
      <c r="I1417" s="6" t="s">
        <v>369</v>
      </c>
      <c r="J1417" s="6" t="s">
        <v>970</v>
      </c>
      <c r="K1417" s="12">
        <v>6</v>
      </c>
      <c r="L1417" s="9">
        <v>239</v>
      </c>
      <c r="M1417" s="12">
        <v>1433</v>
      </c>
      <c r="N1417" s="12">
        <v>7001</v>
      </c>
      <c r="O1417" s="11">
        <f t="shared" si="190"/>
        <v>5.99581589958159</v>
      </c>
      <c r="P1417" s="12">
        <f t="shared" si="191"/>
        <v>29.292887029288703</v>
      </c>
      <c r="Q1417" s="12">
        <f t="shared" si="192"/>
        <v>35.288702928870293</v>
      </c>
      <c r="R1417" s="6" t="str">
        <f t="shared" si="193"/>
        <v>YES</v>
      </c>
      <c r="S1417" s="6" t="str">
        <f t="shared" si="196"/>
        <v>YES</v>
      </c>
      <c r="T1417" s="12">
        <f t="shared" si="197"/>
        <v>2987.5</v>
      </c>
      <c r="U1417" s="12">
        <f t="shared" si="194"/>
        <v>8434</v>
      </c>
      <c r="V1417" s="12">
        <f t="shared" si="195"/>
        <v>-5446.5</v>
      </c>
    </row>
    <row r="1418" spans="1:22" x14ac:dyDescent="0.25">
      <c r="A1418" s="6" t="s">
        <v>24</v>
      </c>
      <c r="B1418" s="6" t="s">
        <v>23</v>
      </c>
      <c r="C1418" s="27" t="s">
        <v>968</v>
      </c>
      <c r="D1418" s="27" t="s">
        <v>968</v>
      </c>
      <c r="E1418" s="6" t="s">
        <v>655</v>
      </c>
      <c r="F1418" s="6" t="s">
        <v>656</v>
      </c>
      <c r="G1418" s="7" t="s">
        <v>657</v>
      </c>
      <c r="H1418" s="6" t="s">
        <v>969</v>
      </c>
      <c r="I1418" s="6" t="s">
        <v>369</v>
      </c>
      <c r="J1418" s="6" t="s">
        <v>971</v>
      </c>
      <c r="K1418" s="12">
        <v>6</v>
      </c>
      <c r="L1418" s="9">
        <v>445</v>
      </c>
      <c r="M1418" s="12">
        <v>2684</v>
      </c>
      <c r="N1418" s="12">
        <v>12454</v>
      </c>
      <c r="O1418" s="11">
        <f t="shared" si="190"/>
        <v>6.0314606741573034</v>
      </c>
      <c r="P1418" s="12">
        <f t="shared" si="191"/>
        <v>27.986516853932585</v>
      </c>
      <c r="Q1418" s="12">
        <f t="shared" si="192"/>
        <v>34.017977528089887</v>
      </c>
      <c r="R1418" s="6" t="str">
        <f t="shared" si="193"/>
        <v>YES</v>
      </c>
      <c r="S1418" s="6" t="str">
        <f t="shared" si="196"/>
        <v>YES</v>
      </c>
      <c r="T1418" s="12">
        <f t="shared" si="197"/>
        <v>5562.5</v>
      </c>
      <c r="U1418" s="12">
        <f t="shared" si="194"/>
        <v>15138</v>
      </c>
      <c r="V1418" s="12">
        <f t="shared" si="195"/>
        <v>-9575.5</v>
      </c>
    </row>
    <row r="1419" spans="1:22" x14ac:dyDescent="0.25">
      <c r="A1419" s="6" t="s">
        <v>24</v>
      </c>
      <c r="B1419" s="6" t="s">
        <v>23</v>
      </c>
      <c r="C1419" s="27" t="s">
        <v>968</v>
      </c>
      <c r="D1419" s="27" t="s">
        <v>968</v>
      </c>
      <c r="E1419" s="6" t="s">
        <v>655</v>
      </c>
      <c r="F1419" s="6" t="s">
        <v>656</v>
      </c>
      <c r="G1419" s="7" t="s">
        <v>657</v>
      </c>
      <c r="H1419" s="6" t="s">
        <v>969</v>
      </c>
      <c r="I1419" s="6" t="s">
        <v>369</v>
      </c>
      <c r="J1419" s="6" t="s">
        <v>972</v>
      </c>
      <c r="K1419" s="12">
        <v>6</v>
      </c>
      <c r="L1419" s="9">
        <v>276</v>
      </c>
      <c r="M1419" s="12">
        <v>1657</v>
      </c>
      <c r="N1419" s="12">
        <v>8035</v>
      </c>
      <c r="O1419" s="11">
        <f t="shared" si="190"/>
        <v>6.0036231884057969</v>
      </c>
      <c r="P1419" s="12">
        <f t="shared" si="191"/>
        <v>29.112318840579711</v>
      </c>
      <c r="Q1419" s="12">
        <f t="shared" si="192"/>
        <v>35.115942028985508</v>
      </c>
      <c r="R1419" s="6" t="str">
        <f t="shared" si="193"/>
        <v>YES</v>
      </c>
      <c r="S1419" s="6" t="str">
        <f t="shared" si="196"/>
        <v>YES</v>
      </c>
      <c r="T1419" s="12">
        <f t="shared" si="197"/>
        <v>3450</v>
      </c>
      <c r="U1419" s="12">
        <f t="shared" si="194"/>
        <v>9692</v>
      </c>
      <c r="V1419" s="12">
        <f t="shared" si="195"/>
        <v>-6242</v>
      </c>
    </row>
    <row r="1420" spans="1:22" x14ac:dyDescent="0.25">
      <c r="A1420" s="6" t="s">
        <v>24</v>
      </c>
      <c r="B1420" s="6" t="s">
        <v>23</v>
      </c>
      <c r="C1420" s="27" t="s">
        <v>968</v>
      </c>
      <c r="D1420" s="27" t="s">
        <v>968</v>
      </c>
      <c r="E1420" s="6" t="s">
        <v>655</v>
      </c>
      <c r="F1420" s="6" t="s">
        <v>656</v>
      </c>
      <c r="G1420" s="7" t="s">
        <v>657</v>
      </c>
      <c r="H1420" s="6" t="s">
        <v>969</v>
      </c>
      <c r="I1420" s="6" t="s">
        <v>369</v>
      </c>
      <c r="J1420" s="6" t="s">
        <v>973</v>
      </c>
      <c r="K1420" s="12">
        <v>6</v>
      </c>
      <c r="L1420" s="9">
        <v>146</v>
      </c>
      <c r="M1420" s="12">
        <v>875</v>
      </c>
      <c r="N1420" s="12">
        <v>4224</v>
      </c>
      <c r="O1420" s="11">
        <f t="shared" si="190"/>
        <v>5.993150684931507</v>
      </c>
      <c r="P1420" s="12">
        <f t="shared" si="191"/>
        <v>28.931506849315067</v>
      </c>
      <c r="Q1420" s="12">
        <f t="shared" si="192"/>
        <v>34.924657534246577</v>
      </c>
      <c r="R1420" s="6" t="str">
        <f t="shared" si="193"/>
        <v>YES</v>
      </c>
      <c r="S1420" s="6" t="str">
        <f t="shared" si="196"/>
        <v>YES</v>
      </c>
      <c r="T1420" s="12">
        <f t="shared" si="197"/>
        <v>1825</v>
      </c>
      <c r="U1420" s="12">
        <f t="shared" si="194"/>
        <v>5099</v>
      </c>
      <c r="V1420" s="12">
        <f t="shared" si="195"/>
        <v>-3274</v>
      </c>
    </row>
    <row r="1421" spans="1:22" x14ac:dyDescent="0.25">
      <c r="A1421" s="6" t="s">
        <v>24</v>
      </c>
      <c r="B1421" s="6" t="s">
        <v>23</v>
      </c>
      <c r="C1421" s="27" t="s">
        <v>968</v>
      </c>
      <c r="D1421" s="27" t="s">
        <v>968</v>
      </c>
      <c r="E1421" s="6" t="s">
        <v>655</v>
      </c>
      <c r="F1421" s="6" t="s">
        <v>656</v>
      </c>
      <c r="G1421" s="7" t="s">
        <v>657</v>
      </c>
      <c r="H1421" s="6" t="s">
        <v>969</v>
      </c>
      <c r="I1421" s="6" t="s">
        <v>369</v>
      </c>
      <c r="J1421" s="6" t="s">
        <v>974</v>
      </c>
      <c r="K1421" s="12">
        <v>6</v>
      </c>
      <c r="L1421" s="9">
        <v>302</v>
      </c>
      <c r="M1421" s="12">
        <v>1812</v>
      </c>
      <c r="N1421" s="12">
        <v>8520</v>
      </c>
      <c r="O1421" s="11">
        <f t="shared" si="190"/>
        <v>6</v>
      </c>
      <c r="P1421" s="12">
        <f t="shared" si="191"/>
        <v>28.211920529801326</v>
      </c>
      <c r="Q1421" s="12">
        <f t="shared" si="192"/>
        <v>34.211920529801326</v>
      </c>
      <c r="R1421" s="6" t="str">
        <f t="shared" si="193"/>
        <v>YES</v>
      </c>
      <c r="S1421" s="6" t="str">
        <f t="shared" si="196"/>
        <v>YES</v>
      </c>
      <c r="T1421" s="12">
        <f t="shared" si="197"/>
        <v>3775</v>
      </c>
      <c r="U1421" s="12">
        <f t="shared" si="194"/>
        <v>10332</v>
      </c>
      <c r="V1421" s="12">
        <f t="shared" si="195"/>
        <v>-6557</v>
      </c>
    </row>
    <row r="1422" spans="1:22" x14ac:dyDescent="0.25">
      <c r="A1422" s="6" t="s">
        <v>24</v>
      </c>
      <c r="B1422" s="6" t="s">
        <v>23</v>
      </c>
      <c r="C1422" s="27" t="s">
        <v>968</v>
      </c>
      <c r="D1422" s="27" t="s">
        <v>968</v>
      </c>
      <c r="E1422" s="6" t="s">
        <v>655</v>
      </c>
      <c r="F1422" s="6" t="s">
        <v>656</v>
      </c>
      <c r="G1422" s="7" t="s">
        <v>657</v>
      </c>
      <c r="H1422" s="6" t="s">
        <v>969</v>
      </c>
      <c r="I1422" s="6" t="s">
        <v>369</v>
      </c>
      <c r="J1422" s="6" t="s">
        <v>975</v>
      </c>
      <c r="K1422" s="12">
        <v>6</v>
      </c>
      <c r="L1422" s="9">
        <v>300</v>
      </c>
      <c r="M1422" s="12">
        <v>1797</v>
      </c>
      <c r="N1422" s="12">
        <v>8137</v>
      </c>
      <c r="O1422" s="11">
        <f t="shared" si="190"/>
        <v>5.99</v>
      </c>
      <c r="P1422" s="12">
        <f t="shared" si="191"/>
        <v>27.123333333333335</v>
      </c>
      <c r="Q1422" s="12">
        <f t="shared" si="192"/>
        <v>33.113333333333337</v>
      </c>
      <c r="R1422" s="6" t="str">
        <f t="shared" si="193"/>
        <v>YES</v>
      </c>
      <c r="S1422" s="6" t="str">
        <f t="shared" si="196"/>
        <v>YES</v>
      </c>
      <c r="T1422" s="12">
        <f t="shared" si="197"/>
        <v>3750</v>
      </c>
      <c r="U1422" s="12">
        <f t="shared" si="194"/>
        <v>9934</v>
      </c>
      <c r="V1422" s="12">
        <f t="shared" si="195"/>
        <v>-6184</v>
      </c>
    </row>
    <row r="1423" spans="1:22" x14ac:dyDescent="0.25">
      <c r="A1423" s="6" t="s">
        <v>24</v>
      </c>
      <c r="B1423" s="6" t="s">
        <v>23</v>
      </c>
      <c r="C1423" s="27" t="s">
        <v>968</v>
      </c>
      <c r="D1423" s="27" t="s">
        <v>968</v>
      </c>
      <c r="E1423" s="6" t="s">
        <v>655</v>
      </c>
      <c r="F1423" s="6" t="s">
        <v>656</v>
      </c>
      <c r="G1423" s="7" t="s">
        <v>657</v>
      </c>
      <c r="H1423" s="6" t="s">
        <v>969</v>
      </c>
      <c r="I1423" s="6" t="s">
        <v>369</v>
      </c>
      <c r="J1423" s="6" t="s">
        <v>976</v>
      </c>
      <c r="K1423" s="12">
        <v>6</v>
      </c>
      <c r="L1423" s="9">
        <v>94</v>
      </c>
      <c r="M1423" s="12">
        <v>564</v>
      </c>
      <c r="N1423" s="12">
        <v>2777</v>
      </c>
      <c r="O1423" s="11">
        <f t="shared" si="190"/>
        <v>6</v>
      </c>
      <c r="P1423" s="12">
        <f t="shared" si="191"/>
        <v>29.542553191489361</v>
      </c>
      <c r="Q1423" s="12">
        <f t="shared" si="192"/>
        <v>35.542553191489361</v>
      </c>
      <c r="R1423" s="6" t="str">
        <f t="shared" si="193"/>
        <v>YES</v>
      </c>
      <c r="S1423" s="6" t="str">
        <f t="shared" si="196"/>
        <v>YES</v>
      </c>
      <c r="T1423" s="12">
        <f t="shared" si="197"/>
        <v>1175</v>
      </c>
      <c r="U1423" s="12">
        <f t="shared" si="194"/>
        <v>3341</v>
      </c>
      <c r="V1423" s="12">
        <f t="shared" si="195"/>
        <v>-2166</v>
      </c>
    </row>
    <row r="1424" spans="1:22" x14ac:dyDescent="0.25">
      <c r="A1424" s="6" t="s">
        <v>24</v>
      </c>
      <c r="B1424" s="6" t="s">
        <v>23</v>
      </c>
      <c r="C1424" s="27" t="s">
        <v>968</v>
      </c>
      <c r="D1424" s="27" t="s">
        <v>968</v>
      </c>
      <c r="E1424" s="6" t="s">
        <v>655</v>
      </c>
      <c r="F1424" s="6" t="s">
        <v>656</v>
      </c>
      <c r="G1424" s="7" t="s">
        <v>657</v>
      </c>
      <c r="H1424" s="6" t="s">
        <v>969</v>
      </c>
      <c r="I1424" s="6" t="s">
        <v>369</v>
      </c>
      <c r="J1424" s="6" t="s">
        <v>977</v>
      </c>
      <c r="K1424" s="12">
        <v>6</v>
      </c>
      <c r="L1424" s="9">
        <v>386</v>
      </c>
      <c r="M1424" s="12">
        <v>2319</v>
      </c>
      <c r="N1424" s="12">
        <v>11332</v>
      </c>
      <c r="O1424" s="11">
        <f t="shared" si="190"/>
        <v>6.0077720207253886</v>
      </c>
      <c r="P1424" s="12">
        <f t="shared" si="191"/>
        <v>29.357512953367877</v>
      </c>
      <c r="Q1424" s="12">
        <f t="shared" si="192"/>
        <v>35.365284974093264</v>
      </c>
      <c r="R1424" s="6" t="str">
        <f t="shared" si="193"/>
        <v>YES</v>
      </c>
      <c r="S1424" s="6" t="str">
        <f t="shared" si="196"/>
        <v>YES</v>
      </c>
      <c r="T1424" s="12">
        <f t="shared" si="197"/>
        <v>4825</v>
      </c>
      <c r="U1424" s="12">
        <f t="shared" si="194"/>
        <v>13651</v>
      </c>
      <c r="V1424" s="12">
        <f t="shared" si="195"/>
        <v>-8826</v>
      </c>
    </row>
    <row r="1425" spans="1:22" x14ac:dyDescent="0.25">
      <c r="A1425" s="6" t="s">
        <v>24</v>
      </c>
      <c r="B1425" s="6" t="s">
        <v>23</v>
      </c>
      <c r="C1425" s="27" t="s">
        <v>968</v>
      </c>
      <c r="D1425" s="27" t="s">
        <v>968</v>
      </c>
      <c r="E1425" s="6" t="s">
        <v>655</v>
      </c>
      <c r="F1425" s="6" t="s">
        <v>656</v>
      </c>
      <c r="G1425" s="7" t="s">
        <v>657</v>
      </c>
      <c r="H1425" s="6" t="s">
        <v>969</v>
      </c>
      <c r="I1425" s="6" t="s">
        <v>369</v>
      </c>
      <c r="J1425" s="6" t="s">
        <v>978</v>
      </c>
      <c r="K1425" s="12">
        <v>6</v>
      </c>
      <c r="L1425" s="9">
        <v>301</v>
      </c>
      <c r="M1425" s="12">
        <v>1805</v>
      </c>
      <c r="N1425" s="12">
        <v>8979</v>
      </c>
      <c r="O1425" s="11">
        <f t="shared" si="190"/>
        <v>5.9966777408637872</v>
      </c>
      <c r="P1425" s="12">
        <f t="shared" si="191"/>
        <v>29.830564784053156</v>
      </c>
      <c r="Q1425" s="12">
        <f t="shared" si="192"/>
        <v>35.82724252491694</v>
      </c>
      <c r="R1425" s="6" t="str">
        <f t="shared" si="193"/>
        <v>YES</v>
      </c>
      <c r="S1425" s="6" t="str">
        <f t="shared" si="196"/>
        <v>YES</v>
      </c>
      <c r="T1425" s="12">
        <f t="shared" si="197"/>
        <v>3762.5</v>
      </c>
      <c r="U1425" s="12">
        <f t="shared" si="194"/>
        <v>10784</v>
      </c>
      <c r="V1425" s="12">
        <f t="shared" si="195"/>
        <v>-7021.5</v>
      </c>
    </row>
    <row r="1426" spans="1:22" x14ac:dyDescent="0.25">
      <c r="A1426" s="6" t="s">
        <v>24</v>
      </c>
      <c r="B1426" s="6" t="s">
        <v>23</v>
      </c>
      <c r="C1426" s="6" t="s">
        <v>988</v>
      </c>
      <c r="D1426" s="6" t="s">
        <v>988</v>
      </c>
      <c r="E1426" s="6" t="s">
        <v>655</v>
      </c>
      <c r="F1426" s="6" t="s">
        <v>656</v>
      </c>
      <c r="G1426" s="7" t="s">
        <v>657</v>
      </c>
      <c r="H1426" s="6" t="s">
        <v>987</v>
      </c>
      <c r="I1426" s="6" t="s">
        <v>945</v>
      </c>
      <c r="J1426" s="6" t="s">
        <v>979</v>
      </c>
      <c r="K1426" s="12">
        <v>5</v>
      </c>
      <c r="L1426" s="9">
        <v>49</v>
      </c>
      <c r="M1426" s="12">
        <v>247</v>
      </c>
      <c r="N1426" s="12">
        <v>1096</v>
      </c>
      <c r="O1426" s="11">
        <f t="shared" si="190"/>
        <v>5.0408163265306118</v>
      </c>
      <c r="P1426" s="12">
        <f t="shared" si="191"/>
        <v>22.367346938775512</v>
      </c>
      <c r="Q1426" s="12">
        <f t="shared" si="192"/>
        <v>27.408163265306122</v>
      </c>
      <c r="R1426" s="6" t="str">
        <f t="shared" si="193"/>
        <v>YES</v>
      </c>
      <c r="S1426" s="6" t="str">
        <f t="shared" si="196"/>
        <v>YES</v>
      </c>
      <c r="T1426" s="12">
        <f t="shared" si="197"/>
        <v>612.5</v>
      </c>
      <c r="U1426" s="12">
        <f t="shared" si="194"/>
        <v>1343</v>
      </c>
      <c r="V1426" s="12">
        <f t="shared" si="195"/>
        <v>-730.5</v>
      </c>
    </row>
    <row r="1427" spans="1:22" x14ac:dyDescent="0.25">
      <c r="A1427" s="6" t="s">
        <v>24</v>
      </c>
      <c r="B1427" s="6" t="s">
        <v>23</v>
      </c>
      <c r="C1427" s="6" t="s">
        <v>988</v>
      </c>
      <c r="D1427" s="6" t="s">
        <v>988</v>
      </c>
      <c r="E1427" s="6" t="s">
        <v>655</v>
      </c>
      <c r="F1427" s="6" t="s">
        <v>656</v>
      </c>
      <c r="G1427" s="7" t="s">
        <v>657</v>
      </c>
      <c r="H1427" s="6" t="s">
        <v>987</v>
      </c>
      <c r="I1427" s="6" t="s">
        <v>945</v>
      </c>
      <c r="J1427" s="6" t="s">
        <v>980</v>
      </c>
      <c r="K1427" s="12">
        <v>5</v>
      </c>
      <c r="L1427" s="9">
        <v>27</v>
      </c>
      <c r="M1427" s="12">
        <v>136</v>
      </c>
      <c r="N1427" s="12">
        <v>669</v>
      </c>
      <c r="O1427" s="11">
        <f t="shared" si="190"/>
        <v>5.0370370370370372</v>
      </c>
      <c r="P1427" s="12">
        <f t="shared" si="191"/>
        <v>24.777777777777779</v>
      </c>
      <c r="Q1427" s="12">
        <f t="shared" si="192"/>
        <v>29.814814814814813</v>
      </c>
      <c r="R1427" s="6" t="str">
        <f t="shared" si="193"/>
        <v>YES</v>
      </c>
      <c r="S1427" s="6" t="str">
        <f t="shared" si="196"/>
        <v>YES</v>
      </c>
      <c r="T1427" s="12">
        <f t="shared" si="197"/>
        <v>337.5</v>
      </c>
      <c r="U1427" s="12">
        <f t="shared" si="194"/>
        <v>805</v>
      </c>
      <c r="V1427" s="12">
        <f t="shared" si="195"/>
        <v>-467.5</v>
      </c>
    </row>
    <row r="1428" spans="1:22" x14ac:dyDescent="0.25">
      <c r="A1428" s="6" t="s">
        <v>24</v>
      </c>
      <c r="B1428" s="6" t="s">
        <v>23</v>
      </c>
      <c r="C1428" s="6" t="s">
        <v>988</v>
      </c>
      <c r="D1428" s="6" t="s">
        <v>988</v>
      </c>
      <c r="E1428" s="6" t="s">
        <v>655</v>
      </c>
      <c r="F1428" s="6" t="s">
        <v>656</v>
      </c>
      <c r="G1428" s="7" t="s">
        <v>657</v>
      </c>
      <c r="H1428" s="6" t="s">
        <v>987</v>
      </c>
      <c r="I1428" s="6" t="s">
        <v>945</v>
      </c>
      <c r="J1428" s="6" t="s">
        <v>981</v>
      </c>
      <c r="K1428" s="12">
        <v>5</v>
      </c>
      <c r="L1428" s="9">
        <v>52</v>
      </c>
      <c r="M1428" s="12">
        <v>259</v>
      </c>
      <c r="N1428" s="12">
        <v>1156</v>
      </c>
      <c r="O1428" s="11">
        <f t="shared" si="190"/>
        <v>4.9807692307692308</v>
      </c>
      <c r="P1428" s="12">
        <f t="shared" si="191"/>
        <v>22.23076923076923</v>
      </c>
      <c r="Q1428" s="12">
        <f t="shared" si="192"/>
        <v>27.21153846153846</v>
      </c>
      <c r="R1428" s="6" t="str">
        <f t="shared" si="193"/>
        <v>YES</v>
      </c>
      <c r="S1428" s="6" t="str">
        <f t="shared" si="196"/>
        <v>YES</v>
      </c>
      <c r="T1428" s="12">
        <f t="shared" si="197"/>
        <v>650</v>
      </c>
      <c r="U1428" s="12">
        <f t="shared" si="194"/>
        <v>1415</v>
      </c>
      <c r="V1428" s="12">
        <f t="shared" si="195"/>
        <v>-765</v>
      </c>
    </row>
    <row r="1429" spans="1:22" x14ac:dyDescent="0.25">
      <c r="A1429" s="6" t="s">
        <v>24</v>
      </c>
      <c r="B1429" s="6" t="s">
        <v>23</v>
      </c>
      <c r="C1429" s="6" t="s">
        <v>988</v>
      </c>
      <c r="D1429" s="6" t="s">
        <v>988</v>
      </c>
      <c r="E1429" s="6" t="s">
        <v>655</v>
      </c>
      <c r="F1429" s="6" t="s">
        <v>656</v>
      </c>
      <c r="G1429" s="7" t="s">
        <v>657</v>
      </c>
      <c r="H1429" s="6" t="s">
        <v>987</v>
      </c>
      <c r="I1429" s="6" t="s">
        <v>945</v>
      </c>
      <c r="J1429" s="6" t="s">
        <v>982</v>
      </c>
      <c r="K1429" s="12">
        <v>5</v>
      </c>
      <c r="L1429" s="9">
        <v>106</v>
      </c>
      <c r="M1429" s="12">
        <v>529</v>
      </c>
      <c r="N1429" s="12">
        <v>2601</v>
      </c>
      <c r="O1429" s="11">
        <f t="shared" si="190"/>
        <v>4.9905660377358494</v>
      </c>
      <c r="P1429" s="12">
        <f t="shared" si="191"/>
        <v>24.537735849056602</v>
      </c>
      <c r="Q1429" s="12">
        <f t="shared" si="192"/>
        <v>29.528301886792452</v>
      </c>
      <c r="R1429" s="6" t="str">
        <f t="shared" si="193"/>
        <v>YES</v>
      </c>
      <c r="S1429" s="6" t="str">
        <f t="shared" si="196"/>
        <v>YES</v>
      </c>
      <c r="T1429" s="12">
        <f t="shared" si="197"/>
        <v>1325</v>
      </c>
      <c r="U1429" s="12">
        <f t="shared" si="194"/>
        <v>3130</v>
      </c>
      <c r="V1429" s="12">
        <f t="shared" si="195"/>
        <v>-1805</v>
      </c>
    </row>
    <row r="1430" spans="1:22" x14ac:dyDescent="0.25">
      <c r="A1430" s="6" t="s">
        <v>24</v>
      </c>
      <c r="B1430" s="6" t="s">
        <v>23</v>
      </c>
      <c r="C1430" s="6" t="s">
        <v>988</v>
      </c>
      <c r="D1430" s="6" t="s">
        <v>988</v>
      </c>
      <c r="E1430" s="6" t="s">
        <v>655</v>
      </c>
      <c r="F1430" s="6" t="s">
        <v>656</v>
      </c>
      <c r="G1430" s="7" t="s">
        <v>657</v>
      </c>
      <c r="H1430" s="6" t="s">
        <v>987</v>
      </c>
      <c r="I1430" s="6" t="s">
        <v>945</v>
      </c>
      <c r="J1430" s="6" t="s">
        <v>983</v>
      </c>
      <c r="K1430" s="12">
        <v>5</v>
      </c>
      <c r="L1430" s="9">
        <v>9</v>
      </c>
      <c r="M1430" s="12">
        <v>44</v>
      </c>
      <c r="N1430" s="12">
        <v>173</v>
      </c>
      <c r="O1430" s="11">
        <f t="shared" si="190"/>
        <v>4.8888888888888893</v>
      </c>
      <c r="P1430" s="12">
        <f t="shared" si="191"/>
        <v>19.222222222222221</v>
      </c>
      <c r="Q1430" s="12">
        <f t="shared" si="192"/>
        <v>24.111111111111111</v>
      </c>
      <c r="R1430" s="6" t="str">
        <f t="shared" si="193"/>
        <v>YES</v>
      </c>
      <c r="S1430" s="6" t="str">
        <f t="shared" si="196"/>
        <v>YES</v>
      </c>
      <c r="T1430" s="12">
        <f t="shared" si="197"/>
        <v>112.5</v>
      </c>
      <c r="U1430" s="12">
        <f t="shared" si="194"/>
        <v>217</v>
      </c>
      <c r="V1430" s="12">
        <f t="shared" si="195"/>
        <v>-104.5</v>
      </c>
    </row>
    <row r="1431" spans="1:22" x14ac:dyDescent="0.25">
      <c r="A1431" s="6" t="s">
        <v>24</v>
      </c>
      <c r="B1431" s="6" t="s">
        <v>23</v>
      </c>
      <c r="C1431" s="6" t="s">
        <v>988</v>
      </c>
      <c r="D1431" s="6" t="s">
        <v>988</v>
      </c>
      <c r="E1431" s="6" t="s">
        <v>655</v>
      </c>
      <c r="F1431" s="6" t="s">
        <v>656</v>
      </c>
      <c r="G1431" s="7" t="s">
        <v>657</v>
      </c>
      <c r="H1431" s="6" t="s">
        <v>987</v>
      </c>
      <c r="I1431" s="6" t="s">
        <v>945</v>
      </c>
      <c r="J1431" s="6" t="s">
        <v>984</v>
      </c>
      <c r="K1431" s="12">
        <v>5</v>
      </c>
      <c r="L1431" s="9">
        <v>260</v>
      </c>
      <c r="M1431" s="12">
        <v>1300</v>
      </c>
      <c r="N1431" s="12">
        <v>6401</v>
      </c>
      <c r="O1431" s="11">
        <f t="shared" si="190"/>
        <v>5</v>
      </c>
      <c r="P1431" s="12">
        <f t="shared" si="191"/>
        <v>24.619230769230768</v>
      </c>
      <c r="Q1431" s="12">
        <f t="shared" si="192"/>
        <v>29.619230769230768</v>
      </c>
      <c r="R1431" s="6" t="str">
        <f t="shared" si="193"/>
        <v>YES</v>
      </c>
      <c r="S1431" s="6" t="str">
        <f t="shared" si="196"/>
        <v>YES</v>
      </c>
      <c r="T1431" s="12">
        <f t="shared" si="197"/>
        <v>3250</v>
      </c>
      <c r="U1431" s="12">
        <f t="shared" si="194"/>
        <v>7701</v>
      </c>
      <c r="V1431" s="12">
        <f t="shared" si="195"/>
        <v>-4451</v>
      </c>
    </row>
    <row r="1432" spans="1:22" x14ac:dyDescent="0.25">
      <c r="A1432" s="6" t="s">
        <v>24</v>
      </c>
      <c r="B1432" s="6" t="s">
        <v>23</v>
      </c>
      <c r="C1432" s="6" t="s">
        <v>988</v>
      </c>
      <c r="D1432" s="6" t="s">
        <v>988</v>
      </c>
      <c r="E1432" s="6" t="s">
        <v>655</v>
      </c>
      <c r="F1432" s="6" t="s">
        <v>656</v>
      </c>
      <c r="G1432" s="7" t="s">
        <v>657</v>
      </c>
      <c r="H1432" s="6" t="s">
        <v>987</v>
      </c>
      <c r="I1432" s="6" t="s">
        <v>945</v>
      </c>
      <c r="J1432" s="6" t="s">
        <v>985</v>
      </c>
      <c r="K1432" s="12">
        <v>6</v>
      </c>
      <c r="L1432" s="9">
        <v>156</v>
      </c>
      <c r="M1432" s="12">
        <v>1000</v>
      </c>
      <c r="N1432" s="12">
        <v>4344</v>
      </c>
      <c r="O1432" s="11">
        <f t="shared" si="190"/>
        <v>6.4102564102564106</v>
      </c>
      <c r="P1432" s="12">
        <f t="shared" si="191"/>
        <v>27.846153846153847</v>
      </c>
      <c r="Q1432" s="12">
        <f t="shared" si="192"/>
        <v>34.256410256410255</v>
      </c>
      <c r="R1432" s="6" t="str">
        <f t="shared" si="193"/>
        <v>YES</v>
      </c>
      <c r="S1432" s="6" t="str">
        <f t="shared" si="196"/>
        <v>YES</v>
      </c>
      <c r="T1432" s="12">
        <f t="shared" si="197"/>
        <v>1950</v>
      </c>
      <c r="U1432" s="12">
        <f t="shared" si="194"/>
        <v>5344</v>
      </c>
      <c r="V1432" s="12">
        <f t="shared" si="195"/>
        <v>-3394</v>
      </c>
    </row>
    <row r="1433" spans="1:22" x14ac:dyDescent="0.25">
      <c r="A1433" s="6" t="s">
        <v>24</v>
      </c>
      <c r="B1433" s="6" t="s">
        <v>23</v>
      </c>
      <c r="C1433" s="6" t="s">
        <v>988</v>
      </c>
      <c r="D1433" s="6" t="s">
        <v>988</v>
      </c>
      <c r="E1433" s="6" t="s">
        <v>655</v>
      </c>
      <c r="F1433" s="6" t="s">
        <v>656</v>
      </c>
      <c r="G1433" s="7" t="s">
        <v>657</v>
      </c>
      <c r="H1433" s="6" t="s">
        <v>987</v>
      </c>
      <c r="I1433" s="6" t="s">
        <v>945</v>
      </c>
      <c r="J1433" s="6" t="s">
        <v>986</v>
      </c>
      <c r="K1433" s="12">
        <v>5</v>
      </c>
      <c r="L1433" s="9">
        <v>143</v>
      </c>
      <c r="M1433" s="12">
        <v>715</v>
      </c>
      <c r="N1433" s="12">
        <v>3174</v>
      </c>
      <c r="O1433" s="11">
        <f t="shared" si="190"/>
        <v>5</v>
      </c>
      <c r="P1433" s="12">
        <f t="shared" si="191"/>
        <v>22.195804195804197</v>
      </c>
      <c r="Q1433" s="12">
        <f t="shared" si="192"/>
        <v>27.195804195804197</v>
      </c>
      <c r="R1433" s="6" t="str">
        <f t="shared" si="193"/>
        <v>YES</v>
      </c>
      <c r="S1433" s="6" t="str">
        <f t="shared" si="196"/>
        <v>YES</v>
      </c>
      <c r="T1433" s="12">
        <f t="shared" si="197"/>
        <v>1787.5</v>
      </c>
      <c r="U1433" s="12">
        <f t="shared" si="194"/>
        <v>3889</v>
      </c>
      <c r="V1433" s="12">
        <f t="shared" si="195"/>
        <v>-2101.5</v>
      </c>
    </row>
    <row r="1434" spans="1:22" x14ac:dyDescent="0.25">
      <c r="A1434" s="6" t="s">
        <v>24</v>
      </c>
      <c r="B1434" s="6" t="s">
        <v>23</v>
      </c>
      <c r="C1434" s="27" t="s">
        <v>989</v>
      </c>
      <c r="D1434" s="27" t="s">
        <v>989</v>
      </c>
      <c r="E1434" s="6" t="s">
        <v>655</v>
      </c>
      <c r="F1434" s="6" t="s">
        <v>656</v>
      </c>
      <c r="G1434" s="7" t="s">
        <v>657</v>
      </c>
      <c r="H1434" s="6" t="s">
        <v>990</v>
      </c>
      <c r="I1434" s="6" t="s">
        <v>625</v>
      </c>
      <c r="J1434" s="6" t="s">
        <v>765</v>
      </c>
      <c r="K1434" s="12">
        <v>5</v>
      </c>
      <c r="L1434" s="9">
        <v>119</v>
      </c>
      <c r="M1434" s="12">
        <v>594.4</v>
      </c>
      <c r="N1434" s="12">
        <v>1374.21</v>
      </c>
      <c r="O1434" s="11">
        <f t="shared" si="190"/>
        <v>4.9949579831932773</v>
      </c>
      <c r="P1434" s="12">
        <f t="shared" si="191"/>
        <v>11.547983193277311</v>
      </c>
      <c r="Q1434" s="12">
        <f t="shared" si="192"/>
        <v>16.542941176470588</v>
      </c>
      <c r="R1434" s="6" t="str">
        <f t="shared" si="193"/>
        <v>YES</v>
      </c>
      <c r="S1434" s="6" t="str">
        <f t="shared" si="196"/>
        <v>YES</v>
      </c>
      <c r="T1434" s="12">
        <f t="shared" si="197"/>
        <v>1487.5</v>
      </c>
      <c r="U1434" s="12">
        <f t="shared" si="194"/>
        <v>1968.6100000000001</v>
      </c>
      <c r="V1434" s="12">
        <f t="shared" si="195"/>
        <v>-481.11000000000013</v>
      </c>
    </row>
    <row r="1435" spans="1:22" x14ac:dyDescent="0.25">
      <c r="A1435" s="6" t="s">
        <v>24</v>
      </c>
      <c r="B1435" s="6" t="s">
        <v>23</v>
      </c>
      <c r="C1435" s="27" t="s">
        <v>989</v>
      </c>
      <c r="D1435" s="27" t="s">
        <v>989</v>
      </c>
      <c r="E1435" s="6" t="s">
        <v>655</v>
      </c>
      <c r="F1435" s="6" t="s">
        <v>656</v>
      </c>
      <c r="G1435" s="7" t="s">
        <v>657</v>
      </c>
      <c r="H1435" s="6" t="s">
        <v>990</v>
      </c>
      <c r="I1435" s="6" t="s">
        <v>625</v>
      </c>
      <c r="J1435" s="6" t="s">
        <v>767</v>
      </c>
      <c r="K1435" s="12">
        <v>5</v>
      </c>
      <c r="L1435" s="9">
        <v>5</v>
      </c>
      <c r="M1435" s="12">
        <v>22.5</v>
      </c>
      <c r="N1435" s="12">
        <v>45</v>
      </c>
      <c r="O1435" s="11">
        <f t="shared" si="190"/>
        <v>4.5</v>
      </c>
      <c r="P1435" s="12">
        <f t="shared" si="191"/>
        <v>9</v>
      </c>
      <c r="Q1435" s="12">
        <f t="shared" si="192"/>
        <v>13.5</v>
      </c>
      <c r="R1435" s="6" t="str">
        <f t="shared" si="193"/>
        <v>YES</v>
      </c>
      <c r="S1435" s="6" t="str">
        <f t="shared" si="196"/>
        <v>YES</v>
      </c>
      <c r="T1435" s="12">
        <f t="shared" si="197"/>
        <v>62.5</v>
      </c>
      <c r="U1435" s="12">
        <f t="shared" si="194"/>
        <v>67.5</v>
      </c>
      <c r="V1435" s="12">
        <f t="shared" si="195"/>
        <v>-5</v>
      </c>
    </row>
    <row r="1436" spans="1:22" x14ac:dyDescent="0.25">
      <c r="A1436" s="6" t="s">
        <v>24</v>
      </c>
      <c r="B1436" s="6" t="s">
        <v>23</v>
      </c>
      <c r="C1436" s="27" t="s">
        <v>989</v>
      </c>
      <c r="D1436" s="27" t="s">
        <v>989</v>
      </c>
      <c r="E1436" s="6" t="s">
        <v>655</v>
      </c>
      <c r="F1436" s="6" t="s">
        <v>656</v>
      </c>
      <c r="G1436" s="7" t="s">
        <v>657</v>
      </c>
      <c r="H1436" s="6" t="s">
        <v>990</v>
      </c>
      <c r="I1436" s="6" t="s">
        <v>625</v>
      </c>
      <c r="J1436" s="6" t="s">
        <v>769</v>
      </c>
      <c r="K1436" s="12">
        <v>5</v>
      </c>
      <c r="L1436" s="9">
        <v>23</v>
      </c>
      <c r="M1436" s="12">
        <v>113.85</v>
      </c>
      <c r="N1436" s="12">
        <v>227.7</v>
      </c>
      <c r="O1436" s="11">
        <f t="shared" ref="O1436:O1499" si="198">M1436/L1436</f>
        <v>4.95</v>
      </c>
      <c r="P1436" s="12">
        <f t="shared" si="191"/>
        <v>9.9</v>
      </c>
      <c r="Q1436" s="12">
        <f t="shared" si="192"/>
        <v>14.849999999999998</v>
      </c>
      <c r="R1436" s="6" t="str">
        <f t="shared" si="193"/>
        <v>YES</v>
      </c>
      <c r="S1436" s="6" t="str">
        <f t="shared" si="196"/>
        <v>YES</v>
      </c>
      <c r="T1436" s="12">
        <f t="shared" si="197"/>
        <v>287.5</v>
      </c>
      <c r="U1436" s="12">
        <f t="shared" si="194"/>
        <v>341.54999999999995</v>
      </c>
      <c r="V1436" s="12">
        <f t="shared" si="195"/>
        <v>-54.049999999999955</v>
      </c>
    </row>
    <row r="1437" spans="1:22" x14ac:dyDescent="0.25">
      <c r="A1437" s="6" t="s">
        <v>24</v>
      </c>
      <c r="B1437" s="6" t="s">
        <v>23</v>
      </c>
      <c r="C1437" s="27" t="s">
        <v>989</v>
      </c>
      <c r="D1437" s="27" t="s">
        <v>989</v>
      </c>
      <c r="E1437" s="6" t="s">
        <v>655</v>
      </c>
      <c r="F1437" s="6" t="s">
        <v>656</v>
      </c>
      <c r="G1437" s="7" t="s">
        <v>657</v>
      </c>
      <c r="H1437" s="6" t="s">
        <v>990</v>
      </c>
      <c r="I1437" s="6" t="s">
        <v>625</v>
      </c>
      <c r="J1437" s="6" t="s">
        <v>785</v>
      </c>
      <c r="K1437" s="12">
        <v>5</v>
      </c>
      <c r="L1437" s="9">
        <v>5</v>
      </c>
      <c r="M1437" s="12">
        <v>25</v>
      </c>
      <c r="N1437" s="12">
        <v>50</v>
      </c>
      <c r="O1437" s="11">
        <f t="shared" si="198"/>
        <v>5</v>
      </c>
      <c r="P1437" s="12">
        <f t="shared" si="191"/>
        <v>10</v>
      </c>
      <c r="Q1437" s="12">
        <f t="shared" si="192"/>
        <v>15</v>
      </c>
      <c r="R1437" s="6" t="str">
        <f t="shared" si="193"/>
        <v>YES</v>
      </c>
      <c r="S1437" s="6" t="str">
        <f t="shared" si="196"/>
        <v>YES</v>
      </c>
      <c r="T1437" s="12">
        <f t="shared" si="197"/>
        <v>62.5</v>
      </c>
      <c r="U1437" s="12">
        <f t="shared" si="194"/>
        <v>75</v>
      </c>
      <c r="V1437" s="12">
        <f t="shared" si="195"/>
        <v>-12.5</v>
      </c>
    </row>
    <row r="1438" spans="1:22" x14ac:dyDescent="0.25">
      <c r="A1438" s="6" t="s">
        <v>24</v>
      </c>
      <c r="B1438" s="6" t="s">
        <v>23</v>
      </c>
      <c r="C1438" s="27" t="s">
        <v>989</v>
      </c>
      <c r="D1438" s="27" t="s">
        <v>989</v>
      </c>
      <c r="E1438" s="6" t="s">
        <v>655</v>
      </c>
      <c r="F1438" s="6" t="s">
        <v>656</v>
      </c>
      <c r="G1438" s="7" t="s">
        <v>657</v>
      </c>
      <c r="H1438" s="6" t="s">
        <v>990</v>
      </c>
      <c r="I1438" s="6" t="s">
        <v>625</v>
      </c>
      <c r="J1438" s="6" t="s">
        <v>991</v>
      </c>
      <c r="K1438" s="12">
        <v>5</v>
      </c>
      <c r="L1438" s="9">
        <v>24</v>
      </c>
      <c r="M1438" s="12">
        <v>121.5</v>
      </c>
      <c r="N1438" s="12">
        <v>380.34</v>
      </c>
      <c r="O1438" s="11">
        <f t="shared" si="198"/>
        <v>5.0625</v>
      </c>
      <c r="P1438" s="12">
        <f t="shared" si="191"/>
        <v>15.847499999999998</v>
      </c>
      <c r="Q1438" s="12">
        <f t="shared" si="192"/>
        <v>20.91</v>
      </c>
      <c r="R1438" s="6" t="str">
        <f t="shared" si="193"/>
        <v>YES</v>
      </c>
      <c r="S1438" s="6" t="str">
        <f t="shared" si="196"/>
        <v>YES</v>
      </c>
      <c r="T1438" s="12">
        <f t="shared" si="197"/>
        <v>300</v>
      </c>
      <c r="U1438" s="12">
        <f t="shared" si="194"/>
        <v>501.84</v>
      </c>
      <c r="V1438" s="12">
        <f t="shared" si="195"/>
        <v>-201.83999999999997</v>
      </c>
    </row>
    <row r="1439" spans="1:22" x14ac:dyDescent="0.25">
      <c r="A1439" s="6" t="s">
        <v>24</v>
      </c>
      <c r="B1439" s="6" t="s">
        <v>23</v>
      </c>
      <c r="C1439" s="27" t="s">
        <v>989</v>
      </c>
      <c r="D1439" s="27" t="s">
        <v>989</v>
      </c>
      <c r="E1439" s="6" t="s">
        <v>655</v>
      </c>
      <c r="F1439" s="6" t="s">
        <v>656</v>
      </c>
      <c r="G1439" s="7" t="s">
        <v>657</v>
      </c>
      <c r="H1439" s="6" t="s">
        <v>990</v>
      </c>
      <c r="I1439" s="6" t="s">
        <v>625</v>
      </c>
      <c r="J1439" s="6" t="s">
        <v>940</v>
      </c>
      <c r="K1439" s="12">
        <v>5</v>
      </c>
      <c r="L1439" s="9">
        <v>10</v>
      </c>
      <c r="M1439" s="12">
        <v>47.85</v>
      </c>
      <c r="N1439" s="12">
        <v>101.29</v>
      </c>
      <c r="O1439" s="11">
        <f t="shared" si="198"/>
        <v>4.7850000000000001</v>
      </c>
      <c r="P1439" s="12">
        <f t="shared" si="191"/>
        <v>10.129000000000001</v>
      </c>
      <c r="Q1439" s="12">
        <f t="shared" si="192"/>
        <v>14.914000000000001</v>
      </c>
      <c r="R1439" s="6" t="str">
        <f t="shared" si="193"/>
        <v>YES</v>
      </c>
      <c r="S1439" s="6" t="str">
        <f t="shared" si="196"/>
        <v>YES</v>
      </c>
      <c r="T1439" s="12">
        <f t="shared" si="197"/>
        <v>125</v>
      </c>
      <c r="U1439" s="12">
        <f t="shared" si="194"/>
        <v>149.14000000000001</v>
      </c>
      <c r="V1439" s="12">
        <f t="shared" si="195"/>
        <v>-24.140000000000015</v>
      </c>
    </row>
    <row r="1440" spans="1:22" x14ac:dyDescent="0.25">
      <c r="A1440" s="6" t="s">
        <v>24</v>
      </c>
      <c r="B1440" s="6" t="s">
        <v>23</v>
      </c>
      <c r="C1440" s="27" t="s">
        <v>989</v>
      </c>
      <c r="D1440" s="27" t="s">
        <v>989</v>
      </c>
      <c r="E1440" s="6" t="s">
        <v>655</v>
      </c>
      <c r="F1440" s="6" t="s">
        <v>656</v>
      </c>
      <c r="G1440" s="7" t="s">
        <v>657</v>
      </c>
      <c r="H1440" s="6" t="s">
        <v>990</v>
      </c>
      <c r="I1440" s="6" t="s">
        <v>625</v>
      </c>
      <c r="J1440" s="6" t="s">
        <v>775</v>
      </c>
      <c r="K1440" s="12">
        <v>5</v>
      </c>
      <c r="L1440" s="9">
        <v>7</v>
      </c>
      <c r="M1440" s="12">
        <v>35</v>
      </c>
      <c r="N1440" s="12">
        <v>72.42</v>
      </c>
      <c r="O1440" s="11">
        <f t="shared" si="198"/>
        <v>5</v>
      </c>
      <c r="P1440" s="12">
        <f t="shared" si="191"/>
        <v>10.345714285714285</v>
      </c>
      <c r="Q1440" s="12">
        <f t="shared" si="192"/>
        <v>15.345714285714285</v>
      </c>
      <c r="R1440" s="6" t="str">
        <f t="shared" si="193"/>
        <v>YES</v>
      </c>
      <c r="S1440" s="6" t="str">
        <f t="shared" si="196"/>
        <v>YES</v>
      </c>
      <c r="T1440" s="12">
        <f t="shared" si="197"/>
        <v>87.5</v>
      </c>
      <c r="U1440" s="12">
        <f t="shared" si="194"/>
        <v>107.42</v>
      </c>
      <c r="V1440" s="12">
        <f t="shared" si="195"/>
        <v>-19.920000000000002</v>
      </c>
    </row>
    <row r="1441" spans="1:22" x14ac:dyDescent="0.25">
      <c r="A1441" s="6" t="s">
        <v>24</v>
      </c>
      <c r="B1441" s="6" t="s">
        <v>23</v>
      </c>
      <c r="C1441" s="27" t="s">
        <v>989</v>
      </c>
      <c r="D1441" s="27" t="s">
        <v>989</v>
      </c>
      <c r="E1441" s="6" t="s">
        <v>655</v>
      </c>
      <c r="F1441" s="6" t="s">
        <v>656</v>
      </c>
      <c r="G1441" s="7" t="s">
        <v>657</v>
      </c>
      <c r="H1441" s="6" t="s">
        <v>990</v>
      </c>
      <c r="I1441" s="6" t="s">
        <v>625</v>
      </c>
      <c r="J1441" s="6" t="s">
        <v>992</v>
      </c>
      <c r="K1441" s="12">
        <v>5</v>
      </c>
      <c r="L1441" s="9">
        <v>13</v>
      </c>
      <c r="M1441" s="12">
        <v>65</v>
      </c>
      <c r="N1441" s="12">
        <v>130</v>
      </c>
      <c r="O1441" s="11">
        <f t="shared" si="198"/>
        <v>5</v>
      </c>
      <c r="P1441" s="12">
        <f t="shared" si="191"/>
        <v>10</v>
      </c>
      <c r="Q1441" s="12">
        <f t="shared" si="192"/>
        <v>15</v>
      </c>
      <c r="R1441" s="6" t="str">
        <f t="shared" si="193"/>
        <v>YES</v>
      </c>
      <c r="S1441" s="6" t="str">
        <f t="shared" si="196"/>
        <v>YES</v>
      </c>
      <c r="T1441" s="12">
        <f t="shared" si="197"/>
        <v>162.5</v>
      </c>
      <c r="U1441" s="12">
        <f t="shared" si="194"/>
        <v>195</v>
      </c>
      <c r="V1441" s="12">
        <f t="shared" si="195"/>
        <v>-32.5</v>
      </c>
    </row>
    <row r="1442" spans="1:22" x14ac:dyDescent="0.25">
      <c r="A1442" s="6" t="s">
        <v>24</v>
      </c>
      <c r="B1442" s="6" t="s">
        <v>23</v>
      </c>
      <c r="C1442" s="27" t="s">
        <v>989</v>
      </c>
      <c r="D1442" s="27" t="s">
        <v>989</v>
      </c>
      <c r="E1442" s="6" t="s">
        <v>655</v>
      </c>
      <c r="F1442" s="6" t="s">
        <v>656</v>
      </c>
      <c r="G1442" s="7" t="s">
        <v>657</v>
      </c>
      <c r="H1442" s="6" t="s">
        <v>990</v>
      </c>
      <c r="I1442" s="6" t="s">
        <v>625</v>
      </c>
      <c r="J1442" s="6" t="s">
        <v>778</v>
      </c>
      <c r="K1442" s="12">
        <v>5</v>
      </c>
      <c r="L1442" s="9">
        <v>56</v>
      </c>
      <c r="M1442" s="12">
        <v>279.25</v>
      </c>
      <c r="N1442" s="12">
        <v>579.95000000000005</v>
      </c>
      <c r="O1442" s="11">
        <f t="shared" si="198"/>
        <v>4.9866071428571432</v>
      </c>
      <c r="P1442" s="12">
        <f t="shared" si="191"/>
        <v>10.356250000000001</v>
      </c>
      <c r="Q1442" s="12">
        <f t="shared" si="192"/>
        <v>15.342857142857143</v>
      </c>
      <c r="R1442" s="6" t="str">
        <f t="shared" si="193"/>
        <v>YES</v>
      </c>
      <c r="S1442" s="6" t="str">
        <f t="shared" si="196"/>
        <v>YES</v>
      </c>
      <c r="T1442" s="12">
        <f t="shared" si="197"/>
        <v>700</v>
      </c>
      <c r="U1442" s="12">
        <f t="shared" si="194"/>
        <v>859.2</v>
      </c>
      <c r="V1442" s="12">
        <f t="shared" si="195"/>
        <v>-159.20000000000005</v>
      </c>
    </row>
    <row r="1443" spans="1:22" x14ac:dyDescent="0.25">
      <c r="A1443" s="6" t="s">
        <v>24</v>
      </c>
      <c r="B1443" s="6" t="s">
        <v>23</v>
      </c>
      <c r="C1443" s="27" t="s">
        <v>989</v>
      </c>
      <c r="D1443" s="27" t="s">
        <v>989</v>
      </c>
      <c r="E1443" s="6" t="s">
        <v>655</v>
      </c>
      <c r="F1443" s="6" t="s">
        <v>656</v>
      </c>
      <c r="G1443" s="7" t="s">
        <v>657</v>
      </c>
      <c r="H1443" s="6" t="s">
        <v>990</v>
      </c>
      <c r="I1443" s="6" t="s">
        <v>625</v>
      </c>
      <c r="J1443" s="6" t="s">
        <v>787</v>
      </c>
      <c r="K1443" s="12">
        <v>5</v>
      </c>
      <c r="L1443" s="9">
        <v>11</v>
      </c>
      <c r="M1443" s="12">
        <v>53.75</v>
      </c>
      <c r="N1443" s="12">
        <v>107.5</v>
      </c>
      <c r="O1443" s="11">
        <f t="shared" si="198"/>
        <v>4.8863636363636367</v>
      </c>
      <c r="P1443" s="12">
        <f t="shared" si="191"/>
        <v>9.7727272727272734</v>
      </c>
      <c r="Q1443" s="12">
        <f t="shared" si="192"/>
        <v>14.659090909090908</v>
      </c>
      <c r="R1443" s="6" t="str">
        <f t="shared" si="193"/>
        <v>YES</v>
      </c>
      <c r="S1443" s="6" t="str">
        <f t="shared" si="196"/>
        <v>YES</v>
      </c>
      <c r="T1443" s="12">
        <f t="shared" si="197"/>
        <v>137.5</v>
      </c>
      <c r="U1443" s="12">
        <f t="shared" si="194"/>
        <v>161.25</v>
      </c>
      <c r="V1443" s="12">
        <f t="shared" si="195"/>
        <v>-23.75</v>
      </c>
    </row>
    <row r="1444" spans="1:22" x14ac:dyDescent="0.25">
      <c r="A1444" s="6" t="s">
        <v>24</v>
      </c>
      <c r="B1444" s="6" t="s">
        <v>23</v>
      </c>
      <c r="C1444" s="27" t="s">
        <v>989</v>
      </c>
      <c r="D1444" s="27" t="s">
        <v>989</v>
      </c>
      <c r="E1444" s="6" t="s">
        <v>655</v>
      </c>
      <c r="F1444" s="6" t="s">
        <v>656</v>
      </c>
      <c r="G1444" s="7" t="s">
        <v>657</v>
      </c>
      <c r="H1444" s="6" t="s">
        <v>990</v>
      </c>
      <c r="I1444" s="6" t="s">
        <v>625</v>
      </c>
      <c r="J1444" s="6" t="s">
        <v>782</v>
      </c>
      <c r="K1444" s="12">
        <v>5</v>
      </c>
      <c r="L1444" s="9">
        <v>11</v>
      </c>
      <c r="M1444" s="12">
        <v>52.5</v>
      </c>
      <c r="N1444" s="12">
        <v>105</v>
      </c>
      <c r="O1444" s="11">
        <f t="shared" si="198"/>
        <v>4.7727272727272725</v>
      </c>
      <c r="P1444" s="12">
        <f t="shared" si="191"/>
        <v>9.545454545454545</v>
      </c>
      <c r="Q1444" s="12">
        <f t="shared" si="192"/>
        <v>14.318181818181818</v>
      </c>
      <c r="R1444" s="6" t="str">
        <f t="shared" si="193"/>
        <v>YES</v>
      </c>
      <c r="S1444" s="6" t="str">
        <f t="shared" si="196"/>
        <v>YES</v>
      </c>
      <c r="T1444" s="12">
        <f t="shared" si="197"/>
        <v>137.5</v>
      </c>
      <c r="U1444" s="12">
        <f t="shared" si="194"/>
        <v>157.5</v>
      </c>
      <c r="V1444" s="12">
        <f t="shared" si="195"/>
        <v>-20</v>
      </c>
    </row>
    <row r="1445" spans="1:22" x14ac:dyDescent="0.25">
      <c r="A1445" s="6" t="s">
        <v>24</v>
      </c>
      <c r="B1445" s="6" t="s">
        <v>23</v>
      </c>
      <c r="C1445" s="6" t="s">
        <v>999</v>
      </c>
      <c r="D1445" s="6" t="s">
        <v>999</v>
      </c>
      <c r="E1445" s="6" t="s">
        <v>655</v>
      </c>
      <c r="F1445" s="6" t="s">
        <v>656</v>
      </c>
      <c r="G1445" s="7" t="s">
        <v>657</v>
      </c>
      <c r="H1445" s="6" t="s">
        <v>998</v>
      </c>
      <c r="I1445" s="6" t="s">
        <v>945</v>
      </c>
      <c r="J1445" s="6" t="s">
        <v>993</v>
      </c>
      <c r="K1445" s="12">
        <v>14.99</v>
      </c>
      <c r="L1445" s="9">
        <v>17</v>
      </c>
      <c r="M1445" s="12">
        <v>253</v>
      </c>
      <c r="N1445" s="12">
        <v>157</v>
      </c>
      <c r="O1445" s="11">
        <f t="shared" si="198"/>
        <v>14.882352941176471</v>
      </c>
      <c r="P1445" s="12">
        <f t="shared" si="191"/>
        <v>9.235294117647058</v>
      </c>
      <c r="Q1445" s="12">
        <f t="shared" si="192"/>
        <v>24.117647058823529</v>
      </c>
      <c r="R1445" s="6" t="str">
        <f t="shared" si="193"/>
        <v>YES</v>
      </c>
      <c r="S1445" s="6" t="str">
        <f t="shared" si="196"/>
        <v>YES</v>
      </c>
      <c r="T1445" s="12">
        <f t="shared" si="197"/>
        <v>212.5</v>
      </c>
      <c r="U1445" s="12">
        <f t="shared" si="194"/>
        <v>410</v>
      </c>
      <c r="V1445" s="12">
        <f t="shared" si="195"/>
        <v>-197.5</v>
      </c>
    </row>
    <row r="1446" spans="1:22" x14ac:dyDescent="0.25">
      <c r="A1446" s="6" t="s">
        <v>24</v>
      </c>
      <c r="B1446" s="6" t="s">
        <v>23</v>
      </c>
      <c r="C1446" s="6" t="s">
        <v>999</v>
      </c>
      <c r="D1446" s="6" t="s">
        <v>999</v>
      </c>
      <c r="E1446" s="6" t="s">
        <v>655</v>
      </c>
      <c r="F1446" s="6" t="s">
        <v>656</v>
      </c>
      <c r="G1446" s="7" t="s">
        <v>657</v>
      </c>
      <c r="H1446" s="6" t="s">
        <v>998</v>
      </c>
      <c r="I1446" s="6" t="s">
        <v>945</v>
      </c>
      <c r="J1446" s="6" t="s">
        <v>994</v>
      </c>
      <c r="K1446" s="12">
        <v>14</v>
      </c>
      <c r="L1446" s="9">
        <v>5</v>
      </c>
      <c r="M1446" s="12">
        <v>70</v>
      </c>
      <c r="N1446" s="12">
        <v>80</v>
      </c>
      <c r="O1446" s="11">
        <f t="shared" si="198"/>
        <v>14</v>
      </c>
      <c r="P1446" s="12">
        <f t="shared" si="191"/>
        <v>16</v>
      </c>
      <c r="Q1446" s="12">
        <f t="shared" si="192"/>
        <v>30</v>
      </c>
      <c r="R1446" s="6" t="str">
        <f t="shared" si="193"/>
        <v>YES</v>
      </c>
      <c r="S1446" s="6" t="str">
        <f t="shared" si="196"/>
        <v>YES</v>
      </c>
      <c r="T1446" s="12">
        <f t="shared" si="197"/>
        <v>62.5</v>
      </c>
      <c r="U1446" s="12">
        <f t="shared" si="194"/>
        <v>150</v>
      </c>
      <c r="V1446" s="12">
        <f t="shared" si="195"/>
        <v>-87.5</v>
      </c>
    </row>
    <row r="1447" spans="1:22" x14ac:dyDescent="0.25">
      <c r="A1447" s="6" t="s">
        <v>24</v>
      </c>
      <c r="B1447" s="6" t="s">
        <v>23</v>
      </c>
      <c r="C1447" s="6" t="s">
        <v>999</v>
      </c>
      <c r="D1447" s="6" t="s">
        <v>999</v>
      </c>
      <c r="E1447" s="6" t="s">
        <v>655</v>
      </c>
      <c r="F1447" s="6" t="s">
        <v>656</v>
      </c>
      <c r="G1447" s="7" t="s">
        <v>657</v>
      </c>
      <c r="H1447" s="6" t="s">
        <v>998</v>
      </c>
      <c r="I1447" s="6" t="s">
        <v>945</v>
      </c>
      <c r="J1447" s="6" t="s">
        <v>995</v>
      </c>
      <c r="K1447" s="12">
        <v>14</v>
      </c>
      <c r="L1447" s="9">
        <v>367</v>
      </c>
      <c r="M1447" s="12">
        <v>5133</v>
      </c>
      <c r="N1447" s="12">
        <v>4022</v>
      </c>
      <c r="O1447" s="11">
        <f t="shared" si="198"/>
        <v>13.986376021798366</v>
      </c>
      <c r="P1447" s="12">
        <f t="shared" si="191"/>
        <v>10.959128065395095</v>
      </c>
      <c r="Q1447" s="12">
        <f t="shared" si="192"/>
        <v>24.945504087193459</v>
      </c>
      <c r="R1447" s="6" t="str">
        <f t="shared" si="193"/>
        <v>YES</v>
      </c>
      <c r="S1447" s="6" t="str">
        <f t="shared" si="196"/>
        <v>YES</v>
      </c>
      <c r="T1447" s="12">
        <f t="shared" si="197"/>
        <v>4587.5</v>
      </c>
      <c r="U1447" s="12">
        <f t="shared" si="194"/>
        <v>9155</v>
      </c>
      <c r="V1447" s="12">
        <f t="shared" si="195"/>
        <v>-4567.5</v>
      </c>
    </row>
    <row r="1448" spans="1:22" x14ac:dyDescent="0.25">
      <c r="A1448" s="6" t="s">
        <v>24</v>
      </c>
      <c r="B1448" s="6" t="s">
        <v>23</v>
      </c>
      <c r="C1448" s="6" t="s">
        <v>999</v>
      </c>
      <c r="D1448" s="6" t="s">
        <v>999</v>
      </c>
      <c r="E1448" s="6" t="s">
        <v>655</v>
      </c>
      <c r="F1448" s="6" t="s">
        <v>656</v>
      </c>
      <c r="G1448" s="7" t="s">
        <v>657</v>
      </c>
      <c r="H1448" s="6" t="s">
        <v>998</v>
      </c>
      <c r="I1448" s="6" t="s">
        <v>945</v>
      </c>
      <c r="J1448" s="6" t="s">
        <v>996</v>
      </c>
      <c r="K1448" s="12">
        <v>14.75</v>
      </c>
      <c r="L1448" s="9">
        <v>331</v>
      </c>
      <c r="M1448" s="12">
        <v>4882</v>
      </c>
      <c r="N1448" s="12">
        <v>4306</v>
      </c>
      <c r="O1448" s="11">
        <f t="shared" si="198"/>
        <v>14.749244712990937</v>
      </c>
      <c r="P1448" s="12">
        <f t="shared" si="191"/>
        <v>13.009063444108762</v>
      </c>
      <c r="Q1448" s="12">
        <f t="shared" si="192"/>
        <v>27.758308157099698</v>
      </c>
      <c r="R1448" s="6" t="str">
        <f t="shared" si="193"/>
        <v>YES</v>
      </c>
      <c r="S1448" s="6" t="str">
        <f t="shared" si="196"/>
        <v>YES</v>
      </c>
      <c r="T1448" s="12">
        <f t="shared" si="197"/>
        <v>4137.5</v>
      </c>
      <c r="U1448" s="12">
        <f t="shared" si="194"/>
        <v>9188</v>
      </c>
      <c r="V1448" s="12">
        <f t="shared" si="195"/>
        <v>-5050.5</v>
      </c>
    </row>
    <row r="1449" spans="1:22" x14ac:dyDescent="0.25">
      <c r="A1449" s="6" t="s">
        <v>24</v>
      </c>
      <c r="B1449" s="6" t="s">
        <v>23</v>
      </c>
      <c r="C1449" s="6" t="s">
        <v>999</v>
      </c>
      <c r="D1449" s="6" t="s">
        <v>999</v>
      </c>
      <c r="E1449" s="6" t="s">
        <v>655</v>
      </c>
      <c r="F1449" s="6" t="s">
        <v>656</v>
      </c>
      <c r="G1449" s="7" t="s">
        <v>657</v>
      </c>
      <c r="H1449" s="6" t="s">
        <v>998</v>
      </c>
      <c r="I1449" s="6" t="s">
        <v>945</v>
      </c>
      <c r="J1449" s="6" t="s">
        <v>997</v>
      </c>
      <c r="K1449" s="12">
        <v>14.99</v>
      </c>
      <c r="L1449" s="9">
        <v>145</v>
      </c>
      <c r="M1449" s="12">
        <v>2172</v>
      </c>
      <c r="N1449" s="12">
        <v>655</v>
      </c>
      <c r="O1449" s="11">
        <f t="shared" si="198"/>
        <v>14.979310344827587</v>
      </c>
      <c r="P1449" s="12">
        <f t="shared" si="191"/>
        <v>4.5172413793103452</v>
      </c>
      <c r="Q1449" s="12">
        <f t="shared" si="192"/>
        <v>19.49655172413793</v>
      </c>
      <c r="R1449" s="6" t="str">
        <f t="shared" si="193"/>
        <v>YES</v>
      </c>
      <c r="S1449" s="6" t="str">
        <f t="shared" si="196"/>
        <v>YES</v>
      </c>
      <c r="T1449" s="12">
        <f t="shared" si="197"/>
        <v>1812.5</v>
      </c>
      <c r="U1449" s="12">
        <f t="shared" si="194"/>
        <v>2827</v>
      </c>
      <c r="V1449" s="12">
        <f t="shared" si="195"/>
        <v>-1014.5</v>
      </c>
    </row>
    <row r="1450" spans="1:22" x14ac:dyDescent="0.25">
      <c r="A1450" s="6" t="s">
        <v>24</v>
      </c>
      <c r="B1450" s="6" t="s">
        <v>23</v>
      </c>
      <c r="C1450" s="6" t="s">
        <v>999</v>
      </c>
      <c r="D1450" s="6" t="s">
        <v>999</v>
      </c>
      <c r="E1450" s="6" t="s">
        <v>655</v>
      </c>
      <c r="F1450" s="6" t="s">
        <v>656</v>
      </c>
      <c r="G1450" s="7" t="s">
        <v>657</v>
      </c>
      <c r="H1450" s="6" t="s">
        <v>998</v>
      </c>
      <c r="I1450" s="6" t="s">
        <v>945</v>
      </c>
      <c r="J1450" s="6" t="s">
        <v>755</v>
      </c>
      <c r="K1450" s="12">
        <v>14</v>
      </c>
      <c r="L1450" s="9">
        <v>9</v>
      </c>
      <c r="M1450" s="12">
        <v>123</v>
      </c>
      <c r="N1450" s="12">
        <v>24</v>
      </c>
      <c r="O1450" s="11">
        <f t="shared" si="198"/>
        <v>13.666666666666666</v>
      </c>
      <c r="P1450" s="12">
        <f t="shared" si="191"/>
        <v>2.6666666666666665</v>
      </c>
      <c r="Q1450" s="12">
        <f t="shared" si="192"/>
        <v>16.333333333333332</v>
      </c>
      <c r="R1450" s="6" t="str">
        <f t="shared" si="193"/>
        <v>YES</v>
      </c>
      <c r="S1450" s="6" t="str">
        <f t="shared" si="196"/>
        <v>YES</v>
      </c>
      <c r="T1450" s="12">
        <f t="shared" si="197"/>
        <v>112.5</v>
      </c>
      <c r="U1450" s="12">
        <f t="shared" si="194"/>
        <v>147</v>
      </c>
      <c r="V1450" s="12">
        <f t="shared" si="195"/>
        <v>-34.5</v>
      </c>
    </row>
    <row r="1451" spans="1:22" x14ac:dyDescent="0.25">
      <c r="A1451" s="6" t="s">
        <v>24</v>
      </c>
      <c r="B1451" s="6" t="s">
        <v>23</v>
      </c>
      <c r="C1451" s="27" t="s">
        <v>1000</v>
      </c>
      <c r="D1451" s="27" t="s">
        <v>1000</v>
      </c>
      <c r="E1451" s="6" t="s">
        <v>655</v>
      </c>
      <c r="F1451" s="6" t="s">
        <v>656</v>
      </c>
      <c r="G1451" s="7" t="s">
        <v>657</v>
      </c>
      <c r="H1451" s="6" t="s">
        <v>1001</v>
      </c>
      <c r="I1451" s="6" t="s">
        <v>935</v>
      </c>
      <c r="J1451" s="6" t="s">
        <v>1002</v>
      </c>
      <c r="K1451" s="12">
        <v>5</v>
      </c>
      <c r="L1451" s="9">
        <v>273</v>
      </c>
      <c r="M1451" s="12">
        <v>1363</v>
      </c>
      <c r="N1451" s="12">
        <v>12622.01</v>
      </c>
      <c r="O1451" s="11">
        <f t="shared" si="198"/>
        <v>4.9926739926739927</v>
      </c>
      <c r="P1451" s="12">
        <f t="shared" si="191"/>
        <v>46.234468864468866</v>
      </c>
      <c r="Q1451" s="12">
        <f t="shared" si="192"/>
        <v>51.227142857142859</v>
      </c>
      <c r="R1451" s="6" t="str">
        <f t="shared" si="193"/>
        <v>YES</v>
      </c>
      <c r="S1451" s="6" t="str">
        <f t="shared" si="196"/>
        <v>YES</v>
      </c>
      <c r="T1451" s="12">
        <f t="shared" si="197"/>
        <v>3412.5</v>
      </c>
      <c r="U1451" s="12">
        <f t="shared" si="194"/>
        <v>13985.01</v>
      </c>
      <c r="V1451" s="12">
        <f t="shared" si="195"/>
        <v>-10572.51</v>
      </c>
    </row>
    <row r="1452" spans="1:22" x14ac:dyDescent="0.25">
      <c r="A1452" s="6" t="s">
        <v>24</v>
      </c>
      <c r="B1452" s="6" t="s">
        <v>23</v>
      </c>
      <c r="C1452" s="27" t="s">
        <v>1000</v>
      </c>
      <c r="D1452" s="27" t="s">
        <v>1000</v>
      </c>
      <c r="E1452" s="6" t="s">
        <v>655</v>
      </c>
      <c r="F1452" s="6" t="s">
        <v>656</v>
      </c>
      <c r="G1452" s="7" t="s">
        <v>657</v>
      </c>
      <c r="H1452" s="6" t="s">
        <v>1001</v>
      </c>
      <c r="I1452" s="6" t="s">
        <v>935</v>
      </c>
      <c r="J1452" s="6" t="s">
        <v>1003</v>
      </c>
      <c r="K1452" s="12">
        <v>5</v>
      </c>
      <c r="L1452" s="9">
        <v>98</v>
      </c>
      <c r="M1452" s="12">
        <v>491.4</v>
      </c>
      <c r="N1452" s="12">
        <v>3618.23</v>
      </c>
      <c r="O1452" s="11">
        <f t="shared" si="198"/>
        <v>5.0142857142857142</v>
      </c>
      <c r="P1452" s="12">
        <f t="shared" si="191"/>
        <v>36.920714285714283</v>
      </c>
      <c r="Q1452" s="12">
        <f t="shared" si="192"/>
        <v>41.935000000000002</v>
      </c>
      <c r="R1452" s="6" t="str">
        <f t="shared" si="193"/>
        <v>YES</v>
      </c>
      <c r="S1452" s="6" t="str">
        <f t="shared" si="196"/>
        <v>YES</v>
      </c>
      <c r="T1452" s="12">
        <f t="shared" si="197"/>
        <v>1225</v>
      </c>
      <c r="U1452" s="12">
        <f t="shared" si="194"/>
        <v>4109.63</v>
      </c>
      <c r="V1452" s="12">
        <f t="shared" si="195"/>
        <v>-2884.63</v>
      </c>
    </row>
    <row r="1453" spans="1:22" x14ac:dyDescent="0.25">
      <c r="A1453" s="6" t="s">
        <v>24</v>
      </c>
      <c r="B1453" s="6" t="s">
        <v>23</v>
      </c>
      <c r="C1453" s="27" t="s">
        <v>1000</v>
      </c>
      <c r="D1453" s="27" t="s">
        <v>1000</v>
      </c>
      <c r="E1453" s="6" t="s">
        <v>655</v>
      </c>
      <c r="F1453" s="6" t="s">
        <v>656</v>
      </c>
      <c r="G1453" s="7" t="s">
        <v>657</v>
      </c>
      <c r="H1453" s="6" t="s">
        <v>1001</v>
      </c>
      <c r="I1453" s="6" t="s">
        <v>935</v>
      </c>
      <c r="J1453" s="6" t="s">
        <v>1004</v>
      </c>
      <c r="K1453" s="12">
        <v>5</v>
      </c>
      <c r="L1453" s="9">
        <v>303</v>
      </c>
      <c r="M1453" s="12">
        <v>1515.2</v>
      </c>
      <c r="N1453" s="12">
        <v>15517.63</v>
      </c>
      <c r="O1453" s="11">
        <f t="shared" si="198"/>
        <v>5.000660066006601</v>
      </c>
      <c r="P1453" s="12">
        <f t="shared" si="191"/>
        <v>51.213300330033</v>
      </c>
      <c r="Q1453" s="12">
        <f t="shared" si="192"/>
        <v>56.213960396039596</v>
      </c>
      <c r="R1453" s="6" t="str">
        <f t="shared" si="193"/>
        <v>YES</v>
      </c>
      <c r="S1453" s="6" t="str">
        <f t="shared" si="196"/>
        <v>YES</v>
      </c>
      <c r="T1453" s="12">
        <f t="shared" si="197"/>
        <v>3787.5</v>
      </c>
      <c r="U1453" s="12">
        <f t="shared" si="194"/>
        <v>17032.829999999998</v>
      </c>
      <c r="V1453" s="12">
        <f t="shared" si="195"/>
        <v>-13245.329999999998</v>
      </c>
    </row>
    <row r="1454" spans="1:22" x14ac:dyDescent="0.25">
      <c r="A1454" s="6" t="s">
        <v>24</v>
      </c>
      <c r="B1454" s="6" t="s">
        <v>23</v>
      </c>
      <c r="C1454" s="27" t="s">
        <v>1000</v>
      </c>
      <c r="D1454" s="27" t="s">
        <v>1000</v>
      </c>
      <c r="E1454" s="6" t="s">
        <v>655</v>
      </c>
      <c r="F1454" s="6" t="s">
        <v>656</v>
      </c>
      <c r="G1454" s="7" t="s">
        <v>657</v>
      </c>
      <c r="H1454" s="6" t="s">
        <v>1001</v>
      </c>
      <c r="I1454" s="6" t="s">
        <v>935</v>
      </c>
      <c r="J1454" s="6" t="s">
        <v>1004</v>
      </c>
      <c r="K1454" s="12">
        <v>10</v>
      </c>
      <c r="L1454" s="9">
        <v>86</v>
      </c>
      <c r="M1454" s="12">
        <v>857.5</v>
      </c>
      <c r="O1454" s="11">
        <f t="shared" si="198"/>
        <v>9.970930232558139</v>
      </c>
      <c r="P1454" s="12">
        <f t="shared" si="191"/>
        <v>0</v>
      </c>
      <c r="Q1454" s="12">
        <f t="shared" si="192"/>
        <v>9.970930232558139</v>
      </c>
      <c r="R1454" s="6" t="str">
        <f t="shared" si="193"/>
        <v>NO</v>
      </c>
      <c r="S1454" s="6" t="str">
        <f t="shared" si="196"/>
        <v>YES</v>
      </c>
      <c r="T1454" s="12">
        <f t="shared" si="197"/>
        <v>1075</v>
      </c>
      <c r="U1454" s="12">
        <f t="shared" si="194"/>
        <v>857.5</v>
      </c>
      <c r="V1454" s="12">
        <f t="shared" si="195"/>
        <v>217.5</v>
      </c>
    </row>
    <row r="1455" spans="1:22" x14ac:dyDescent="0.25">
      <c r="A1455" s="6" t="s">
        <v>24</v>
      </c>
      <c r="B1455" s="6" t="s">
        <v>23</v>
      </c>
      <c r="C1455" s="27" t="s">
        <v>1000</v>
      </c>
      <c r="D1455" s="27" t="s">
        <v>1000</v>
      </c>
      <c r="E1455" s="6" t="s">
        <v>655</v>
      </c>
      <c r="F1455" s="6" t="s">
        <v>656</v>
      </c>
      <c r="G1455" s="7" t="s">
        <v>657</v>
      </c>
      <c r="H1455" s="6" t="s">
        <v>1001</v>
      </c>
      <c r="I1455" s="6" t="s">
        <v>935</v>
      </c>
      <c r="J1455" s="6" t="s">
        <v>1005</v>
      </c>
      <c r="K1455" s="12">
        <v>5</v>
      </c>
      <c r="L1455" s="9">
        <v>338</v>
      </c>
      <c r="M1455" s="12">
        <v>1688.65</v>
      </c>
      <c r="N1455" s="12">
        <v>15171.48</v>
      </c>
      <c r="O1455" s="11">
        <f t="shared" si="198"/>
        <v>4.9960059171597635</v>
      </c>
      <c r="P1455" s="12">
        <f t="shared" si="191"/>
        <v>44.886035502958578</v>
      </c>
      <c r="Q1455" s="12">
        <f t="shared" si="192"/>
        <v>49.882041420118348</v>
      </c>
      <c r="R1455" s="6" t="str">
        <f t="shared" si="193"/>
        <v>YES</v>
      </c>
      <c r="S1455" s="6" t="str">
        <f t="shared" si="196"/>
        <v>YES</v>
      </c>
      <c r="T1455" s="12">
        <f t="shared" si="197"/>
        <v>4225</v>
      </c>
      <c r="U1455" s="12">
        <f t="shared" si="194"/>
        <v>16860.13</v>
      </c>
      <c r="V1455" s="12">
        <f t="shared" si="195"/>
        <v>-12635.130000000001</v>
      </c>
    </row>
    <row r="1456" spans="1:22" x14ac:dyDescent="0.25">
      <c r="A1456" s="6" t="s">
        <v>24</v>
      </c>
      <c r="B1456" s="6" t="s">
        <v>23</v>
      </c>
      <c r="C1456" s="27" t="s">
        <v>1000</v>
      </c>
      <c r="D1456" s="27" t="s">
        <v>1000</v>
      </c>
      <c r="E1456" s="6" t="s">
        <v>655</v>
      </c>
      <c r="F1456" s="6" t="s">
        <v>656</v>
      </c>
      <c r="G1456" s="7" t="s">
        <v>657</v>
      </c>
      <c r="H1456" s="6" t="s">
        <v>1001</v>
      </c>
      <c r="I1456" s="6" t="s">
        <v>935</v>
      </c>
      <c r="J1456" s="6" t="s">
        <v>1006</v>
      </c>
      <c r="K1456" s="12">
        <v>5</v>
      </c>
      <c r="L1456" s="9">
        <v>95</v>
      </c>
      <c r="M1456" s="12">
        <v>475.3</v>
      </c>
      <c r="N1456" s="12">
        <v>3641.84</v>
      </c>
      <c r="O1456" s="11">
        <f t="shared" si="198"/>
        <v>5.0031578947368418</v>
      </c>
      <c r="P1456" s="12">
        <f t="shared" si="191"/>
        <v>38.335157894736845</v>
      </c>
      <c r="Q1456" s="12">
        <f t="shared" si="192"/>
        <v>43.33831578947369</v>
      </c>
      <c r="R1456" s="6" t="str">
        <f t="shared" si="193"/>
        <v>YES</v>
      </c>
      <c r="S1456" s="6" t="str">
        <f t="shared" si="196"/>
        <v>YES</v>
      </c>
      <c r="T1456" s="12">
        <f t="shared" si="197"/>
        <v>1187.5</v>
      </c>
      <c r="U1456" s="12">
        <f t="shared" si="194"/>
        <v>4117.1400000000003</v>
      </c>
      <c r="V1456" s="12">
        <f t="shared" si="195"/>
        <v>-2929.6400000000003</v>
      </c>
    </row>
    <row r="1457" spans="1:22" x14ac:dyDescent="0.25">
      <c r="A1457" s="6" t="s">
        <v>24</v>
      </c>
      <c r="B1457" s="6" t="s">
        <v>23</v>
      </c>
      <c r="C1457" s="27" t="s">
        <v>1000</v>
      </c>
      <c r="D1457" s="27" t="s">
        <v>1000</v>
      </c>
      <c r="E1457" s="6" t="s">
        <v>655</v>
      </c>
      <c r="F1457" s="6" t="s">
        <v>656</v>
      </c>
      <c r="G1457" s="7" t="s">
        <v>657</v>
      </c>
      <c r="H1457" s="6" t="s">
        <v>1001</v>
      </c>
      <c r="I1457" s="6" t="s">
        <v>935</v>
      </c>
      <c r="J1457" s="6" t="s">
        <v>1007</v>
      </c>
      <c r="K1457" s="12">
        <v>5</v>
      </c>
      <c r="L1457" s="9">
        <v>227</v>
      </c>
      <c r="M1457" s="12">
        <v>1135.2</v>
      </c>
      <c r="N1457" s="12">
        <v>10318.450000000001</v>
      </c>
      <c r="O1457" s="11">
        <f t="shared" si="198"/>
        <v>5.0008810572687228</v>
      </c>
      <c r="P1457" s="12">
        <f t="shared" si="191"/>
        <v>45.4557268722467</v>
      </c>
      <c r="Q1457" s="12">
        <f t="shared" si="192"/>
        <v>50.456607929515428</v>
      </c>
      <c r="R1457" s="6" t="str">
        <f t="shared" si="193"/>
        <v>YES</v>
      </c>
      <c r="S1457" s="6" t="str">
        <f t="shared" si="196"/>
        <v>YES</v>
      </c>
      <c r="T1457" s="12">
        <f t="shared" si="197"/>
        <v>2837.5</v>
      </c>
      <c r="U1457" s="12">
        <f t="shared" si="194"/>
        <v>11453.650000000001</v>
      </c>
      <c r="V1457" s="12">
        <f t="shared" si="195"/>
        <v>-8616.1500000000015</v>
      </c>
    </row>
    <row r="1458" spans="1:22" x14ac:dyDescent="0.25">
      <c r="A1458" s="6" t="s">
        <v>24</v>
      </c>
      <c r="B1458" s="6" t="s">
        <v>23</v>
      </c>
      <c r="C1458" s="27" t="s">
        <v>1000</v>
      </c>
      <c r="D1458" s="27" t="s">
        <v>1000</v>
      </c>
      <c r="E1458" s="6" t="s">
        <v>655</v>
      </c>
      <c r="F1458" s="6" t="s">
        <v>656</v>
      </c>
      <c r="G1458" s="7" t="s">
        <v>657</v>
      </c>
      <c r="H1458" s="6" t="s">
        <v>1001</v>
      </c>
      <c r="I1458" s="6" t="s">
        <v>935</v>
      </c>
      <c r="J1458" s="6" t="s">
        <v>1008</v>
      </c>
      <c r="K1458" s="12">
        <v>5</v>
      </c>
      <c r="L1458" s="9">
        <v>105</v>
      </c>
      <c r="M1458" s="12">
        <v>523.35</v>
      </c>
      <c r="N1458" s="12">
        <v>3886.51</v>
      </c>
      <c r="O1458" s="11">
        <f t="shared" si="198"/>
        <v>4.9842857142857149</v>
      </c>
      <c r="P1458" s="12">
        <f t="shared" si="191"/>
        <v>37.014380952380954</v>
      </c>
      <c r="Q1458" s="12">
        <f t="shared" si="192"/>
        <v>41.998666666666672</v>
      </c>
      <c r="R1458" s="6" t="str">
        <f t="shared" si="193"/>
        <v>YES</v>
      </c>
      <c r="S1458" s="6" t="str">
        <f t="shared" si="196"/>
        <v>YES</v>
      </c>
      <c r="T1458" s="12">
        <f t="shared" si="197"/>
        <v>1312.5</v>
      </c>
      <c r="U1458" s="12">
        <f t="shared" si="194"/>
        <v>4409.8600000000006</v>
      </c>
      <c r="V1458" s="12">
        <f t="shared" si="195"/>
        <v>-3097.3600000000006</v>
      </c>
    </row>
    <row r="1459" spans="1:22" x14ac:dyDescent="0.25">
      <c r="A1459" s="6" t="s">
        <v>24</v>
      </c>
      <c r="B1459" s="6" t="s">
        <v>23</v>
      </c>
      <c r="C1459" s="6" t="s">
        <v>1016</v>
      </c>
      <c r="D1459" s="6" t="s">
        <v>1016</v>
      </c>
      <c r="E1459" s="6" t="s">
        <v>655</v>
      </c>
      <c r="F1459" s="6" t="s">
        <v>656</v>
      </c>
      <c r="G1459" s="7" t="s">
        <v>657</v>
      </c>
      <c r="H1459" s="6" t="s">
        <v>1015</v>
      </c>
      <c r="I1459" s="6" t="s">
        <v>659</v>
      </c>
      <c r="J1459" s="6" t="s">
        <v>1009</v>
      </c>
      <c r="K1459" s="12">
        <v>5</v>
      </c>
      <c r="L1459" s="9">
        <v>181</v>
      </c>
      <c r="M1459" s="12">
        <v>907</v>
      </c>
      <c r="N1459" s="12">
        <v>7914</v>
      </c>
      <c r="O1459" s="11">
        <f t="shared" si="198"/>
        <v>5.0110497237569058</v>
      </c>
      <c r="P1459" s="12">
        <f t="shared" si="191"/>
        <v>43.723756906077348</v>
      </c>
      <c r="Q1459" s="12">
        <f t="shared" si="192"/>
        <v>48.734806629834253</v>
      </c>
      <c r="R1459" s="6" t="str">
        <f t="shared" si="193"/>
        <v>YES</v>
      </c>
      <c r="S1459" s="6" t="str">
        <f t="shared" si="196"/>
        <v>YES</v>
      </c>
      <c r="T1459" s="12">
        <f t="shared" si="197"/>
        <v>2262.5</v>
      </c>
      <c r="U1459" s="12">
        <f t="shared" si="194"/>
        <v>8821</v>
      </c>
      <c r="V1459" s="12">
        <f t="shared" si="195"/>
        <v>-6558.5</v>
      </c>
    </row>
    <row r="1460" spans="1:22" x14ac:dyDescent="0.25">
      <c r="A1460" s="6" t="s">
        <v>24</v>
      </c>
      <c r="B1460" s="6" t="s">
        <v>23</v>
      </c>
      <c r="C1460" s="6" t="s">
        <v>1016</v>
      </c>
      <c r="D1460" s="6" t="s">
        <v>1016</v>
      </c>
      <c r="E1460" s="6" t="s">
        <v>655</v>
      </c>
      <c r="F1460" s="6" t="s">
        <v>656</v>
      </c>
      <c r="G1460" s="7" t="s">
        <v>657</v>
      </c>
      <c r="H1460" s="6" t="s">
        <v>1015</v>
      </c>
      <c r="I1460" s="6" t="s">
        <v>659</v>
      </c>
      <c r="J1460" s="6" t="s">
        <v>1010</v>
      </c>
      <c r="K1460" s="12">
        <v>5</v>
      </c>
      <c r="L1460" s="9">
        <v>6</v>
      </c>
      <c r="M1460" s="12">
        <v>28</v>
      </c>
      <c r="N1460" s="12">
        <v>167</v>
      </c>
      <c r="O1460" s="11">
        <f t="shared" si="198"/>
        <v>4.666666666666667</v>
      </c>
      <c r="P1460" s="12">
        <f t="shared" si="191"/>
        <v>27.833333333333332</v>
      </c>
      <c r="Q1460" s="12">
        <f t="shared" si="192"/>
        <v>32.5</v>
      </c>
      <c r="R1460" s="6" t="str">
        <f t="shared" si="193"/>
        <v>YES</v>
      </c>
      <c r="S1460" s="6" t="str">
        <f t="shared" si="196"/>
        <v>YES</v>
      </c>
      <c r="T1460" s="12">
        <f t="shared" si="197"/>
        <v>75</v>
      </c>
      <c r="U1460" s="12">
        <f t="shared" si="194"/>
        <v>195</v>
      </c>
      <c r="V1460" s="12">
        <f t="shared" si="195"/>
        <v>-120</v>
      </c>
    </row>
    <row r="1461" spans="1:22" x14ac:dyDescent="0.25">
      <c r="A1461" s="6" t="s">
        <v>24</v>
      </c>
      <c r="B1461" s="6" t="s">
        <v>23</v>
      </c>
      <c r="C1461" s="6" t="s">
        <v>1016</v>
      </c>
      <c r="D1461" s="6" t="s">
        <v>1016</v>
      </c>
      <c r="E1461" s="6" t="s">
        <v>655</v>
      </c>
      <c r="F1461" s="6" t="s">
        <v>656</v>
      </c>
      <c r="G1461" s="7" t="s">
        <v>657</v>
      </c>
      <c r="H1461" s="6" t="s">
        <v>1015</v>
      </c>
      <c r="I1461" s="6" t="s">
        <v>659</v>
      </c>
      <c r="J1461" s="6" t="s">
        <v>1011</v>
      </c>
      <c r="K1461" s="12">
        <v>10</v>
      </c>
      <c r="L1461" s="9">
        <v>166</v>
      </c>
      <c r="M1461" s="12">
        <v>1593</v>
      </c>
      <c r="N1461" s="12">
        <v>2563</v>
      </c>
      <c r="O1461" s="11">
        <f t="shared" si="198"/>
        <v>9.5963855421686741</v>
      </c>
      <c r="P1461" s="12">
        <f t="shared" si="191"/>
        <v>15.439759036144578</v>
      </c>
      <c r="Q1461" s="12">
        <f t="shared" si="192"/>
        <v>25.036144578313252</v>
      </c>
      <c r="R1461" s="6" t="str">
        <f t="shared" si="193"/>
        <v>YES</v>
      </c>
      <c r="S1461" s="6" t="str">
        <f t="shared" si="196"/>
        <v>YES</v>
      </c>
      <c r="T1461" s="12">
        <f t="shared" si="197"/>
        <v>2075</v>
      </c>
      <c r="U1461" s="12">
        <f t="shared" si="194"/>
        <v>4156</v>
      </c>
      <c r="V1461" s="12">
        <f t="shared" si="195"/>
        <v>-2081</v>
      </c>
    </row>
    <row r="1462" spans="1:22" x14ac:dyDescent="0.25">
      <c r="A1462" s="6" t="s">
        <v>24</v>
      </c>
      <c r="B1462" s="6" t="s">
        <v>23</v>
      </c>
      <c r="C1462" s="6" t="s">
        <v>1016</v>
      </c>
      <c r="D1462" s="6" t="s">
        <v>1016</v>
      </c>
      <c r="E1462" s="6" t="s">
        <v>655</v>
      </c>
      <c r="F1462" s="6" t="s">
        <v>656</v>
      </c>
      <c r="G1462" s="7" t="s">
        <v>657</v>
      </c>
      <c r="H1462" s="6" t="s">
        <v>1015</v>
      </c>
      <c r="I1462" s="6" t="s">
        <v>659</v>
      </c>
      <c r="J1462" s="6" t="s">
        <v>1012</v>
      </c>
      <c r="K1462" s="12">
        <v>5</v>
      </c>
      <c r="L1462" s="9">
        <v>163</v>
      </c>
      <c r="M1462" s="12">
        <v>815</v>
      </c>
      <c r="N1462" s="12">
        <v>6573</v>
      </c>
      <c r="O1462" s="11">
        <f t="shared" si="198"/>
        <v>5</v>
      </c>
      <c r="P1462" s="12">
        <f t="shared" si="191"/>
        <v>40.325153374233132</v>
      </c>
      <c r="Q1462" s="12">
        <f t="shared" si="192"/>
        <v>45.325153374233132</v>
      </c>
      <c r="R1462" s="6" t="str">
        <f t="shared" si="193"/>
        <v>YES</v>
      </c>
      <c r="S1462" s="6" t="str">
        <f t="shared" si="196"/>
        <v>YES</v>
      </c>
      <c r="T1462" s="12">
        <f t="shared" si="197"/>
        <v>2037.5</v>
      </c>
      <c r="U1462" s="12">
        <f t="shared" si="194"/>
        <v>7388</v>
      </c>
      <c r="V1462" s="12">
        <f t="shared" si="195"/>
        <v>-5350.5</v>
      </c>
    </row>
    <row r="1463" spans="1:22" x14ac:dyDescent="0.25">
      <c r="A1463" s="6" t="s">
        <v>24</v>
      </c>
      <c r="B1463" s="6" t="s">
        <v>23</v>
      </c>
      <c r="C1463" s="6" t="s">
        <v>1016</v>
      </c>
      <c r="D1463" s="6" t="s">
        <v>1016</v>
      </c>
      <c r="E1463" s="6" t="s">
        <v>655</v>
      </c>
      <c r="F1463" s="6" t="s">
        <v>656</v>
      </c>
      <c r="G1463" s="7" t="s">
        <v>657</v>
      </c>
      <c r="H1463" s="6" t="s">
        <v>1015</v>
      </c>
      <c r="I1463" s="6" t="s">
        <v>659</v>
      </c>
      <c r="J1463" s="6" t="s">
        <v>1013</v>
      </c>
      <c r="K1463" s="12">
        <v>5</v>
      </c>
      <c r="L1463" s="9">
        <v>56</v>
      </c>
      <c r="M1463" s="12">
        <v>279</v>
      </c>
      <c r="N1463" s="12">
        <v>1675</v>
      </c>
      <c r="O1463" s="11">
        <f t="shared" si="198"/>
        <v>4.9821428571428568</v>
      </c>
      <c r="P1463" s="12">
        <f t="shared" si="191"/>
        <v>29.910714285714285</v>
      </c>
      <c r="Q1463" s="12">
        <f t="shared" si="192"/>
        <v>34.892857142857146</v>
      </c>
      <c r="R1463" s="6" t="str">
        <f t="shared" si="193"/>
        <v>YES</v>
      </c>
      <c r="S1463" s="6" t="str">
        <f t="shared" si="196"/>
        <v>YES</v>
      </c>
      <c r="T1463" s="12">
        <f t="shared" si="197"/>
        <v>700</v>
      </c>
      <c r="U1463" s="12">
        <f t="shared" si="194"/>
        <v>1954</v>
      </c>
      <c r="V1463" s="12">
        <f t="shared" si="195"/>
        <v>-1254</v>
      </c>
    </row>
    <row r="1464" spans="1:22" x14ac:dyDescent="0.25">
      <c r="A1464" s="6" t="s">
        <v>24</v>
      </c>
      <c r="B1464" s="6" t="s">
        <v>23</v>
      </c>
      <c r="C1464" s="6" t="s">
        <v>1016</v>
      </c>
      <c r="D1464" s="6" t="s">
        <v>1016</v>
      </c>
      <c r="E1464" s="6" t="s">
        <v>655</v>
      </c>
      <c r="F1464" s="6" t="s">
        <v>656</v>
      </c>
      <c r="G1464" s="7" t="s">
        <v>657</v>
      </c>
      <c r="H1464" s="6" t="s">
        <v>1015</v>
      </c>
      <c r="I1464" s="6" t="s">
        <v>659</v>
      </c>
      <c r="J1464" s="6" t="s">
        <v>1014</v>
      </c>
      <c r="K1464" s="12">
        <v>5</v>
      </c>
      <c r="L1464" s="9">
        <v>93</v>
      </c>
      <c r="M1464" s="12">
        <v>464</v>
      </c>
      <c r="N1464" s="12">
        <v>4368</v>
      </c>
      <c r="O1464" s="11">
        <f t="shared" si="198"/>
        <v>4.989247311827957</v>
      </c>
      <c r="P1464" s="12">
        <f t="shared" si="191"/>
        <v>46.967741935483872</v>
      </c>
      <c r="Q1464" s="12">
        <f t="shared" si="192"/>
        <v>51.956989247311824</v>
      </c>
      <c r="R1464" s="6" t="str">
        <f t="shared" si="193"/>
        <v>YES</v>
      </c>
      <c r="S1464" s="6" t="str">
        <f t="shared" si="196"/>
        <v>YES</v>
      </c>
      <c r="T1464" s="12">
        <f t="shared" si="197"/>
        <v>1162.5</v>
      </c>
      <c r="U1464" s="12">
        <f t="shared" si="194"/>
        <v>4832</v>
      </c>
      <c r="V1464" s="12">
        <f t="shared" si="195"/>
        <v>-3669.5</v>
      </c>
    </row>
    <row r="1465" spans="1:22" x14ac:dyDescent="0.25">
      <c r="A1465" s="6" t="s">
        <v>24</v>
      </c>
      <c r="B1465" s="6" t="s">
        <v>23</v>
      </c>
      <c r="C1465" s="6" t="s">
        <v>1017</v>
      </c>
      <c r="D1465" s="6" t="s">
        <v>1017</v>
      </c>
      <c r="E1465" s="6" t="s">
        <v>655</v>
      </c>
      <c r="F1465" s="6" t="s">
        <v>656</v>
      </c>
      <c r="G1465" s="7" t="s">
        <v>657</v>
      </c>
      <c r="H1465" s="6" t="s">
        <v>1018</v>
      </c>
      <c r="I1465" s="6" t="s">
        <v>58</v>
      </c>
      <c r="J1465" s="6" t="s">
        <v>1019</v>
      </c>
      <c r="K1465" s="12">
        <v>12</v>
      </c>
      <c r="L1465" s="9">
        <v>32</v>
      </c>
      <c r="M1465" s="12">
        <v>386</v>
      </c>
      <c r="N1465" s="12">
        <v>438</v>
      </c>
      <c r="O1465" s="11">
        <f t="shared" si="198"/>
        <v>12.0625</v>
      </c>
      <c r="P1465" s="12">
        <f t="shared" si="191"/>
        <v>13.6875</v>
      </c>
      <c r="Q1465" s="12">
        <f t="shared" si="192"/>
        <v>25.75</v>
      </c>
      <c r="R1465" s="6" t="str">
        <f t="shared" si="193"/>
        <v>YES</v>
      </c>
      <c r="S1465" s="6" t="str">
        <f t="shared" si="196"/>
        <v>YES</v>
      </c>
      <c r="T1465" s="12">
        <f t="shared" si="197"/>
        <v>400</v>
      </c>
      <c r="U1465" s="12">
        <f t="shared" si="194"/>
        <v>824</v>
      </c>
      <c r="V1465" s="12">
        <f t="shared" si="195"/>
        <v>-424</v>
      </c>
    </row>
    <row r="1466" spans="1:22" x14ac:dyDescent="0.25">
      <c r="A1466" s="6" t="s">
        <v>24</v>
      </c>
      <c r="B1466" s="6" t="s">
        <v>23</v>
      </c>
      <c r="C1466" s="6" t="s">
        <v>1017</v>
      </c>
      <c r="D1466" s="6" t="s">
        <v>1017</v>
      </c>
      <c r="E1466" s="6" t="s">
        <v>655</v>
      </c>
      <c r="F1466" s="6" t="s">
        <v>656</v>
      </c>
      <c r="G1466" s="7" t="s">
        <v>657</v>
      </c>
      <c r="H1466" s="6" t="s">
        <v>1018</v>
      </c>
      <c r="I1466" s="6" t="s">
        <v>58</v>
      </c>
      <c r="J1466" s="6" t="s">
        <v>1020</v>
      </c>
      <c r="K1466" s="12">
        <v>5</v>
      </c>
      <c r="L1466" s="9">
        <v>199</v>
      </c>
      <c r="M1466" s="12">
        <v>995</v>
      </c>
      <c r="N1466" s="12">
        <v>7215.52</v>
      </c>
      <c r="O1466" s="11">
        <f t="shared" si="198"/>
        <v>5</v>
      </c>
      <c r="P1466" s="12">
        <f t="shared" si="191"/>
        <v>36.25889447236181</v>
      </c>
      <c r="Q1466" s="12">
        <f t="shared" si="192"/>
        <v>41.25889447236181</v>
      </c>
      <c r="R1466" s="6" t="str">
        <f t="shared" si="193"/>
        <v>YES</v>
      </c>
      <c r="S1466" s="6" t="str">
        <f t="shared" si="196"/>
        <v>YES</v>
      </c>
      <c r="T1466" s="12">
        <f t="shared" si="197"/>
        <v>2487.5</v>
      </c>
      <c r="U1466" s="12">
        <f t="shared" si="194"/>
        <v>8210.52</v>
      </c>
      <c r="V1466" s="12">
        <f t="shared" si="195"/>
        <v>-5723.02</v>
      </c>
    </row>
    <row r="1467" spans="1:22" x14ac:dyDescent="0.25">
      <c r="A1467" s="6" t="s">
        <v>24</v>
      </c>
      <c r="B1467" s="6" t="s">
        <v>23</v>
      </c>
      <c r="C1467" s="6" t="s">
        <v>1017</v>
      </c>
      <c r="D1467" s="6" t="s">
        <v>1017</v>
      </c>
      <c r="E1467" s="6" t="s">
        <v>655</v>
      </c>
      <c r="F1467" s="6" t="s">
        <v>656</v>
      </c>
      <c r="G1467" s="7" t="s">
        <v>657</v>
      </c>
      <c r="H1467" s="6" t="s">
        <v>1018</v>
      </c>
      <c r="I1467" s="6" t="s">
        <v>58</v>
      </c>
      <c r="J1467" s="6" t="s">
        <v>1020</v>
      </c>
      <c r="K1467" s="12">
        <v>10</v>
      </c>
      <c r="L1467" s="9">
        <v>160</v>
      </c>
      <c r="M1467" s="12">
        <v>1597</v>
      </c>
      <c r="O1467" s="11">
        <f t="shared" si="198"/>
        <v>9.9812499999999993</v>
      </c>
      <c r="P1467" s="12">
        <f t="shared" si="191"/>
        <v>0</v>
      </c>
      <c r="Q1467" s="12">
        <f t="shared" si="192"/>
        <v>9.9812499999999993</v>
      </c>
      <c r="R1467" s="6" t="str">
        <f t="shared" si="193"/>
        <v>NO</v>
      </c>
      <c r="S1467" s="6" t="str">
        <f t="shared" si="196"/>
        <v>YES</v>
      </c>
      <c r="T1467" s="12">
        <f t="shared" si="197"/>
        <v>2000</v>
      </c>
      <c r="U1467" s="12">
        <f t="shared" si="194"/>
        <v>1597</v>
      </c>
      <c r="V1467" s="12">
        <f t="shared" si="195"/>
        <v>403</v>
      </c>
    </row>
    <row r="1468" spans="1:22" x14ac:dyDescent="0.25">
      <c r="A1468" s="6" t="s">
        <v>24</v>
      </c>
      <c r="B1468" s="6" t="s">
        <v>23</v>
      </c>
      <c r="C1468" s="6" t="s">
        <v>1017</v>
      </c>
      <c r="D1468" s="6" t="s">
        <v>1017</v>
      </c>
      <c r="E1468" s="6" t="s">
        <v>655</v>
      </c>
      <c r="F1468" s="6" t="s">
        <v>656</v>
      </c>
      <c r="G1468" s="7" t="s">
        <v>657</v>
      </c>
      <c r="H1468" s="6" t="s">
        <v>1018</v>
      </c>
      <c r="I1468" s="6" t="s">
        <v>58</v>
      </c>
      <c r="J1468" s="6" t="s">
        <v>1021</v>
      </c>
      <c r="K1468" s="12">
        <v>8.8000000000000007</v>
      </c>
      <c r="L1468" s="9">
        <v>44</v>
      </c>
      <c r="M1468" s="12">
        <v>386.95</v>
      </c>
      <c r="N1468" s="12">
        <v>284.88</v>
      </c>
      <c r="O1468" s="11">
        <f t="shared" si="198"/>
        <v>8.7943181818181824</v>
      </c>
      <c r="P1468" s="12">
        <f t="shared" si="191"/>
        <v>6.4745454545454546</v>
      </c>
      <c r="Q1468" s="12">
        <f t="shared" si="192"/>
        <v>15.268863636363635</v>
      </c>
      <c r="R1468" s="6" t="str">
        <f t="shared" si="193"/>
        <v>YES</v>
      </c>
      <c r="S1468" s="6" t="str">
        <f t="shared" si="196"/>
        <v>YES</v>
      </c>
      <c r="T1468" s="12">
        <f t="shared" si="197"/>
        <v>550</v>
      </c>
      <c r="U1468" s="12">
        <f t="shared" si="194"/>
        <v>671.82999999999993</v>
      </c>
      <c r="V1468" s="12">
        <f t="shared" si="195"/>
        <v>-121.82999999999993</v>
      </c>
    </row>
    <row r="1469" spans="1:22" x14ac:dyDescent="0.25">
      <c r="A1469" s="6" t="s">
        <v>24</v>
      </c>
      <c r="B1469" s="6" t="s">
        <v>23</v>
      </c>
      <c r="C1469" s="6" t="s">
        <v>1017</v>
      </c>
      <c r="D1469" s="6" t="s">
        <v>1017</v>
      </c>
      <c r="E1469" s="6" t="s">
        <v>655</v>
      </c>
      <c r="F1469" s="6" t="s">
        <v>656</v>
      </c>
      <c r="G1469" s="7" t="s">
        <v>657</v>
      </c>
      <c r="H1469" s="6" t="s">
        <v>1018</v>
      </c>
      <c r="I1469" s="6" t="s">
        <v>58</v>
      </c>
      <c r="J1469" s="6" t="s">
        <v>1022</v>
      </c>
      <c r="K1469" s="12">
        <v>5</v>
      </c>
      <c r="L1469" s="9">
        <v>131</v>
      </c>
      <c r="M1469" s="12">
        <v>656</v>
      </c>
      <c r="N1469" s="12">
        <v>4374</v>
      </c>
      <c r="O1469" s="11">
        <f t="shared" si="198"/>
        <v>5.0076335877862599</v>
      </c>
      <c r="P1469" s="12">
        <f t="shared" si="191"/>
        <v>33.389312977099237</v>
      </c>
      <c r="Q1469" s="12">
        <f t="shared" si="192"/>
        <v>38.396946564885496</v>
      </c>
      <c r="R1469" s="6" t="str">
        <f t="shared" si="193"/>
        <v>YES</v>
      </c>
      <c r="S1469" s="6" t="str">
        <f t="shared" si="196"/>
        <v>YES</v>
      </c>
      <c r="T1469" s="12">
        <f t="shared" si="197"/>
        <v>1637.5</v>
      </c>
      <c r="U1469" s="12">
        <f t="shared" si="194"/>
        <v>5030</v>
      </c>
      <c r="V1469" s="12">
        <f t="shared" si="195"/>
        <v>-3392.5</v>
      </c>
    </row>
    <row r="1470" spans="1:22" x14ac:dyDescent="0.25">
      <c r="A1470" s="6" t="s">
        <v>24</v>
      </c>
      <c r="B1470" s="6" t="s">
        <v>23</v>
      </c>
      <c r="C1470" s="6" t="s">
        <v>1017</v>
      </c>
      <c r="D1470" s="6" t="s">
        <v>1017</v>
      </c>
      <c r="E1470" s="6" t="s">
        <v>655</v>
      </c>
      <c r="F1470" s="6" t="s">
        <v>656</v>
      </c>
      <c r="G1470" s="7" t="s">
        <v>657</v>
      </c>
      <c r="H1470" s="6" t="s">
        <v>1018</v>
      </c>
      <c r="I1470" s="6" t="s">
        <v>58</v>
      </c>
      <c r="J1470" s="6" t="s">
        <v>1023</v>
      </c>
      <c r="K1470" s="12">
        <v>5</v>
      </c>
      <c r="L1470" s="9">
        <v>240</v>
      </c>
      <c r="M1470" s="12">
        <v>1200</v>
      </c>
      <c r="N1470" s="12">
        <v>7963</v>
      </c>
      <c r="O1470" s="11">
        <f t="shared" si="198"/>
        <v>5</v>
      </c>
      <c r="P1470" s="12">
        <f t="shared" si="191"/>
        <v>33.179166666666667</v>
      </c>
      <c r="Q1470" s="12">
        <f t="shared" si="192"/>
        <v>38.179166666666667</v>
      </c>
      <c r="R1470" s="6" t="str">
        <f t="shared" si="193"/>
        <v>YES</v>
      </c>
      <c r="S1470" s="6" t="str">
        <f t="shared" si="196"/>
        <v>YES</v>
      </c>
      <c r="T1470" s="12">
        <f t="shared" si="197"/>
        <v>3000</v>
      </c>
      <c r="U1470" s="12">
        <f t="shared" si="194"/>
        <v>9163</v>
      </c>
      <c r="V1470" s="12">
        <f t="shared" si="195"/>
        <v>-6163</v>
      </c>
    </row>
    <row r="1471" spans="1:22" x14ac:dyDescent="0.25">
      <c r="A1471" s="6" t="s">
        <v>24</v>
      </c>
      <c r="B1471" s="6" t="s">
        <v>23</v>
      </c>
      <c r="C1471" s="6" t="s">
        <v>1017</v>
      </c>
      <c r="D1471" s="6" t="s">
        <v>1017</v>
      </c>
      <c r="E1471" s="6" t="s">
        <v>655</v>
      </c>
      <c r="F1471" s="6" t="s">
        <v>656</v>
      </c>
      <c r="G1471" s="7" t="s">
        <v>657</v>
      </c>
      <c r="H1471" s="6" t="s">
        <v>1018</v>
      </c>
      <c r="I1471" s="6" t="s">
        <v>58</v>
      </c>
      <c r="J1471" s="6" t="s">
        <v>1024</v>
      </c>
      <c r="K1471" s="12">
        <v>8</v>
      </c>
      <c r="L1471" s="9">
        <v>272</v>
      </c>
      <c r="M1471" s="12">
        <v>2716.88</v>
      </c>
      <c r="N1471" s="12">
        <v>2569.2399999999998</v>
      </c>
      <c r="O1471" s="11">
        <f t="shared" si="198"/>
        <v>9.9885294117647057</v>
      </c>
      <c r="P1471" s="12">
        <f t="shared" si="191"/>
        <v>9.4457352941176467</v>
      </c>
      <c r="Q1471" s="12">
        <f t="shared" si="192"/>
        <v>19.434264705882352</v>
      </c>
      <c r="R1471" s="6" t="str">
        <f t="shared" si="193"/>
        <v>YES</v>
      </c>
      <c r="S1471" s="6" t="str">
        <f t="shared" si="196"/>
        <v>YES</v>
      </c>
      <c r="T1471" s="12">
        <f t="shared" si="197"/>
        <v>3400</v>
      </c>
      <c r="U1471" s="12">
        <f t="shared" si="194"/>
        <v>5286.12</v>
      </c>
      <c r="V1471" s="12">
        <f t="shared" si="195"/>
        <v>-1886.12</v>
      </c>
    </row>
    <row r="1472" spans="1:22" x14ac:dyDescent="0.25">
      <c r="A1472" s="6" t="s">
        <v>24</v>
      </c>
      <c r="B1472" s="6" t="s">
        <v>23</v>
      </c>
      <c r="C1472" s="6" t="s">
        <v>1017</v>
      </c>
      <c r="D1472" s="6" t="s">
        <v>1017</v>
      </c>
      <c r="E1472" s="6" t="s">
        <v>655</v>
      </c>
      <c r="F1472" s="6" t="s">
        <v>656</v>
      </c>
      <c r="G1472" s="7" t="s">
        <v>657</v>
      </c>
      <c r="H1472" s="6" t="s">
        <v>1018</v>
      </c>
      <c r="I1472" s="6" t="s">
        <v>58</v>
      </c>
      <c r="J1472" s="6" t="s">
        <v>1025</v>
      </c>
      <c r="K1472" s="12">
        <v>8</v>
      </c>
      <c r="L1472" s="9">
        <v>460</v>
      </c>
      <c r="M1472" s="12">
        <v>5688.18</v>
      </c>
      <c r="N1472" s="12">
        <v>2749.18</v>
      </c>
      <c r="O1472" s="11">
        <f t="shared" si="198"/>
        <v>12.365608695652174</v>
      </c>
      <c r="P1472" s="12">
        <f t="shared" si="191"/>
        <v>5.9764782608695652</v>
      </c>
      <c r="Q1472" s="12">
        <f t="shared" si="192"/>
        <v>18.34208695652174</v>
      </c>
      <c r="R1472" s="6" t="str">
        <f t="shared" si="193"/>
        <v>YES</v>
      </c>
      <c r="S1472" s="6" t="str">
        <f t="shared" si="196"/>
        <v>YES</v>
      </c>
      <c r="T1472" s="12">
        <f t="shared" si="197"/>
        <v>5750</v>
      </c>
      <c r="U1472" s="12">
        <f t="shared" si="194"/>
        <v>8437.36</v>
      </c>
      <c r="V1472" s="12">
        <f t="shared" si="195"/>
        <v>-2687.3600000000006</v>
      </c>
    </row>
    <row r="1473" spans="1:22" x14ac:dyDescent="0.25">
      <c r="A1473" s="6" t="s">
        <v>24</v>
      </c>
      <c r="B1473" s="6" t="s">
        <v>23</v>
      </c>
      <c r="C1473" s="6" t="s">
        <v>1035</v>
      </c>
      <c r="D1473" s="6" t="s">
        <v>1035</v>
      </c>
      <c r="E1473" s="6" t="s">
        <v>655</v>
      </c>
      <c r="F1473" s="6" t="s">
        <v>656</v>
      </c>
      <c r="G1473" s="7" t="s">
        <v>657</v>
      </c>
      <c r="H1473" s="6" t="s">
        <v>1036</v>
      </c>
      <c r="I1473" s="6" t="s">
        <v>659</v>
      </c>
      <c r="J1473" s="6" t="s">
        <v>1026</v>
      </c>
      <c r="K1473" s="12">
        <v>5</v>
      </c>
      <c r="L1473" s="9">
        <v>383</v>
      </c>
      <c r="M1473" s="12">
        <v>1915</v>
      </c>
      <c r="N1473" s="12">
        <v>7416</v>
      </c>
      <c r="O1473" s="11">
        <f t="shared" si="198"/>
        <v>5</v>
      </c>
      <c r="P1473" s="12">
        <f t="shared" si="191"/>
        <v>19.362924281984334</v>
      </c>
      <c r="Q1473" s="12">
        <f t="shared" si="192"/>
        <v>24.362924281984334</v>
      </c>
      <c r="R1473" s="6" t="str">
        <f t="shared" si="193"/>
        <v>YES</v>
      </c>
      <c r="S1473" s="6" t="str">
        <f t="shared" si="196"/>
        <v>YES</v>
      </c>
      <c r="T1473" s="12">
        <f t="shared" si="197"/>
        <v>4787.5</v>
      </c>
      <c r="U1473" s="12">
        <f t="shared" si="194"/>
        <v>9331</v>
      </c>
      <c r="V1473" s="12">
        <f t="shared" si="195"/>
        <v>-4543.5</v>
      </c>
    </row>
    <row r="1474" spans="1:22" x14ac:dyDescent="0.25">
      <c r="A1474" s="6" t="s">
        <v>24</v>
      </c>
      <c r="B1474" s="6" t="s">
        <v>23</v>
      </c>
      <c r="C1474" s="6" t="s">
        <v>1035</v>
      </c>
      <c r="D1474" s="6" t="s">
        <v>1035</v>
      </c>
      <c r="E1474" s="6" t="s">
        <v>655</v>
      </c>
      <c r="F1474" s="6" t="s">
        <v>656</v>
      </c>
      <c r="G1474" s="7" t="s">
        <v>657</v>
      </c>
      <c r="H1474" s="6" t="s">
        <v>1036</v>
      </c>
      <c r="I1474" s="6" t="s">
        <v>659</v>
      </c>
      <c r="J1474" s="6" t="s">
        <v>1027</v>
      </c>
      <c r="K1474" s="12">
        <v>5</v>
      </c>
      <c r="L1474" s="9">
        <v>171</v>
      </c>
      <c r="M1474" s="12">
        <v>853</v>
      </c>
      <c r="N1474" s="12">
        <v>3035</v>
      </c>
      <c r="O1474" s="11">
        <f t="shared" si="198"/>
        <v>4.9883040935672511</v>
      </c>
      <c r="P1474" s="12">
        <f t="shared" ref="P1474:P1537" si="199">N1474/L1474</f>
        <v>17.748538011695906</v>
      </c>
      <c r="Q1474" s="12">
        <f t="shared" ref="Q1474:Q1537" si="200">(M1474+N1474)/L1474</f>
        <v>22.736842105263158</v>
      </c>
      <c r="R1474" s="6" t="str">
        <f t="shared" ref="R1474:R1537" si="201">IF(Q1474&gt;12.49,"YES","NO")</f>
        <v>YES</v>
      </c>
      <c r="S1474" s="6" t="str">
        <f t="shared" si="196"/>
        <v>YES</v>
      </c>
      <c r="T1474" s="12">
        <f t="shared" si="197"/>
        <v>2137.5</v>
      </c>
      <c r="U1474" s="12">
        <f t="shared" ref="U1474:U1537" si="202">M1474+N1474</f>
        <v>3888</v>
      </c>
      <c r="V1474" s="12">
        <f t="shared" ref="V1474:V1537" si="203">T1474-U1474</f>
        <v>-1750.5</v>
      </c>
    </row>
    <row r="1475" spans="1:22" x14ac:dyDescent="0.25">
      <c r="A1475" s="6" t="s">
        <v>24</v>
      </c>
      <c r="B1475" s="6" t="s">
        <v>23</v>
      </c>
      <c r="C1475" s="6" t="s">
        <v>1035</v>
      </c>
      <c r="D1475" s="6" t="s">
        <v>1035</v>
      </c>
      <c r="E1475" s="6" t="s">
        <v>655</v>
      </c>
      <c r="F1475" s="6" t="s">
        <v>656</v>
      </c>
      <c r="G1475" s="7" t="s">
        <v>657</v>
      </c>
      <c r="H1475" s="6" t="s">
        <v>1036</v>
      </c>
      <c r="I1475" s="6" t="s">
        <v>659</v>
      </c>
      <c r="J1475" s="6" t="s">
        <v>1028</v>
      </c>
      <c r="K1475" s="12">
        <v>5</v>
      </c>
      <c r="L1475" s="9">
        <v>235</v>
      </c>
      <c r="M1475" s="12">
        <v>1175</v>
      </c>
      <c r="N1475" s="12">
        <v>5091</v>
      </c>
      <c r="O1475" s="11">
        <f t="shared" si="198"/>
        <v>5</v>
      </c>
      <c r="P1475" s="12">
        <f t="shared" si="199"/>
        <v>21.663829787234043</v>
      </c>
      <c r="Q1475" s="12">
        <f t="shared" si="200"/>
        <v>26.663829787234043</v>
      </c>
      <c r="R1475" s="6" t="str">
        <f t="shared" si="201"/>
        <v>YES</v>
      </c>
      <c r="S1475" s="6" t="str">
        <f t="shared" si="196"/>
        <v>YES</v>
      </c>
      <c r="T1475" s="12">
        <f t="shared" si="197"/>
        <v>2937.5</v>
      </c>
      <c r="U1475" s="12">
        <f t="shared" si="202"/>
        <v>6266</v>
      </c>
      <c r="V1475" s="12">
        <f t="shared" si="203"/>
        <v>-3328.5</v>
      </c>
    </row>
    <row r="1476" spans="1:22" x14ac:dyDescent="0.25">
      <c r="A1476" s="6" t="s">
        <v>24</v>
      </c>
      <c r="B1476" s="6" t="s">
        <v>23</v>
      </c>
      <c r="C1476" s="6" t="s">
        <v>1035</v>
      </c>
      <c r="D1476" s="6" t="s">
        <v>1035</v>
      </c>
      <c r="E1476" s="6" t="s">
        <v>655</v>
      </c>
      <c r="F1476" s="6" t="s">
        <v>656</v>
      </c>
      <c r="G1476" s="7" t="s">
        <v>657</v>
      </c>
      <c r="H1476" s="6" t="s">
        <v>1036</v>
      </c>
      <c r="I1476" s="6" t="s">
        <v>659</v>
      </c>
      <c r="J1476" s="6" t="s">
        <v>1029</v>
      </c>
      <c r="K1476" s="12">
        <v>5</v>
      </c>
      <c r="L1476" s="9">
        <v>136</v>
      </c>
      <c r="M1476" s="12">
        <v>682</v>
      </c>
      <c r="N1476" s="12">
        <v>2322</v>
      </c>
      <c r="O1476" s="11">
        <f t="shared" si="198"/>
        <v>5.0147058823529411</v>
      </c>
      <c r="P1476" s="12">
        <f t="shared" si="199"/>
        <v>17.073529411764707</v>
      </c>
      <c r="Q1476" s="12">
        <f t="shared" si="200"/>
        <v>22.088235294117649</v>
      </c>
      <c r="R1476" s="6" t="str">
        <f t="shared" si="201"/>
        <v>YES</v>
      </c>
      <c r="S1476" s="6" t="str">
        <f t="shared" ref="S1476:S1539" si="204">IF(O1476&gt;3.32,"YES","NO")</f>
        <v>YES</v>
      </c>
      <c r="T1476" s="12">
        <f t="shared" ref="T1476:T1539" si="205">L1476*12.5</f>
        <v>1700</v>
      </c>
      <c r="U1476" s="12">
        <f t="shared" si="202"/>
        <v>3004</v>
      </c>
      <c r="V1476" s="12">
        <f t="shared" si="203"/>
        <v>-1304</v>
      </c>
    </row>
    <row r="1477" spans="1:22" x14ac:dyDescent="0.25">
      <c r="A1477" s="6" t="s">
        <v>24</v>
      </c>
      <c r="B1477" s="6" t="s">
        <v>23</v>
      </c>
      <c r="C1477" s="6" t="s">
        <v>1035</v>
      </c>
      <c r="D1477" s="6" t="s">
        <v>1035</v>
      </c>
      <c r="E1477" s="6" t="s">
        <v>655</v>
      </c>
      <c r="F1477" s="6" t="s">
        <v>656</v>
      </c>
      <c r="G1477" s="7" t="s">
        <v>657</v>
      </c>
      <c r="H1477" s="6" t="s">
        <v>1036</v>
      </c>
      <c r="I1477" s="6" t="s">
        <v>659</v>
      </c>
      <c r="J1477" s="6" t="s">
        <v>1030</v>
      </c>
      <c r="K1477" s="12">
        <v>14.5</v>
      </c>
      <c r="L1477" s="9">
        <v>41</v>
      </c>
      <c r="M1477" s="12">
        <v>608</v>
      </c>
      <c r="N1477" s="12">
        <v>1084</v>
      </c>
      <c r="O1477" s="11">
        <f t="shared" si="198"/>
        <v>14.829268292682928</v>
      </c>
      <c r="P1477" s="12">
        <f t="shared" si="199"/>
        <v>26.439024390243901</v>
      </c>
      <c r="Q1477" s="12">
        <f t="shared" si="200"/>
        <v>41.268292682926827</v>
      </c>
      <c r="R1477" s="6" t="str">
        <f t="shared" si="201"/>
        <v>YES</v>
      </c>
      <c r="S1477" s="6" t="str">
        <f t="shared" si="204"/>
        <v>YES</v>
      </c>
      <c r="T1477" s="12">
        <f t="shared" si="205"/>
        <v>512.5</v>
      </c>
      <c r="U1477" s="12">
        <f t="shared" si="202"/>
        <v>1692</v>
      </c>
      <c r="V1477" s="12">
        <f t="shared" si="203"/>
        <v>-1179.5</v>
      </c>
    </row>
    <row r="1478" spans="1:22" x14ac:dyDescent="0.25">
      <c r="A1478" s="6" t="s">
        <v>24</v>
      </c>
      <c r="B1478" s="6" t="s">
        <v>23</v>
      </c>
      <c r="C1478" s="6" t="s">
        <v>1035</v>
      </c>
      <c r="D1478" s="6" t="s">
        <v>1035</v>
      </c>
      <c r="E1478" s="6" t="s">
        <v>655</v>
      </c>
      <c r="F1478" s="6" t="s">
        <v>656</v>
      </c>
      <c r="G1478" s="7" t="s">
        <v>657</v>
      </c>
      <c r="H1478" s="6" t="s">
        <v>1036</v>
      </c>
      <c r="I1478" s="6" t="s">
        <v>659</v>
      </c>
      <c r="J1478" s="6" t="s">
        <v>1031</v>
      </c>
      <c r="K1478" s="12">
        <v>5</v>
      </c>
      <c r="L1478" s="9">
        <v>426</v>
      </c>
      <c r="M1478" s="12">
        <v>2131</v>
      </c>
      <c r="N1478" s="12">
        <v>13360</v>
      </c>
      <c r="O1478" s="11">
        <f t="shared" si="198"/>
        <v>5.002347417840376</v>
      </c>
      <c r="P1478" s="12">
        <f t="shared" si="199"/>
        <v>31.36150234741784</v>
      </c>
      <c r="Q1478" s="12">
        <f t="shared" si="200"/>
        <v>36.363849765258216</v>
      </c>
      <c r="R1478" s="6" t="str">
        <f t="shared" si="201"/>
        <v>YES</v>
      </c>
      <c r="S1478" s="6" t="str">
        <f t="shared" si="204"/>
        <v>YES</v>
      </c>
      <c r="T1478" s="12">
        <f t="shared" si="205"/>
        <v>5325</v>
      </c>
      <c r="U1478" s="12">
        <f t="shared" si="202"/>
        <v>15491</v>
      </c>
      <c r="V1478" s="12">
        <f t="shared" si="203"/>
        <v>-10166</v>
      </c>
    </row>
    <row r="1479" spans="1:22" x14ac:dyDescent="0.25">
      <c r="A1479" s="6" t="s">
        <v>24</v>
      </c>
      <c r="B1479" s="6" t="s">
        <v>23</v>
      </c>
      <c r="C1479" s="6" t="s">
        <v>1035</v>
      </c>
      <c r="D1479" s="6" t="s">
        <v>1035</v>
      </c>
      <c r="E1479" s="6" t="s">
        <v>655</v>
      </c>
      <c r="F1479" s="6" t="s">
        <v>656</v>
      </c>
      <c r="G1479" s="7" t="s">
        <v>657</v>
      </c>
      <c r="H1479" s="6" t="s">
        <v>1036</v>
      </c>
      <c r="I1479" s="6" t="s">
        <v>659</v>
      </c>
      <c r="J1479" s="6" t="s">
        <v>1032</v>
      </c>
      <c r="K1479" s="12">
        <v>5</v>
      </c>
      <c r="L1479" s="9">
        <v>419</v>
      </c>
      <c r="M1479" s="12">
        <v>2094</v>
      </c>
      <c r="N1479" s="12">
        <v>13122</v>
      </c>
      <c r="O1479" s="11">
        <f t="shared" si="198"/>
        <v>4.9976133651551313</v>
      </c>
      <c r="P1479" s="12">
        <f t="shared" si="199"/>
        <v>31.317422434367543</v>
      </c>
      <c r="Q1479" s="12">
        <f t="shared" si="200"/>
        <v>36.315035799522676</v>
      </c>
      <c r="R1479" s="6" t="str">
        <f t="shared" si="201"/>
        <v>YES</v>
      </c>
      <c r="S1479" s="6" t="str">
        <f t="shared" si="204"/>
        <v>YES</v>
      </c>
      <c r="T1479" s="12">
        <f t="shared" si="205"/>
        <v>5237.5</v>
      </c>
      <c r="U1479" s="12">
        <f t="shared" si="202"/>
        <v>15216</v>
      </c>
      <c r="V1479" s="12">
        <f t="shared" si="203"/>
        <v>-9978.5</v>
      </c>
    </row>
    <row r="1480" spans="1:22" x14ac:dyDescent="0.25">
      <c r="A1480" s="6" t="s">
        <v>24</v>
      </c>
      <c r="B1480" s="6" t="s">
        <v>23</v>
      </c>
      <c r="C1480" s="6" t="s">
        <v>1035</v>
      </c>
      <c r="D1480" s="6" t="s">
        <v>1035</v>
      </c>
      <c r="E1480" s="6" t="s">
        <v>655</v>
      </c>
      <c r="F1480" s="6" t="s">
        <v>656</v>
      </c>
      <c r="G1480" s="7" t="s">
        <v>657</v>
      </c>
      <c r="H1480" s="6" t="s">
        <v>1036</v>
      </c>
      <c r="I1480" s="6" t="s">
        <v>659</v>
      </c>
      <c r="J1480" s="6" t="s">
        <v>1033</v>
      </c>
      <c r="K1480" s="12">
        <v>5</v>
      </c>
      <c r="L1480" s="9">
        <v>356</v>
      </c>
      <c r="M1480" s="12">
        <v>1782</v>
      </c>
      <c r="N1480" s="12">
        <v>12153</v>
      </c>
      <c r="O1480" s="11">
        <f t="shared" si="198"/>
        <v>5.0056179775280896</v>
      </c>
      <c r="P1480" s="12">
        <f t="shared" si="199"/>
        <v>34.137640449438202</v>
      </c>
      <c r="Q1480" s="12">
        <f t="shared" si="200"/>
        <v>39.143258426966291</v>
      </c>
      <c r="R1480" s="6" t="str">
        <f t="shared" si="201"/>
        <v>YES</v>
      </c>
      <c r="S1480" s="6" t="str">
        <f t="shared" si="204"/>
        <v>YES</v>
      </c>
      <c r="T1480" s="12">
        <f t="shared" si="205"/>
        <v>4450</v>
      </c>
      <c r="U1480" s="12">
        <f t="shared" si="202"/>
        <v>13935</v>
      </c>
      <c r="V1480" s="12">
        <f t="shared" si="203"/>
        <v>-9485</v>
      </c>
    </row>
    <row r="1481" spans="1:22" x14ac:dyDescent="0.25">
      <c r="A1481" s="6" t="s">
        <v>24</v>
      </c>
      <c r="B1481" s="6" t="s">
        <v>23</v>
      </c>
      <c r="C1481" s="6" t="s">
        <v>1035</v>
      </c>
      <c r="D1481" s="6" t="s">
        <v>1035</v>
      </c>
      <c r="E1481" s="6" t="s">
        <v>655</v>
      </c>
      <c r="F1481" s="6" t="s">
        <v>656</v>
      </c>
      <c r="G1481" s="7" t="s">
        <v>657</v>
      </c>
      <c r="H1481" s="6" t="s">
        <v>1036</v>
      </c>
      <c r="I1481" s="6" t="s">
        <v>659</v>
      </c>
      <c r="J1481" s="6" t="s">
        <v>1034</v>
      </c>
      <c r="K1481" s="12">
        <v>5</v>
      </c>
      <c r="L1481" s="9">
        <v>177</v>
      </c>
      <c r="M1481" s="12">
        <v>899</v>
      </c>
      <c r="N1481" s="12">
        <v>5492</v>
      </c>
      <c r="O1481" s="11">
        <f t="shared" si="198"/>
        <v>5.0790960451977405</v>
      </c>
      <c r="P1481" s="12">
        <f t="shared" si="199"/>
        <v>31.028248587570623</v>
      </c>
      <c r="Q1481" s="12">
        <f t="shared" si="200"/>
        <v>36.10734463276836</v>
      </c>
      <c r="R1481" s="6" t="str">
        <f t="shared" si="201"/>
        <v>YES</v>
      </c>
      <c r="S1481" s="6" t="str">
        <f t="shared" si="204"/>
        <v>YES</v>
      </c>
      <c r="T1481" s="12">
        <f t="shared" si="205"/>
        <v>2212.5</v>
      </c>
      <c r="U1481" s="12">
        <f t="shared" si="202"/>
        <v>6391</v>
      </c>
      <c r="V1481" s="12">
        <f t="shared" si="203"/>
        <v>-4178.5</v>
      </c>
    </row>
    <row r="1482" spans="1:22" x14ac:dyDescent="0.25">
      <c r="A1482" s="6" t="s">
        <v>24</v>
      </c>
      <c r="B1482" s="6" t="s">
        <v>23</v>
      </c>
      <c r="C1482" s="6" t="s">
        <v>1037</v>
      </c>
      <c r="D1482" s="6" t="s">
        <v>1037</v>
      </c>
      <c r="E1482" s="6" t="s">
        <v>655</v>
      </c>
      <c r="F1482" s="6" t="s">
        <v>656</v>
      </c>
      <c r="G1482" s="7" t="s">
        <v>657</v>
      </c>
      <c r="H1482" s="6" t="s">
        <v>1038</v>
      </c>
      <c r="I1482" s="6" t="s">
        <v>945</v>
      </c>
      <c r="J1482" s="6" t="s">
        <v>1039</v>
      </c>
      <c r="K1482" s="12">
        <v>13</v>
      </c>
      <c r="L1482" s="9">
        <v>66</v>
      </c>
      <c r="M1482" s="12">
        <v>857</v>
      </c>
      <c r="N1482" s="12">
        <v>1022</v>
      </c>
      <c r="O1482" s="11">
        <f t="shared" si="198"/>
        <v>12.984848484848484</v>
      </c>
      <c r="P1482" s="12">
        <f t="shared" si="199"/>
        <v>15.484848484848484</v>
      </c>
      <c r="Q1482" s="12">
        <f t="shared" si="200"/>
        <v>28.469696969696969</v>
      </c>
      <c r="R1482" s="6" t="str">
        <f t="shared" si="201"/>
        <v>YES</v>
      </c>
      <c r="S1482" s="6" t="str">
        <f t="shared" si="204"/>
        <v>YES</v>
      </c>
      <c r="T1482" s="12">
        <f t="shared" si="205"/>
        <v>825</v>
      </c>
      <c r="U1482" s="12">
        <f t="shared" si="202"/>
        <v>1879</v>
      </c>
      <c r="V1482" s="12">
        <f t="shared" si="203"/>
        <v>-1054</v>
      </c>
    </row>
    <row r="1483" spans="1:22" x14ac:dyDescent="0.25">
      <c r="A1483" s="6" t="s">
        <v>24</v>
      </c>
      <c r="B1483" s="6" t="s">
        <v>23</v>
      </c>
      <c r="C1483" s="6" t="s">
        <v>1037</v>
      </c>
      <c r="D1483" s="6" t="s">
        <v>1037</v>
      </c>
      <c r="E1483" s="6" t="s">
        <v>655</v>
      </c>
      <c r="F1483" s="6" t="s">
        <v>656</v>
      </c>
      <c r="G1483" s="7" t="s">
        <v>657</v>
      </c>
      <c r="H1483" s="6" t="s">
        <v>1038</v>
      </c>
      <c r="I1483" s="6" t="s">
        <v>945</v>
      </c>
      <c r="J1483" s="6" t="s">
        <v>1040</v>
      </c>
      <c r="K1483" s="12">
        <v>14.5</v>
      </c>
      <c r="L1483" s="9">
        <v>11</v>
      </c>
      <c r="M1483" s="12">
        <v>163</v>
      </c>
      <c r="N1483" s="12">
        <v>67</v>
      </c>
      <c r="O1483" s="11">
        <f t="shared" si="198"/>
        <v>14.818181818181818</v>
      </c>
      <c r="P1483" s="12">
        <f t="shared" si="199"/>
        <v>6.0909090909090908</v>
      </c>
      <c r="Q1483" s="12">
        <f t="shared" si="200"/>
        <v>20.90909090909091</v>
      </c>
      <c r="R1483" s="6" t="str">
        <f t="shared" si="201"/>
        <v>YES</v>
      </c>
      <c r="S1483" s="6" t="str">
        <f t="shared" si="204"/>
        <v>YES</v>
      </c>
      <c r="T1483" s="12">
        <f t="shared" si="205"/>
        <v>137.5</v>
      </c>
      <c r="U1483" s="12">
        <f t="shared" si="202"/>
        <v>230</v>
      </c>
      <c r="V1483" s="12">
        <f t="shared" si="203"/>
        <v>-92.5</v>
      </c>
    </row>
    <row r="1484" spans="1:22" x14ac:dyDescent="0.25">
      <c r="A1484" s="6" t="s">
        <v>24</v>
      </c>
      <c r="B1484" s="6" t="s">
        <v>23</v>
      </c>
      <c r="C1484" s="6" t="s">
        <v>1037</v>
      </c>
      <c r="D1484" s="6" t="s">
        <v>1037</v>
      </c>
      <c r="E1484" s="6" t="s">
        <v>655</v>
      </c>
      <c r="F1484" s="6" t="s">
        <v>656</v>
      </c>
      <c r="G1484" s="7" t="s">
        <v>657</v>
      </c>
      <c r="H1484" s="6" t="s">
        <v>1038</v>
      </c>
      <c r="I1484" s="6" t="s">
        <v>945</v>
      </c>
      <c r="J1484" s="6" t="s">
        <v>1014</v>
      </c>
      <c r="K1484" s="12">
        <v>13</v>
      </c>
      <c r="L1484" s="9">
        <v>309</v>
      </c>
      <c r="M1484" s="12">
        <v>4017</v>
      </c>
      <c r="N1484" s="12">
        <v>3847</v>
      </c>
      <c r="O1484" s="11">
        <f t="shared" si="198"/>
        <v>13</v>
      </c>
      <c r="P1484" s="12">
        <f t="shared" si="199"/>
        <v>12.449838187702266</v>
      </c>
      <c r="Q1484" s="12">
        <f t="shared" si="200"/>
        <v>25.449838187702266</v>
      </c>
      <c r="R1484" s="6" t="str">
        <f t="shared" si="201"/>
        <v>YES</v>
      </c>
      <c r="S1484" s="6" t="str">
        <f t="shared" si="204"/>
        <v>YES</v>
      </c>
      <c r="T1484" s="12">
        <f t="shared" si="205"/>
        <v>3862.5</v>
      </c>
      <c r="U1484" s="12">
        <f t="shared" si="202"/>
        <v>7864</v>
      </c>
      <c r="V1484" s="12">
        <f t="shared" si="203"/>
        <v>-4001.5</v>
      </c>
    </row>
    <row r="1485" spans="1:22" x14ac:dyDescent="0.25">
      <c r="A1485" s="6" t="s">
        <v>24</v>
      </c>
      <c r="B1485" s="6" t="s">
        <v>23</v>
      </c>
      <c r="C1485" s="6" t="s">
        <v>1046</v>
      </c>
      <c r="D1485" s="6" t="s">
        <v>1046</v>
      </c>
      <c r="E1485" s="6" t="s">
        <v>655</v>
      </c>
      <c r="F1485" s="6" t="s">
        <v>656</v>
      </c>
      <c r="G1485" s="7" t="s">
        <v>657</v>
      </c>
      <c r="H1485" s="6" t="s">
        <v>1045</v>
      </c>
      <c r="I1485" s="6" t="s">
        <v>945</v>
      </c>
      <c r="J1485" s="6" t="s">
        <v>1041</v>
      </c>
      <c r="K1485" s="12">
        <v>8.77</v>
      </c>
      <c r="L1485" s="9">
        <v>279</v>
      </c>
      <c r="M1485" s="12">
        <v>2449.1799999999998</v>
      </c>
      <c r="N1485" s="12">
        <v>6337.63</v>
      </c>
      <c r="O1485" s="11">
        <f t="shared" si="198"/>
        <v>8.7784229390681006</v>
      </c>
      <c r="P1485" s="12">
        <f t="shared" si="199"/>
        <v>22.715519713261649</v>
      </c>
      <c r="Q1485" s="12">
        <f t="shared" si="200"/>
        <v>31.493942652329746</v>
      </c>
      <c r="R1485" s="6" t="str">
        <f t="shared" si="201"/>
        <v>YES</v>
      </c>
      <c r="S1485" s="6" t="str">
        <f t="shared" si="204"/>
        <v>YES</v>
      </c>
      <c r="T1485" s="12">
        <f t="shared" si="205"/>
        <v>3487.5</v>
      </c>
      <c r="U1485" s="12">
        <f t="shared" si="202"/>
        <v>8786.81</v>
      </c>
      <c r="V1485" s="12">
        <f t="shared" si="203"/>
        <v>-5299.3099999999995</v>
      </c>
    </row>
    <row r="1486" spans="1:22" x14ac:dyDescent="0.25">
      <c r="A1486" s="6" t="s">
        <v>24</v>
      </c>
      <c r="B1486" s="6" t="s">
        <v>23</v>
      </c>
      <c r="C1486" s="6" t="s">
        <v>1046</v>
      </c>
      <c r="D1486" s="6" t="s">
        <v>1046</v>
      </c>
      <c r="E1486" s="6" t="s">
        <v>655</v>
      </c>
      <c r="F1486" s="6" t="s">
        <v>656</v>
      </c>
      <c r="G1486" s="7" t="s">
        <v>657</v>
      </c>
      <c r="H1486" s="6" t="s">
        <v>1045</v>
      </c>
      <c r="I1486" s="6" t="s">
        <v>945</v>
      </c>
      <c r="J1486" s="6" t="s">
        <v>1042</v>
      </c>
      <c r="K1486" s="12">
        <v>8</v>
      </c>
      <c r="L1486" s="9">
        <v>68</v>
      </c>
      <c r="M1486" s="12">
        <v>543.67999999999995</v>
      </c>
      <c r="N1486" s="12">
        <v>1085.3800000000001</v>
      </c>
      <c r="O1486" s="11">
        <f t="shared" si="198"/>
        <v>7.9952941176470578</v>
      </c>
      <c r="P1486" s="12">
        <f t="shared" si="199"/>
        <v>15.961470588235295</v>
      </c>
      <c r="Q1486" s="12">
        <f t="shared" si="200"/>
        <v>23.956764705882353</v>
      </c>
      <c r="R1486" s="6" t="str">
        <f t="shared" si="201"/>
        <v>YES</v>
      </c>
      <c r="S1486" s="6" t="str">
        <f t="shared" si="204"/>
        <v>YES</v>
      </c>
      <c r="T1486" s="12">
        <f t="shared" si="205"/>
        <v>850</v>
      </c>
      <c r="U1486" s="12">
        <f t="shared" si="202"/>
        <v>1629.06</v>
      </c>
      <c r="V1486" s="12">
        <f t="shared" si="203"/>
        <v>-779.06</v>
      </c>
    </row>
    <row r="1487" spans="1:22" x14ac:dyDescent="0.25">
      <c r="A1487" s="6" t="s">
        <v>24</v>
      </c>
      <c r="B1487" s="6" t="s">
        <v>23</v>
      </c>
      <c r="C1487" s="6" t="s">
        <v>1046</v>
      </c>
      <c r="D1487" s="6" t="s">
        <v>1046</v>
      </c>
      <c r="E1487" s="6" t="s">
        <v>655</v>
      </c>
      <c r="F1487" s="6" t="s">
        <v>656</v>
      </c>
      <c r="G1487" s="7" t="s">
        <v>657</v>
      </c>
      <c r="H1487" s="6" t="s">
        <v>1045</v>
      </c>
      <c r="I1487" s="6" t="s">
        <v>945</v>
      </c>
      <c r="J1487" s="6" t="s">
        <v>1043</v>
      </c>
      <c r="K1487" s="12">
        <v>8.2200000000000006</v>
      </c>
      <c r="L1487" s="9">
        <v>446</v>
      </c>
      <c r="M1487" s="12">
        <v>3667.53</v>
      </c>
      <c r="N1487" s="12">
        <v>8855.5</v>
      </c>
      <c r="O1487" s="11">
        <f t="shared" si="198"/>
        <v>8.2231614349775786</v>
      </c>
      <c r="P1487" s="12">
        <f t="shared" si="199"/>
        <v>19.855381165919283</v>
      </c>
      <c r="Q1487" s="12">
        <f t="shared" si="200"/>
        <v>28.078542600896863</v>
      </c>
      <c r="R1487" s="6" t="str">
        <f t="shared" si="201"/>
        <v>YES</v>
      </c>
      <c r="S1487" s="6" t="str">
        <f t="shared" si="204"/>
        <v>YES</v>
      </c>
      <c r="T1487" s="12">
        <f t="shared" si="205"/>
        <v>5575</v>
      </c>
      <c r="U1487" s="12">
        <f t="shared" si="202"/>
        <v>12523.03</v>
      </c>
      <c r="V1487" s="12">
        <f t="shared" si="203"/>
        <v>-6948.0300000000007</v>
      </c>
    </row>
    <row r="1488" spans="1:22" x14ac:dyDescent="0.25">
      <c r="A1488" s="6" t="s">
        <v>24</v>
      </c>
      <c r="B1488" s="6" t="s">
        <v>23</v>
      </c>
      <c r="C1488" s="6" t="s">
        <v>1046</v>
      </c>
      <c r="D1488" s="6" t="s">
        <v>1046</v>
      </c>
      <c r="E1488" s="6" t="s">
        <v>655</v>
      </c>
      <c r="F1488" s="6" t="s">
        <v>656</v>
      </c>
      <c r="G1488" s="7" t="s">
        <v>657</v>
      </c>
      <c r="H1488" s="6" t="s">
        <v>1045</v>
      </c>
      <c r="I1488" s="6" t="s">
        <v>945</v>
      </c>
      <c r="J1488" s="6" t="s">
        <v>1044</v>
      </c>
      <c r="K1488" s="12">
        <v>12.05</v>
      </c>
      <c r="L1488" s="9">
        <v>451</v>
      </c>
      <c r="M1488" s="12">
        <v>5431.2</v>
      </c>
      <c r="N1488" s="12">
        <v>10408.030000000001</v>
      </c>
      <c r="O1488" s="11">
        <f t="shared" si="198"/>
        <v>12.042572062084258</v>
      </c>
      <c r="P1488" s="12">
        <f t="shared" si="199"/>
        <v>23.077671840354768</v>
      </c>
      <c r="Q1488" s="12">
        <f t="shared" si="200"/>
        <v>35.120243902439022</v>
      </c>
      <c r="R1488" s="6" t="str">
        <f t="shared" si="201"/>
        <v>YES</v>
      </c>
      <c r="S1488" s="6" t="str">
        <f t="shared" si="204"/>
        <v>YES</v>
      </c>
      <c r="T1488" s="12">
        <f t="shared" si="205"/>
        <v>5637.5</v>
      </c>
      <c r="U1488" s="12">
        <f t="shared" si="202"/>
        <v>15839.23</v>
      </c>
      <c r="V1488" s="12">
        <f t="shared" si="203"/>
        <v>-10201.73</v>
      </c>
    </row>
    <row r="1489" spans="1:22" x14ac:dyDescent="0.25">
      <c r="A1489" s="6" t="s">
        <v>24</v>
      </c>
      <c r="B1489" s="6" t="s">
        <v>23</v>
      </c>
      <c r="C1489" s="6" t="s">
        <v>1047</v>
      </c>
      <c r="D1489" s="6" t="s">
        <v>1047</v>
      </c>
      <c r="E1489" s="6" t="s">
        <v>655</v>
      </c>
      <c r="F1489" s="6" t="s">
        <v>656</v>
      </c>
      <c r="G1489" s="7" t="s">
        <v>657</v>
      </c>
      <c r="H1489" s="6" t="s">
        <v>1048</v>
      </c>
      <c r="I1489" s="6" t="s">
        <v>936</v>
      </c>
      <c r="J1489" s="6" t="s">
        <v>1049</v>
      </c>
      <c r="K1489" s="12">
        <v>8</v>
      </c>
      <c r="L1489" s="9">
        <v>4</v>
      </c>
      <c r="M1489" s="12">
        <v>34</v>
      </c>
      <c r="N1489" s="12">
        <v>106</v>
      </c>
      <c r="O1489" s="11">
        <f t="shared" si="198"/>
        <v>8.5</v>
      </c>
      <c r="P1489" s="12">
        <f t="shared" si="199"/>
        <v>26.5</v>
      </c>
      <c r="Q1489" s="12">
        <f t="shared" si="200"/>
        <v>35</v>
      </c>
      <c r="R1489" s="6" t="str">
        <f t="shared" si="201"/>
        <v>YES</v>
      </c>
      <c r="S1489" s="6" t="str">
        <f t="shared" si="204"/>
        <v>YES</v>
      </c>
      <c r="T1489" s="12">
        <f t="shared" si="205"/>
        <v>50</v>
      </c>
      <c r="U1489" s="12">
        <f t="shared" si="202"/>
        <v>140</v>
      </c>
      <c r="V1489" s="12">
        <f t="shared" si="203"/>
        <v>-90</v>
      </c>
    </row>
    <row r="1490" spans="1:22" x14ac:dyDescent="0.25">
      <c r="A1490" s="6" t="s">
        <v>24</v>
      </c>
      <c r="B1490" s="6" t="s">
        <v>23</v>
      </c>
      <c r="C1490" s="6" t="s">
        <v>1047</v>
      </c>
      <c r="D1490" s="6" t="s">
        <v>1047</v>
      </c>
      <c r="E1490" s="6" t="s">
        <v>655</v>
      </c>
      <c r="F1490" s="6" t="s">
        <v>656</v>
      </c>
      <c r="G1490" s="7" t="s">
        <v>657</v>
      </c>
      <c r="H1490" s="6" t="s">
        <v>1048</v>
      </c>
      <c r="I1490" s="6" t="s">
        <v>936</v>
      </c>
      <c r="J1490" s="6" t="s">
        <v>1050</v>
      </c>
      <c r="K1490" s="12">
        <v>8</v>
      </c>
      <c r="L1490" s="9">
        <v>163</v>
      </c>
      <c r="M1490" s="12">
        <v>1303</v>
      </c>
      <c r="N1490" s="12">
        <v>4024</v>
      </c>
      <c r="O1490" s="11">
        <f t="shared" si="198"/>
        <v>7.9938650306748462</v>
      </c>
      <c r="P1490" s="12">
        <f t="shared" si="199"/>
        <v>24.687116564417177</v>
      </c>
      <c r="Q1490" s="12">
        <f t="shared" si="200"/>
        <v>32.680981595092021</v>
      </c>
      <c r="R1490" s="6" t="str">
        <f t="shared" si="201"/>
        <v>YES</v>
      </c>
      <c r="S1490" s="6" t="str">
        <f t="shared" si="204"/>
        <v>YES</v>
      </c>
      <c r="T1490" s="12">
        <f t="shared" si="205"/>
        <v>2037.5</v>
      </c>
      <c r="U1490" s="12">
        <f t="shared" si="202"/>
        <v>5327</v>
      </c>
      <c r="V1490" s="12">
        <f t="shared" si="203"/>
        <v>-3289.5</v>
      </c>
    </row>
    <row r="1491" spans="1:22" x14ac:dyDescent="0.25">
      <c r="A1491" s="6" t="s">
        <v>24</v>
      </c>
      <c r="B1491" s="6" t="s">
        <v>23</v>
      </c>
      <c r="C1491" s="6" t="s">
        <v>1047</v>
      </c>
      <c r="D1491" s="6" t="s">
        <v>1047</v>
      </c>
      <c r="E1491" s="6" t="s">
        <v>655</v>
      </c>
      <c r="F1491" s="6" t="s">
        <v>656</v>
      </c>
      <c r="G1491" s="7" t="s">
        <v>657</v>
      </c>
      <c r="H1491" s="6" t="s">
        <v>1048</v>
      </c>
      <c r="I1491" s="6" t="s">
        <v>936</v>
      </c>
      <c r="J1491" s="6" t="s">
        <v>1051</v>
      </c>
      <c r="K1491" s="12">
        <v>8</v>
      </c>
      <c r="L1491" s="9">
        <v>94</v>
      </c>
      <c r="M1491" s="12">
        <v>1060</v>
      </c>
      <c r="N1491" s="12">
        <v>1278</v>
      </c>
      <c r="O1491" s="11">
        <f t="shared" si="198"/>
        <v>11.276595744680851</v>
      </c>
      <c r="P1491" s="12">
        <f t="shared" si="199"/>
        <v>13.595744680851064</v>
      </c>
      <c r="Q1491" s="12">
        <f t="shared" si="200"/>
        <v>24.872340425531913</v>
      </c>
      <c r="R1491" s="6" t="str">
        <f t="shared" si="201"/>
        <v>YES</v>
      </c>
      <c r="S1491" s="6" t="str">
        <f t="shared" si="204"/>
        <v>YES</v>
      </c>
      <c r="T1491" s="12">
        <f t="shared" si="205"/>
        <v>1175</v>
      </c>
      <c r="U1491" s="12">
        <f t="shared" si="202"/>
        <v>2338</v>
      </c>
      <c r="V1491" s="12">
        <f t="shared" si="203"/>
        <v>-1163</v>
      </c>
    </row>
    <row r="1492" spans="1:22" x14ac:dyDescent="0.25">
      <c r="A1492" s="6" t="s">
        <v>24</v>
      </c>
      <c r="B1492" s="6" t="s">
        <v>23</v>
      </c>
      <c r="C1492" s="27" t="s">
        <v>1057</v>
      </c>
      <c r="D1492" s="27" t="s">
        <v>1057</v>
      </c>
      <c r="E1492" s="6" t="s">
        <v>1054</v>
      </c>
      <c r="F1492" s="6" t="s">
        <v>1053</v>
      </c>
      <c r="G1492" s="27" t="s">
        <v>1052</v>
      </c>
      <c r="H1492" s="6" t="s">
        <v>1055</v>
      </c>
      <c r="I1492" s="6" t="s">
        <v>1056</v>
      </c>
      <c r="J1492" s="6" t="s">
        <v>1058</v>
      </c>
      <c r="K1492" s="12">
        <v>5</v>
      </c>
      <c r="L1492" s="9">
        <v>395.01</v>
      </c>
      <c r="M1492" s="12">
        <f t="shared" ref="M1492:M1555" si="206">+K1492*L1492</f>
        <v>1975.05</v>
      </c>
      <c r="N1492" s="12">
        <f>14894.64+120</f>
        <v>15014.64</v>
      </c>
      <c r="O1492" s="11">
        <f t="shared" si="198"/>
        <v>5</v>
      </c>
      <c r="P1492" s="12">
        <f t="shared" si="199"/>
        <v>38.010784537100328</v>
      </c>
      <c r="Q1492" s="12">
        <f t="shared" si="200"/>
        <v>43.010784537100321</v>
      </c>
      <c r="R1492" s="6" t="str">
        <f t="shared" si="201"/>
        <v>YES</v>
      </c>
      <c r="S1492" s="6" t="str">
        <f t="shared" si="204"/>
        <v>YES</v>
      </c>
      <c r="T1492" s="12">
        <f t="shared" si="205"/>
        <v>4937.625</v>
      </c>
      <c r="U1492" s="12">
        <f t="shared" si="202"/>
        <v>16989.689999999999</v>
      </c>
      <c r="V1492" s="12">
        <f t="shared" si="203"/>
        <v>-12052.064999999999</v>
      </c>
    </row>
    <row r="1493" spans="1:22" x14ac:dyDescent="0.25">
      <c r="A1493" s="6" t="s">
        <v>24</v>
      </c>
      <c r="B1493" s="6" t="s">
        <v>23</v>
      </c>
      <c r="C1493" s="27" t="s">
        <v>1057</v>
      </c>
      <c r="D1493" s="27" t="s">
        <v>1057</v>
      </c>
      <c r="E1493" s="6" t="s">
        <v>1054</v>
      </c>
      <c r="F1493" s="6" t="s">
        <v>1053</v>
      </c>
      <c r="G1493" s="27" t="s">
        <v>1052</v>
      </c>
      <c r="H1493" s="6" t="s">
        <v>1055</v>
      </c>
      <c r="I1493" s="6" t="s">
        <v>1056</v>
      </c>
      <c r="J1493" s="6" t="s">
        <v>1058</v>
      </c>
      <c r="K1493" s="12">
        <v>8.5</v>
      </c>
      <c r="L1493" s="9">
        <v>23.46</v>
      </c>
      <c r="M1493" s="12">
        <f t="shared" si="206"/>
        <v>199.41</v>
      </c>
      <c r="O1493" s="11">
        <f t="shared" si="198"/>
        <v>8.5</v>
      </c>
      <c r="P1493" s="12">
        <f t="shared" si="199"/>
        <v>0</v>
      </c>
      <c r="Q1493" s="12">
        <f t="shared" si="200"/>
        <v>8.5</v>
      </c>
      <c r="R1493" s="6" t="str">
        <f t="shared" si="201"/>
        <v>NO</v>
      </c>
      <c r="S1493" s="6" t="str">
        <f t="shared" si="204"/>
        <v>YES</v>
      </c>
      <c r="T1493" s="12">
        <f t="shared" si="205"/>
        <v>293.25</v>
      </c>
      <c r="U1493" s="12">
        <f t="shared" si="202"/>
        <v>199.41</v>
      </c>
      <c r="V1493" s="12">
        <f t="shared" si="203"/>
        <v>93.84</v>
      </c>
    </row>
    <row r="1494" spans="1:22" x14ac:dyDescent="0.25">
      <c r="A1494" s="6" t="s">
        <v>24</v>
      </c>
      <c r="B1494" s="6" t="s">
        <v>23</v>
      </c>
      <c r="C1494" s="27" t="s">
        <v>1057</v>
      </c>
      <c r="D1494" s="27" t="s">
        <v>1057</v>
      </c>
      <c r="E1494" s="6" t="s">
        <v>1054</v>
      </c>
      <c r="F1494" s="6" t="s">
        <v>1053</v>
      </c>
      <c r="G1494" s="27" t="s">
        <v>1052</v>
      </c>
      <c r="H1494" s="6" t="s">
        <v>1055</v>
      </c>
      <c r="I1494" s="6" t="s">
        <v>1056</v>
      </c>
      <c r="J1494" s="6" t="s">
        <v>1058</v>
      </c>
      <c r="K1494" s="12">
        <v>12.5</v>
      </c>
      <c r="L1494" s="9">
        <v>4.78</v>
      </c>
      <c r="M1494" s="12">
        <f t="shared" si="206"/>
        <v>59.75</v>
      </c>
      <c r="O1494" s="11">
        <f t="shared" si="198"/>
        <v>12.5</v>
      </c>
      <c r="P1494" s="12">
        <f t="shared" si="199"/>
        <v>0</v>
      </c>
      <c r="Q1494" s="12">
        <f t="shared" si="200"/>
        <v>12.5</v>
      </c>
      <c r="R1494" s="6" t="str">
        <f t="shared" si="201"/>
        <v>YES</v>
      </c>
      <c r="S1494" s="6" t="str">
        <f t="shared" si="204"/>
        <v>YES</v>
      </c>
      <c r="T1494" s="12">
        <f t="shared" si="205"/>
        <v>59.75</v>
      </c>
      <c r="U1494" s="12">
        <f t="shared" si="202"/>
        <v>59.75</v>
      </c>
      <c r="V1494" s="12">
        <f t="shared" si="203"/>
        <v>0</v>
      </c>
    </row>
    <row r="1495" spans="1:22" x14ac:dyDescent="0.25">
      <c r="A1495" s="6" t="s">
        <v>24</v>
      </c>
      <c r="B1495" s="6" t="s">
        <v>23</v>
      </c>
      <c r="C1495" s="27" t="s">
        <v>1057</v>
      </c>
      <c r="D1495" s="27" t="s">
        <v>1057</v>
      </c>
      <c r="E1495" s="6" t="s">
        <v>1054</v>
      </c>
      <c r="F1495" s="6" t="s">
        <v>1053</v>
      </c>
      <c r="G1495" s="27" t="s">
        <v>1052</v>
      </c>
      <c r="H1495" s="6" t="s">
        <v>1055</v>
      </c>
      <c r="I1495" s="6" t="s">
        <v>1056</v>
      </c>
      <c r="J1495" s="6" t="s">
        <v>1058</v>
      </c>
      <c r="K1495" s="12">
        <v>15</v>
      </c>
      <c r="L1495" s="9">
        <v>69.89</v>
      </c>
      <c r="M1495" s="12">
        <f t="shared" si="206"/>
        <v>1048.3499999999999</v>
      </c>
      <c r="O1495" s="11">
        <f t="shared" si="198"/>
        <v>14.999999999999998</v>
      </c>
      <c r="P1495" s="12">
        <f t="shared" si="199"/>
        <v>0</v>
      </c>
      <c r="Q1495" s="12">
        <f t="shared" si="200"/>
        <v>14.999999999999998</v>
      </c>
      <c r="R1495" s="6" t="str">
        <f t="shared" si="201"/>
        <v>YES</v>
      </c>
      <c r="S1495" s="6" t="str">
        <f t="shared" si="204"/>
        <v>YES</v>
      </c>
      <c r="T1495" s="12">
        <f t="shared" si="205"/>
        <v>873.625</v>
      </c>
      <c r="U1495" s="12">
        <f t="shared" si="202"/>
        <v>1048.3499999999999</v>
      </c>
      <c r="V1495" s="12">
        <f t="shared" si="203"/>
        <v>-174.72499999999991</v>
      </c>
    </row>
    <row r="1496" spans="1:22" x14ac:dyDescent="0.25">
      <c r="A1496" s="6" t="s">
        <v>24</v>
      </c>
      <c r="B1496" s="6" t="s">
        <v>23</v>
      </c>
      <c r="C1496" s="27" t="s">
        <v>1057</v>
      </c>
      <c r="D1496" s="27" t="s">
        <v>1057</v>
      </c>
      <c r="E1496" s="6" t="s">
        <v>1054</v>
      </c>
      <c r="F1496" s="6" t="s">
        <v>1053</v>
      </c>
      <c r="G1496" s="27" t="s">
        <v>1052</v>
      </c>
      <c r="H1496" s="6" t="s">
        <v>1055</v>
      </c>
      <c r="I1496" s="6" t="s">
        <v>1056</v>
      </c>
      <c r="J1496" s="6" t="s">
        <v>1059</v>
      </c>
      <c r="K1496" s="12">
        <v>7</v>
      </c>
      <c r="L1496" s="9">
        <v>40</v>
      </c>
      <c r="M1496" s="12">
        <f t="shared" si="206"/>
        <v>280</v>
      </c>
      <c r="N1496" s="12">
        <v>2776.21</v>
      </c>
      <c r="O1496" s="11">
        <f t="shared" si="198"/>
        <v>7</v>
      </c>
      <c r="P1496" s="12">
        <f t="shared" si="199"/>
        <v>69.405249999999995</v>
      </c>
      <c r="Q1496" s="12">
        <f t="shared" si="200"/>
        <v>76.405249999999995</v>
      </c>
      <c r="R1496" s="6" t="str">
        <f t="shared" si="201"/>
        <v>YES</v>
      </c>
      <c r="S1496" s="6" t="str">
        <f t="shared" si="204"/>
        <v>YES</v>
      </c>
      <c r="T1496" s="12">
        <f t="shared" si="205"/>
        <v>500</v>
      </c>
      <c r="U1496" s="12">
        <f t="shared" si="202"/>
        <v>3056.21</v>
      </c>
      <c r="V1496" s="12">
        <f t="shared" si="203"/>
        <v>-2556.21</v>
      </c>
    </row>
    <row r="1497" spans="1:22" x14ac:dyDescent="0.25">
      <c r="A1497" s="6" t="s">
        <v>24</v>
      </c>
      <c r="B1497" s="6" t="s">
        <v>23</v>
      </c>
      <c r="C1497" s="27" t="s">
        <v>1057</v>
      </c>
      <c r="D1497" s="27" t="s">
        <v>1057</v>
      </c>
      <c r="E1497" s="6" t="s">
        <v>1054</v>
      </c>
      <c r="F1497" s="6" t="s">
        <v>1053</v>
      </c>
      <c r="G1497" s="27" t="s">
        <v>1052</v>
      </c>
      <c r="H1497" s="6" t="s">
        <v>1055</v>
      </c>
      <c r="I1497" s="6" t="s">
        <v>1056</v>
      </c>
      <c r="J1497" s="6" t="s">
        <v>1059</v>
      </c>
      <c r="K1497" s="12">
        <v>8.5</v>
      </c>
      <c r="L1497" s="9">
        <v>36.08</v>
      </c>
      <c r="M1497" s="12">
        <f t="shared" si="206"/>
        <v>306.68</v>
      </c>
      <c r="O1497" s="11">
        <f t="shared" si="198"/>
        <v>8.5</v>
      </c>
      <c r="P1497" s="12">
        <f t="shared" si="199"/>
        <v>0</v>
      </c>
      <c r="Q1497" s="12">
        <f t="shared" si="200"/>
        <v>8.5</v>
      </c>
      <c r="R1497" s="6" t="str">
        <f t="shared" si="201"/>
        <v>NO</v>
      </c>
      <c r="S1497" s="6" t="str">
        <f t="shared" si="204"/>
        <v>YES</v>
      </c>
      <c r="T1497" s="12">
        <f t="shared" si="205"/>
        <v>451</v>
      </c>
      <c r="U1497" s="12">
        <f t="shared" si="202"/>
        <v>306.68</v>
      </c>
      <c r="V1497" s="12">
        <f t="shared" si="203"/>
        <v>144.32</v>
      </c>
    </row>
    <row r="1498" spans="1:22" x14ac:dyDescent="0.25">
      <c r="A1498" s="6" t="s">
        <v>24</v>
      </c>
      <c r="B1498" s="6" t="s">
        <v>23</v>
      </c>
      <c r="C1498" s="27" t="s">
        <v>1057</v>
      </c>
      <c r="D1498" s="27" t="s">
        <v>1057</v>
      </c>
      <c r="E1498" s="6" t="s">
        <v>1054</v>
      </c>
      <c r="F1498" s="6" t="s">
        <v>1053</v>
      </c>
      <c r="G1498" s="27" t="s">
        <v>1052</v>
      </c>
      <c r="H1498" s="6" t="s">
        <v>1055</v>
      </c>
      <c r="I1498" s="6" t="s">
        <v>1056</v>
      </c>
      <c r="J1498" s="6" t="s">
        <v>1059</v>
      </c>
      <c r="K1498" s="12">
        <v>14.5</v>
      </c>
      <c r="L1498" s="9">
        <v>16.71</v>
      </c>
      <c r="M1498" s="12">
        <f t="shared" si="206"/>
        <v>242.29500000000002</v>
      </c>
      <c r="O1498" s="11">
        <f t="shared" si="198"/>
        <v>14.5</v>
      </c>
      <c r="P1498" s="12">
        <f t="shared" si="199"/>
        <v>0</v>
      </c>
      <c r="Q1498" s="12">
        <f t="shared" si="200"/>
        <v>14.5</v>
      </c>
      <c r="R1498" s="6" t="str">
        <f t="shared" si="201"/>
        <v>YES</v>
      </c>
      <c r="S1498" s="6" t="str">
        <f t="shared" si="204"/>
        <v>YES</v>
      </c>
      <c r="T1498" s="12">
        <f t="shared" si="205"/>
        <v>208.875</v>
      </c>
      <c r="U1498" s="12">
        <f t="shared" si="202"/>
        <v>242.29500000000002</v>
      </c>
      <c r="V1498" s="12">
        <f t="shared" si="203"/>
        <v>-33.420000000000016</v>
      </c>
    </row>
    <row r="1499" spans="1:22" x14ac:dyDescent="0.25">
      <c r="A1499" s="6" t="s">
        <v>24</v>
      </c>
      <c r="B1499" s="6" t="s">
        <v>23</v>
      </c>
      <c r="C1499" s="27" t="s">
        <v>1057</v>
      </c>
      <c r="D1499" s="27" t="s">
        <v>1057</v>
      </c>
      <c r="E1499" s="6" t="s">
        <v>1054</v>
      </c>
      <c r="F1499" s="6" t="s">
        <v>1053</v>
      </c>
      <c r="G1499" s="27" t="s">
        <v>1052</v>
      </c>
      <c r="H1499" s="6" t="s">
        <v>1055</v>
      </c>
      <c r="I1499" s="6" t="s">
        <v>1056</v>
      </c>
      <c r="J1499" s="6" t="s">
        <v>1059</v>
      </c>
      <c r="K1499" s="12">
        <v>15</v>
      </c>
      <c r="L1499" s="9">
        <v>2.5</v>
      </c>
      <c r="M1499" s="12">
        <f t="shared" si="206"/>
        <v>37.5</v>
      </c>
      <c r="O1499" s="11">
        <f t="shared" si="198"/>
        <v>15</v>
      </c>
      <c r="P1499" s="12">
        <f t="shared" si="199"/>
        <v>0</v>
      </c>
      <c r="Q1499" s="12">
        <f t="shared" si="200"/>
        <v>15</v>
      </c>
      <c r="R1499" s="6" t="str">
        <f t="shared" si="201"/>
        <v>YES</v>
      </c>
      <c r="S1499" s="6" t="str">
        <f t="shared" si="204"/>
        <v>YES</v>
      </c>
      <c r="T1499" s="12">
        <f t="shared" si="205"/>
        <v>31.25</v>
      </c>
      <c r="U1499" s="12">
        <f t="shared" si="202"/>
        <v>37.5</v>
      </c>
      <c r="V1499" s="12">
        <f t="shared" si="203"/>
        <v>-6.25</v>
      </c>
    </row>
    <row r="1500" spans="1:22" x14ac:dyDescent="0.25">
      <c r="A1500" s="6" t="s">
        <v>24</v>
      </c>
      <c r="B1500" s="6" t="s">
        <v>23</v>
      </c>
      <c r="C1500" s="27" t="s">
        <v>1057</v>
      </c>
      <c r="D1500" s="27" t="s">
        <v>1057</v>
      </c>
      <c r="E1500" s="6" t="s">
        <v>1054</v>
      </c>
      <c r="F1500" s="6" t="s">
        <v>1053</v>
      </c>
      <c r="G1500" s="27" t="s">
        <v>1052</v>
      </c>
      <c r="H1500" s="6" t="s">
        <v>1055</v>
      </c>
      <c r="I1500" s="6" t="s">
        <v>1056</v>
      </c>
      <c r="J1500" s="6" t="s">
        <v>1060</v>
      </c>
      <c r="K1500" s="12">
        <v>5</v>
      </c>
      <c r="L1500" s="9">
        <v>141.74</v>
      </c>
      <c r="M1500" s="12">
        <f t="shared" si="206"/>
        <v>708.7</v>
      </c>
      <c r="N1500" s="12">
        <v>5139.3900000000003</v>
      </c>
      <c r="O1500" s="11">
        <f t="shared" ref="O1500:O1563" si="207">M1500/L1500</f>
        <v>5</v>
      </c>
      <c r="P1500" s="12">
        <f t="shared" si="199"/>
        <v>36.259277550444473</v>
      </c>
      <c r="Q1500" s="12">
        <f t="shared" si="200"/>
        <v>41.259277550444473</v>
      </c>
      <c r="R1500" s="6" t="str">
        <f t="shared" si="201"/>
        <v>YES</v>
      </c>
      <c r="S1500" s="6" t="str">
        <f t="shared" si="204"/>
        <v>YES</v>
      </c>
      <c r="T1500" s="12">
        <f t="shared" si="205"/>
        <v>1771.75</v>
      </c>
      <c r="U1500" s="12">
        <f t="shared" si="202"/>
        <v>5848.09</v>
      </c>
      <c r="V1500" s="12">
        <f t="shared" si="203"/>
        <v>-4076.34</v>
      </c>
    </row>
    <row r="1501" spans="1:22" x14ac:dyDescent="0.25">
      <c r="A1501" s="6" t="s">
        <v>24</v>
      </c>
      <c r="B1501" s="6" t="s">
        <v>23</v>
      </c>
      <c r="C1501" s="27" t="s">
        <v>1057</v>
      </c>
      <c r="D1501" s="27" t="s">
        <v>1057</v>
      </c>
      <c r="E1501" s="6" t="s">
        <v>1054</v>
      </c>
      <c r="F1501" s="6" t="s">
        <v>1053</v>
      </c>
      <c r="G1501" s="27" t="s">
        <v>1052</v>
      </c>
      <c r="H1501" s="6" t="s">
        <v>1055</v>
      </c>
      <c r="I1501" s="6" t="s">
        <v>1056</v>
      </c>
      <c r="J1501" s="6" t="s">
        <v>1060</v>
      </c>
      <c r="K1501" s="12">
        <v>12.5</v>
      </c>
      <c r="L1501" s="9">
        <v>2.35</v>
      </c>
      <c r="M1501" s="12">
        <f t="shared" si="206"/>
        <v>29.375</v>
      </c>
      <c r="O1501" s="11">
        <f t="shared" si="207"/>
        <v>12.5</v>
      </c>
      <c r="P1501" s="12">
        <f t="shared" si="199"/>
        <v>0</v>
      </c>
      <c r="Q1501" s="12">
        <f t="shared" si="200"/>
        <v>12.5</v>
      </c>
      <c r="R1501" s="6" t="str">
        <f t="shared" si="201"/>
        <v>YES</v>
      </c>
      <c r="S1501" s="6" t="str">
        <f t="shared" si="204"/>
        <v>YES</v>
      </c>
      <c r="T1501" s="12">
        <f t="shared" si="205"/>
        <v>29.375</v>
      </c>
      <c r="U1501" s="12">
        <f t="shared" si="202"/>
        <v>29.375</v>
      </c>
      <c r="V1501" s="12">
        <f t="shared" si="203"/>
        <v>0</v>
      </c>
    </row>
    <row r="1502" spans="1:22" x14ac:dyDescent="0.25">
      <c r="A1502" s="6" t="s">
        <v>24</v>
      </c>
      <c r="B1502" s="6" t="s">
        <v>23</v>
      </c>
      <c r="C1502" s="27" t="s">
        <v>1057</v>
      </c>
      <c r="D1502" s="27" t="s">
        <v>1057</v>
      </c>
      <c r="E1502" s="6" t="s">
        <v>1054</v>
      </c>
      <c r="F1502" s="6" t="s">
        <v>1053</v>
      </c>
      <c r="G1502" s="27" t="s">
        <v>1052</v>
      </c>
      <c r="H1502" s="6" t="s">
        <v>1055</v>
      </c>
      <c r="I1502" s="6" t="s">
        <v>1056</v>
      </c>
      <c r="J1502" s="6" t="s">
        <v>1060</v>
      </c>
      <c r="K1502" s="12">
        <v>15</v>
      </c>
      <c r="L1502" s="9">
        <v>109.34</v>
      </c>
      <c r="M1502" s="12">
        <f t="shared" si="206"/>
        <v>1640.1000000000001</v>
      </c>
      <c r="O1502" s="11">
        <f t="shared" si="207"/>
        <v>15</v>
      </c>
      <c r="P1502" s="12">
        <f t="shared" si="199"/>
        <v>0</v>
      </c>
      <c r="Q1502" s="12">
        <f t="shared" si="200"/>
        <v>15</v>
      </c>
      <c r="R1502" s="6" t="str">
        <f t="shared" si="201"/>
        <v>YES</v>
      </c>
      <c r="S1502" s="6" t="str">
        <f t="shared" si="204"/>
        <v>YES</v>
      </c>
      <c r="T1502" s="12">
        <f t="shared" si="205"/>
        <v>1366.75</v>
      </c>
      <c r="U1502" s="12">
        <f t="shared" si="202"/>
        <v>1640.1000000000001</v>
      </c>
      <c r="V1502" s="12">
        <f t="shared" si="203"/>
        <v>-273.35000000000014</v>
      </c>
    </row>
    <row r="1503" spans="1:22" x14ac:dyDescent="0.25">
      <c r="A1503" s="6" t="s">
        <v>24</v>
      </c>
      <c r="B1503" s="6" t="s">
        <v>23</v>
      </c>
      <c r="C1503" s="27" t="s">
        <v>1057</v>
      </c>
      <c r="D1503" s="27" t="s">
        <v>1057</v>
      </c>
      <c r="E1503" s="6" t="s">
        <v>1054</v>
      </c>
      <c r="F1503" s="6" t="s">
        <v>1053</v>
      </c>
      <c r="G1503" s="27" t="s">
        <v>1052</v>
      </c>
      <c r="H1503" s="6" t="s">
        <v>1055</v>
      </c>
      <c r="I1503" s="6" t="s">
        <v>1056</v>
      </c>
      <c r="J1503" s="6" t="s">
        <v>1061</v>
      </c>
      <c r="K1503" s="12">
        <v>5</v>
      </c>
      <c r="L1503" s="9">
        <v>386.55</v>
      </c>
      <c r="M1503" s="12">
        <f t="shared" si="206"/>
        <v>1932.75</v>
      </c>
      <c r="N1503" s="12">
        <v>15641.47</v>
      </c>
      <c r="O1503" s="11">
        <f t="shared" si="207"/>
        <v>5</v>
      </c>
      <c r="P1503" s="12">
        <f t="shared" si="199"/>
        <v>40.464286638209799</v>
      </c>
      <c r="Q1503" s="12">
        <f t="shared" si="200"/>
        <v>45.464286638209806</v>
      </c>
      <c r="R1503" s="6" t="str">
        <f t="shared" si="201"/>
        <v>YES</v>
      </c>
      <c r="S1503" s="6" t="str">
        <f t="shared" si="204"/>
        <v>YES</v>
      </c>
      <c r="T1503" s="12">
        <f t="shared" si="205"/>
        <v>4831.875</v>
      </c>
      <c r="U1503" s="12">
        <f t="shared" si="202"/>
        <v>17574.22</v>
      </c>
      <c r="V1503" s="12">
        <f t="shared" si="203"/>
        <v>-12742.345000000001</v>
      </c>
    </row>
    <row r="1504" spans="1:22" x14ac:dyDescent="0.25">
      <c r="A1504" s="6" t="s">
        <v>24</v>
      </c>
      <c r="B1504" s="6" t="s">
        <v>23</v>
      </c>
      <c r="C1504" s="27" t="s">
        <v>1057</v>
      </c>
      <c r="D1504" s="27" t="s">
        <v>1057</v>
      </c>
      <c r="E1504" s="6" t="s">
        <v>1054</v>
      </c>
      <c r="F1504" s="6" t="s">
        <v>1053</v>
      </c>
      <c r="G1504" s="27" t="s">
        <v>1052</v>
      </c>
      <c r="H1504" s="6" t="s">
        <v>1055</v>
      </c>
      <c r="I1504" s="6" t="s">
        <v>1056</v>
      </c>
      <c r="J1504" s="6" t="s">
        <v>1061</v>
      </c>
      <c r="K1504" s="12">
        <v>8.5</v>
      </c>
      <c r="L1504" s="9">
        <v>74.260000000000005</v>
      </c>
      <c r="M1504" s="12">
        <f t="shared" si="206"/>
        <v>631.21</v>
      </c>
      <c r="O1504" s="11">
        <f t="shared" si="207"/>
        <v>8.5</v>
      </c>
      <c r="P1504" s="12">
        <f t="shared" si="199"/>
        <v>0</v>
      </c>
      <c r="Q1504" s="12">
        <f t="shared" si="200"/>
        <v>8.5</v>
      </c>
      <c r="R1504" s="6" t="str">
        <f t="shared" si="201"/>
        <v>NO</v>
      </c>
      <c r="S1504" s="6" t="str">
        <f t="shared" si="204"/>
        <v>YES</v>
      </c>
      <c r="T1504" s="12">
        <f t="shared" si="205"/>
        <v>928.25000000000011</v>
      </c>
      <c r="U1504" s="12">
        <f t="shared" si="202"/>
        <v>631.21</v>
      </c>
      <c r="V1504" s="12">
        <f t="shared" si="203"/>
        <v>297.04000000000008</v>
      </c>
    </row>
    <row r="1505" spans="1:22" x14ac:dyDescent="0.25">
      <c r="A1505" s="6" t="s">
        <v>24</v>
      </c>
      <c r="B1505" s="6" t="s">
        <v>23</v>
      </c>
      <c r="C1505" s="27" t="s">
        <v>1057</v>
      </c>
      <c r="D1505" s="27" t="s">
        <v>1057</v>
      </c>
      <c r="E1505" s="6" t="s">
        <v>1054</v>
      </c>
      <c r="F1505" s="6" t="s">
        <v>1053</v>
      </c>
      <c r="G1505" s="27" t="s">
        <v>1052</v>
      </c>
      <c r="H1505" s="6" t="s">
        <v>1055</v>
      </c>
      <c r="I1505" s="6" t="s">
        <v>1056</v>
      </c>
      <c r="J1505" s="6" t="s">
        <v>1061</v>
      </c>
      <c r="K1505" s="12">
        <v>12.5</v>
      </c>
      <c r="L1505" s="9">
        <v>0.21</v>
      </c>
      <c r="M1505" s="12">
        <f t="shared" si="206"/>
        <v>2.625</v>
      </c>
      <c r="O1505" s="11">
        <f t="shared" si="207"/>
        <v>12.5</v>
      </c>
      <c r="P1505" s="12">
        <f t="shared" si="199"/>
        <v>0</v>
      </c>
      <c r="Q1505" s="12">
        <f t="shared" si="200"/>
        <v>12.5</v>
      </c>
      <c r="R1505" s="6" t="str">
        <f t="shared" si="201"/>
        <v>YES</v>
      </c>
      <c r="S1505" s="6" t="str">
        <f t="shared" si="204"/>
        <v>YES</v>
      </c>
      <c r="T1505" s="12">
        <f t="shared" si="205"/>
        <v>2.625</v>
      </c>
      <c r="U1505" s="12">
        <f t="shared" si="202"/>
        <v>2.625</v>
      </c>
      <c r="V1505" s="12">
        <f t="shared" si="203"/>
        <v>0</v>
      </c>
    </row>
    <row r="1506" spans="1:22" x14ac:dyDescent="0.25">
      <c r="A1506" s="6" t="s">
        <v>24</v>
      </c>
      <c r="B1506" s="6" t="s">
        <v>23</v>
      </c>
      <c r="C1506" s="27" t="s">
        <v>1057</v>
      </c>
      <c r="D1506" s="27" t="s">
        <v>1057</v>
      </c>
      <c r="E1506" s="6" t="s">
        <v>1054</v>
      </c>
      <c r="F1506" s="6" t="s">
        <v>1053</v>
      </c>
      <c r="G1506" s="27" t="s">
        <v>1052</v>
      </c>
      <c r="H1506" s="6" t="s">
        <v>1055</v>
      </c>
      <c r="I1506" s="6" t="s">
        <v>1056</v>
      </c>
      <c r="J1506" s="6" t="s">
        <v>1061</v>
      </c>
      <c r="K1506" s="12">
        <v>15</v>
      </c>
      <c r="L1506" s="9">
        <v>37.81</v>
      </c>
      <c r="M1506" s="12">
        <f t="shared" si="206"/>
        <v>567.15000000000009</v>
      </c>
      <c r="O1506" s="11">
        <f t="shared" si="207"/>
        <v>15.000000000000002</v>
      </c>
      <c r="P1506" s="12">
        <f t="shared" si="199"/>
        <v>0</v>
      </c>
      <c r="Q1506" s="12">
        <f t="shared" si="200"/>
        <v>15.000000000000002</v>
      </c>
      <c r="R1506" s="6" t="str">
        <f t="shared" si="201"/>
        <v>YES</v>
      </c>
      <c r="S1506" s="6" t="str">
        <f t="shared" si="204"/>
        <v>YES</v>
      </c>
      <c r="T1506" s="12">
        <f t="shared" si="205"/>
        <v>472.625</v>
      </c>
      <c r="U1506" s="12">
        <f t="shared" si="202"/>
        <v>567.15000000000009</v>
      </c>
      <c r="V1506" s="12">
        <f t="shared" si="203"/>
        <v>-94.525000000000091</v>
      </c>
    </row>
    <row r="1507" spans="1:22" x14ac:dyDescent="0.25">
      <c r="A1507" s="6" t="s">
        <v>24</v>
      </c>
      <c r="B1507" s="6" t="s">
        <v>23</v>
      </c>
      <c r="C1507" s="27" t="s">
        <v>1057</v>
      </c>
      <c r="D1507" s="27" t="s">
        <v>1057</v>
      </c>
      <c r="E1507" s="6" t="s">
        <v>1054</v>
      </c>
      <c r="F1507" s="6" t="s">
        <v>1053</v>
      </c>
      <c r="G1507" s="27" t="s">
        <v>1052</v>
      </c>
      <c r="H1507" s="6" t="s">
        <v>1055</v>
      </c>
      <c r="I1507" s="6" t="s">
        <v>1056</v>
      </c>
      <c r="J1507" s="6" t="s">
        <v>1062</v>
      </c>
      <c r="K1507" s="12">
        <v>5</v>
      </c>
      <c r="L1507" s="9">
        <v>323.95999999999998</v>
      </c>
      <c r="M1507" s="12">
        <f t="shared" si="206"/>
        <v>1619.8</v>
      </c>
      <c r="N1507" s="12">
        <v>14158</v>
      </c>
      <c r="O1507" s="11">
        <f t="shared" si="207"/>
        <v>5</v>
      </c>
      <c r="P1507" s="12">
        <f t="shared" si="199"/>
        <v>43.70292628719595</v>
      </c>
      <c r="Q1507" s="12">
        <f t="shared" si="200"/>
        <v>48.70292628719595</v>
      </c>
      <c r="R1507" s="6" t="str">
        <f t="shared" si="201"/>
        <v>YES</v>
      </c>
      <c r="S1507" s="6" t="str">
        <f t="shared" si="204"/>
        <v>YES</v>
      </c>
      <c r="T1507" s="12">
        <f t="shared" si="205"/>
        <v>4049.4999999999995</v>
      </c>
      <c r="U1507" s="12">
        <f t="shared" si="202"/>
        <v>15777.8</v>
      </c>
      <c r="V1507" s="12">
        <f t="shared" si="203"/>
        <v>-11728.3</v>
      </c>
    </row>
    <row r="1508" spans="1:22" x14ac:dyDescent="0.25">
      <c r="A1508" s="6" t="s">
        <v>24</v>
      </c>
      <c r="B1508" s="6" t="s">
        <v>23</v>
      </c>
      <c r="C1508" s="27" t="s">
        <v>1057</v>
      </c>
      <c r="D1508" s="27" t="s">
        <v>1057</v>
      </c>
      <c r="E1508" s="6" t="s">
        <v>1054</v>
      </c>
      <c r="F1508" s="6" t="s">
        <v>1053</v>
      </c>
      <c r="G1508" s="27" t="s">
        <v>1052</v>
      </c>
      <c r="H1508" s="6" t="s">
        <v>1055</v>
      </c>
      <c r="I1508" s="6" t="s">
        <v>1056</v>
      </c>
      <c r="J1508" s="6" t="s">
        <v>1062</v>
      </c>
      <c r="K1508" s="12">
        <v>8.5</v>
      </c>
      <c r="L1508" s="9">
        <v>73.540000000000006</v>
      </c>
      <c r="M1508" s="12">
        <f t="shared" si="206"/>
        <v>625.09</v>
      </c>
      <c r="O1508" s="11">
        <f t="shared" si="207"/>
        <v>8.5</v>
      </c>
      <c r="P1508" s="12">
        <f t="shared" si="199"/>
        <v>0</v>
      </c>
      <c r="Q1508" s="12">
        <f t="shared" si="200"/>
        <v>8.5</v>
      </c>
      <c r="R1508" s="6" t="str">
        <f t="shared" si="201"/>
        <v>NO</v>
      </c>
      <c r="S1508" s="6" t="str">
        <f t="shared" si="204"/>
        <v>YES</v>
      </c>
      <c r="T1508" s="12">
        <f t="shared" si="205"/>
        <v>919.25000000000011</v>
      </c>
      <c r="U1508" s="12">
        <f t="shared" si="202"/>
        <v>625.09</v>
      </c>
      <c r="V1508" s="12">
        <f t="shared" si="203"/>
        <v>294.16000000000008</v>
      </c>
    </row>
    <row r="1509" spans="1:22" x14ac:dyDescent="0.25">
      <c r="A1509" s="6" t="s">
        <v>24</v>
      </c>
      <c r="B1509" s="6" t="s">
        <v>23</v>
      </c>
      <c r="C1509" s="27" t="s">
        <v>1057</v>
      </c>
      <c r="D1509" s="27" t="s">
        <v>1057</v>
      </c>
      <c r="E1509" s="6" t="s">
        <v>1054</v>
      </c>
      <c r="F1509" s="6" t="s">
        <v>1053</v>
      </c>
      <c r="G1509" s="27" t="s">
        <v>1052</v>
      </c>
      <c r="H1509" s="6" t="s">
        <v>1055</v>
      </c>
      <c r="I1509" s="6" t="s">
        <v>1056</v>
      </c>
      <c r="J1509" s="6" t="s">
        <v>1062</v>
      </c>
      <c r="K1509" s="12">
        <v>12.5</v>
      </c>
      <c r="L1509" s="9">
        <v>15.25</v>
      </c>
      <c r="M1509" s="12">
        <f t="shared" si="206"/>
        <v>190.625</v>
      </c>
      <c r="O1509" s="11">
        <f t="shared" si="207"/>
        <v>12.5</v>
      </c>
      <c r="P1509" s="12">
        <f t="shared" si="199"/>
        <v>0</v>
      </c>
      <c r="Q1509" s="12">
        <f t="shared" si="200"/>
        <v>12.5</v>
      </c>
      <c r="R1509" s="6" t="str">
        <f t="shared" si="201"/>
        <v>YES</v>
      </c>
      <c r="S1509" s="6" t="str">
        <f t="shared" si="204"/>
        <v>YES</v>
      </c>
      <c r="T1509" s="12">
        <f t="shared" si="205"/>
        <v>190.625</v>
      </c>
      <c r="U1509" s="12">
        <f t="shared" si="202"/>
        <v>190.625</v>
      </c>
      <c r="V1509" s="12">
        <f t="shared" si="203"/>
        <v>0</v>
      </c>
    </row>
    <row r="1510" spans="1:22" x14ac:dyDescent="0.25">
      <c r="A1510" s="6" t="s">
        <v>24</v>
      </c>
      <c r="B1510" s="6" t="s">
        <v>23</v>
      </c>
      <c r="C1510" s="27" t="s">
        <v>1057</v>
      </c>
      <c r="D1510" s="27" t="s">
        <v>1057</v>
      </c>
      <c r="E1510" s="6" t="s">
        <v>1054</v>
      </c>
      <c r="F1510" s="6" t="s">
        <v>1053</v>
      </c>
      <c r="G1510" s="27" t="s">
        <v>1052</v>
      </c>
      <c r="H1510" s="6" t="s">
        <v>1055</v>
      </c>
      <c r="I1510" s="6" t="s">
        <v>1056</v>
      </c>
      <c r="J1510" s="6" t="s">
        <v>1062</v>
      </c>
      <c r="K1510" s="12">
        <v>15</v>
      </c>
      <c r="L1510" s="9">
        <v>36.57</v>
      </c>
      <c r="M1510" s="12">
        <f t="shared" si="206"/>
        <v>548.54999999999995</v>
      </c>
      <c r="O1510" s="11">
        <f t="shared" si="207"/>
        <v>14.999999999999998</v>
      </c>
      <c r="P1510" s="12">
        <f t="shared" si="199"/>
        <v>0</v>
      </c>
      <c r="Q1510" s="12">
        <f t="shared" si="200"/>
        <v>14.999999999999998</v>
      </c>
      <c r="R1510" s="6" t="str">
        <f t="shared" si="201"/>
        <v>YES</v>
      </c>
      <c r="S1510" s="6" t="str">
        <f t="shared" si="204"/>
        <v>YES</v>
      </c>
      <c r="T1510" s="12">
        <f t="shared" si="205"/>
        <v>457.125</v>
      </c>
      <c r="U1510" s="12">
        <f t="shared" si="202"/>
        <v>548.54999999999995</v>
      </c>
      <c r="V1510" s="12">
        <f t="shared" si="203"/>
        <v>-91.424999999999955</v>
      </c>
    </row>
    <row r="1511" spans="1:22" x14ac:dyDescent="0.25">
      <c r="A1511" s="6" t="s">
        <v>24</v>
      </c>
      <c r="B1511" s="6" t="s">
        <v>23</v>
      </c>
      <c r="C1511" s="27" t="s">
        <v>1057</v>
      </c>
      <c r="D1511" s="27" t="s">
        <v>1057</v>
      </c>
      <c r="E1511" s="6" t="s">
        <v>1054</v>
      </c>
      <c r="F1511" s="6" t="s">
        <v>1053</v>
      </c>
      <c r="G1511" s="27" t="s">
        <v>1052</v>
      </c>
      <c r="H1511" s="6" t="s">
        <v>1055</v>
      </c>
      <c r="I1511" s="6" t="s">
        <v>1056</v>
      </c>
      <c r="J1511" s="6" t="s">
        <v>1063</v>
      </c>
      <c r="K1511" s="12">
        <v>5</v>
      </c>
      <c r="L1511" s="9">
        <v>83.19</v>
      </c>
      <c r="M1511" s="12">
        <f t="shared" si="206"/>
        <v>415.95</v>
      </c>
      <c r="N1511" s="12">
        <v>2874.07</v>
      </c>
      <c r="O1511" s="11">
        <f t="shared" si="207"/>
        <v>5</v>
      </c>
      <c r="P1511" s="12">
        <f t="shared" si="199"/>
        <v>34.548263012381298</v>
      </c>
      <c r="Q1511" s="12">
        <f t="shared" si="200"/>
        <v>39.548263012381298</v>
      </c>
      <c r="R1511" s="6" t="str">
        <f t="shared" si="201"/>
        <v>YES</v>
      </c>
      <c r="S1511" s="6" t="str">
        <f t="shared" si="204"/>
        <v>YES</v>
      </c>
      <c r="T1511" s="12">
        <f t="shared" si="205"/>
        <v>1039.875</v>
      </c>
      <c r="U1511" s="12">
        <f t="shared" si="202"/>
        <v>3290.02</v>
      </c>
      <c r="V1511" s="12">
        <f t="shared" si="203"/>
        <v>-2250.145</v>
      </c>
    </row>
    <row r="1512" spans="1:22" x14ac:dyDescent="0.25">
      <c r="A1512" s="6" t="s">
        <v>24</v>
      </c>
      <c r="B1512" s="6" t="s">
        <v>23</v>
      </c>
      <c r="C1512" s="27" t="s">
        <v>1057</v>
      </c>
      <c r="D1512" s="27" t="s">
        <v>1057</v>
      </c>
      <c r="E1512" s="6" t="s">
        <v>1054</v>
      </c>
      <c r="F1512" s="6" t="s">
        <v>1053</v>
      </c>
      <c r="G1512" s="27" t="s">
        <v>1052</v>
      </c>
      <c r="H1512" s="6" t="s">
        <v>1055</v>
      </c>
      <c r="I1512" s="6" t="s">
        <v>1056</v>
      </c>
      <c r="J1512" s="6" t="s">
        <v>1063</v>
      </c>
      <c r="K1512" s="12">
        <v>15</v>
      </c>
      <c r="L1512" s="9">
        <v>8.7799999999999994</v>
      </c>
      <c r="M1512" s="12">
        <f t="shared" si="206"/>
        <v>131.69999999999999</v>
      </c>
      <c r="O1512" s="11">
        <f t="shared" si="207"/>
        <v>15</v>
      </c>
      <c r="P1512" s="12">
        <f t="shared" si="199"/>
        <v>0</v>
      </c>
      <c r="Q1512" s="12">
        <f t="shared" si="200"/>
        <v>15</v>
      </c>
      <c r="R1512" s="6" t="str">
        <f t="shared" si="201"/>
        <v>YES</v>
      </c>
      <c r="S1512" s="6" t="str">
        <f t="shared" si="204"/>
        <v>YES</v>
      </c>
      <c r="T1512" s="12">
        <f t="shared" si="205"/>
        <v>109.74999999999999</v>
      </c>
      <c r="U1512" s="12">
        <f t="shared" si="202"/>
        <v>131.69999999999999</v>
      </c>
      <c r="V1512" s="12">
        <f t="shared" si="203"/>
        <v>-21.950000000000003</v>
      </c>
    </row>
    <row r="1513" spans="1:22" x14ac:dyDescent="0.25">
      <c r="A1513" s="6" t="s">
        <v>24</v>
      </c>
      <c r="B1513" s="6" t="s">
        <v>23</v>
      </c>
      <c r="C1513" s="27" t="s">
        <v>1057</v>
      </c>
      <c r="D1513" s="27" t="s">
        <v>1057</v>
      </c>
      <c r="E1513" s="6" t="s">
        <v>1054</v>
      </c>
      <c r="F1513" s="6" t="s">
        <v>1053</v>
      </c>
      <c r="G1513" s="27" t="s">
        <v>1052</v>
      </c>
      <c r="H1513" s="6" t="s">
        <v>1055</v>
      </c>
      <c r="I1513" s="6" t="s">
        <v>1056</v>
      </c>
      <c r="J1513" s="6" t="s">
        <v>1064</v>
      </c>
      <c r="K1513" s="12">
        <v>5</v>
      </c>
      <c r="L1513" s="9">
        <v>24.95</v>
      </c>
      <c r="M1513" s="12">
        <f t="shared" si="206"/>
        <v>124.75</v>
      </c>
      <c r="N1513" s="12">
        <v>443.22</v>
      </c>
      <c r="O1513" s="11">
        <f t="shared" si="207"/>
        <v>5</v>
      </c>
      <c r="P1513" s="12">
        <f t="shared" si="199"/>
        <v>17.764328657314632</v>
      </c>
      <c r="Q1513" s="12">
        <f t="shared" si="200"/>
        <v>22.764328657314632</v>
      </c>
      <c r="R1513" s="6" t="str">
        <f t="shared" si="201"/>
        <v>YES</v>
      </c>
      <c r="S1513" s="6" t="str">
        <f t="shared" si="204"/>
        <v>YES</v>
      </c>
      <c r="T1513" s="12">
        <f t="shared" si="205"/>
        <v>311.875</v>
      </c>
      <c r="U1513" s="12">
        <f t="shared" si="202"/>
        <v>567.97</v>
      </c>
      <c r="V1513" s="12">
        <f t="shared" si="203"/>
        <v>-256.09500000000003</v>
      </c>
    </row>
    <row r="1514" spans="1:22" x14ac:dyDescent="0.25">
      <c r="A1514" s="6" t="s">
        <v>24</v>
      </c>
      <c r="B1514" s="6" t="s">
        <v>23</v>
      </c>
      <c r="C1514" s="27" t="s">
        <v>1057</v>
      </c>
      <c r="D1514" s="27" t="s">
        <v>1057</v>
      </c>
      <c r="E1514" s="6" t="s">
        <v>1054</v>
      </c>
      <c r="F1514" s="6" t="s">
        <v>1053</v>
      </c>
      <c r="G1514" s="27" t="s">
        <v>1052</v>
      </c>
      <c r="H1514" s="6" t="s">
        <v>1055</v>
      </c>
      <c r="I1514" s="6" t="s">
        <v>1056</v>
      </c>
      <c r="J1514" s="6" t="s">
        <v>1065</v>
      </c>
      <c r="K1514" s="12">
        <v>5</v>
      </c>
      <c r="L1514" s="9">
        <v>230.4</v>
      </c>
      <c r="M1514" s="12">
        <f t="shared" si="206"/>
        <v>1152</v>
      </c>
      <c r="N1514" s="12">
        <f>8136.55+60</f>
        <v>8196.5499999999993</v>
      </c>
      <c r="O1514" s="11">
        <f t="shared" si="207"/>
        <v>5</v>
      </c>
      <c r="P1514" s="12">
        <f t="shared" si="199"/>
        <v>35.575303819444443</v>
      </c>
      <c r="Q1514" s="12">
        <f t="shared" si="200"/>
        <v>40.575303819444443</v>
      </c>
      <c r="R1514" s="6" t="str">
        <f t="shared" si="201"/>
        <v>YES</v>
      </c>
      <c r="S1514" s="6" t="str">
        <f t="shared" si="204"/>
        <v>YES</v>
      </c>
      <c r="T1514" s="12">
        <f t="shared" si="205"/>
        <v>2880</v>
      </c>
      <c r="U1514" s="12">
        <f t="shared" si="202"/>
        <v>9348.5499999999993</v>
      </c>
      <c r="V1514" s="12">
        <f t="shared" si="203"/>
        <v>-6468.5499999999993</v>
      </c>
    </row>
    <row r="1515" spans="1:22" x14ac:dyDescent="0.25">
      <c r="A1515" s="6" t="s">
        <v>24</v>
      </c>
      <c r="B1515" s="6" t="s">
        <v>23</v>
      </c>
      <c r="C1515" s="27" t="s">
        <v>1057</v>
      </c>
      <c r="D1515" s="27" t="s">
        <v>1057</v>
      </c>
      <c r="E1515" s="6" t="s">
        <v>1054</v>
      </c>
      <c r="F1515" s="6" t="s">
        <v>1053</v>
      </c>
      <c r="G1515" s="27" t="s">
        <v>1052</v>
      </c>
      <c r="H1515" s="6" t="s">
        <v>1055</v>
      </c>
      <c r="I1515" s="6" t="s">
        <v>1056</v>
      </c>
      <c r="J1515" s="6" t="s">
        <v>1065</v>
      </c>
      <c r="K1515" s="12">
        <v>6</v>
      </c>
      <c r="L1515" s="9">
        <v>56.91</v>
      </c>
      <c r="M1515" s="12">
        <f t="shared" si="206"/>
        <v>341.46</v>
      </c>
      <c r="O1515" s="11">
        <f t="shared" si="207"/>
        <v>6</v>
      </c>
      <c r="P1515" s="12">
        <f t="shared" si="199"/>
        <v>0</v>
      </c>
      <c r="Q1515" s="12">
        <f t="shared" si="200"/>
        <v>6</v>
      </c>
      <c r="R1515" s="6" t="str">
        <f t="shared" si="201"/>
        <v>NO</v>
      </c>
      <c r="S1515" s="6" t="str">
        <f t="shared" si="204"/>
        <v>YES</v>
      </c>
      <c r="T1515" s="12">
        <f t="shared" si="205"/>
        <v>711.375</v>
      </c>
      <c r="U1515" s="12">
        <f t="shared" si="202"/>
        <v>341.46</v>
      </c>
      <c r="V1515" s="12">
        <f t="shared" si="203"/>
        <v>369.91500000000002</v>
      </c>
    </row>
    <row r="1516" spans="1:22" x14ac:dyDescent="0.25">
      <c r="A1516" s="6" t="s">
        <v>24</v>
      </c>
      <c r="B1516" s="6" t="s">
        <v>23</v>
      </c>
      <c r="C1516" s="27" t="s">
        <v>1057</v>
      </c>
      <c r="D1516" s="27" t="s">
        <v>1057</v>
      </c>
      <c r="E1516" s="6" t="s">
        <v>1054</v>
      </c>
      <c r="F1516" s="6" t="s">
        <v>1053</v>
      </c>
      <c r="G1516" s="27" t="s">
        <v>1052</v>
      </c>
      <c r="H1516" s="6" t="s">
        <v>1055</v>
      </c>
      <c r="I1516" s="6" t="s">
        <v>1056</v>
      </c>
      <c r="J1516" s="6" t="s">
        <v>1065</v>
      </c>
      <c r="K1516" s="12">
        <v>8.5</v>
      </c>
      <c r="L1516" s="9">
        <v>49.46</v>
      </c>
      <c r="M1516" s="12">
        <f t="shared" si="206"/>
        <v>420.41</v>
      </c>
      <c r="O1516" s="11">
        <f t="shared" si="207"/>
        <v>8.5</v>
      </c>
      <c r="P1516" s="12">
        <f t="shared" si="199"/>
        <v>0</v>
      </c>
      <c r="Q1516" s="12">
        <f t="shared" si="200"/>
        <v>8.5</v>
      </c>
      <c r="R1516" s="6" t="str">
        <f t="shared" si="201"/>
        <v>NO</v>
      </c>
      <c r="S1516" s="6" t="str">
        <f t="shared" si="204"/>
        <v>YES</v>
      </c>
      <c r="T1516" s="12">
        <f t="shared" si="205"/>
        <v>618.25</v>
      </c>
      <c r="U1516" s="12">
        <f t="shared" si="202"/>
        <v>420.41</v>
      </c>
      <c r="V1516" s="12">
        <f t="shared" si="203"/>
        <v>197.83999999999997</v>
      </c>
    </row>
    <row r="1517" spans="1:22" x14ac:dyDescent="0.25">
      <c r="A1517" s="6" t="s">
        <v>24</v>
      </c>
      <c r="B1517" s="6" t="s">
        <v>23</v>
      </c>
      <c r="C1517" s="27" t="s">
        <v>1057</v>
      </c>
      <c r="D1517" s="27" t="s">
        <v>1057</v>
      </c>
      <c r="E1517" s="6" t="s">
        <v>1054</v>
      </c>
      <c r="F1517" s="6" t="s">
        <v>1053</v>
      </c>
      <c r="G1517" s="27" t="s">
        <v>1052</v>
      </c>
      <c r="H1517" s="6" t="s">
        <v>1055</v>
      </c>
      <c r="I1517" s="6" t="s">
        <v>1056</v>
      </c>
      <c r="J1517" s="6" t="s">
        <v>1065</v>
      </c>
      <c r="K1517" s="12">
        <v>15</v>
      </c>
      <c r="L1517" s="9">
        <v>5.45</v>
      </c>
      <c r="M1517" s="12">
        <f t="shared" si="206"/>
        <v>81.75</v>
      </c>
      <c r="O1517" s="11">
        <f t="shared" si="207"/>
        <v>15</v>
      </c>
      <c r="P1517" s="12">
        <f t="shared" si="199"/>
        <v>0</v>
      </c>
      <c r="Q1517" s="12">
        <f t="shared" si="200"/>
        <v>15</v>
      </c>
      <c r="R1517" s="6" t="str">
        <f t="shared" si="201"/>
        <v>YES</v>
      </c>
      <c r="S1517" s="6" t="str">
        <f t="shared" si="204"/>
        <v>YES</v>
      </c>
      <c r="T1517" s="12">
        <f t="shared" si="205"/>
        <v>68.125</v>
      </c>
      <c r="U1517" s="12">
        <f t="shared" si="202"/>
        <v>81.75</v>
      </c>
      <c r="V1517" s="12">
        <f t="shared" si="203"/>
        <v>-13.625</v>
      </c>
    </row>
    <row r="1518" spans="1:22" x14ac:dyDescent="0.25">
      <c r="A1518" s="6" t="s">
        <v>24</v>
      </c>
      <c r="B1518" s="6" t="s">
        <v>23</v>
      </c>
      <c r="C1518" s="27" t="s">
        <v>1057</v>
      </c>
      <c r="D1518" s="27" t="s">
        <v>1057</v>
      </c>
      <c r="E1518" s="6" t="s">
        <v>1054</v>
      </c>
      <c r="F1518" s="6" t="s">
        <v>1053</v>
      </c>
      <c r="G1518" s="27" t="s">
        <v>1052</v>
      </c>
      <c r="H1518" s="6" t="s">
        <v>1055</v>
      </c>
      <c r="I1518" s="6" t="s">
        <v>1056</v>
      </c>
      <c r="J1518" s="6" t="s">
        <v>1066</v>
      </c>
      <c r="K1518" s="12">
        <v>5</v>
      </c>
      <c r="L1518" s="9">
        <v>130.59</v>
      </c>
      <c r="M1518" s="12">
        <f t="shared" si="206"/>
        <v>652.95000000000005</v>
      </c>
      <c r="N1518" s="12">
        <v>3390.54</v>
      </c>
      <c r="O1518" s="11">
        <f t="shared" si="207"/>
        <v>5</v>
      </c>
      <c r="P1518" s="12">
        <f t="shared" si="199"/>
        <v>25.963243739949458</v>
      </c>
      <c r="Q1518" s="12">
        <f t="shared" si="200"/>
        <v>30.963243739949458</v>
      </c>
      <c r="R1518" s="6" t="str">
        <f t="shared" si="201"/>
        <v>YES</v>
      </c>
      <c r="S1518" s="6" t="str">
        <f t="shared" si="204"/>
        <v>YES</v>
      </c>
      <c r="T1518" s="12">
        <f t="shared" si="205"/>
        <v>1632.375</v>
      </c>
      <c r="U1518" s="12">
        <f t="shared" si="202"/>
        <v>4043.49</v>
      </c>
      <c r="V1518" s="12">
        <f t="shared" si="203"/>
        <v>-2411.1149999999998</v>
      </c>
    </row>
    <row r="1519" spans="1:22" x14ac:dyDescent="0.25">
      <c r="A1519" s="6" t="s">
        <v>24</v>
      </c>
      <c r="B1519" s="6" t="s">
        <v>23</v>
      </c>
      <c r="C1519" s="27" t="s">
        <v>1057</v>
      </c>
      <c r="D1519" s="27" t="s">
        <v>1057</v>
      </c>
      <c r="E1519" s="6" t="s">
        <v>1054</v>
      </c>
      <c r="F1519" s="6" t="s">
        <v>1053</v>
      </c>
      <c r="G1519" s="27" t="s">
        <v>1052</v>
      </c>
      <c r="H1519" s="6" t="s">
        <v>1055</v>
      </c>
      <c r="I1519" s="6" t="s">
        <v>1056</v>
      </c>
      <c r="J1519" s="6" t="s">
        <v>1066</v>
      </c>
      <c r="K1519" s="12">
        <v>15</v>
      </c>
      <c r="L1519" s="9">
        <v>11.45</v>
      </c>
      <c r="M1519" s="12">
        <f t="shared" si="206"/>
        <v>171.75</v>
      </c>
      <c r="O1519" s="11">
        <f t="shared" si="207"/>
        <v>15.000000000000002</v>
      </c>
      <c r="P1519" s="12">
        <f t="shared" si="199"/>
        <v>0</v>
      </c>
      <c r="Q1519" s="12">
        <f t="shared" si="200"/>
        <v>15.000000000000002</v>
      </c>
      <c r="R1519" s="6" t="str">
        <f t="shared" si="201"/>
        <v>YES</v>
      </c>
      <c r="S1519" s="6" t="str">
        <f t="shared" si="204"/>
        <v>YES</v>
      </c>
      <c r="T1519" s="12">
        <f t="shared" si="205"/>
        <v>143.125</v>
      </c>
      <c r="U1519" s="12">
        <f t="shared" si="202"/>
        <v>171.75</v>
      </c>
      <c r="V1519" s="12">
        <f t="shared" si="203"/>
        <v>-28.625</v>
      </c>
    </row>
    <row r="1520" spans="1:22" x14ac:dyDescent="0.25">
      <c r="A1520" s="6" t="s">
        <v>24</v>
      </c>
      <c r="B1520" s="6" t="s">
        <v>23</v>
      </c>
      <c r="C1520" s="27" t="s">
        <v>1057</v>
      </c>
      <c r="D1520" s="27" t="s">
        <v>1057</v>
      </c>
      <c r="E1520" s="6" t="s">
        <v>1054</v>
      </c>
      <c r="F1520" s="6" t="s">
        <v>1053</v>
      </c>
      <c r="G1520" s="27" t="s">
        <v>1052</v>
      </c>
      <c r="H1520" s="6" t="s">
        <v>1055</v>
      </c>
      <c r="I1520" s="6" t="s">
        <v>1056</v>
      </c>
      <c r="J1520" s="6" t="s">
        <v>1067</v>
      </c>
      <c r="K1520" s="12">
        <v>5</v>
      </c>
      <c r="L1520" s="9">
        <v>316.83999999999997</v>
      </c>
      <c r="M1520" s="12">
        <f t="shared" si="206"/>
        <v>1584.1999999999998</v>
      </c>
      <c r="N1520" s="12">
        <f>7668.33+310.25</f>
        <v>7978.58</v>
      </c>
      <c r="O1520" s="11">
        <f t="shared" si="207"/>
        <v>5</v>
      </c>
      <c r="P1520" s="12">
        <f t="shared" si="199"/>
        <v>25.181732104532259</v>
      </c>
      <c r="Q1520" s="12">
        <f t="shared" si="200"/>
        <v>30.181732104532255</v>
      </c>
      <c r="R1520" s="6" t="str">
        <f t="shared" si="201"/>
        <v>YES</v>
      </c>
      <c r="S1520" s="6" t="str">
        <f t="shared" si="204"/>
        <v>YES</v>
      </c>
      <c r="T1520" s="12">
        <f t="shared" si="205"/>
        <v>3960.4999999999995</v>
      </c>
      <c r="U1520" s="12">
        <f t="shared" si="202"/>
        <v>9562.7799999999988</v>
      </c>
      <c r="V1520" s="12">
        <f t="shared" si="203"/>
        <v>-5602.2799999999988</v>
      </c>
    </row>
    <row r="1521" spans="1:22" x14ac:dyDescent="0.25">
      <c r="A1521" s="6" t="s">
        <v>24</v>
      </c>
      <c r="B1521" s="6" t="s">
        <v>23</v>
      </c>
      <c r="C1521" s="27" t="s">
        <v>1057</v>
      </c>
      <c r="D1521" s="27" t="s">
        <v>1057</v>
      </c>
      <c r="E1521" s="6" t="s">
        <v>1054</v>
      </c>
      <c r="F1521" s="6" t="s">
        <v>1053</v>
      </c>
      <c r="G1521" s="27" t="s">
        <v>1052</v>
      </c>
      <c r="H1521" s="6" t="s">
        <v>1055</v>
      </c>
      <c r="I1521" s="6" t="s">
        <v>1056</v>
      </c>
      <c r="J1521" s="6" t="s">
        <v>1067</v>
      </c>
      <c r="K1521" s="12">
        <v>6</v>
      </c>
      <c r="L1521" s="9">
        <v>64.77</v>
      </c>
      <c r="M1521" s="12">
        <f t="shared" si="206"/>
        <v>388.62</v>
      </c>
      <c r="O1521" s="11">
        <f t="shared" si="207"/>
        <v>6</v>
      </c>
      <c r="P1521" s="12">
        <f t="shared" si="199"/>
        <v>0</v>
      </c>
      <c r="Q1521" s="12">
        <f t="shared" si="200"/>
        <v>6</v>
      </c>
      <c r="R1521" s="6" t="str">
        <f t="shared" si="201"/>
        <v>NO</v>
      </c>
      <c r="S1521" s="6" t="str">
        <f t="shared" si="204"/>
        <v>YES</v>
      </c>
      <c r="T1521" s="12">
        <f t="shared" si="205"/>
        <v>809.625</v>
      </c>
      <c r="U1521" s="12">
        <f t="shared" si="202"/>
        <v>388.62</v>
      </c>
      <c r="V1521" s="12">
        <f t="shared" si="203"/>
        <v>421.005</v>
      </c>
    </row>
    <row r="1522" spans="1:22" x14ac:dyDescent="0.25">
      <c r="A1522" s="6" t="s">
        <v>24</v>
      </c>
      <c r="B1522" s="6" t="s">
        <v>23</v>
      </c>
      <c r="C1522" s="27" t="s">
        <v>1057</v>
      </c>
      <c r="D1522" s="27" t="s">
        <v>1057</v>
      </c>
      <c r="E1522" s="6" t="s">
        <v>1054</v>
      </c>
      <c r="F1522" s="6" t="s">
        <v>1053</v>
      </c>
      <c r="G1522" s="27" t="s">
        <v>1052</v>
      </c>
      <c r="H1522" s="6" t="s">
        <v>1055</v>
      </c>
      <c r="I1522" s="6" t="s">
        <v>1056</v>
      </c>
      <c r="J1522" s="6" t="s">
        <v>1067</v>
      </c>
      <c r="K1522" s="12">
        <v>7.5</v>
      </c>
      <c r="L1522" s="9">
        <v>64.63</v>
      </c>
      <c r="M1522" s="12">
        <f t="shared" si="206"/>
        <v>484.72499999999997</v>
      </c>
      <c r="O1522" s="11">
        <f t="shared" si="207"/>
        <v>7.5</v>
      </c>
      <c r="P1522" s="12">
        <f t="shared" si="199"/>
        <v>0</v>
      </c>
      <c r="Q1522" s="12">
        <f t="shared" si="200"/>
        <v>7.5</v>
      </c>
      <c r="R1522" s="6" t="str">
        <f t="shared" si="201"/>
        <v>NO</v>
      </c>
      <c r="S1522" s="6" t="str">
        <f t="shared" si="204"/>
        <v>YES</v>
      </c>
      <c r="T1522" s="12">
        <f t="shared" si="205"/>
        <v>807.875</v>
      </c>
      <c r="U1522" s="12">
        <f t="shared" si="202"/>
        <v>484.72499999999997</v>
      </c>
      <c r="V1522" s="12">
        <f t="shared" si="203"/>
        <v>323.15000000000003</v>
      </c>
    </row>
    <row r="1523" spans="1:22" x14ac:dyDescent="0.25">
      <c r="A1523" s="6" t="s">
        <v>24</v>
      </c>
      <c r="B1523" s="6" t="s">
        <v>23</v>
      </c>
      <c r="C1523" s="27" t="s">
        <v>1057</v>
      </c>
      <c r="D1523" s="27" t="s">
        <v>1057</v>
      </c>
      <c r="E1523" s="6" t="s">
        <v>1054</v>
      </c>
      <c r="F1523" s="6" t="s">
        <v>1053</v>
      </c>
      <c r="G1523" s="27" t="s">
        <v>1052</v>
      </c>
      <c r="H1523" s="6" t="s">
        <v>1055</v>
      </c>
      <c r="I1523" s="6" t="s">
        <v>1056</v>
      </c>
      <c r="J1523" s="6" t="s">
        <v>1067</v>
      </c>
      <c r="K1523" s="12">
        <v>12.5</v>
      </c>
      <c r="L1523" s="9">
        <v>1.1499999999999999</v>
      </c>
      <c r="M1523" s="12">
        <f t="shared" si="206"/>
        <v>14.374999999999998</v>
      </c>
      <c r="O1523" s="11">
        <f t="shared" si="207"/>
        <v>12.5</v>
      </c>
      <c r="P1523" s="12">
        <f t="shared" si="199"/>
        <v>0</v>
      </c>
      <c r="Q1523" s="12">
        <f t="shared" si="200"/>
        <v>12.5</v>
      </c>
      <c r="R1523" s="6" t="str">
        <f t="shared" si="201"/>
        <v>YES</v>
      </c>
      <c r="S1523" s="6" t="str">
        <f t="shared" si="204"/>
        <v>YES</v>
      </c>
      <c r="T1523" s="12">
        <f t="shared" si="205"/>
        <v>14.374999999999998</v>
      </c>
      <c r="U1523" s="12">
        <f t="shared" si="202"/>
        <v>14.374999999999998</v>
      </c>
      <c r="V1523" s="12">
        <f t="shared" si="203"/>
        <v>0</v>
      </c>
    </row>
    <row r="1524" spans="1:22" x14ac:dyDescent="0.25">
      <c r="A1524" s="6" t="s">
        <v>24</v>
      </c>
      <c r="B1524" s="6" t="s">
        <v>23</v>
      </c>
      <c r="C1524" s="27" t="s">
        <v>1057</v>
      </c>
      <c r="D1524" s="27" t="s">
        <v>1057</v>
      </c>
      <c r="E1524" s="6" t="s">
        <v>1054</v>
      </c>
      <c r="F1524" s="6" t="s">
        <v>1053</v>
      </c>
      <c r="G1524" s="27" t="s">
        <v>1052</v>
      </c>
      <c r="H1524" s="6" t="s">
        <v>1055</v>
      </c>
      <c r="I1524" s="6" t="s">
        <v>1056</v>
      </c>
      <c r="J1524" s="6" t="s">
        <v>1067</v>
      </c>
      <c r="K1524" s="12">
        <v>15</v>
      </c>
      <c r="L1524" s="9">
        <v>6.04</v>
      </c>
      <c r="M1524" s="12">
        <f t="shared" si="206"/>
        <v>90.6</v>
      </c>
      <c r="O1524" s="11">
        <f t="shared" si="207"/>
        <v>14.999999999999998</v>
      </c>
      <c r="P1524" s="12">
        <f t="shared" si="199"/>
        <v>0</v>
      </c>
      <c r="Q1524" s="12">
        <f t="shared" si="200"/>
        <v>14.999999999999998</v>
      </c>
      <c r="R1524" s="6" t="str">
        <f t="shared" si="201"/>
        <v>YES</v>
      </c>
      <c r="S1524" s="6" t="str">
        <f t="shared" si="204"/>
        <v>YES</v>
      </c>
      <c r="T1524" s="12">
        <f t="shared" si="205"/>
        <v>75.5</v>
      </c>
      <c r="U1524" s="12">
        <f t="shared" si="202"/>
        <v>90.6</v>
      </c>
      <c r="V1524" s="12">
        <f t="shared" si="203"/>
        <v>-15.099999999999994</v>
      </c>
    </row>
    <row r="1525" spans="1:22" x14ac:dyDescent="0.25">
      <c r="A1525" s="6" t="s">
        <v>24</v>
      </c>
      <c r="B1525" s="6" t="s">
        <v>23</v>
      </c>
      <c r="C1525" s="27" t="s">
        <v>1057</v>
      </c>
      <c r="D1525" s="27" t="s">
        <v>1057</v>
      </c>
      <c r="E1525" s="6" t="s">
        <v>1054</v>
      </c>
      <c r="F1525" s="6" t="s">
        <v>1053</v>
      </c>
      <c r="G1525" s="27" t="s">
        <v>1052</v>
      </c>
      <c r="H1525" s="6" t="s">
        <v>1055</v>
      </c>
      <c r="I1525" s="6" t="s">
        <v>1056</v>
      </c>
      <c r="J1525" s="6" t="s">
        <v>1068</v>
      </c>
      <c r="K1525" s="12">
        <v>7.5</v>
      </c>
      <c r="L1525" s="9">
        <v>63.69</v>
      </c>
      <c r="M1525" s="12">
        <f t="shared" si="206"/>
        <v>477.67499999999995</v>
      </c>
      <c r="N1525" s="12">
        <v>959.72</v>
      </c>
      <c r="O1525" s="11">
        <f t="shared" si="207"/>
        <v>7.4999999999999991</v>
      </c>
      <c r="P1525" s="12">
        <f t="shared" si="199"/>
        <v>15.068613597111007</v>
      </c>
      <c r="Q1525" s="12">
        <f t="shared" si="200"/>
        <v>22.568613597111007</v>
      </c>
      <c r="R1525" s="6" t="str">
        <f t="shared" si="201"/>
        <v>YES</v>
      </c>
      <c r="S1525" s="6" t="str">
        <f t="shared" si="204"/>
        <v>YES</v>
      </c>
      <c r="T1525" s="12">
        <f t="shared" si="205"/>
        <v>796.125</v>
      </c>
      <c r="U1525" s="12">
        <f t="shared" si="202"/>
        <v>1437.395</v>
      </c>
      <c r="V1525" s="12">
        <f t="shared" si="203"/>
        <v>-641.27</v>
      </c>
    </row>
    <row r="1526" spans="1:22" x14ac:dyDescent="0.25">
      <c r="A1526" s="6" t="s">
        <v>24</v>
      </c>
      <c r="B1526" s="6" t="s">
        <v>23</v>
      </c>
      <c r="C1526" s="27" t="s">
        <v>1057</v>
      </c>
      <c r="D1526" s="27" t="s">
        <v>1057</v>
      </c>
      <c r="E1526" s="6" t="s">
        <v>1054</v>
      </c>
      <c r="F1526" s="6" t="s">
        <v>1053</v>
      </c>
      <c r="G1526" s="27" t="s">
        <v>1052</v>
      </c>
      <c r="H1526" s="6" t="s">
        <v>1055</v>
      </c>
      <c r="I1526" s="6" t="s">
        <v>1056</v>
      </c>
      <c r="J1526" s="6" t="s">
        <v>1068</v>
      </c>
      <c r="K1526" s="12">
        <v>15</v>
      </c>
      <c r="L1526" s="9">
        <v>59.37</v>
      </c>
      <c r="M1526" s="12">
        <f t="shared" si="206"/>
        <v>890.55</v>
      </c>
      <c r="O1526" s="11">
        <f t="shared" si="207"/>
        <v>15</v>
      </c>
      <c r="P1526" s="12">
        <f t="shared" si="199"/>
        <v>0</v>
      </c>
      <c r="Q1526" s="12">
        <f t="shared" si="200"/>
        <v>15</v>
      </c>
      <c r="R1526" s="6" t="str">
        <f t="shared" si="201"/>
        <v>YES</v>
      </c>
      <c r="S1526" s="6" t="str">
        <f t="shared" si="204"/>
        <v>YES</v>
      </c>
      <c r="T1526" s="12">
        <f t="shared" si="205"/>
        <v>742.125</v>
      </c>
      <c r="U1526" s="12">
        <f t="shared" si="202"/>
        <v>890.55</v>
      </c>
      <c r="V1526" s="12">
        <f t="shared" si="203"/>
        <v>-148.42499999999995</v>
      </c>
    </row>
    <row r="1527" spans="1:22" x14ac:dyDescent="0.25">
      <c r="A1527" s="6" t="s">
        <v>24</v>
      </c>
      <c r="B1527" s="6" t="s">
        <v>23</v>
      </c>
      <c r="C1527" s="27" t="s">
        <v>1057</v>
      </c>
      <c r="D1527" s="27" t="s">
        <v>1057</v>
      </c>
      <c r="E1527" s="6" t="s">
        <v>1054</v>
      </c>
      <c r="F1527" s="6" t="s">
        <v>1053</v>
      </c>
      <c r="G1527" s="27" t="s">
        <v>1052</v>
      </c>
      <c r="H1527" s="6" t="s">
        <v>1055</v>
      </c>
      <c r="I1527" s="6" t="s">
        <v>1056</v>
      </c>
      <c r="J1527" s="6" t="s">
        <v>1069</v>
      </c>
      <c r="K1527" s="12">
        <v>5</v>
      </c>
      <c r="L1527" s="9">
        <v>335.6</v>
      </c>
      <c r="M1527" s="12">
        <f t="shared" si="206"/>
        <v>1678</v>
      </c>
      <c r="N1527" s="12">
        <f>11693.34+362.54</f>
        <v>12055.880000000001</v>
      </c>
      <c r="O1527" s="11">
        <f t="shared" si="207"/>
        <v>5</v>
      </c>
      <c r="P1527" s="12">
        <f t="shared" si="199"/>
        <v>35.923361144219307</v>
      </c>
      <c r="Q1527" s="12">
        <f t="shared" si="200"/>
        <v>40.923361144219307</v>
      </c>
      <c r="R1527" s="6" t="str">
        <f t="shared" si="201"/>
        <v>YES</v>
      </c>
      <c r="S1527" s="6" t="str">
        <f t="shared" si="204"/>
        <v>YES</v>
      </c>
      <c r="T1527" s="12">
        <f t="shared" si="205"/>
        <v>4195</v>
      </c>
      <c r="U1527" s="12">
        <f t="shared" si="202"/>
        <v>13733.880000000001</v>
      </c>
      <c r="V1527" s="12">
        <f t="shared" si="203"/>
        <v>-9538.880000000001</v>
      </c>
    </row>
    <row r="1528" spans="1:22" x14ac:dyDescent="0.25">
      <c r="A1528" s="6" t="s">
        <v>24</v>
      </c>
      <c r="B1528" s="6" t="s">
        <v>23</v>
      </c>
      <c r="C1528" s="27" t="s">
        <v>1057</v>
      </c>
      <c r="D1528" s="27" t="s">
        <v>1057</v>
      </c>
      <c r="E1528" s="6" t="s">
        <v>1054</v>
      </c>
      <c r="F1528" s="6" t="s">
        <v>1053</v>
      </c>
      <c r="G1528" s="27" t="s">
        <v>1052</v>
      </c>
      <c r="H1528" s="6" t="s">
        <v>1055</v>
      </c>
      <c r="I1528" s="6" t="s">
        <v>1056</v>
      </c>
      <c r="J1528" s="6" t="s">
        <v>1069</v>
      </c>
      <c r="K1528" s="12">
        <v>11</v>
      </c>
      <c r="L1528" s="9">
        <v>158.99</v>
      </c>
      <c r="M1528" s="12">
        <f t="shared" si="206"/>
        <v>1748.89</v>
      </c>
      <c r="O1528" s="11">
        <f t="shared" si="207"/>
        <v>11</v>
      </c>
      <c r="P1528" s="12">
        <f t="shared" si="199"/>
        <v>0</v>
      </c>
      <c r="Q1528" s="12">
        <f t="shared" si="200"/>
        <v>11</v>
      </c>
      <c r="R1528" s="6" t="str">
        <f t="shared" si="201"/>
        <v>NO</v>
      </c>
      <c r="S1528" s="6" t="str">
        <f t="shared" si="204"/>
        <v>YES</v>
      </c>
      <c r="T1528" s="12">
        <f t="shared" si="205"/>
        <v>1987.375</v>
      </c>
      <c r="U1528" s="12">
        <f t="shared" si="202"/>
        <v>1748.89</v>
      </c>
      <c r="V1528" s="12">
        <f t="shared" si="203"/>
        <v>238.4849999999999</v>
      </c>
    </row>
    <row r="1529" spans="1:22" x14ac:dyDescent="0.25">
      <c r="A1529" s="6" t="s">
        <v>24</v>
      </c>
      <c r="B1529" s="6" t="s">
        <v>23</v>
      </c>
      <c r="C1529" s="27" t="s">
        <v>1057</v>
      </c>
      <c r="D1529" s="27" t="s">
        <v>1057</v>
      </c>
      <c r="E1529" s="6" t="s">
        <v>1054</v>
      </c>
      <c r="F1529" s="6" t="s">
        <v>1053</v>
      </c>
      <c r="G1529" s="27" t="s">
        <v>1052</v>
      </c>
      <c r="H1529" s="6" t="s">
        <v>1055</v>
      </c>
      <c r="I1529" s="6" t="s">
        <v>1056</v>
      </c>
      <c r="J1529" s="6" t="s">
        <v>1069</v>
      </c>
      <c r="K1529" s="12">
        <v>12.5</v>
      </c>
      <c r="L1529" s="9">
        <v>9.82</v>
      </c>
      <c r="M1529" s="12">
        <f t="shared" si="206"/>
        <v>122.75</v>
      </c>
      <c r="O1529" s="11">
        <f t="shared" si="207"/>
        <v>12.5</v>
      </c>
      <c r="P1529" s="12">
        <f t="shared" si="199"/>
        <v>0</v>
      </c>
      <c r="Q1529" s="12">
        <f t="shared" si="200"/>
        <v>12.5</v>
      </c>
      <c r="R1529" s="6" t="str">
        <f t="shared" si="201"/>
        <v>YES</v>
      </c>
      <c r="S1529" s="6" t="str">
        <f t="shared" si="204"/>
        <v>YES</v>
      </c>
      <c r="T1529" s="12">
        <f t="shared" si="205"/>
        <v>122.75</v>
      </c>
      <c r="U1529" s="12">
        <f t="shared" si="202"/>
        <v>122.75</v>
      </c>
      <c r="V1529" s="12">
        <f t="shared" si="203"/>
        <v>0</v>
      </c>
    </row>
    <row r="1530" spans="1:22" x14ac:dyDescent="0.25">
      <c r="A1530" s="6" t="s">
        <v>24</v>
      </c>
      <c r="B1530" s="6" t="s">
        <v>23</v>
      </c>
      <c r="C1530" s="27" t="s">
        <v>1057</v>
      </c>
      <c r="D1530" s="27" t="s">
        <v>1057</v>
      </c>
      <c r="E1530" s="6" t="s">
        <v>1054</v>
      </c>
      <c r="F1530" s="6" t="s">
        <v>1053</v>
      </c>
      <c r="G1530" s="27" t="s">
        <v>1052</v>
      </c>
      <c r="H1530" s="6" t="s">
        <v>1055</v>
      </c>
      <c r="I1530" s="6" t="s">
        <v>1056</v>
      </c>
      <c r="J1530" s="6" t="s">
        <v>1069</v>
      </c>
      <c r="K1530" s="12">
        <v>18.5</v>
      </c>
      <c r="L1530" s="9">
        <v>9.82</v>
      </c>
      <c r="M1530" s="12">
        <f t="shared" si="206"/>
        <v>181.67000000000002</v>
      </c>
      <c r="O1530" s="11">
        <f t="shared" si="207"/>
        <v>18.5</v>
      </c>
      <c r="P1530" s="12">
        <f t="shared" si="199"/>
        <v>0</v>
      </c>
      <c r="Q1530" s="12">
        <f t="shared" si="200"/>
        <v>18.5</v>
      </c>
      <c r="R1530" s="6" t="str">
        <f t="shared" si="201"/>
        <v>YES</v>
      </c>
      <c r="S1530" s="6" t="str">
        <f t="shared" si="204"/>
        <v>YES</v>
      </c>
      <c r="T1530" s="12">
        <f t="shared" si="205"/>
        <v>122.75</v>
      </c>
      <c r="U1530" s="12">
        <f t="shared" si="202"/>
        <v>181.67000000000002</v>
      </c>
      <c r="V1530" s="12">
        <f t="shared" si="203"/>
        <v>-58.920000000000016</v>
      </c>
    </row>
    <row r="1531" spans="1:22" x14ac:dyDescent="0.25">
      <c r="A1531" s="6" t="s">
        <v>24</v>
      </c>
      <c r="B1531" s="6" t="s">
        <v>23</v>
      </c>
      <c r="C1531" s="27" t="s">
        <v>1057</v>
      </c>
      <c r="D1531" s="27" t="s">
        <v>1057</v>
      </c>
      <c r="E1531" s="6" t="s">
        <v>1054</v>
      </c>
      <c r="F1531" s="6" t="s">
        <v>1053</v>
      </c>
      <c r="G1531" s="27" t="s">
        <v>1052</v>
      </c>
      <c r="H1531" s="6" t="s">
        <v>1055</v>
      </c>
      <c r="I1531" s="6" t="s">
        <v>1056</v>
      </c>
      <c r="J1531" s="6" t="s">
        <v>1069</v>
      </c>
      <c r="K1531" s="12">
        <v>15</v>
      </c>
      <c r="L1531" s="9">
        <v>6.73</v>
      </c>
      <c r="M1531" s="12">
        <f t="shared" si="206"/>
        <v>100.95</v>
      </c>
      <c r="O1531" s="11">
        <f t="shared" si="207"/>
        <v>15</v>
      </c>
      <c r="P1531" s="12">
        <f t="shared" si="199"/>
        <v>0</v>
      </c>
      <c r="Q1531" s="12">
        <f t="shared" si="200"/>
        <v>15</v>
      </c>
      <c r="R1531" s="6" t="str">
        <f t="shared" si="201"/>
        <v>YES</v>
      </c>
      <c r="S1531" s="6" t="str">
        <f t="shared" si="204"/>
        <v>YES</v>
      </c>
      <c r="T1531" s="12">
        <f t="shared" si="205"/>
        <v>84.125</v>
      </c>
      <c r="U1531" s="12">
        <f t="shared" si="202"/>
        <v>100.95</v>
      </c>
      <c r="V1531" s="12">
        <f t="shared" si="203"/>
        <v>-16.825000000000003</v>
      </c>
    </row>
    <row r="1532" spans="1:22" x14ac:dyDescent="0.25">
      <c r="A1532" s="6" t="s">
        <v>24</v>
      </c>
      <c r="B1532" s="6" t="s">
        <v>23</v>
      </c>
      <c r="C1532" s="27" t="s">
        <v>1057</v>
      </c>
      <c r="D1532" s="27" t="s">
        <v>1057</v>
      </c>
      <c r="E1532" s="6" t="s">
        <v>1054</v>
      </c>
      <c r="F1532" s="6" t="s">
        <v>1053</v>
      </c>
      <c r="G1532" s="27" t="s">
        <v>1052</v>
      </c>
      <c r="H1532" s="6" t="s">
        <v>1055</v>
      </c>
      <c r="I1532" s="6" t="s">
        <v>1056</v>
      </c>
      <c r="J1532" s="6" t="s">
        <v>1070</v>
      </c>
      <c r="K1532" s="12">
        <v>5</v>
      </c>
      <c r="L1532" s="9">
        <v>284.14999999999998</v>
      </c>
      <c r="M1532" s="12">
        <f t="shared" si="206"/>
        <v>1420.75</v>
      </c>
      <c r="N1532" s="12">
        <v>8775.08</v>
      </c>
      <c r="O1532" s="11">
        <f t="shared" si="207"/>
        <v>5</v>
      </c>
      <c r="P1532" s="12">
        <f t="shared" si="199"/>
        <v>30.881858173499914</v>
      </c>
      <c r="Q1532" s="12">
        <f t="shared" si="200"/>
        <v>35.881858173499914</v>
      </c>
      <c r="R1532" s="6" t="str">
        <f t="shared" si="201"/>
        <v>YES</v>
      </c>
      <c r="S1532" s="6" t="str">
        <f t="shared" si="204"/>
        <v>YES</v>
      </c>
      <c r="T1532" s="12">
        <f t="shared" si="205"/>
        <v>3551.8749999999995</v>
      </c>
      <c r="U1532" s="12">
        <f t="shared" si="202"/>
        <v>10195.83</v>
      </c>
      <c r="V1532" s="12">
        <f t="shared" si="203"/>
        <v>-6643.9549999999999</v>
      </c>
    </row>
    <row r="1533" spans="1:22" x14ac:dyDescent="0.25">
      <c r="A1533" s="6" t="s">
        <v>24</v>
      </c>
      <c r="B1533" s="6" t="s">
        <v>23</v>
      </c>
      <c r="C1533" s="27" t="s">
        <v>1057</v>
      </c>
      <c r="D1533" s="27" t="s">
        <v>1057</v>
      </c>
      <c r="E1533" s="6" t="s">
        <v>1054</v>
      </c>
      <c r="F1533" s="6" t="s">
        <v>1053</v>
      </c>
      <c r="G1533" s="27" t="s">
        <v>1052</v>
      </c>
      <c r="H1533" s="6" t="s">
        <v>1055</v>
      </c>
      <c r="I1533" s="6" t="s">
        <v>1056</v>
      </c>
      <c r="J1533" s="6" t="s">
        <v>1070</v>
      </c>
      <c r="K1533" s="12">
        <v>12.5</v>
      </c>
      <c r="L1533" s="9">
        <v>71.56</v>
      </c>
      <c r="M1533" s="12">
        <f t="shared" si="206"/>
        <v>894.5</v>
      </c>
      <c r="O1533" s="11">
        <f t="shared" si="207"/>
        <v>12.5</v>
      </c>
      <c r="P1533" s="12">
        <f t="shared" si="199"/>
        <v>0</v>
      </c>
      <c r="Q1533" s="12">
        <f t="shared" si="200"/>
        <v>12.5</v>
      </c>
      <c r="R1533" s="6" t="str">
        <f t="shared" si="201"/>
        <v>YES</v>
      </c>
      <c r="S1533" s="6" t="str">
        <f t="shared" si="204"/>
        <v>YES</v>
      </c>
      <c r="T1533" s="12">
        <f t="shared" si="205"/>
        <v>894.5</v>
      </c>
      <c r="U1533" s="12">
        <f t="shared" si="202"/>
        <v>894.5</v>
      </c>
      <c r="V1533" s="12">
        <f t="shared" si="203"/>
        <v>0</v>
      </c>
    </row>
    <row r="1534" spans="1:22" x14ac:dyDescent="0.25">
      <c r="A1534" s="6" t="s">
        <v>24</v>
      </c>
      <c r="B1534" s="6" t="s">
        <v>23</v>
      </c>
      <c r="C1534" s="27" t="s">
        <v>1057</v>
      </c>
      <c r="D1534" s="27" t="s">
        <v>1057</v>
      </c>
      <c r="E1534" s="6" t="s">
        <v>1054</v>
      </c>
      <c r="F1534" s="6" t="s">
        <v>1053</v>
      </c>
      <c r="G1534" s="27" t="s">
        <v>1052</v>
      </c>
      <c r="H1534" s="6" t="s">
        <v>1055</v>
      </c>
      <c r="I1534" s="6" t="s">
        <v>1056</v>
      </c>
      <c r="J1534" s="6" t="s">
        <v>1070</v>
      </c>
      <c r="K1534" s="12">
        <v>22.5</v>
      </c>
      <c r="L1534" s="9">
        <v>0.47</v>
      </c>
      <c r="M1534" s="12">
        <f t="shared" si="206"/>
        <v>10.574999999999999</v>
      </c>
      <c r="O1534" s="11">
        <f t="shared" si="207"/>
        <v>22.5</v>
      </c>
      <c r="P1534" s="12">
        <f t="shared" si="199"/>
        <v>0</v>
      </c>
      <c r="Q1534" s="12">
        <f t="shared" si="200"/>
        <v>22.5</v>
      </c>
      <c r="R1534" s="6" t="str">
        <f t="shared" si="201"/>
        <v>YES</v>
      </c>
      <c r="S1534" s="6" t="str">
        <f t="shared" si="204"/>
        <v>YES</v>
      </c>
      <c r="T1534" s="12">
        <f t="shared" si="205"/>
        <v>5.875</v>
      </c>
      <c r="U1534" s="12">
        <f t="shared" si="202"/>
        <v>10.574999999999999</v>
      </c>
      <c r="V1534" s="12">
        <f t="shared" si="203"/>
        <v>-4.6999999999999993</v>
      </c>
    </row>
    <row r="1535" spans="1:22" x14ac:dyDescent="0.25">
      <c r="A1535" s="6" t="s">
        <v>24</v>
      </c>
      <c r="B1535" s="6" t="s">
        <v>23</v>
      </c>
      <c r="C1535" s="27" t="s">
        <v>1057</v>
      </c>
      <c r="D1535" s="27" t="s">
        <v>1057</v>
      </c>
      <c r="E1535" s="6" t="s">
        <v>1054</v>
      </c>
      <c r="F1535" s="6" t="s">
        <v>1053</v>
      </c>
      <c r="G1535" s="27" t="s">
        <v>1052</v>
      </c>
      <c r="H1535" s="6" t="s">
        <v>1055</v>
      </c>
      <c r="I1535" s="6" t="s">
        <v>1056</v>
      </c>
      <c r="J1535" s="6" t="s">
        <v>1070</v>
      </c>
      <c r="K1535" s="12">
        <v>15</v>
      </c>
      <c r="L1535" s="9">
        <v>9.8000000000000007</v>
      </c>
      <c r="M1535" s="12">
        <f t="shared" si="206"/>
        <v>147</v>
      </c>
      <c r="O1535" s="11">
        <f t="shared" si="207"/>
        <v>14.999999999999998</v>
      </c>
      <c r="P1535" s="12">
        <f t="shared" si="199"/>
        <v>0</v>
      </c>
      <c r="Q1535" s="12">
        <f t="shared" si="200"/>
        <v>14.999999999999998</v>
      </c>
      <c r="R1535" s="6" t="str">
        <f t="shared" si="201"/>
        <v>YES</v>
      </c>
      <c r="S1535" s="6" t="str">
        <f t="shared" si="204"/>
        <v>YES</v>
      </c>
      <c r="T1535" s="12">
        <f t="shared" si="205"/>
        <v>122.50000000000001</v>
      </c>
      <c r="U1535" s="12">
        <f t="shared" si="202"/>
        <v>147</v>
      </c>
      <c r="V1535" s="12">
        <f t="shared" si="203"/>
        <v>-24.499999999999986</v>
      </c>
    </row>
    <row r="1536" spans="1:22" x14ac:dyDescent="0.25">
      <c r="A1536" s="6" t="s">
        <v>24</v>
      </c>
      <c r="B1536" s="6" t="s">
        <v>23</v>
      </c>
      <c r="C1536" s="27" t="s">
        <v>1057</v>
      </c>
      <c r="D1536" s="27" t="s">
        <v>1057</v>
      </c>
      <c r="E1536" s="6" t="s">
        <v>1054</v>
      </c>
      <c r="F1536" s="6" t="s">
        <v>1053</v>
      </c>
      <c r="G1536" s="27" t="s">
        <v>1052</v>
      </c>
      <c r="H1536" s="6" t="s">
        <v>1055</v>
      </c>
      <c r="I1536" s="6" t="s">
        <v>1056</v>
      </c>
      <c r="J1536" s="6" t="s">
        <v>1071</v>
      </c>
      <c r="K1536" s="12">
        <v>5</v>
      </c>
      <c r="L1536" s="9">
        <v>256.77</v>
      </c>
      <c r="M1536" s="12">
        <f t="shared" si="206"/>
        <v>1283.8499999999999</v>
      </c>
      <c r="N1536" s="12">
        <v>8548.7999999999993</v>
      </c>
      <c r="O1536" s="11">
        <f t="shared" si="207"/>
        <v>5</v>
      </c>
      <c r="P1536" s="12">
        <f t="shared" si="199"/>
        <v>33.293609066479732</v>
      </c>
      <c r="Q1536" s="12">
        <f t="shared" si="200"/>
        <v>38.293609066479732</v>
      </c>
      <c r="R1536" s="6" t="str">
        <f t="shared" si="201"/>
        <v>YES</v>
      </c>
      <c r="S1536" s="6" t="str">
        <f t="shared" si="204"/>
        <v>YES</v>
      </c>
      <c r="T1536" s="12">
        <f t="shared" si="205"/>
        <v>3209.625</v>
      </c>
      <c r="U1536" s="12">
        <f t="shared" si="202"/>
        <v>9832.65</v>
      </c>
      <c r="V1536" s="12">
        <f t="shared" si="203"/>
        <v>-6623.0249999999996</v>
      </c>
    </row>
    <row r="1537" spans="1:22" x14ac:dyDescent="0.25">
      <c r="A1537" s="6" t="s">
        <v>24</v>
      </c>
      <c r="B1537" s="6" t="s">
        <v>23</v>
      </c>
      <c r="C1537" s="27" t="s">
        <v>1057</v>
      </c>
      <c r="D1537" s="27" t="s">
        <v>1057</v>
      </c>
      <c r="E1537" s="6" t="s">
        <v>1054</v>
      </c>
      <c r="F1537" s="6" t="s">
        <v>1053</v>
      </c>
      <c r="G1537" s="27" t="s">
        <v>1052</v>
      </c>
      <c r="H1537" s="6" t="s">
        <v>1055</v>
      </c>
      <c r="I1537" s="6" t="s">
        <v>1056</v>
      </c>
      <c r="J1537" s="6" t="s">
        <v>1071</v>
      </c>
      <c r="K1537" s="12">
        <v>6</v>
      </c>
      <c r="L1537" s="9">
        <v>56.29</v>
      </c>
      <c r="M1537" s="12">
        <f t="shared" si="206"/>
        <v>337.74</v>
      </c>
      <c r="O1537" s="11">
        <f t="shared" si="207"/>
        <v>6</v>
      </c>
      <c r="P1537" s="12">
        <f t="shared" si="199"/>
        <v>0</v>
      </c>
      <c r="Q1537" s="12">
        <f t="shared" si="200"/>
        <v>6</v>
      </c>
      <c r="R1537" s="6" t="str">
        <f t="shared" si="201"/>
        <v>NO</v>
      </c>
      <c r="S1537" s="6" t="str">
        <f t="shared" si="204"/>
        <v>YES</v>
      </c>
      <c r="T1537" s="12">
        <f t="shared" si="205"/>
        <v>703.625</v>
      </c>
      <c r="U1537" s="12">
        <f t="shared" si="202"/>
        <v>337.74</v>
      </c>
      <c r="V1537" s="12">
        <f t="shared" si="203"/>
        <v>365.88499999999999</v>
      </c>
    </row>
    <row r="1538" spans="1:22" x14ac:dyDescent="0.25">
      <c r="A1538" s="6" t="s">
        <v>24</v>
      </c>
      <c r="B1538" s="6" t="s">
        <v>23</v>
      </c>
      <c r="C1538" s="27" t="s">
        <v>1057</v>
      </c>
      <c r="D1538" s="27" t="s">
        <v>1057</v>
      </c>
      <c r="E1538" s="6" t="s">
        <v>1054</v>
      </c>
      <c r="F1538" s="6" t="s">
        <v>1053</v>
      </c>
      <c r="G1538" s="27" t="s">
        <v>1052</v>
      </c>
      <c r="H1538" s="6" t="s">
        <v>1055</v>
      </c>
      <c r="I1538" s="6" t="s">
        <v>1056</v>
      </c>
      <c r="J1538" s="6" t="s">
        <v>1071</v>
      </c>
      <c r="K1538" s="12">
        <v>8.5</v>
      </c>
      <c r="L1538" s="9">
        <v>41.74</v>
      </c>
      <c r="M1538" s="12">
        <f t="shared" si="206"/>
        <v>354.79</v>
      </c>
      <c r="O1538" s="11">
        <f t="shared" si="207"/>
        <v>8.5</v>
      </c>
      <c r="P1538" s="12">
        <f t="shared" ref="P1538:P1601" si="208">N1538/L1538</f>
        <v>0</v>
      </c>
      <c r="Q1538" s="12">
        <f t="shared" ref="Q1538:Q1601" si="209">(M1538+N1538)/L1538</f>
        <v>8.5</v>
      </c>
      <c r="R1538" s="6" t="str">
        <f t="shared" ref="R1538:R1601" si="210">IF(Q1538&gt;12.49,"YES","NO")</f>
        <v>NO</v>
      </c>
      <c r="S1538" s="6" t="str">
        <f t="shared" si="204"/>
        <v>YES</v>
      </c>
      <c r="T1538" s="12">
        <f t="shared" si="205"/>
        <v>521.75</v>
      </c>
      <c r="U1538" s="12">
        <f t="shared" ref="U1538:U1601" si="211">M1538+N1538</f>
        <v>354.79</v>
      </c>
      <c r="V1538" s="12">
        <f t="shared" ref="V1538:V1601" si="212">T1538-U1538</f>
        <v>166.95999999999998</v>
      </c>
    </row>
    <row r="1539" spans="1:22" x14ac:dyDescent="0.25">
      <c r="A1539" s="6" t="s">
        <v>24</v>
      </c>
      <c r="B1539" s="6" t="s">
        <v>23</v>
      </c>
      <c r="C1539" s="27" t="s">
        <v>1057</v>
      </c>
      <c r="D1539" s="27" t="s">
        <v>1057</v>
      </c>
      <c r="E1539" s="6" t="s">
        <v>1054</v>
      </c>
      <c r="F1539" s="6" t="s">
        <v>1053</v>
      </c>
      <c r="G1539" s="27" t="s">
        <v>1052</v>
      </c>
      <c r="H1539" s="6" t="s">
        <v>1055</v>
      </c>
      <c r="I1539" s="6" t="s">
        <v>1056</v>
      </c>
      <c r="J1539" s="6" t="s">
        <v>1072</v>
      </c>
      <c r="K1539" s="12">
        <v>15</v>
      </c>
      <c r="L1539" s="9">
        <v>5.12</v>
      </c>
      <c r="M1539" s="12">
        <f t="shared" si="206"/>
        <v>76.8</v>
      </c>
      <c r="O1539" s="11">
        <f t="shared" si="207"/>
        <v>15</v>
      </c>
      <c r="P1539" s="12">
        <f t="shared" si="208"/>
        <v>0</v>
      </c>
      <c r="Q1539" s="12">
        <f t="shared" si="209"/>
        <v>15</v>
      </c>
      <c r="R1539" s="6" t="str">
        <f t="shared" si="210"/>
        <v>YES</v>
      </c>
      <c r="S1539" s="6" t="str">
        <f t="shared" si="204"/>
        <v>YES</v>
      </c>
      <c r="T1539" s="12">
        <f t="shared" si="205"/>
        <v>64</v>
      </c>
      <c r="U1539" s="12">
        <f t="shared" si="211"/>
        <v>76.8</v>
      </c>
      <c r="V1539" s="12">
        <f t="shared" si="212"/>
        <v>-12.799999999999997</v>
      </c>
    </row>
    <row r="1540" spans="1:22" x14ac:dyDescent="0.25">
      <c r="A1540" s="6" t="s">
        <v>24</v>
      </c>
      <c r="B1540" s="6" t="s">
        <v>23</v>
      </c>
      <c r="C1540" s="27" t="s">
        <v>1057</v>
      </c>
      <c r="D1540" s="27" t="s">
        <v>1057</v>
      </c>
      <c r="E1540" s="6" t="s">
        <v>1054</v>
      </c>
      <c r="F1540" s="6" t="s">
        <v>1053</v>
      </c>
      <c r="G1540" s="27" t="s">
        <v>1052</v>
      </c>
      <c r="H1540" s="6" t="s">
        <v>1055</v>
      </c>
      <c r="I1540" s="6" t="s">
        <v>1056</v>
      </c>
      <c r="J1540" s="6" t="s">
        <v>1073</v>
      </c>
      <c r="K1540" s="12">
        <v>5</v>
      </c>
      <c r="L1540" s="9">
        <v>278.89999999999998</v>
      </c>
      <c r="M1540" s="12">
        <f t="shared" si="206"/>
        <v>1394.5</v>
      </c>
      <c r="N1540" s="12">
        <f>8916.08+359.56</f>
        <v>9275.64</v>
      </c>
      <c r="O1540" s="11">
        <f t="shared" si="207"/>
        <v>5</v>
      </c>
      <c r="P1540" s="12">
        <f t="shared" si="208"/>
        <v>33.257941914664755</v>
      </c>
      <c r="Q1540" s="12">
        <f t="shared" si="209"/>
        <v>38.257941914664755</v>
      </c>
      <c r="R1540" s="6" t="str">
        <f t="shared" si="210"/>
        <v>YES</v>
      </c>
      <c r="S1540" s="6" t="str">
        <f t="shared" ref="S1540:S1603" si="213">IF(O1540&gt;3.32,"YES","NO")</f>
        <v>YES</v>
      </c>
      <c r="T1540" s="12">
        <f t="shared" ref="T1540:T1603" si="214">L1540*12.5</f>
        <v>3486.2499999999995</v>
      </c>
      <c r="U1540" s="12">
        <f t="shared" si="211"/>
        <v>10670.14</v>
      </c>
      <c r="V1540" s="12">
        <f t="shared" si="212"/>
        <v>-7183.8899999999994</v>
      </c>
    </row>
    <row r="1541" spans="1:22" x14ac:dyDescent="0.25">
      <c r="A1541" s="6" t="s">
        <v>24</v>
      </c>
      <c r="B1541" s="6" t="s">
        <v>23</v>
      </c>
      <c r="C1541" s="27" t="s">
        <v>1057</v>
      </c>
      <c r="D1541" s="27" t="s">
        <v>1057</v>
      </c>
      <c r="E1541" s="6" t="s">
        <v>1054</v>
      </c>
      <c r="F1541" s="6" t="s">
        <v>1053</v>
      </c>
      <c r="G1541" s="27" t="s">
        <v>1052</v>
      </c>
      <c r="H1541" s="6" t="s">
        <v>1055</v>
      </c>
      <c r="I1541" s="6" t="s">
        <v>1056</v>
      </c>
      <c r="J1541" s="6" t="s">
        <v>1073</v>
      </c>
      <c r="K1541" s="12">
        <v>6</v>
      </c>
      <c r="L1541" s="9">
        <v>55.58</v>
      </c>
      <c r="M1541" s="12">
        <f t="shared" si="206"/>
        <v>333.48</v>
      </c>
      <c r="O1541" s="11">
        <f t="shared" si="207"/>
        <v>6.0000000000000009</v>
      </c>
      <c r="P1541" s="12">
        <f t="shared" si="208"/>
        <v>0</v>
      </c>
      <c r="Q1541" s="12">
        <f t="shared" si="209"/>
        <v>6.0000000000000009</v>
      </c>
      <c r="R1541" s="6" t="str">
        <f t="shared" si="210"/>
        <v>NO</v>
      </c>
      <c r="S1541" s="6" t="str">
        <f t="shared" si="213"/>
        <v>YES</v>
      </c>
      <c r="T1541" s="12">
        <f t="shared" si="214"/>
        <v>694.75</v>
      </c>
      <c r="U1541" s="12">
        <f t="shared" si="211"/>
        <v>333.48</v>
      </c>
      <c r="V1541" s="12">
        <f t="shared" si="212"/>
        <v>361.27</v>
      </c>
    </row>
    <row r="1542" spans="1:22" x14ac:dyDescent="0.25">
      <c r="A1542" s="6" t="s">
        <v>24</v>
      </c>
      <c r="B1542" s="6" t="s">
        <v>23</v>
      </c>
      <c r="C1542" s="27" t="s">
        <v>1057</v>
      </c>
      <c r="D1542" s="27" t="s">
        <v>1057</v>
      </c>
      <c r="E1542" s="6" t="s">
        <v>1054</v>
      </c>
      <c r="F1542" s="6" t="s">
        <v>1053</v>
      </c>
      <c r="G1542" s="27" t="s">
        <v>1052</v>
      </c>
      <c r="H1542" s="6" t="s">
        <v>1055</v>
      </c>
      <c r="I1542" s="6" t="s">
        <v>1056</v>
      </c>
      <c r="J1542" s="6" t="s">
        <v>1073</v>
      </c>
      <c r="K1542" s="12">
        <v>8.5</v>
      </c>
      <c r="L1542" s="9">
        <v>55.52</v>
      </c>
      <c r="M1542" s="12">
        <f t="shared" si="206"/>
        <v>471.92</v>
      </c>
      <c r="O1542" s="11">
        <f t="shared" si="207"/>
        <v>8.5</v>
      </c>
      <c r="P1542" s="12">
        <f t="shared" si="208"/>
        <v>0</v>
      </c>
      <c r="Q1542" s="12">
        <f t="shared" si="209"/>
        <v>8.5</v>
      </c>
      <c r="R1542" s="6" t="str">
        <f t="shared" si="210"/>
        <v>NO</v>
      </c>
      <c r="S1542" s="6" t="str">
        <f t="shared" si="213"/>
        <v>YES</v>
      </c>
      <c r="T1542" s="12">
        <f t="shared" si="214"/>
        <v>694</v>
      </c>
      <c r="U1542" s="12">
        <f t="shared" si="211"/>
        <v>471.92</v>
      </c>
      <c r="V1542" s="12">
        <f t="shared" si="212"/>
        <v>222.07999999999998</v>
      </c>
    </row>
    <row r="1543" spans="1:22" x14ac:dyDescent="0.25">
      <c r="A1543" s="6" t="s">
        <v>24</v>
      </c>
      <c r="B1543" s="6" t="s">
        <v>23</v>
      </c>
      <c r="C1543" s="27" t="s">
        <v>1057</v>
      </c>
      <c r="D1543" s="27" t="s">
        <v>1057</v>
      </c>
      <c r="E1543" s="6" t="s">
        <v>1054</v>
      </c>
      <c r="F1543" s="6" t="s">
        <v>1053</v>
      </c>
      <c r="G1543" s="27" t="s">
        <v>1052</v>
      </c>
      <c r="H1543" s="6" t="s">
        <v>1055</v>
      </c>
      <c r="I1543" s="6" t="s">
        <v>1056</v>
      </c>
      <c r="J1543" s="6" t="s">
        <v>1073</v>
      </c>
      <c r="K1543" s="12">
        <v>15</v>
      </c>
      <c r="L1543" s="9">
        <v>25.26</v>
      </c>
      <c r="M1543" s="12">
        <f t="shared" si="206"/>
        <v>378.90000000000003</v>
      </c>
      <c r="O1543" s="11">
        <f t="shared" si="207"/>
        <v>15</v>
      </c>
      <c r="P1543" s="12">
        <f t="shared" si="208"/>
        <v>0</v>
      </c>
      <c r="Q1543" s="12">
        <f t="shared" si="209"/>
        <v>15</v>
      </c>
      <c r="R1543" s="6" t="str">
        <f t="shared" si="210"/>
        <v>YES</v>
      </c>
      <c r="S1543" s="6" t="str">
        <f t="shared" si="213"/>
        <v>YES</v>
      </c>
      <c r="T1543" s="12">
        <f t="shared" si="214"/>
        <v>315.75</v>
      </c>
      <c r="U1543" s="12">
        <f t="shared" si="211"/>
        <v>378.90000000000003</v>
      </c>
      <c r="V1543" s="12">
        <f t="shared" si="212"/>
        <v>-63.150000000000034</v>
      </c>
    </row>
    <row r="1544" spans="1:22" x14ac:dyDescent="0.25">
      <c r="A1544" s="6" t="s">
        <v>24</v>
      </c>
      <c r="B1544" s="6" t="s">
        <v>23</v>
      </c>
      <c r="C1544" s="27" t="s">
        <v>1057</v>
      </c>
      <c r="D1544" s="27" t="s">
        <v>1057</v>
      </c>
      <c r="E1544" s="6" t="s">
        <v>1054</v>
      </c>
      <c r="F1544" s="6" t="s">
        <v>1053</v>
      </c>
      <c r="G1544" s="27" t="s">
        <v>1052</v>
      </c>
      <c r="H1544" s="6" t="s">
        <v>1055</v>
      </c>
      <c r="I1544" s="6" t="s">
        <v>1056</v>
      </c>
      <c r="J1544" s="6" t="s">
        <v>1074</v>
      </c>
      <c r="K1544" s="12">
        <v>5</v>
      </c>
      <c r="L1544" s="9">
        <v>298.63</v>
      </c>
      <c r="M1544" s="12">
        <f t="shared" si="206"/>
        <v>1493.15</v>
      </c>
      <c r="N1544" s="12">
        <f>16291.17+60</f>
        <v>16351.17</v>
      </c>
      <c r="O1544" s="11">
        <f t="shared" si="207"/>
        <v>5</v>
      </c>
      <c r="P1544" s="12">
        <f t="shared" si="208"/>
        <v>54.753943006395879</v>
      </c>
      <c r="Q1544" s="12">
        <f t="shared" si="209"/>
        <v>59.753943006395872</v>
      </c>
      <c r="R1544" s="6" t="str">
        <f t="shared" si="210"/>
        <v>YES</v>
      </c>
      <c r="S1544" s="6" t="str">
        <f t="shared" si="213"/>
        <v>YES</v>
      </c>
      <c r="T1544" s="12">
        <f t="shared" si="214"/>
        <v>3732.875</v>
      </c>
      <c r="U1544" s="12">
        <f t="shared" si="211"/>
        <v>17844.32</v>
      </c>
      <c r="V1544" s="12">
        <f t="shared" si="212"/>
        <v>-14111.445</v>
      </c>
    </row>
    <row r="1545" spans="1:22" x14ac:dyDescent="0.25">
      <c r="A1545" s="6" t="s">
        <v>24</v>
      </c>
      <c r="B1545" s="6" t="s">
        <v>23</v>
      </c>
      <c r="C1545" s="27" t="s">
        <v>1057</v>
      </c>
      <c r="D1545" s="27" t="s">
        <v>1057</v>
      </c>
      <c r="E1545" s="6" t="s">
        <v>1054</v>
      </c>
      <c r="F1545" s="6" t="s">
        <v>1053</v>
      </c>
      <c r="G1545" s="27" t="s">
        <v>1052</v>
      </c>
      <c r="H1545" s="6" t="s">
        <v>1055</v>
      </c>
      <c r="I1545" s="6" t="s">
        <v>1056</v>
      </c>
      <c r="J1545" s="6" t="s">
        <v>1074</v>
      </c>
      <c r="K1545" s="12">
        <v>12</v>
      </c>
      <c r="L1545" s="9">
        <v>140.65</v>
      </c>
      <c r="M1545" s="12">
        <f t="shared" si="206"/>
        <v>1687.8000000000002</v>
      </c>
      <c r="O1545" s="11">
        <f t="shared" si="207"/>
        <v>12</v>
      </c>
      <c r="P1545" s="12">
        <f t="shared" si="208"/>
        <v>0</v>
      </c>
      <c r="Q1545" s="12">
        <f t="shared" si="209"/>
        <v>12</v>
      </c>
      <c r="R1545" s="6" t="str">
        <f t="shared" si="210"/>
        <v>NO</v>
      </c>
      <c r="S1545" s="6" t="str">
        <f t="shared" si="213"/>
        <v>YES</v>
      </c>
      <c r="T1545" s="12">
        <f t="shared" si="214"/>
        <v>1758.125</v>
      </c>
      <c r="U1545" s="12">
        <f t="shared" si="211"/>
        <v>1687.8000000000002</v>
      </c>
      <c r="V1545" s="12">
        <f t="shared" si="212"/>
        <v>70.324999999999818</v>
      </c>
    </row>
    <row r="1546" spans="1:22" x14ac:dyDescent="0.25">
      <c r="A1546" s="6" t="s">
        <v>24</v>
      </c>
      <c r="B1546" s="6" t="s">
        <v>23</v>
      </c>
      <c r="C1546" s="27" t="s">
        <v>1057</v>
      </c>
      <c r="D1546" s="27" t="s">
        <v>1057</v>
      </c>
      <c r="E1546" s="6" t="s">
        <v>1054</v>
      </c>
      <c r="F1546" s="6" t="s">
        <v>1053</v>
      </c>
      <c r="G1546" s="27" t="s">
        <v>1052</v>
      </c>
      <c r="H1546" s="6" t="s">
        <v>1055</v>
      </c>
      <c r="I1546" s="6" t="s">
        <v>1056</v>
      </c>
      <c r="J1546" s="6" t="s">
        <v>1074</v>
      </c>
      <c r="K1546" s="12">
        <v>12.5</v>
      </c>
      <c r="L1546" s="9">
        <v>16.45</v>
      </c>
      <c r="M1546" s="12">
        <f t="shared" si="206"/>
        <v>205.625</v>
      </c>
      <c r="O1546" s="11">
        <f t="shared" si="207"/>
        <v>12.5</v>
      </c>
      <c r="P1546" s="12">
        <f t="shared" si="208"/>
        <v>0</v>
      </c>
      <c r="Q1546" s="12">
        <f t="shared" si="209"/>
        <v>12.5</v>
      </c>
      <c r="R1546" s="6" t="str">
        <f t="shared" si="210"/>
        <v>YES</v>
      </c>
      <c r="S1546" s="6" t="str">
        <f t="shared" si="213"/>
        <v>YES</v>
      </c>
      <c r="T1546" s="12">
        <f t="shared" si="214"/>
        <v>205.625</v>
      </c>
      <c r="U1546" s="12">
        <f t="shared" si="211"/>
        <v>205.625</v>
      </c>
      <c r="V1546" s="12">
        <f t="shared" si="212"/>
        <v>0</v>
      </c>
    </row>
    <row r="1547" spans="1:22" x14ac:dyDescent="0.25">
      <c r="A1547" s="6" t="s">
        <v>24</v>
      </c>
      <c r="B1547" s="6" t="s">
        <v>23</v>
      </c>
      <c r="C1547" s="27" t="s">
        <v>1057</v>
      </c>
      <c r="D1547" s="27" t="s">
        <v>1057</v>
      </c>
      <c r="E1547" s="6" t="s">
        <v>1054</v>
      </c>
      <c r="F1547" s="6" t="s">
        <v>1053</v>
      </c>
      <c r="G1547" s="27" t="s">
        <v>1052</v>
      </c>
      <c r="H1547" s="6" t="s">
        <v>1055</v>
      </c>
      <c r="I1547" s="6" t="s">
        <v>1056</v>
      </c>
      <c r="J1547" s="6" t="s">
        <v>1074</v>
      </c>
      <c r="K1547" s="12">
        <v>19.5</v>
      </c>
      <c r="L1547" s="9">
        <v>18.78</v>
      </c>
      <c r="M1547" s="12">
        <f t="shared" si="206"/>
        <v>366.21000000000004</v>
      </c>
      <c r="O1547" s="11">
        <f t="shared" si="207"/>
        <v>19.5</v>
      </c>
      <c r="P1547" s="12">
        <f t="shared" si="208"/>
        <v>0</v>
      </c>
      <c r="Q1547" s="12">
        <f t="shared" si="209"/>
        <v>19.5</v>
      </c>
      <c r="R1547" s="6" t="str">
        <f t="shared" si="210"/>
        <v>YES</v>
      </c>
      <c r="S1547" s="6" t="str">
        <f t="shared" si="213"/>
        <v>YES</v>
      </c>
      <c r="T1547" s="12">
        <f t="shared" si="214"/>
        <v>234.75</v>
      </c>
      <c r="U1547" s="12">
        <f t="shared" si="211"/>
        <v>366.21000000000004</v>
      </c>
      <c r="V1547" s="12">
        <f t="shared" si="212"/>
        <v>-131.46000000000004</v>
      </c>
    </row>
    <row r="1548" spans="1:22" x14ac:dyDescent="0.25">
      <c r="A1548" s="6" t="s">
        <v>24</v>
      </c>
      <c r="B1548" s="6" t="s">
        <v>23</v>
      </c>
      <c r="C1548" s="27" t="s">
        <v>1057</v>
      </c>
      <c r="D1548" s="27" t="s">
        <v>1057</v>
      </c>
      <c r="E1548" s="6" t="s">
        <v>1054</v>
      </c>
      <c r="F1548" s="6" t="s">
        <v>1053</v>
      </c>
      <c r="G1548" s="27" t="s">
        <v>1052</v>
      </c>
      <c r="H1548" s="6" t="s">
        <v>1055</v>
      </c>
      <c r="I1548" s="6" t="s">
        <v>1056</v>
      </c>
      <c r="J1548" s="6" t="s">
        <v>1074</v>
      </c>
      <c r="K1548" s="12">
        <v>15</v>
      </c>
      <c r="L1548" s="9">
        <v>73.040000000000006</v>
      </c>
      <c r="M1548" s="12">
        <f t="shared" si="206"/>
        <v>1095.6000000000001</v>
      </c>
      <c r="O1548" s="11">
        <f t="shared" si="207"/>
        <v>15</v>
      </c>
      <c r="P1548" s="12">
        <f t="shared" si="208"/>
        <v>0</v>
      </c>
      <c r="Q1548" s="12">
        <f t="shared" si="209"/>
        <v>15</v>
      </c>
      <c r="R1548" s="6" t="str">
        <f t="shared" si="210"/>
        <v>YES</v>
      </c>
      <c r="S1548" s="6" t="str">
        <f t="shared" si="213"/>
        <v>YES</v>
      </c>
      <c r="T1548" s="12">
        <f t="shared" si="214"/>
        <v>913.00000000000011</v>
      </c>
      <c r="U1548" s="12">
        <f t="shared" si="211"/>
        <v>1095.6000000000001</v>
      </c>
      <c r="V1548" s="12">
        <f t="shared" si="212"/>
        <v>-182.60000000000002</v>
      </c>
    </row>
    <row r="1549" spans="1:22" x14ac:dyDescent="0.25">
      <c r="A1549" s="6" t="s">
        <v>24</v>
      </c>
      <c r="B1549" s="6" t="s">
        <v>23</v>
      </c>
      <c r="C1549" s="27" t="s">
        <v>1057</v>
      </c>
      <c r="D1549" s="27" t="s">
        <v>1057</v>
      </c>
      <c r="E1549" s="6" t="s">
        <v>1054</v>
      </c>
      <c r="F1549" s="6" t="s">
        <v>1053</v>
      </c>
      <c r="G1549" s="27" t="s">
        <v>1052</v>
      </c>
      <c r="H1549" s="6" t="s">
        <v>1055</v>
      </c>
      <c r="I1549" s="6" t="s">
        <v>1056</v>
      </c>
      <c r="J1549" s="6" t="s">
        <v>1075</v>
      </c>
      <c r="K1549" s="12">
        <v>5</v>
      </c>
      <c r="L1549" s="9">
        <v>244.76</v>
      </c>
      <c r="M1549" s="12">
        <f t="shared" si="206"/>
        <v>1223.8</v>
      </c>
      <c r="N1549" s="12">
        <v>8282.74</v>
      </c>
      <c r="O1549" s="11">
        <f t="shared" si="207"/>
        <v>5</v>
      </c>
      <c r="P1549" s="12">
        <f t="shared" si="208"/>
        <v>33.840251675110309</v>
      </c>
      <c r="Q1549" s="12">
        <f t="shared" si="209"/>
        <v>38.840251675110309</v>
      </c>
      <c r="R1549" s="6" t="str">
        <f t="shared" si="210"/>
        <v>YES</v>
      </c>
      <c r="S1549" s="6" t="str">
        <f t="shared" si="213"/>
        <v>YES</v>
      </c>
      <c r="T1549" s="12">
        <f t="shared" si="214"/>
        <v>3059.5</v>
      </c>
      <c r="U1549" s="12">
        <f t="shared" si="211"/>
        <v>9506.5399999999991</v>
      </c>
      <c r="V1549" s="12">
        <f t="shared" si="212"/>
        <v>-6447.0399999999991</v>
      </c>
    </row>
    <row r="1550" spans="1:22" x14ac:dyDescent="0.25">
      <c r="A1550" s="6" t="s">
        <v>24</v>
      </c>
      <c r="B1550" s="6" t="s">
        <v>23</v>
      </c>
      <c r="C1550" s="27" t="s">
        <v>1057</v>
      </c>
      <c r="D1550" s="27" t="s">
        <v>1057</v>
      </c>
      <c r="E1550" s="6" t="s">
        <v>1054</v>
      </c>
      <c r="F1550" s="6" t="s">
        <v>1053</v>
      </c>
      <c r="G1550" s="27" t="s">
        <v>1052</v>
      </c>
      <c r="H1550" s="6" t="s">
        <v>1055</v>
      </c>
      <c r="I1550" s="6" t="s">
        <v>1056</v>
      </c>
      <c r="J1550" s="6" t="s">
        <v>1075</v>
      </c>
      <c r="K1550" s="12">
        <v>15</v>
      </c>
      <c r="L1550" s="9">
        <v>16.829999999999998</v>
      </c>
      <c r="M1550" s="12">
        <f t="shared" si="206"/>
        <v>252.45</v>
      </c>
      <c r="O1550" s="11">
        <f t="shared" si="207"/>
        <v>15</v>
      </c>
      <c r="P1550" s="12">
        <f t="shared" si="208"/>
        <v>0</v>
      </c>
      <c r="Q1550" s="12">
        <f t="shared" si="209"/>
        <v>15</v>
      </c>
      <c r="R1550" s="6" t="str">
        <f t="shared" si="210"/>
        <v>YES</v>
      </c>
      <c r="S1550" s="6" t="str">
        <f t="shared" si="213"/>
        <v>YES</v>
      </c>
      <c r="T1550" s="12">
        <f t="shared" si="214"/>
        <v>210.37499999999997</v>
      </c>
      <c r="U1550" s="12">
        <f t="shared" si="211"/>
        <v>252.45</v>
      </c>
      <c r="V1550" s="12">
        <f t="shared" si="212"/>
        <v>-42.075000000000017</v>
      </c>
    </row>
    <row r="1551" spans="1:22" x14ac:dyDescent="0.25">
      <c r="A1551" s="6" t="s">
        <v>24</v>
      </c>
      <c r="B1551" s="6" t="s">
        <v>23</v>
      </c>
      <c r="C1551" s="27" t="s">
        <v>1057</v>
      </c>
      <c r="D1551" s="27" t="s">
        <v>1057</v>
      </c>
      <c r="E1551" s="6" t="s">
        <v>1054</v>
      </c>
      <c r="F1551" s="6" t="s">
        <v>1053</v>
      </c>
      <c r="G1551" s="27" t="s">
        <v>1052</v>
      </c>
      <c r="H1551" s="6" t="s">
        <v>1055</v>
      </c>
      <c r="I1551" s="6" t="s">
        <v>1056</v>
      </c>
      <c r="J1551" s="6" t="s">
        <v>1076</v>
      </c>
      <c r="K1551" s="12">
        <v>5</v>
      </c>
      <c r="L1551" s="9">
        <v>17.829999999999998</v>
      </c>
      <c r="M1551" s="12">
        <f t="shared" si="206"/>
        <v>89.149999999999991</v>
      </c>
      <c r="N1551" s="12">
        <f>3682.59+120</f>
        <v>3802.59</v>
      </c>
      <c r="O1551" s="11">
        <f t="shared" si="207"/>
        <v>5</v>
      </c>
      <c r="P1551" s="12">
        <f t="shared" si="208"/>
        <v>213.26920919798096</v>
      </c>
      <c r="Q1551" s="12">
        <f t="shared" si="209"/>
        <v>218.26920919798096</v>
      </c>
      <c r="R1551" s="6" t="str">
        <f t="shared" si="210"/>
        <v>YES</v>
      </c>
      <c r="S1551" s="6" t="str">
        <f t="shared" si="213"/>
        <v>YES</v>
      </c>
      <c r="T1551" s="12">
        <f t="shared" si="214"/>
        <v>222.87499999999997</v>
      </c>
      <c r="U1551" s="12">
        <f t="shared" si="211"/>
        <v>3891.7400000000002</v>
      </c>
      <c r="V1551" s="12">
        <f t="shared" si="212"/>
        <v>-3668.8650000000002</v>
      </c>
    </row>
    <row r="1552" spans="1:22" x14ac:dyDescent="0.25">
      <c r="A1552" s="6" t="s">
        <v>24</v>
      </c>
      <c r="B1552" s="6" t="s">
        <v>23</v>
      </c>
      <c r="C1552" s="27" t="s">
        <v>1057</v>
      </c>
      <c r="D1552" s="27" t="s">
        <v>1057</v>
      </c>
      <c r="E1552" s="6" t="s">
        <v>1054</v>
      </c>
      <c r="F1552" s="6" t="s">
        <v>1053</v>
      </c>
      <c r="G1552" s="27" t="s">
        <v>1052</v>
      </c>
      <c r="H1552" s="6" t="s">
        <v>1055</v>
      </c>
      <c r="I1552" s="6" t="s">
        <v>1056</v>
      </c>
      <c r="J1552" s="6" t="s">
        <v>1076</v>
      </c>
      <c r="K1552" s="12">
        <v>8</v>
      </c>
      <c r="L1552" s="9">
        <v>45.95</v>
      </c>
      <c r="M1552" s="12">
        <f t="shared" si="206"/>
        <v>367.6</v>
      </c>
      <c r="O1552" s="11">
        <f t="shared" si="207"/>
        <v>8</v>
      </c>
      <c r="P1552" s="12">
        <f t="shared" si="208"/>
        <v>0</v>
      </c>
      <c r="Q1552" s="12">
        <f t="shared" si="209"/>
        <v>8</v>
      </c>
      <c r="R1552" s="6" t="str">
        <f t="shared" si="210"/>
        <v>NO</v>
      </c>
      <c r="S1552" s="6" t="str">
        <f t="shared" si="213"/>
        <v>YES</v>
      </c>
      <c r="T1552" s="12">
        <f t="shared" si="214"/>
        <v>574.375</v>
      </c>
      <c r="U1552" s="12">
        <f t="shared" si="211"/>
        <v>367.6</v>
      </c>
      <c r="V1552" s="12">
        <f t="shared" si="212"/>
        <v>206.77499999999998</v>
      </c>
    </row>
    <row r="1553" spans="1:22" x14ac:dyDescent="0.25">
      <c r="A1553" s="6" t="s">
        <v>24</v>
      </c>
      <c r="B1553" s="6" t="s">
        <v>23</v>
      </c>
      <c r="C1553" s="27" t="s">
        <v>1057</v>
      </c>
      <c r="D1553" s="27" t="s">
        <v>1057</v>
      </c>
      <c r="E1553" s="6" t="s">
        <v>1054</v>
      </c>
      <c r="F1553" s="6" t="s">
        <v>1053</v>
      </c>
      <c r="G1553" s="27" t="s">
        <v>1052</v>
      </c>
      <c r="H1553" s="6" t="s">
        <v>1055</v>
      </c>
      <c r="I1553" s="6" t="s">
        <v>1056</v>
      </c>
      <c r="J1553" s="6" t="s">
        <v>1076</v>
      </c>
      <c r="K1553" s="12">
        <v>9</v>
      </c>
      <c r="L1553" s="9">
        <v>42.47</v>
      </c>
      <c r="M1553" s="12">
        <f t="shared" si="206"/>
        <v>382.23</v>
      </c>
      <c r="O1553" s="11">
        <f t="shared" si="207"/>
        <v>9</v>
      </c>
      <c r="P1553" s="12">
        <f t="shared" si="208"/>
        <v>0</v>
      </c>
      <c r="Q1553" s="12">
        <f t="shared" si="209"/>
        <v>9</v>
      </c>
      <c r="R1553" s="6" t="str">
        <f t="shared" si="210"/>
        <v>NO</v>
      </c>
      <c r="S1553" s="6" t="str">
        <f t="shared" si="213"/>
        <v>YES</v>
      </c>
      <c r="T1553" s="12">
        <f t="shared" si="214"/>
        <v>530.875</v>
      </c>
      <c r="U1553" s="12">
        <f t="shared" si="211"/>
        <v>382.23</v>
      </c>
      <c r="V1553" s="12">
        <f t="shared" si="212"/>
        <v>148.64499999999998</v>
      </c>
    </row>
    <row r="1554" spans="1:22" x14ac:dyDescent="0.25">
      <c r="A1554" s="6" t="s">
        <v>24</v>
      </c>
      <c r="B1554" s="6" t="s">
        <v>23</v>
      </c>
      <c r="C1554" s="27" t="s">
        <v>1057</v>
      </c>
      <c r="D1554" s="27" t="s">
        <v>1057</v>
      </c>
      <c r="E1554" s="6" t="s">
        <v>1054</v>
      </c>
      <c r="F1554" s="6" t="s">
        <v>1053</v>
      </c>
      <c r="G1554" s="27" t="s">
        <v>1052</v>
      </c>
      <c r="H1554" s="6" t="s">
        <v>1055</v>
      </c>
      <c r="I1554" s="6" t="s">
        <v>1056</v>
      </c>
      <c r="J1554" s="6" t="s">
        <v>1076</v>
      </c>
      <c r="K1554" s="12">
        <v>15</v>
      </c>
      <c r="L1554" s="9">
        <v>97.79</v>
      </c>
      <c r="M1554" s="12">
        <f t="shared" si="206"/>
        <v>1466.8500000000001</v>
      </c>
      <c r="O1554" s="11">
        <f t="shared" si="207"/>
        <v>15</v>
      </c>
      <c r="P1554" s="12">
        <f t="shared" si="208"/>
        <v>0</v>
      </c>
      <c r="Q1554" s="12">
        <f t="shared" si="209"/>
        <v>15</v>
      </c>
      <c r="R1554" s="6" t="str">
        <f t="shared" si="210"/>
        <v>YES</v>
      </c>
      <c r="S1554" s="6" t="str">
        <f t="shared" si="213"/>
        <v>YES</v>
      </c>
      <c r="T1554" s="12">
        <f t="shared" si="214"/>
        <v>1222.375</v>
      </c>
      <c r="U1554" s="12">
        <f t="shared" si="211"/>
        <v>1466.8500000000001</v>
      </c>
      <c r="V1554" s="12">
        <f t="shared" si="212"/>
        <v>-244.47500000000014</v>
      </c>
    </row>
    <row r="1555" spans="1:22" x14ac:dyDescent="0.25">
      <c r="A1555" s="6" t="s">
        <v>24</v>
      </c>
      <c r="B1555" s="6" t="s">
        <v>23</v>
      </c>
      <c r="C1555" s="27" t="s">
        <v>1057</v>
      </c>
      <c r="D1555" s="27" t="s">
        <v>1057</v>
      </c>
      <c r="E1555" s="6" t="s">
        <v>1054</v>
      </c>
      <c r="F1555" s="6" t="s">
        <v>1053</v>
      </c>
      <c r="G1555" s="27" t="s">
        <v>1052</v>
      </c>
      <c r="H1555" s="6" t="s">
        <v>1055</v>
      </c>
      <c r="I1555" s="6" t="s">
        <v>1056</v>
      </c>
      <c r="J1555" s="6" t="s">
        <v>1077</v>
      </c>
      <c r="K1555" s="12">
        <v>5</v>
      </c>
      <c r="L1555" s="9">
        <v>276.45999999999998</v>
      </c>
      <c r="M1555" s="12">
        <f t="shared" si="206"/>
        <v>1382.3</v>
      </c>
      <c r="N1555" s="12">
        <f>13726.31+120</f>
        <v>13846.31</v>
      </c>
      <c r="O1555" s="11">
        <f t="shared" si="207"/>
        <v>5</v>
      </c>
      <c r="P1555" s="12">
        <f t="shared" si="208"/>
        <v>50.084315995080665</v>
      </c>
      <c r="Q1555" s="12">
        <f t="shared" si="209"/>
        <v>55.084315995080665</v>
      </c>
      <c r="R1555" s="6" t="str">
        <f t="shared" si="210"/>
        <v>YES</v>
      </c>
      <c r="S1555" s="6" t="str">
        <f t="shared" si="213"/>
        <v>YES</v>
      </c>
      <c r="T1555" s="12">
        <f t="shared" si="214"/>
        <v>3455.7499999999995</v>
      </c>
      <c r="U1555" s="12">
        <f t="shared" si="211"/>
        <v>15228.609999999999</v>
      </c>
      <c r="V1555" s="12">
        <f t="shared" si="212"/>
        <v>-11772.859999999999</v>
      </c>
    </row>
    <row r="1556" spans="1:22" x14ac:dyDescent="0.25">
      <c r="A1556" s="6" t="s">
        <v>24</v>
      </c>
      <c r="B1556" s="6" t="s">
        <v>23</v>
      </c>
      <c r="C1556" s="27" t="s">
        <v>1057</v>
      </c>
      <c r="D1556" s="27" t="s">
        <v>1057</v>
      </c>
      <c r="E1556" s="6" t="s">
        <v>1054</v>
      </c>
      <c r="F1556" s="6" t="s">
        <v>1053</v>
      </c>
      <c r="G1556" s="27" t="s">
        <v>1052</v>
      </c>
      <c r="H1556" s="6" t="s">
        <v>1055</v>
      </c>
      <c r="I1556" s="6" t="s">
        <v>1056</v>
      </c>
      <c r="J1556" s="6" t="s">
        <v>1077</v>
      </c>
      <c r="K1556" s="12">
        <v>8</v>
      </c>
      <c r="L1556" s="9">
        <v>65.709999999999994</v>
      </c>
      <c r="M1556" s="12">
        <f t="shared" ref="M1556:M1619" si="215">+K1556*L1556</f>
        <v>525.67999999999995</v>
      </c>
      <c r="O1556" s="11">
        <f t="shared" si="207"/>
        <v>8</v>
      </c>
      <c r="P1556" s="12">
        <f t="shared" si="208"/>
        <v>0</v>
      </c>
      <c r="Q1556" s="12">
        <f t="shared" si="209"/>
        <v>8</v>
      </c>
      <c r="R1556" s="6" t="str">
        <f t="shared" si="210"/>
        <v>NO</v>
      </c>
      <c r="S1556" s="6" t="str">
        <f t="shared" si="213"/>
        <v>YES</v>
      </c>
      <c r="T1556" s="12">
        <f t="shared" si="214"/>
        <v>821.37499999999989</v>
      </c>
      <c r="U1556" s="12">
        <f t="shared" si="211"/>
        <v>525.67999999999995</v>
      </c>
      <c r="V1556" s="12">
        <f t="shared" si="212"/>
        <v>295.69499999999994</v>
      </c>
    </row>
    <row r="1557" spans="1:22" x14ac:dyDescent="0.25">
      <c r="A1557" s="6" t="s">
        <v>24</v>
      </c>
      <c r="B1557" s="6" t="s">
        <v>23</v>
      </c>
      <c r="C1557" s="27" t="s">
        <v>1057</v>
      </c>
      <c r="D1557" s="27" t="s">
        <v>1057</v>
      </c>
      <c r="E1557" s="6" t="s">
        <v>1054</v>
      </c>
      <c r="F1557" s="6" t="s">
        <v>1053</v>
      </c>
      <c r="G1557" s="27" t="s">
        <v>1052</v>
      </c>
      <c r="H1557" s="6" t="s">
        <v>1055</v>
      </c>
      <c r="I1557" s="6" t="s">
        <v>1056</v>
      </c>
      <c r="J1557" s="6" t="s">
        <v>1077</v>
      </c>
      <c r="K1557" s="12">
        <v>9</v>
      </c>
      <c r="L1557" s="9">
        <v>38.57</v>
      </c>
      <c r="M1557" s="12">
        <f t="shared" si="215"/>
        <v>347.13</v>
      </c>
      <c r="O1557" s="11">
        <f t="shared" si="207"/>
        <v>9</v>
      </c>
      <c r="P1557" s="12">
        <f t="shared" si="208"/>
        <v>0</v>
      </c>
      <c r="Q1557" s="12">
        <f t="shared" si="209"/>
        <v>9</v>
      </c>
      <c r="R1557" s="6" t="str">
        <f t="shared" si="210"/>
        <v>NO</v>
      </c>
      <c r="S1557" s="6" t="str">
        <f t="shared" si="213"/>
        <v>YES</v>
      </c>
      <c r="T1557" s="12">
        <f t="shared" si="214"/>
        <v>482.125</v>
      </c>
      <c r="U1557" s="12">
        <f t="shared" si="211"/>
        <v>347.13</v>
      </c>
      <c r="V1557" s="12">
        <f t="shared" si="212"/>
        <v>134.995</v>
      </c>
    </row>
    <row r="1558" spans="1:22" x14ac:dyDescent="0.25">
      <c r="A1558" s="6" t="s">
        <v>24</v>
      </c>
      <c r="B1558" s="6" t="s">
        <v>23</v>
      </c>
      <c r="C1558" s="27" t="s">
        <v>1057</v>
      </c>
      <c r="D1558" s="27" t="s">
        <v>1057</v>
      </c>
      <c r="E1558" s="6" t="s">
        <v>1054</v>
      </c>
      <c r="F1558" s="6" t="s">
        <v>1053</v>
      </c>
      <c r="G1558" s="27" t="s">
        <v>1052</v>
      </c>
      <c r="H1558" s="6" t="s">
        <v>1055</v>
      </c>
      <c r="I1558" s="6" t="s">
        <v>1056</v>
      </c>
      <c r="J1558" s="6" t="s">
        <v>1077</v>
      </c>
      <c r="K1558" s="12">
        <v>12.5</v>
      </c>
      <c r="L1558" s="9">
        <v>9.81</v>
      </c>
      <c r="M1558" s="12">
        <f t="shared" si="215"/>
        <v>122.625</v>
      </c>
      <c r="O1558" s="11">
        <f t="shared" si="207"/>
        <v>12.5</v>
      </c>
      <c r="P1558" s="12">
        <f t="shared" si="208"/>
        <v>0</v>
      </c>
      <c r="Q1558" s="12">
        <f t="shared" si="209"/>
        <v>12.5</v>
      </c>
      <c r="R1558" s="6" t="str">
        <f t="shared" si="210"/>
        <v>YES</v>
      </c>
      <c r="S1558" s="6" t="str">
        <f t="shared" si="213"/>
        <v>YES</v>
      </c>
      <c r="T1558" s="12">
        <f t="shared" si="214"/>
        <v>122.625</v>
      </c>
      <c r="U1558" s="12">
        <f t="shared" si="211"/>
        <v>122.625</v>
      </c>
      <c r="V1558" s="12">
        <f t="shared" si="212"/>
        <v>0</v>
      </c>
    </row>
    <row r="1559" spans="1:22" x14ac:dyDescent="0.25">
      <c r="A1559" s="6" t="s">
        <v>24</v>
      </c>
      <c r="B1559" s="6" t="s">
        <v>23</v>
      </c>
      <c r="C1559" s="27" t="s">
        <v>1057</v>
      </c>
      <c r="D1559" s="27" t="s">
        <v>1057</v>
      </c>
      <c r="E1559" s="6" t="s">
        <v>1054</v>
      </c>
      <c r="F1559" s="6" t="s">
        <v>1053</v>
      </c>
      <c r="G1559" s="27" t="s">
        <v>1052</v>
      </c>
      <c r="H1559" s="6" t="s">
        <v>1055</v>
      </c>
      <c r="I1559" s="6" t="s">
        <v>1056</v>
      </c>
      <c r="J1559" s="6" t="s">
        <v>1077</v>
      </c>
      <c r="K1559" s="12">
        <v>15.5</v>
      </c>
      <c r="L1559" s="9">
        <v>7.02</v>
      </c>
      <c r="M1559" s="12">
        <f t="shared" si="215"/>
        <v>108.80999999999999</v>
      </c>
      <c r="O1559" s="11">
        <f t="shared" si="207"/>
        <v>15.5</v>
      </c>
      <c r="P1559" s="12">
        <f t="shared" si="208"/>
        <v>0</v>
      </c>
      <c r="Q1559" s="12">
        <f t="shared" si="209"/>
        <v>15.5</v>
      </c>
      <c r="R1559" s="6" t="str">
        <f t="shared" si="210"/>
        <v>YES</v>
      </c>
      <c r="S1559" s="6" t="str">
        <f t="shared" si="213"/>
        <v>YES</v>
      </c>
      <c r="T1559" s="12">
        <f t="shared" si="214"/>
        <v>87.75</v>
      </c>
      <c r="U1559" s="12">
        <f t="shared" si="211"/>
        <v>108.80999999999999</v>
      </c>
      <c r="V1559" s="12">
        <f t="shared" si="212"/>
        <v>-21.059999999999988</v>
      </c>
    </row>
    <row r="1560" spans="1:22" x14ac:dyDescent="0.25">
      <c r="A1560" s="6" t="s">
        <v>24</v>
      </c>
      <c r="B1560" s="6" t="s">
        <v>23</v>
      </c>
      <c r="C1560" s="27" t="s">
        <v>1057</v>
      </c>
      <c r="D1560" s="27" t="s">
        <v>1057</v>
      </c>
      <c r="E1560" s="6" t="s">
        <v>1054</v>
      </c>
      <c r="F1560" s="6" t="s">
        <v>1053</v>
      </c>
      <c r="G1560" s="27" t="s">
        <v>1052</v>
      </c>
      <c r="H1560" s="6" t="s">
        <v>1055</v>
      </c>
      <c r="I1560" s="6" t="s">
        <v>1056</v>
      </c>
      <c r="J1560" s="6" t="s">
        <v>1077</v>
      </c>
      <c r="K1560" s="12">
        <v>15</v>
      </c>
      <c r="L1560" s="9">
        <v>60.4</v>
      </c>
      <c r="M1560" s="12">
        <f t="shared" si="215"/>
        <v>906</v>
      </c>
      <c r="O1560" s="11">
        <f t="shared" si="207"/>
        <v>15</v>
      </c>
      <c r="P1560" s="12">
        <f t="shared" si="208"/>
        <v>0</v>
      </c>
      <c r="Q1560" s="12">
        <f t="shared" si="209"/>
        <v>15</v>
      </c>
      <c r="R1560" s="6" t="str">
        <f t="shared" si="210"/>
        <v>YES</v>
      </c>
      <c r="S1560" s="6" t="str">
        <f t="shared" si="213"/>
        <v>YES</v>
      </c>
      <c r="T1560" s="12">
        <f t="shared" si="214"/>
        <v>755</v>
      </c>
      <c r="U1560" s="12">
        <f t="shared" si="211"/>
        <v>906</v>
      </c>
      <c r="V1560" s="12">
        <f t="shared" si="212"/>
        <v>-151</v>
      </c>
    </row>
    <row r="1561" spans="1:22" x14ac:dyDescent="0.25">
      <c r="A1561" s="6" t="s">
        <v>24</v>
      </c>
      <c r="B1561" s="6" t="s">
        <v>23</v>
      </c>
      <c r="C1561" s="6" t="s">
        <v>1080</v>
      </c>
      <c r="D1561" s="27" t="s">
        <v>1080</v>
      </c>
      <c r="E1561" s="6" t="s">
        <v>1054</v>
      </c>
      <c r="F1561" s="6" t="s">
        <v>1053</v>
      </c>
      <c r="G1561" s="27" t="s">
        <v>1052</v>
      </c>
      <c r="H1561" s="6" t="s">
        <v>1078</v>
      </c>
      <c r="I1561" s="6" t="s">
        <v>1079</v>
      </c>
      <c r="J1561" s="6" t="s">
        <v>1081</v>
      </c>
      <c r="K1561" s="12">
        <v>5</v>
      </c>
      <c r="L1561" s="9">
        <v>553.23</v>
      </c>
      <c r="M1561" s="12">
        <f t="shared" si="215"/>
        <v>2766.15</v>
      </c>
      <c r="N1561" s="12">
        <f>7538.91+60</f>
        <v>7598.91</v>
      </c>
      <c r="O1561" s="11">
        <f t="shared" si="207"/>
        <v>5</v>
      </c>
      <c r="P1561" s="12">
        <f t="shared" si="208"/>
        <v>13.73553494929776</v>
      </c>
      <c r="Q1561" s="12">
        <f t="shared" si="209"/>
        <v>18.735534949297758</v>
      </c>
      <c r="R1561" s="6" t="str">
        <f t="shared" si="210"/>
        <v>YES</v>
      </c>
      <c r="S1561" s="6" t="str">
        <f t="shared" si="213"/>
        <v>YES</v>
      </c>
      <c r="T1561" s="12">
        <f t="shared" si="214"/>
        <v>6915.375</v>
      </c>
      <c r="U1561" s="12">
        <f t="shared" si="211"/>
        <v>10365.06</v>
      </c>
      <c r="V1561" s="12">
        <f t="shared" si="212"/>
        <v>-3449.6849999999995</v>
      </c>
    </row>
    <row r="1562" spans="1:22" x14ac:dyDescent="0.25">
      <c r="A1562" s="6" t="s">
        <v>24</v>
      </c>
      <c r="B1562" s="6" t="s">
        <v>23</v>
      </c>
      <c r="C1562" s="6" t="s">
        <v>1080</v>
      </c>
      <c r="D1562" s="27" t="s">
        <v>1080</v>
      </c>
      <c r="E1562" s="6" t="s">
        <v>1054</v>
      </c>
      <c r="F1562" s="6" t="s">
        <v>1053</v>
      </c>
      <c r="G1562" s="27" t="s">
        <v>1052</v>
      </c>
      <c r="H1562" s="6" t="s">
        <v>1078</v>
      </c>
      <c r="I1562" s="6" t="s">
        <v>1079</v>
      </c>
      <c r="J1562" s="6" t="s">
        <v>1081</v>
      </c>
      <c r="K1562" s="12">
        <v>12.5</v>
      </c>
      <c r="L1562" s="9">
        <v>55.27</v>
      </c>
      <c r="M1562" s="12">
        <f t="shared" si="215"/>
        <v>690.875</v>
      </c>
      <c r="O1562" s="11">
        <f t="shared" si="207"/>
        <v>12.5</v>
      </c>
      <c r="P1562" s="12">
        <f t="shared" si="208"/>
        <v>0</v>
      </c>
      <c r="Q1562" s="12">
        <f t="shared" si="209"/>
        <v>12.5</v>
      </c>
      <c r="R1562" s="6" t="str">
        <f t="shared" si="210"/>
        <v>YES</v>
      </c>
      <c r="S1562" s="6" t="str">
        <f t="shared" si="213"/>
        <v>YES</v>
      </c>
      <c r="T1562" s="12">
        <f t="shared" si="214"/>
        <v>690.875</v>
      </c>
      <c r="U1562" s="12">
        <f t="shared" si="211"/>
        <v>690.875</v>
      </c>
      <c r="V1562" s="12">
        <f t="shared" si="212"/>
        <v>0</v>
      </c>
    </row>
    <row r="1563" spans="1:22" x14ac:dyDescent="0.25">
      <c r="A1563" s="6" t="s">
        <v>24</v>
      </c>
      <c r="B1563" s="6" t="s">
        <v>23</v>
      </c>
      <c r="C1563" s="6" t="s">
        <v>1080</v>
      </c>
      <c r="D1563" s="27" t="s">
        <v>1080</v>
      </c>
      <c r="E1563" s="6" t="s">
        <v>1054</v>
      </c>
      <c r="F1563" s="6" t="s">
        <v>1053</v>
      </c>
      <c r="G1563" s="27" t="s">
        <v>1052</v>
      </c>
      <c r="H1563" s="6" t="s">
        <v>1078</v>
      </c>
      <c r="I1563" s="6" t="s">
        <v>1079</v>
      </c>
      <c r="J1563" s="6" t="s">
        <v>1081</v>
      </c>
      <c r="K1563" s="12">
        <v>15</v>
      </c>
      <c r="L1563" s="9">
        <v>1.2</v>
      </c>
      <c r="M1563" s="12">
        <f t="shared" si="215"/>
        <v>18</v>
      </c>
      <c r="O1563" s="11">
        <f t="shared" si="207"/>
        <v>15</v>
      </c>
      <c r="P1563" s="12">
        <f t="shared" si="208"/>
        <v>0</v>
      </c>
      <c r="Q1563" s="12">
        <f t="shared" si="209"/>
        <v>15</v>
      </c>
      <c r="R1563" s="6" t="str">
        <f t="shared" si="210"/>
        <v>YES</v>
      </c>
      <c r="S1563" s="6" t="str">
        <f t="shared" si="213"/>
        <v>YES</v>
      </c>
      <c r="T1563" s="12">
        <f t="shared" si="214"/>
        <v>15</v>
      </c>
      <c r="U1563" s="12">
        <f t="shared" si="211"/>
        <v>18</v>
      </c>
      <c r="V1563" s="12">
        <f t="shared" si="212"/>
        <v>-3</v>
      </c>
    </row>
    <row r="1564" spans="1:22" x14ac:dyDescent="0.25">
      <c r="A1564" s="6" t="s">
        <v>24</v>
      </c>
      <c r="B1564" s="6" t="s">
        <v>23</v>
      </c>
      <c r="C1564" s="6" t="s">
        <v>1080</v>
      </c>
      <c r="D1564" s="27" t="s">
        <v>1080</v>
      </c>
      <c r="E1564" s="6" t="s">
        <v>1054</v>
      </c>
      <c r="F1564" s="6" t="s">
        <v>1053</v>
      </c>
      <c r="G1564" s="27" t="s">
        <v>1052</v>
      </c>
      <c r="H1564" s="6" t="s">
        <v>1078</v>
      </c>
      <c r="I1564" s="6" t="s">
        <v>1079</v>
      </c>
      <c r="J1564" s="6" t="s">
        <v>1082</v>
      </c>
      <c r="K1564" s="12">
        <v>5</v>
      </c>
      <c r="L1564" s="9">
        <v>160</v>
      </c>
      <c r="M1564" s="12">
        <f t="shared" si="215"/>
        <v>800</v>
      </c>
      <c r="N1564" s="12">
        <f>3778.85+7538.91</f>
        <v>11317.76</v>
      </c>
      <c r="O1564" s="11">
        <f t="shared" ref="O1564:O1627" si="216">M1564/L1564</f>
        <v>5</v>
      </c>
      <c r="P1564" s="12">
        <f t="shared" si="208"/>
        <v>70.736000000000004</v>
      </c>
      <c r="Q1564" s="12">
        <f t="shared" si="209"/>
        <v>75.736000000000004</v>
      </c>
      <c r="R1564" s="6" t="str">
        <f t="shared" si="210"/>
        <v>YES</v>
      </c>
      <c r="S1564" s="6" t="str">
        <f t="shared" si="213"/>
        <v>YES</v>
      </c>
      <c r="T1564" s="12">
        <f t="shared" si="214"/>
        <v>2000</v>
      </c>
      <c r="U1564" s="12">
        <f t="shared" si="211"/>
        <v>12117.76</v>
      </c>
      <c r="V1564" s="12">
        <f t="shared" si="212"/>
        <v>-10117.76</v>
      </c>
    </row>
    <row r="1565" spans="1:22" x14ac:dyDescent="0.25">
      <c r="A1565" s="6" t="s">
        <v>24</v>
      </c>
      <c r="B1565" s="6" t="s">
        <v>23</v>
      </c>
      <c r="C1565" s="6" t="s">
        <v>1080</v>
      </c>
      <c r="D1565" s="27" t="s">
        <v>1080</v>
      </c>
      <c r="E1565" s="6" t="s">
        <v>1054</v>
      </c>
      <c r="F1565" s="6" t="s">
        <v>1053</v>
      </c>
      <c r="G1565" s="27" t="s">
        <v>1052</v>
      </c>
      <c r="H1565" s="6" t="s">
        <v>1078</v>
      </c>
      <c r="I1565" s="6" t="s">
        <v>1079</v>
      </c>
      <c r="J1565" s="6" t="s">
        <v>1082</v>
      </c>
      <c r="K1565" s="12">
        <v>7.5</v>
      </c>
      <c r="L1565" s="9">
        <v>80</v>
      </c>
      <c r="M1565" s="12">
        <f t="shared" si="215"/>
        <v>600</v>
      </c>
      <c r="O1565" s="11">
        <f t="shared" si="216"/>
        <v>7.5</v>
      </c>
      <c r="P1565" s="12">
        <f t="shared" si="208"/>
        <v>0</v>
      </c>
      <c r="Q1565" s="12">
        <f t="shared" si="209"/>
        <v>7.5</v>
      </c>
      <c r="R1565" s="6" t="str">
        <f t="shared" si="210"/>
        <v>NO</v>
      </c>
      <c r="S1565" s="6" t="str">
        <f t="shared" si="213"/>
        <v>YES</v>
      </c>
      <c r="T1565" s="12">
        <f t="shared" si="214"/>
        <v>1000</v>
      </c>
      <c r="U1565" s="12">
        <f t="shared" si="211"/>
        <v>600</v>
      </c>
      <c r="V1565" s="12">
        <f t="shared" si="212"/>
        <v>400</v>
      </c>
    </row>
    <row r="1566" spans="1:22" x14ac:dyDescent="0.25">
      <c r="A1566" s="6" t="s">
        <v>24</v>
      </c>
      <c r="B1566" s="6" t="s">
        <v>23</v>
      </c>
      <c r="C1566" s="6" t="s">
        <v>1080</v>
      </c>
      <c r="D1566" s="27" t="s">
        <v>1080</v>
      </c>
      <c r="E1566" s="6" t="s">
        <v>1054</v>
      </c>
      <c r="F1566" s="6" t="s">
        <v>1053</v>
      </c>
      <c r="G1566" s="27" t="s">
        <v>1052</v>
      </c>
      <c r="H1566" s="6" t="s">
        <v>1078</v>
      </c>
      <c r="I1566" s="6" t="s">
        <v>1079</v>
      </c>
      <c r="J1566" s="6" t="s">
        <v>1082</v>
      </c>
      <c r="K1566" s="12">
        <v>15</v>
      </c>
      <c r="L1566" s="9">
        <f>160+29.16</f>
        <v>189.16</v>
      </c>
      <c r="M1566" s="12">
        <f t="shared" si="215"/>
        <v>2837.4</v>
      </c>
      <c r="O1566" s="11">
        <f t="shared" si="216"/>
        <v>15</v>
      </c>
      <c r="P1566" s="12">
        <f t="shared" si="208"/>
        <v>0</v>
      </c>
      <c r="Q1566" s="12">
        <f t="shared" si="209"/>
        <v>15</v>
      </c>
      <c r="R1566" s="6" t="str">
        <f t="shared" si="210"/>
        <v>YES</v>
      </c>
      <c r="S1566" s="6" t="str">
        <f t="shared" si="213"/>
        <v>YES</v>
      </c>
      <c r="T1566" s="12">
        <f t="shared" si="214"/>
        <v>2364.5</v>
      </c>
      <c r="U1566" s="12">
        <f t="shared" si="211"/>
        <v>2837.4</v>
      </c>
      <c r="V1566" s="12">
        <f t="shared" si="212"/>
        <v>-472.90000000000009</v>
      </c>
    </row>
    <row r="1567" spans="1:22" x14ac:dyDescent="0.25">
      <c r="A1567" s="6" t="s">
        <v>24</v>
      </c>
      <c r="B1567" s="6" t="s">
        <v>23</v>
      </c>
      <c r="C1567" s="6" t="s">
        <v>1080</v>
      </c>
      <c r="D1567" s="27" t="s">
        <v>1080</v>
      </c>
      <c r="E1567" s="6" t="s">
        <v>1054</v>
      </c>
      <c r="F1567" s="6" t="s">
        <v>1053</v>
      </c>
      <c r="G1567" s="27" t="s">
        <v>1052</v>
      </c>
      <c r="H1567" s="6" t="s">
        <v>1078</v>
      </c>
      <c r="I1567" s="6" t="s">
        <v>1079</v>
      </c>
      <c r="J1567" s="6" t="s">
        <v>1082</v>
      </c>
      <c r="K1567" s="12">
        <v>22.5</v>
      </c>
      <c r="L1567" s="9">
        <v>78.02</v>
      </c>
      <c r="M1567" s="12">
        <f t="shared" si="215"/>
        <v>1755.4499999999998</v>
      </c>
      <c r="O1567" s="11">
        <f t="shared" si="216"/>
        <v>22.5</v>
      </c>
      <c r="P1567" s="12">
        <f t="shared" si="208"/>
        <v>0</v>
      </c>
      <c r="Q1567" s="12">
        <f t="shared" si="209"/>
        <v>22.5</v>
      </c>
      <c r="R1567" s="6" t="str">
        <f t="shared" si="210"/>
        <v>YES</v>
      </c>
      <c r="S1567" s="6" t="str">
        <f t="shared" si="213"/>
        <v>YES</v>
      </c>
      <c r="T1567" s="12">
        <f t="shared" si="214"/>
        <v>975.25</v>
      </c>
      <c r="U1567" s="12">
        <f t="shared" si="211"/>
        <v>1755.4499999999998</v>
      </c>
      <c r="V1567" s="12">
        <f t="shared" si="212"/>
        <v>-780.19999999999982</v>
      </c>
    </row>
    <row r="1568" spans="1:22" x14ac:dyDescent="0.25">
      <c r="A1568" s="6" t="s">
        <v>24</v>
      </c>
      <c r="B1568" s="6" t="s">
        <v>23</v>
      </c>
      <c r="C1568" s="6" t="s">
        <v>1080</v>
      </c>
      <c r="D1568" s="27" t="s">
        <v>1080</v>
      </c>
      <c r="E1568" s="6" t="s">
        <v>1054</v>
      </c>
      <c r="F1568" s="6" t="s">
        <v>1053</v>
      </c>
      <c r="G1568" s="27" t="s">
        <v>1052</v>
      </c>
      <c r="H1568" s="6" t="s">
        <v>1078</v>
      </c>
      <c r="I1568" s="6" t="s">
        <v>1079</v>
      </c>
      <c r="J1568" s="6" t="s">
        <v>1082</v>
      </c>
      <c r="K1568" s="12">
        <v>12.5</v>
      </c>
      <c r="L1568" s="9">
        <f>69.37+59.6</f>
        <v>128.97</v>
      </c>
      <c r="M1568" s="12">
        <f t="shared" si="215"/>
        <v>1612.125</v>
      </c>
      <c r="O1568" s="11">
        <f t="shared" si="216"/>
        <v>12.5</v>
      </c>
      <c r="P1568" s="12">
        <f t="shared" si="208"/>
        <v>0</v>
      </c>
      <c r="Q1568" s="12">
        <f t="shared" si="209"/>
        <v>12.5</v>
      </c>
      <c r="R1568" s="6" t="str">
        <f t="shared" si="210"/>
        <v>YES</v>
      </c>
      <c r="S1568" s="6" t="str">
        <f t="shared" si="213"/>
        <v>YES</v>
      </c>
      <c r="T1568" s="12">
        <f t="shared" si="214"/>
        <v>1612.125</v>
      </c>
      <c r="U1568" s="12">
        <f t="shared" si="211"/>
        <v>1612.125</v>
      </c>
      <c r="V1568" s="12">
        <f t="shared" si="212"/>
        <v>0</v>
      </c>
    </row>
    <row r="1569" spans="1:22" x14ac:dyDescent="0.25">
      <c r="A1569" s="6" t="s">
        <v>24</v>
      </c>
      <c r="B1569" s="6" t="s">
        <v>23</v>
      </c>
      <c r="C1569" s="6" t="s">
        <v>1080</v>
      </c>
      <c r="D1569" s="27" t="s">
        <v>1080</v>
      </c>
      <c r="E1569" s="6" t="s">
        <v>1054</v>
      </c>
      <c r="F1569" s="6" t="s">
        <v>1053</v>
      </c>
      <c r="G1569" s="27" t="s">
        <v>1052</v>
      </c>
      <c r="H1569" s="6" t="s">
        <v>1078</v>
      </c>
      <c r="I1569" s="6" t="s">
        <v>1079</v>
      </c>
      <c r="J1569" s="6" t="s">
        <v>1082</v>
      </c>
      <c r="K1569" s="12">
        <v>5</v>
      </c>
      <c r="L1569" s="9">
        <v>129.26</v>
      </c>
      <c r="M1569" s="12">
        <f>+K1569*L1569</f>
        <v>646.29999999999995</v>
      </c>
      <c r="O1569" s="11">
        <f t="shared" si="216"/>
        <v>5</v>
      </c>
      <c r="P1569" s="12">
        <f t="shared" si="208"/>
        <v>0</v>
      </c>
      <c r="Q1569" s="12">
        <f t="shared" si="209"/>
        <v>5</v>
      </c>
      <c r="R1569" s="6" t="str">
        <f t="shared" si="210"/>
        <v>NO</v>
      </c>
      <c r="S1569" s="6" t="str">
        <f t="shared" si="213"/>
        <v>YES</v>
      </c>
      <c r="T1569" s="12">
        <f t="shared" si="214"/>
        <v>1615.75</v>
      </c>
      <c r="U1569" s="12">
        <f t="shared" si="211"/>
        <v>646.29999999999995</v>
      </c>
      <c r="V1569" s="12">
        <f t="shared" si="212"/>
        <v>969.45</v>
      </c>
    </row>
    <row r="1570" spans="1:22" x14ac:dyDescent="0.25">
      <c r="A1570" s="6" t="s">
        <v>24</v>
      </c>
      <c r="B1570" s="6" t="s">
        <v>23</v>
      </c>
      <c r="C1570" s="6" t="s">
        <v>1080</v>
      </c>
      <c r="D1570" s="27" t="s">
        <v>1080</v>
      </c>
      <c r="E1570" s="6" t="s">
        <v>1054</v>
      </c>
      <c r="F1570" s="6" t="s">
        <v>1053</v>
      </c>
      <c r="G1570" s="27" t="s">
        <v>1052</v>
      </c>
      <c r="H1570" s="6" t="s">
        <v>1078</v>
      </c>
      <c r="I1570" s="6" t="s">
        <v>1079</v>
      </c>
      <c r="J1570" s="6" t="s">
        <v>1082</v>
      </c>
      <c r="K1570" s="12">
        <v>15</v>
      </c>
      <c r="L1570" s="9">
        <v>30.74</v>
      </c>
      <c r="M1570" s="12">
        <f t="shared" si="215"/>
        <v>461.09999999999997</v>
      </c>
      <c r="O1570" s="11">
        <f t="shared" si="216"/>
        <v>15</v>
      </c>
      <c r="P1570" s="12">
        <f t="shared" si="208"/>
        <v>0</v>
      </c>
      <c r="Q1570" s="12">
        <f t="shared" si="209"/>
        <v>15</v>
      </c>
      <c r="R1570" s="6" t="str">
        <f t="shared" si="210"/>
        <v>YES</v>
      </c>
      <c r="S1570" s="6" t="str">
        <f t="shared" si="213"/>
        <v>YES</v>
      </c>
      <c r="T1570" s="12">
        <f t="shared" si="214"/>
        <v>384.25</v>
      </c>
      <c r="U1570" s="12">
        <f t="shared" si="211"/>
        <v>461.09999999999997</v>
      </c>
      <c r="V1570" s="12">
        <f t="shared" si="212"/>
        <v>-76.849999999999966</v>
      </c>
    </row>
    <row r="1571" spans="1:22" x14ac:dyDescent="0.25">
      <c r="A1571" s="6" t="s">
        <v>24</v>
      </c>
      <c r="B1571" s="6" t="s">
        <v>23</v>
      </c>
      <c r="C1571" s="6" t="s">
        <v>1080</v>
      </c>
      <c r="D1571" s="27" t="s">
        <v>1080</v>
      </c>
      <c r="E1571" s="6" t="s">
        <v>1054</v>
      </c>
      <c r="F1571" s="6" t="s">
        <v>1053</v>
      </c>
      <c r="G1571" s="27" t="s">
        <v>1052</v>
      </c>
      <c r="H1571" s="6" t="s">
        <v>1078</v>
      </c>
      <c r="I1571" s="6" t="s">
        <v>1079</v>
      </c>
      <c r="J1571" s="6" t="s">
        <v>1083</v>
      </c>
      <c r="K1571" s="12">
        <v>5</v>
      </c>
      <c r="L1571" s="9">
        <v>319.11</v>
      </c>
      <c r="M1571" s="12">
        <f>+K1571*L1571</f>
        <v>1595.5500000000002</v>
      </c>
      <c r="N1571" s="12">
        <f>20278.24+60</f>
        <v>20338.240000000002</v>
      </c>
      <c r="O1571" s="11">
        <f t="shared" si="216"/>
        <v>5</v>
      </c>
      <c r="P1571" s="12">
        <f t="shared" si="208"/>
        <v>63.734260913164739</v>
      </c>
      <c r="Q1571" s="12">
        <f t="shared" si="209"/>
        <v>68.734260913164732</v>
      </c>
      <c r="R1571" s="6" t="str">
        <f t="shared" si="210"/>
        <v>YES</v>
      </c>
      <c r="S1571" s="6" t="str">
        <f t="shared" si="213"/>
        <v>YES</v>
      </c>
      <c r="T1571" s="12">
        <f t="shared" si="214"/>
        <v>3988.875</v>
      </c>
      <c r="U1571" s="12">
        <f t="shared" si="211"/>
        <v>21933.79</v>
      </c>
      <c r="V1571" s="12">
        <f t="shared" si="212"/>
        <v>-17944.915000000001</v>
      </c>
    </row>
    <row r="1572" spans="1:22" x14ac:dyDescent="0.25">
      <c r="A1572" s="6" t="s">
        <v>24</v>
      </c>
      <c r="B1572" s="6" t="s">
        <v>23</v>
      </c>
      <c r="C1572" s="6" t="s">
        <v>1080</v>
      </c>
      <c r="D1572" s="27" t="s">
        <v>1080</v>
      </c>
      <c r="E1572" s="6" t="s">
        <v>1054</v>
      </c>
      <c r="F1572" s="6" t="s">
        <v>1053</v>
      </c>
      <c r="G1572" s="27" t="s">
        <v>1052</v>
      </c>
      <c r="H1572" s="6" t="s">
        <v>1078</v>
      </c>
      <c r="I1572" s="6" t="s">
        <v>1079</v>
      </c>
      <c r="J1572" s="6" t="s">
        <v>1083</v>
      </c>
      <c r="K1572" s="12">
        <v>7</v>
      </c>
      <c r="L1572" s="9">
        <v>78.47</v>
      </c>
      <c r="M1572" s="12">
        <f t="shared" si="215"/>
        <v>549.29</v>
      </c>
      <c r="O1572" s="11">
        <f t="shared" si="216"/>
        <v>7</v>
      </c>
      <c r="P1572" s="12">
        <f t="shared" si="208"/>
        <v>0</v>
      </c>
      <c r="Q1572" s="12">
        <f t="shared" si="209"/>
        <v>7</v>
      </c>
      <c r="R1572" s="6" t="str">
        <f t="shared" si="210"/>
        <v>NO</v>
      </c>
      <c r="S1572" s="6" t="str">
        <f t="shared" si="213"/>
        <v>YES</v>
      </c>
      <c r="T1572" s="12">
        <f t="shared" si="214"/>
        <v>980.875</v>
      </c>
      <c r="U1572" s="12">
        <f t="shared" si="211"/>
        <v>549.29</v>
      </c>
      <c r="V1572" s="12">
        <f t="shared" si="212"/>
        <v>431.58500000000004</v>
      </c>
    </row>
    <row r="1573" spans="1:22" x14ac:dyDescent="0.25">
      <c r="A1573" s="6" t="s">
        <v>24</v>
      </c>
      <c r="B1573" s="6" t="s">
        <v>23</v>
      </c>
      <c r="C1573" s="6" t="s">
        <v>1080</v>
      </c>
      <c r="D1573" s="27" t="s">
        <v>1080</v>
      </c>
      <c r="E1573" s="6" t="s">
        <v>1054</v>
      </c>
      <c r="F1573" s="6" t="s">
        <v>1053</v>
      </c>
      <c r="G1573" s="27" t="s">
        <v>1052</v>
      </c>
      <c r="H1573" s="6" t="s">
        <v>1078</v>
      </c>
      <c r="I1573" s="6" t="s">
        <v>1079</v>
      </c>
      <c r="J1573" s="6" t="s">
        <v>1083</v>
      </c>
      <c r="K1573" s="12">
        <v>12.5</v>
      </c>
      <c r="L1573" s="9">
        <v>118.66</v>
      </c>
      <c r="M1573" s="12">
        <f t="shared" si="215"/>
        <v>1483.25</v>
      </c>
      <c r="O1573" s="11">
        <f t="shared" si="216"/>
        <v>12.5</v>
      </c>
      <c r="P1573" s="12">
        <f t="shared" si="208"/>
        <v>0</v>
      </c>
      <c r="Q1573" s="12">
        <f t="shared" si="209"/>
        <v>12.5</v>
      </c>
      <c r="R1573" s="6" t="str">
        <f t="shared" si="210"/>
        <v>YES</v>
      </c>
      <c r="S1573" s="6" t="str">
        <f t="shared" si="213"/>
        <v>YES</v>
      </c>
      <c r="T1573" s="12">
        <f t="shared" si="214"/>
        <v>1483.25</v>
      </c>
      <c r="U1573" s="12">
        <f t="shared" si="211"/>
        <v>1483.25</v>
      </c>
      <c r="V1573" s="12">
        <f t="shared" si="212"/>
        <v>0</v>
      </c>
    </row>
    <row r="1574" spans="1:22" x14ac:dyDescent="0.25">
      <c r="A1574" s="6" t="s">
        <v>24</v>
      </c>
      <c r="B1574" s="6" t="s">
        <v>23</v>
      </c>
      <c r="C1574" s="6" t="s">
        <v>1080</v>
      </c>
      <c r="D1574" s="27" t="s">
        <v>1080</v>
      </c>
      <c r="E1574" s="6" t="s">
        <v>1054</v>
      </c>
      <c r="F1574" s="6" t="s">
        <v>1053</v>
      </c>
      <c r="G1574" s="27" t="s">
        <v>1052</v>
      </c>
      <c r="H1574" s="6" t="s">
        <v>1078</v>
      </c>
      <c r="I1574" s="6" t="s">
        <v>1079</v>
      </c>
      <c r="J1574" s="6" t="s">
        <v>1083</v>
      </c>
      <c r="K1574" s="12">
        <v>14.5</v>
      </c>
      <c r="L1574" s="9">
        <v>28.73</v>
      </c>
      <c r="M1574" s="12">
        <f t="shared" si="215"/>
        <v>416.58499999999998</v>
      </c>
      <c r="O1574" s="11">
        <f t="shared" si="216"/>
        <v>14.499999999999998</v>
      </c>
      <c r="P1574" s="12">
        <f t="shared" si="208"/>
        <v>0</v>
      </c>
      <c r="Q1574" s="12">
        <f t="shared" si="209"/>
        <v>14.499999999999998</v>
      </c>
      <c r="R1574" s="6" t="str">
        <f t="shared" si="210"/>
        <v>YES</v>
      </c>
      <c r="S1574" s="6" t="str">
        <f t="shared" si="213"/>
        <v>YES</v>
      </c>
      <c r="T1574" s="12">
        <f t="shared" si="214"/>
        <v>359.125</v>
      </c>
      <c r="U1574" s="12">
        <f t="shared" si="211"/>
        <v>416.58499999999998</v>
      </c>
      <c r="V1574" s="12">
        <f t="shared" si="212"/>
        <v>-57.45999999999998</v>
      </c>
    </row>
    <row r="1575" spans="1:22" x14ac:dyDescent="0.25">
      <c r="A1575" s="6" t="s">
        <v>24</v>
      </c>
      <c r="B1575" s="6" t="s">
        <v>23</v>
      </c>
      <c r="C1575" s="6" t="s">
        <v>1080</v>
      </c>
      <c r="D1575" s="27" t="s">
        <v>1080</v>
      </c>
      <c r="E1575" s="6" t="s">
        <v>1054</v>
      </c>
      <c r="F1575" s="6" t="s">
        <v>1053</v>
      </c>
      <c r="G1575" s="27" t="s">
        <v>1052</v>
      </c>
      <c r="H1575" s="6" t="s">
        <v>1078</v>
      </c>
      <c r="I1575" s="6" t="s">
        <v>1079</v>
      </c>
      <c r="J1575" s="6" t="s">
        <v>1083</v>
      </c>
      <c r="K1575" s="12">
        <v>22.5</v>
      </c>
      <c r="L1575" s="9">
        <v>3.32</v>
      </c>
      <c r="M1575" s="12">
        <f t="shared" si="215"/>
        <v>74.7</v>
      </c>
      <c r="O1575" s="11">
        <f t="shared" si="216"/>
        <v>22.500000000000004</v>
      </c>
      <c r="P1575" s="12">
        <f t="shared" si="208"/>
        <v>0</v>
      </c>
      <c r="Q1575" s="12">
        <f t="shared" si="209"/>
        <v>22.500000000000004</v>
      </c>
      <c r="R1575" s="6" t="str">
        <f t="shared" si="210"/>
        <v>YES</v>
      </c>
      <c r="S1575" s="6" t="str">
        <f t="shared" si="213"/>
        <v>YES</v>
      </c>
      <c r="T1575" s="12">
        <f t="shared" si="214"/>
        <v>41.5</v>
      </c>
      <c r="U1575" s="12">
        <f t="shared" si="211"/>
        <v>74.7</v>
      </c>
      <c r="V1575" s="12">
        <f t="shared" si="212"/>
        <v>-33.200000000000003</v>
      </c>
    </row>
    <row r="1576" spans="1:22" x14ac:dyDescent="0.25">
      <c r="A1576" s="6" t="s">
        <v>24</v>
      </c>
      <c r="B1576" s="6" t="s">
        <v>23</v>
      </c>
      <c r="C1576" s="6" t="s">
        <v>1080</v>
      </c>
      <c r="D1576" s="27" t="s">
        <v>1080</v>
      </c>
      <c r="E1576" s="6" t="s">
        <v>1054</v>
      </c>
      <c r="F1576" s="6" t="s">
        <v>1053</v>
      </c>
      <c r="G1576" s="27" t="s">
        <v>1052</v>
      </c>
      <c r="H1576" s="6" t="s">
        <v>1078</v>
      </c>
      <c r="I1576" s="6" t="s">
        <v>1079</v>
      </c>
      <c r="J1576" s="6" t="s">
        <v>1083</v>
      </c>
      <c r="K1576" s="12">
        <v>15</v>
      </c>
      <c r="L1576" s="9">
        <v>107.65</v>
      </c>
      <c r="M1576" s="12">
        <f t="shared" si="215"/>
        <v>1614.75</v>
      </c>
      <c r="O1576" s="11">
        <f t="shared" si="216"/>
        <v>15</v>
      </c>
      <c r="P1576" s="12">
        <f t="shared" si="208"/>
        <v>0</v>
      </c>
      <c r="Q1576" s="12">
        <f t="shared" si="209"/>
        <v>15</v>
      </c>
      <c r="R1576" s="6" t="str">
        <f t="shared" si="210"/>
        <v>YES</v>
      </c>
      <c r="S1576" s="6" t="str">
        <f t="shared" si="213"/>
        <v>YES</v>
      </c>
      <c r="T1576" s="12">
        <f t="shared" si="214"/>
        <v>1345.625</v>
      </c>
      <c r="U1576" s="12">
        <f t="shared" si="211"/>
        <v>1614.75</v>
      </c>
      <c r="V1576" s="12">
        <f t="shared" si="212"/>
        <v>-269.125</v>
      </c>
    </row>
    <row r="1577" spans="1:22" x14ac:dyDescent="0.25">
      <c r="A1577" s="6" t="s">
        <v>24</v>
      </c>
      <c r="B1577" s="6" t="s">
        <v>23</v>
      </c>
      <c r="C1577" s="6" t="s">
        <v>1080</v>
      </c>
      <c r="D1577" s="27" t="s">
        <v>1080</v>
      </c>
      <c r="E1577" s="6" t="s">
        <v>1054</v>
      </c>
      <c r="F1577" s="6" t="s">
        <v>1053</v>
      </c>
      <c r="G1577" s="27" t="s">
        <v>1052</v>
      </c>
      <c r="H1577" s="6" t="s">
        <v>1078</v>
      </c>
      <c r="I1577" s="6" t="s">
        <v>1079</v>
      </c>
      <c r="J1577" s="6" t="s">
        <v>1059</v>
      </c>
      <c r="K1577" s="12">
        <v>5</v>
      </c>
      <c r="L1577" s="9">
        <v>444.83</v>
      </c>
      <c r="M1577" s="12">
        <f t="shared" si="215"/>
        <v>2224.15</v>
      </c>
      <c r="N1577" s="12">
        <f>24823.19+120</f>
        <v>24943.19</v>
      </c>
      <c r="O1577" s="11">
        <f t="shared" si="216"/>
        <v>5</v>
      </c>
      <c r="P1577" s="12">
        <f t="shared" si="208"/>
        <v>56.073533709507004</v>
      </c>
      <c r="Q1577" s="12">
        <f t="shared" si="209"/>
        <v>61.073533709507004</v>
      </c>
      <c r="R1577" s="6" t="str">
        <f t="shared" si="210"/>
        <v>YES</v>
      </c>
      <c r="S1577" s="6" t="str">
        <f t="shared" si="213"/>
        <v>YES</v>
      </c>
      <c r="T1577" s="12">
        <f t="shared" si="214"/>
        <v>5560.375</v>
      </c>
      <c r="U1577" s="12">
        <f t="shared" si="211"/>
        <v>27167.34</v>
      </c>
      <c r="V1577" s="12">
        <f t="shared" si="212"/>
        <v>-21606.965</v>
      </c>
    </row>
    <row r="1578" spans="1:22" x14ac:dyDescent="0.25">
      <c r="A1578" s="6" t="s">
        <v>24</v>
      </c>
      <c r="B1578" s="6" t="s">
        <v>23</v>
      </c>
      <c r="C1578" s="6" t="s">
        <v>1080</v>
      </c>
      <c r="D1578" s="27" t="s">
        <v>1080</v>
      </c>
      <c r="E1578" s="6" t="s">
        <v>1054</v>
      </c>
      <c r="F1578" s="6" t="s">
        <v>1053</v>
      </c>
      <c r="G1578" s="27" t="s">
        <v>1052</v>
      </c>
      <c r="H1578" s="6" t="s">
        <v>1078</v>
      </c>
      <c r="I1578" s="6" t="s">
        <v>1079</v>
      </c>
      <c r="J1578" s="6" t="s">
        <v>1059</v>
      </c>
      <c r="K1578" s="12">
        <v>12.5</v>
      </c>
      <c r="L1578" s="9">
        <v>228.87</v>
      </c>
      <c r="M1578" s="12">
        <f t="shared" si="215"/>
        <v>2860.875</v>
      </c>
      <c r="O1578" s="11">
        <f t="shared" si="216"/>
        <v>12.5</v>
      </c>
      <c r="P1578" s="12">
        <f t="shared" si="208"/>
        <v>0</v>
      </c>
      <c r="Q1578" s="12">
        <f t="shared" si="209"/>
        <v>12.5</v>
      </c>
      <c r="R1578" s="6" t="str">
        <f t="shared" si="210"/>
        <v>YES</v>
      </c>
      <c r="S1578" s="6" t="str">
        <f t="shared" si="213"/>
        <v>YES</v>
      </c>
      <c r="T1578" s="12">
        <f t="shared" si="214"/>
        <v>2860.875</v>
      </c>
      <c r="U1578" s="12">
        <f t="shared" si="211"/>
        <v>2860.875</v>
      </c>
      <c r="V1578" s="12">
        <f t="shared" si="212"/>
        <v>0</v>
      </c>
    </row>
    <row r="1579" spans="1:22" x14ac:dyDescent="0.25">
      <c r="A1579" s="6" t="s">
        <v>24</v>
      </c>
      <c r="B1579" s="6" t="s">
        <v>23</v>
      </c>
      <c r="C1579" s="6" t="s">
        <v>1080</v>
      </c>
      <c r="D1579" s="27" t="s">
        <v>1080</v>
      </c>
      <c r="E1579" s="6" t="s">
        <v>1054</v>
      </c>
      <c r="F1579" s="6" t="s">
        <v>1053</v>
      </c>
      <c r="G1579" s="27" t="s">
        <v>1052</v>
      </c>
      <c r="H1579" s="6" t="s">
        <v>1078</v>
      </c>
      <c r="I1579" s="6" t="s">
        <v>1079</v>
      </c>
      <c r="J1579" s="6" t="s">
        <v>1059</v>
      </c>
      <c r="K1579" s="12">
        <v>22.5</v>
      </c>
      <c r="L1579" s="9">
        <v>4.4400000000000004</v>
      </c>
      <c r="M1579" s="12">
        <f t="shared" si="215"/>
        <v>99.9</v>
      </c>
      <c r="O1579" s="11">
        <f t="shared" si="216"/>
        <v>22.5</v>
      </c>
      <c r="P1579" s="12">
        <f t="shared" si="208"/>
        <v>0</v>
      </c>
      <c r="Q1579" s="12">
        <f t="shared" si="209"/>
        <v>22.5</v>
      </c>
      <c r="R1579" s="6" t="str">
        <f t="shared" si="210"/>
        <v>YES</v>
      </c>
      <c r="S1579" s="6" t="str">
        <f t="shared" si="213"/>
        <v>YES</v>
      </c>
      <c r="T1579" s="12">
        <f t="shared" si="214"/>
        <v>55.500000000000007</v>
      </c>
      <c r="U1579" s="12">
        <f t="shared" si="211"/>
        <v>99.9</v>
      </c>
      <c r="V1579" s="12">
        <f t="shared" si="212"/>
        <v>-44.4</v>
      </c>
    </row>
    <row r="1580" spans="1:22" x14ac:dyDescent="0.25">
      <c r="A1580" s="6" t="s">
        <v>24</v>
      </c>
      <c r="B1580" s="6" t="s">
        <v>23</v>
      </c>
      <c r="C1580" s="6" t="s">
        <v>1080</v>
      </c>
      <c r="D1580" s="27" t="s">
        <v>1080</v>
      </c>
      <c r="E1580" s="6" t="s">
        <v>1054</v>
      </c>
      <c r="F1580" s="6" t="s">
        <v>1053</v>
      </c>
      <c r="G1580" s="27" t="s">
        <v>1052</v>
      </c>
      <c r="H1580" s="6" t="s">
        <v>1078</v>
      </c>
      <c r="I1580" s="6" t="s">
        <v>1079</v>
      </c>
      <c r="J1580" s="6" t="s">
        <v>1059</v>
      </c>
      <c r="K1580" s="12">
        <v>15</v>
      </c>
      <c r="L1580" s="9">
        <v>17.309999999999999</v>
      </c>
      <c r="M1580" s="12">
        <f t="shared" si="215"/>
        <v>259.64999999999998</v>
      </c>
      <c r="O1580" s="11">
        <f t="shared" si="216"/>
        <v>15</v>
      </c>
      <c r="P1580" s="12">
        <f t="shared" si="208"/>
        <v>0</v>
      </c>
      <c r="Q1580" s="12">
        <f t="shared" si="209"/>
        <v>15</v>
      </c>
      <c r="R1580" s="6" t="str">
        <f t="shared" si="210"/>
        <v>YES</v>
      </c>
      <c r="S1580" s="6" t="str">
        <f t="shared" si="213"/>
        <v>YES</v>
      </c>
      <c r="T1580" s="12">
        <f t="shared" si="214"/>
        <v>216.37499999999997</v>
      </c>
      <c r="U1580" s="12">
        <f t="shared" si="211"/>
        <v>259.64999999999998</v>
      </c>
      <c r="V1580" s="12">
        <f t="shared" si="212"/>
        <v>-43.275000000000006</v>
      </c>
    </row>
    <row r="1581" spans="1:22" x14ac:dyDescent="0.25">
      <c r="A1581" s="6" t="s">
        <v>24</v>
      </c>
      <c r="B1581" s="6" t="s">
        <v>23</v>
      </c>
      <c r="C1581" s="6" t="s">
        <v>1080</v>
      </c>
      <c r="D1581" s="27" t="s">
        <v>1080</v>
      </c>
      <c r="E1581" s="6" t="s">
        <v>1054</v>
      </c>
      <c r="F1581" s="6" t="s">
        <v>1053</v>
      </c>
      <c r="G1581" s="27" t="s">
        <v>1052</v>
      </c>
      <c r="H1581" s="6" t="s">
        <v>1078</v>
      </c>
      <c r="I1581" s="6" t="s">
        <v>1079</v>
      </c>
      <c r="J1581" s="6" t="s">
        <v>1084</v>
      </c>
      <c r="K1581" s="12">
        <v>5</v>
      </c>
      <c r="L1581" s="9">
        <v>408.89</v>
      </c>
      <c r="M1581" s="12">
        <f t="shared" si="215"/>
        <v>2044.4499999999998</v>
      </c>
      <c r="N1581" s="12">
        <f>23249+120</f>
        <v>23369</v>
      </c>
      <c r="O1581" s="11">
        <f t="shared" si="216"/>
        <v>5</v>
      </c>
      <c r="P1581" s="12">
        <f t="shared" si="208"/>
        <v>57.152290347037102</v>
      </c>
      <c r="Q1581" s="12">
        <f t="shared" si="209"/>
        <v>62.152290347037102</v>
      </c>
      <c r="R1581" s="6" t="str">
        <f t="shared" si="210"/>
        <v>YES</v>
      </c>
      <c r="S1581" s="6" t="str">
        <f t="shared" si="213"/>
        <v>YES</v>
      </c>
      <c r="T1581" s="12">
        <f t="shared" si="214"/>
        <v>5111.125</v>
      </c>
      <c r="U1581" s="12">
        <f t="shared" si="211"/>
        <v>25413.45</v>
      </c>
      <c r="V1581" s="12">
        <f t="shared" si="212"/>
        <v>-20302.325000000001</v>
      </c>
    </row>
    <row r="1582" spans="1:22" x14ac:dyDescent="0.25">
      <c r="A1582" s="6" t="s">
        <v>24</v>
      </c>
      <c r="B1582" s="6" t="s">
        <v>23</v>
      </c>
      <c r="C1582" s="6" t="s">
        <v>1080</v>
      </c>
      <c r="D1582" s="27" t="s">
        <v>1080</v>
      </c>
      <c r="E1582" s="6" t="s">
        <v>1054</v>
      </c>
      <c r="F1582" s="6" t="s">
        <v>1053</v>
      </c>
      <c r="G1582" s="27" t="s">
        <v>1052</v>
      </c>
      <c r="H1582" s="6" t="s">
        <v>1078</v>
      </c>
      <c r="I1582" s="6" t="s">
        <v>1079</v>
      </c>
      <c r="J1582" s="6" t="s">
        <v>1084</v>
      </c>
      <c r="K1582" s="12">
        <v>7</v>
      </c>
      <c r="L1582" s="9">
        <v>80</v>
      </c>
      <c r="M1582" s="12">
        <f t="shared" si="215"/>
        <v>560</v>
      </c>
      <c r="O1582" s="11">
        <f t="shared" si="216"/>
        <v>7</v>
      </c>
      <c r="P1582" s="12">
        <f t="shared" si="208"/>
        <v>0</v>
      </c>
      <c r="Q1582" s="12">
        <f t="shared" si="209"/>
        <v>7</v>
      </c>
      <c r="R1582" s="6" t="str">
        <f t="shared" si="210"/>
        <v>NO</v>
      </c>
      <c r="S1582" s="6" t="str">
        <f t="shared" si="213"/>
        <v>YES</v>
      </c>
      <c r="T1582" s="12">
        <f t="shared" si="214"/>
        <v>1000</v>
      </c>
      <c r="U1582" s="12">
        <f t="shared" si="211"/>
        <v>560</v>
      </c>
      <c r="V1582" s="12">
        <f t="shared" si="212"/>
        <v>440</v>
      </c>
    </row>
    <row r="1583" spans="1:22" x14ac:dyDescent="0.25">
      <c r="A1583" s="6" t="s">
        <v>24</v>
      </c>
      <c r="B1583" s="6" t="s">
        <v>23</v>
      </c>
      <c r="C1583" s="6" t="s">
        <v>1080</v>
      </c>
      <c r="D1583" s="27" t="s">
        <v>1080</v>
      </c>
      <c r="E1583" s="6" t="s">
        <v>1054</v>
      </c>
      <c r="F1583" s="6" t="s">
        <v>1053</v>
      </c>
      <c r="G1583" s="27" t="s">
        <v>1052</v>
      </c>
      <c r="H1583" s="6" t="s">
        <v>1078</v>
      </c>
      <c r="I1583" s="6" t="s">
        <v>1079</v>
      </c>
      <c r="J1583" s="6" t="s">
        <v>1084</v>
      </c>
      <c r="K1583" s="12">
        <v>12.5</v>
      </c>
      <c r="L1583" s="9">
        <v>92.08</v>
      </c>
      <c r="M1583" s="12">
        <f t="shared" si="215"/>
        <v>1151</v>
      </c>
      <c r="O1583" s="11">
        <f t="shared" si="216"/>
        <v>12.5</v>
      </c>
      <c r="P1583" s="12">
        <f t="shared" si="208"/>
        <v>0</v>
      </c>
      <c r="Q1583" s="12">
        <f t="shared" si="209"/>
        <v>12.5</v>
      </c>
      <c r="R1583" s="6" t="str">
        <f t="shared" si="210"/>
        <v>YES</v>
      </c>
      <c r="S1583" s="6" t="str">
        <f t="shared" si="213"/>
        <v>YES</v>
      </c>
      <c r="T1583" s="12">
        <f t="shared" si="214"/>
        <v>1151</v>
      </c>
      <c r="U1583" s="12">
        <f t="shared" si="211"/>
        <v>1151</v>
      </c>
      <c r="V1583" s="12">
        <f t="shared" si="212"/>
        <v>0</v>
      </c>
    </row>
    <row r="1584" spans="1:22" x14ac:dyDescent="0.25">
      <c r="A1584" s="6" t="s">
        <v>24</v>
      </c>
      <c r="B1584" s="6" t="s">
        <v>23</v>
      </c>
      <c r="C1584" s="6" t="s">
        <v>1080</v>
      </c>
      <c r="D1584" s="27" t="s">
        <v>1080</v>
      </c>
      <c r="E1584" s="6" t="s">
        <v>1054</v>
      </c>
      <c r="F1584" s="6" t="s">
        <v>1053</v>
      </c>
      <c r="G1584" s="27" t="s">
        <v>1052</v>
      </c>
      <c r="H1584" s="6" t="s">
        <v>1078</v>
      </c>
      <c r="I1584" s="6" t="s">
        <v>1079</v>
      </c>
      <c r="J1584" s="6" t="s">
        <v>1084</v>
      </c>
      <c r="K1584" s="12">
        <v>14.5</v>
      </c>
      <c r="L1584" s="9">
        <v>20.63</v>
      </c>
      <c r="M1584" s="12">
        <f t="shared" si="215"/>
        <v>299.13499999999999</v>
      </c>
      <c r="O1584" s="11">
        <f t="shared" si="216"/>
        <v>14.5</v>
      </c>
      <c r="P1584" s="12">
        <f t="shared" si="208"/>
        <v>0</v>
      </c>
      <c r="Q1584" s="12">
        <f t="shared" si="209"/>
        <v>14.5</v>
      </c>
      <c r="R1584" s="6" t="str">
        <f t="shared" si="210"/>
        <v>YES</v>
      </c>
      <c r="S1584" s="6" t="str">
        <f t="shared" si="213"/>
        <v>YES</v>
      </c>
      <c r="T1584" s="12">
        <f t="shared" si="214"/>
        <v>257.875</v>
      </c>
      <c r="U1584" s="12">
        <f t="shared" si="211"/>
        <v>299.13499999999999</v>
      </c>
      <c r="V1584" s="12">
        <f t="shared" si="212"/>
        <v>-41.259999999999991</v>
      </c>
    </row>
    <row r="1585" spans="1:22" x14ac:dyDescent="0.25">
      <c r="A1585" s="6" t="s">
        <v>24</v>
      </c>
      <c r="B1585" s="6" t="s">
        <v>23</v>
      </c>
      <c r="C1585" s="6" t="s">
        <v>1080</v>
      </c>
      <c r="D1585" s="27" t="s">
        <v>1080</v>
      </c>
      <c r="E1585" s="6" t="s">
        <v>1054</v>
      </c>
      <c r="F1585" s="6" t="s">
        <v>1053</v>
      </c>
      <c r="G1585" s="27" t="s">
        <v>1052</v>
      </c>
      <c r="H1585" s="6" t="s">
        <v>1078</v>
      </c>
      <c r="I1585" s="6" t="s">
        <v>1079</v>
      </c>
      <c r="J1585" s="6" t="s">
        <v>1084</v>
      </c>
      <c r="K1585" s="12">
        <v>15</v>
      </c>
      <c r="L1585" s="9">
        <v>4.12</v>
      </c>
      <c r="M1585" s="12">
        <f t="shared" si="215"/>
        <v>61.800000000000004</v>
      </c>
      <c r="O1585" s="11">
        <f t="shared" si="216"/>
        <v>15</v>
      </c>
      <c r="P1585" s="12">
        <f t="shared" si="208"/>
        <v>0</v>
      </c>
      <c r="Q1585" s="12">
        <f t="shared" si="209"/>
        <v>15</v>
      </c>
      <c r="R1585" s="6" t="str">
        <f t="shared" si="210"/>
        <v>YES</v>
      </c>
      <c r="S1585" s="6" t="str">
        <f t="shared" si="213"/>
        <v>YES</v>
      </c>
      <c r="T1585" s="12">
        <f t="shared" si="214"/>
        <v>51.5</v>
      </c>
      <c r="U1585" s="12">
        <f t="shared" si="211"/>
        <v>61.800000000000004</v>
      </c>
      <c r="V1585" s="12">
        <f t="shared" si="212"/>
        <v>-10.300000000000004</v>
      </c>
    </row>
    <row r="1586" spans="1:22" x14ac:dyDescent="0.25">
      <c r="A1586" s="6" t="s">
        <v>24</v>
      </c>
      <c r="B1586" s="6" t="s">
        <v>23</v>
      </c>
      <c r="C1586" s="6" t="s">
        <v>1080</v>
      </c>
      <c r="D1586" s="27" t="s">
        <v>1080</v>
      </c>
      <c r="E1586" s="6" t="s">
        <v>1054</v>
      </c>
      <c r="F1586" s="6" t="s">
        <v>1053</v>
      </c>
      <c r="G1586" s="27" t="s">
        <v>1052</v>
      </c>
      <c r="H1586" s="6" t="s">
        <v>1078</v>
      </c>
      <c r="I1586" s="6" t="s">
        <v>1079</v>
      </c>
      <c r="J1586" s="6" t="s">
        <v>1085</v>
      </c>
      <c r="K1586" s="12">
        <v>5</v>
      </c>
      <c r="L1586" s="9">
        <v>457.72</v>
      </c>
      <c r="M1586" s="12">
        <f t="shared" si="215"/>
        <v>2288.6000000000004</v>
      </c>
      <c r="N1586" s="12">
        <f>25182.84+60</f>
        <v>25242.84</v>
      </c>
      <c r="O1586" s="11">
        <f t="shared" si="216"/>
        <v>5.0000000000000009</v>
      </c>
      <c r="P1586" s="12">
        <f t="shared" si="208"/>
        <v>55.149086777942841</v>
      </c>
      <c r="Q1586" s="12">
        <f t="shared" si="209"/>
        <v>60.149086777942848</v>
      </c>
      <c r="R1586" s="6" t="str">
        <f t="shared" si="210"/>
        <v>YES</v>
      </c>
      <c r="S1586" s="6" t="str">
        <f t="shared" si="213"/>
        <v>YES</v>
      </c>
      <c r="T1586" s="12">
        <f t="shared" si="214"/>
        <v>5721.5</v>
      </c>
      <c r="U1586" s="12">
        <f t="shared" si="211"/>
        <v>27531.440000000002</v>
      </c>
      <c r="V1586" s="12">
        <f t="shared" si="212"/>
        <v>-21809.940000000002</v>
      </c>
    </row>
    <row r="1587" spans="1:22" x14ac:dyDescent="0.25">
      <c r="A1587" s="6" t="s">
        <v>24</v>
      </c>
      <c r="B1587" s="6" t="s">
        <v>23</v>
      </c>
      <c r="C1587" s="6" t="s">
        <v>1080</v>
      </c>
      <c r="D1587" s="27" t="s">
        <v>1080</v>
      </c>
      <c r="E1587" s="6" t="s">
        <v>1054</v>
      </c>
      <c r="F1587" s="6" t="s">
        <v>1053</v>
      </c>
      <c r="G1587" s="27" t="s">
        <v>1052</v>
      </c>
      <c r="H1587" s="6" t="s">
        <v>1078</v>
      </c>
      <c r="I1587" s="6" t="s">
        <v>1079</v>
      </c>
      <c r="J1587" s="6" t="s">
        <v>1085</v>
      </c>
      <c r="K1587" s="12">
        <v>7</v>
      </c>
      <c r="L1587" s="9">
        <v>80</v>
      </c>
      <c r="M1587" s="12">
        <f t="shared" si="215"/>
        <v>560</v>
      </c>
      <c r="O1587" s="11">
        <f t="shared" si="216"/>
        <v>7</v>
      </c>
      <c r="P1587" s="12">
        <f t="shared" si="208"/>
        <v>0</v>
      </c>
      <c r="Q1587" s="12">
        <f t="shared" si="209"/>
        <v>7</v>
      </c>
      <c r="R1587" s="6" t="str">
        <f t="shared" si="210"/>
        <v>NO</v>
      </c>
      <c r="S1587" s="6" t="str">
        <f t="shared" si="213"/>
        <v>YES</v>
      </c>
      <c r="T1587" s="12">
        <f t="shared" si="214"/>
        <v>1000</v>
      </c>
      <c r="U1587" s="12">
        <f t="shared" si="211"/>
        <v>560</v>
      </c>
      <c r="V1587" s="12">
        <f t="shared" si="212"/>
        <v>440</v>
      </c>
    </row>
    <row r="1588" spans="1:22" x14ac:dyDescent="0.25">
      <c r="A1588" s="6" t="s">
        <v>24</v>
      </c>
      <c r="B1588" s="6" t="s">
        <v>23</v>
      </c>
      <c r="C1588" s="6" t="s">
        <v>1080</v>
      </c>
      <c r="D1588" s="27" t="s">
        <v>1080</v>
      </c>
      <c r="E1588" s="6" t="s">
        <v>1054</v>
      </c>
      <c r="F1588" s="6" t="s">
        <v>1053</v>
      </c>
      <c r="G1588" s="27" t="s">
        <v>1052</v>
      </c>
      <c r="H1588" s="6" t="s">
        <v>1078</v>
      </c>
      <c r="I1588" s="6" t="s">
        <v>1079</v>
      </c>
      <c r="J1588" s="6" t="s">
        <v>1085</v>
      </c>
      <c r="K1588" s="12">
        <v>12.5</v>
      </c>
      <c r="L1588" s="9">
        <v>96.6</v>
      </c>
      <c r="M1588" s="12">
        <f t="shared" si="215"/>
        <v>1207.5</v>
      </c>
      <c r="O1588" s="11">
        <f t="shared" si="216"/>
        <v>12.5</v>
      </c>
      <c r="P1588" s="12">
        <f t="shared" si="208"/>
        <v>0</v>
      </c>
      <c r="Q1588" s="12">
        <f t="shared" si="209"/>
        <v>12.5</v>
      </c>
      <c r="R1588" s="6" t="str">
        <f t="shared" si="210"/>
        <v>YES</v>
      </c>
      <c r="S1588" s="6" t="str">
        <f t="shared" si="213"/>
        <v>YES</v>
      </c>
      <c r="T1588" s="12">
        <f t="shared" si="214"/>
        <v>1207.5</v>
      </c>
      <c r="U1588" s="12">
        <f t="shared" si="211"/>
        <v>1207.5</v>
      </c>
      <c r="V1588" s="12">
        <f t="shared" si="212"/>
        <v>0</v>
      </c>
    </row>
    <row r="1589" spans="1:22" x14ac:dyDescent="0.25">
      <c r="A1589" s="6" t="s">
        <v>24</v>
      </c>
      <c r="B1589" s="6" t="s">
        <v>23</v>
      </c>
      <c r="C1589" s="6" t="s">
        <v>1080</v>
      </c>
      <c r="D1589" s="27" t="s">
        <v>1080</v>
      </c>
      <c r="E1589" s="6" t="s">
        <v>1054</v>
      </c>
      <c r="F1589" s="6" t="s">
        <v>1053</v>
      </c>
      <c r="G1589" s="27" t="s">
        <v>1052</v>
      </c>
      <c r="H1589" s="6" t="s">
        <v>1078</v>
      </c>
      <c r="I1589" s="6" t="s">
        <v>1079</v>
      </c>
      <c r="J1589" s="6" t="s">
        <v>1085</v>
      </c>
      <c r="K1589" s="12">
        <v>14.5</v>
      </c>
      <c r="L1589" s="9">
        <v>12.11</v>
      </c>
      <c r="M1589" s="12">
        <f t="shared" si="215"/>
        <v>175.595</v>
      </c>
      <c r="O1589" s="11">
        <f t="shared" si="216"/>
        <v>14.5</v>
      </c>
      <c r="P1589" s="12">
        <f t="shared" si="208"/>
        <v>0</v>
      </c>
      <c r="Q1589" s="12">
        <f t="shared" si="209"/>
        <v>14.5</v>
      </c>
      <c r="R1589" s="6" t="str">
        <f t="shared" si="210"/>
        <v>YES</v>
      </c>
      <c r="S1589" s="6" t="str">
        <f t="shared" si="213"/>
        <v>YES</v>
      </c>
      <c r="T1589" s="12">
        <f t="shared" si="214"/>
        <v>151.375</v>
      </c>
      <c r="U1589" s="12">
        <f t="shared" si="211"/>
        <v>175.595</v>
      </c>
      <c r="V1589" s="12">
        <f t="shared" si="212"/>
        <v>-24.22</v>
      </c>
    </row>
    <row r="1590" spans="1:22" x14ac:dyDescent="0.25">
      <c r="A1590" s="6" t="s">
        <v>24</v>
      </c>
      <c r="B1590" s="6" t="s">
        <v>23</v>
      </c>
      <c r="C1590" s="6" t="s">
        <v>1080</v>
      </c>
      <c r="D1590" s="27" t="s">
        <v>1080</v>
      </c>
      <c r="E1590" s="6" t="s">
        <v>1054</v>
      </c>
      <c r="F1590" s="6" t="s">
        <v>1053</v>
      </c>
      <c r="G1590" s="27" t="s">
        <v>1052</v>
      </c>
      <c r="H1590" s="6" t="s">
        <v>1078</v>
      </c>
      <c r="I1590" s="6" t="s">
        <v>1079</v>
      </c>
      <c r="J1590" s="6" t="s">
        <v>1085</v>
      </c>
      <c r="K1590" s="12">
        <v>15</v>
      </c>
      <c r="L1590" s="9">
        <v>10.9</v>
      </c>
      <c r="M1590" s="12">
        <f t="shared" si="215"/>
        <v>163.5</v>
      </c>
      <c r="O1590" s="11">
        <f t="shared" si="216"/>
        <v>15</v>
      </c>
      <c r="P1590" s="12">
        <f t="shared" si="208"/>
        <v>0</v>
      </c>
      <c r="Q1590" s="12">
        <f t="shared" si="209"/>
        <v>15</v>
      </c>
      <c r="R1590" s="6" t="str">
        <f t="shared" si="210"/>
        <v>YES</v>
      </c>
      <c r="S1590" s="6" t="str">
        <f t="shared" si="213"/>
        <v>YES</v>
      </c>
      <c r="T1590" s="12">
        <f t="shared" si="214"/>
        <v>136.25</v>
      </c>
      <c r="U1590" s="12">
        <f t="shared" si="211"/>
        <v>163.5</v>
      </c>
      <c r="V1590" s="12">
        <f t="shared" si="212"/>
        <v>-27.25</v>
      </c>
    </row>
    <row r="1591" spans="1:22" x14ac:dyDescent="0.25">
      <c r="A1591" s="6" t="s">
        <v>24</v>
      </c>
      <c r="B1591" s="6" t="s">
        <v>23</v>
      </c>
      <c r="C1591" s="6" t="s">
        <v>1080</v>
      </c>
      <c r="D1591" s="27" t="s">
        <v>1080</v>
      </c>
      <c r="E1591" s="6" t="s">
        <v>1054</v>
      </c>
      <c r="F1591" s="6" t="s">
        <v>1053</v>
      </c>
      <c r="G1591" s="27" t="s">
        <v>1052</v>
      </c>
      <c r="H1591" s="6" t="s">
        <v>1078</v>
      </c>
      <c r="I1591" s="6" t="s">
        <v>1079</v>
      </c>
      <c r="J1591" s="6" t="s">
        <v>1086</v>
      </c>
      <c r="K1591" s="12">
        <v>5</v>
      </c>
      <c r="L1591" s="9">
        <v>459.53</v>
      </c>
      <c r="M1591" s="12">
        <f t="shared" si="215"/>
        <v>2297.6499999999996</v>
      </c>
      <c r="N1591" s="12">
        <v>29840.23</v>
      </c>
      <c r="O1591" s="11">
        <f t="shared" si="216"/>
        <v>4.9999999999999991</v>
      </c>
      <c r="P1591" s="12">
        <f t="shared" si="208"/>
        <v>64.93641329184166</v>
      </c>
      <c r="Q1591" s="12">
        <f t="shared" si="209"/>
        <v>69.93641329184166</v>
      </c>
      <c r="R1591" s="6" t="str">
        <f t="shared" si="210"/>
        <v>YES</v>
      </c>
      <c r="S1591" s="6" t="str">
        <f t="shared" si="213"/>
        <v>YES</v>
      </c>
      <c r="T1591" s="12">
        <f t="shared" si="214"/>
        <v>5744.125</v>
      </c>
      <c r="U1591" s="12">
        <f t="shared" si="211"/>
        <v>32137.879999999997</v>
      </c>
      <c r="V1591" s="12">
        <f t="shared" si="212"/>
        <v>-26393.754999999997</v>
      </c>
    </row>
    <row r="1592" spans="1:22" x14ac:dyDescent="0.25">
      <c r="A1592" s="6" t="s">
        <v>24</v>
      </c>
      <c r="B1592" s="6" t="s">
        <v>23</v>
      </c>
      <c r="C1592" s="6" t="s">
        <v>1080</v>
      </c>
      <c r="D1592" s="27" t="s">
        <v>1080</v>
      </c>
      <c r="E1592" s="6" t="s">
        <v>1054</v>
      </c>
      <c r="F1592" s="6" t="s">
        <v>1053</v>
      </c>
      <c r="G1592" s="27" t="s">
        <v>1052</v>
      </c>
      <c r="H1592" s="6" t="s">
        <v>1078</v>
      </c>
      <c r="I1592" s="6" t="s">
        <v>1079</v>
      </c>
      <c r="J1592" s="6" t="s">
        <v>1086</v>
      </c>
      <c r="K1592" s="12">
        <v>7</v>
      </c>
      <c r="L1592" s="9">
        <v>80</v>
      </c>
      <c r="M1592" s="12">
        <f t="shared" si="215"/>
        <v>560</v>
      </c>
      <c r="O1592" s="11">
        <f t="shared" si="216"/>
        <v>7</v>
      </c>
      <c r="P1592" s="12">
        <f t="shared" si="208"/>
        <v>0</v>
      </c>
      <c r="Q1592" s="12">
        <f t="shared" si="209"/>
        <v>7</v>
      </c>
      <c r="R1592" s="6" t="str">
        <f t="shared" si="210"/>
        <v>NO</v>
      </c>
      <c r="S1592" s="6" t="str">
        <f t="shared" si="213"/>
        <v>YES</v>
      </c>
      <c r="T1592" s="12">
        <f t="shared" si="214"/>
        <v>1000</v>
      </c>
      <c r="U1592" s="12">
        <f t="shared" si="211"/>
        <v>560</v>
      </c>
      <c r="V1592" s="12">
        <f t="shared" si="212"/>
        <v>440</v>
      </c>
    </row>
    <row r="1593" spans="1:22" x14ac:dyDescent="0.25">
      <c r="A1593" s="6" t="s">
        <v>24</v>
      </c>
      <c r="B1593" s="6" t="s">
        <v>23</v>
      </c>
      <c r="C1593" s="6" t="s">
        <v>1080</v>
      </c>
      <c r="D1593" s="27" t="s">
        <v>1080</v>
      </c>
      <c r="E1593" s="6" t="s">
        <v>1054</v>
      </c>
      <c r="F1593" s="6" t="s">
        <v>1053</v>
      </c>
      <c r="G1593" s="27" t="s">
        <v>1052</v>
      </c>
      <c r="H1593" s="6" t="s">
        <v>1078</v>
      </c>
      <c r="I1593" s="6" t="s">
        <v>1079</v>
      </c>
      <c r="J1593" s="6" t="s">
        <v>1086</v>
      </c>
      <c r="K1593" s="12">
        <v>12.5</v>
      </c>
      <c r="L1593" s="9">
        <v>202.74</v>
      </c>
      <c r="M1593" s="12">
        <f t="shared" si="215"/>
        <v>2534.25</v>
      </c>
      <c r="O1593" s="11">
        <f t="shared" si="216"/>
        <v>12.5</v>
      </c>
      <c r="P1593" s="12">
        <f t="shared" si="208"/>
        <v>0</v>
      </c>
      <c r="Q1593" s="12">
        <f t="shared" si="209"/>
        <v>12.5</v>
      </c>
      <c r="R1593" s="6" t="str">
        <f t="shared" si="210"/>
        <v>YES</v>
      </c>
      <c r="S1593" s="6" t="str">
        <f t="shared" si="213"/>
        <v>YES</v>
      </c>
      <c r="T1593" s="12">
        <f t="shared" si="214"/>
        <v>2534.25</v>
      </c>
      <c r="U1593" s="12">
        <f t="shared" si="211"/>
        <v>2534.25</v>
      </c>
      <c r="V1593" s="12">
        <f t="shared" si="212"/>
        <v>0</v>
      </c>
    </row>
    <row r="1594" spans="1:22" x14ac:dyDescent="0.25">
      <c r="A1594" s="6" t="s">
        <v>24</v>
      </c>
      <c r="B1594" s="6" t="s">
        <v>23</v>
      </c>
      <c r="C1594" s="6" t="s">
        <v>1080</v>
      </c>
      <c r="D1594" s="27" t="s">
        <v>1080</v>
      </c>
      <c r="E1594" s="6" t="s">
        <v>1054</v>
      </c>
      <c r="F1594" s="6" t="s">
        <v>1053</v>
      </c>
      <c r="G1594" s="27" t="s">
        <v>1052</v>
      </c>
      <c r="H1594" s="6" t="s">
        <v>1078</v>
      </c>
      <c r="I1594" s="6" t="s">
        <v>1079</v>
      </c>
      <c r="J1594" s="6" t="s">
        <v>1086</v>
      </c>
      <c r="K1594" s="12">
        <v>14.5</v>
      </c>
      <c r="L1594" s="9">
        <v>25.61</v>
      </c>
      <c r="M1594" s="12">
        <f t="shared" si="215"/>
        <v>371.34499999999997</v>
      </c>
      <c r="O1594" s="11">
        <f t="shared" si="216"/>
        <v>14.5</v>
      </c>
      <c r="P1594" s="12">
        <f t="shared" si="208"/>
        <v>0</v>
      </c>
      <c r="Q1594" s="12">
        <f t="shared" si="209"/>
        <v>14.5</v>
      </c>
      <c r="R1594" s="6" t="str">
        <f t="shared" si="210"/>
        <v>YES</v>
      </c>
      <c r="S1594" s="6" t="str">
        <f t="shared" si="213"/>
        <v>YES</v>
      </c>
      <c r="T1594" s="12">
        <f t="shared" si="214"/>
        <v>320.125</v>
      </c>
      <c r="U1594" s="12">
        <f t="shared" si="211"/>
        <v>371.34499999999997</v>
      </c>
      <c r="V1594" s="12">
        <f t="shared" si="212"/>
        <v>-51.21999999999997</v>
      </c>
    </row>
    <row r="1595" spans="1:22" x14ac:dyDescent="0.25">
      <c r="A1595" s="6" t="s">
        <v>24</v>
      </c>
      <c r="B1595" s="6" t="s">
        <v>23</v>
      </c>
      <c r="C1595" s="6" t="s">
        <v>1080</v>
      </c>
      <c r="D1595" s="27" t="s">
        <v>1080</v>
      </c>
      <c r="E1595" s="6" t="s">
        <v>1054</v>
      </c>
      <c r="F1595" s="6" t="s">
        <v>1053</v>
      </c>
      <c r="G1595" s="27" t="s">
        <v>1052</v>
      </c>
      <c r="H1595" s="6" t="s">
        <v>1078</v>
      </c>
      <c r="I1595" s="6" t="s">
        <v>1079</v>
      </c>
      <c r="J1595" s="6" t="s">
        <v>1086</v>
      </c>
      <c r="K1595" s="12">
        <v>15</v>
      </c>
      <c r="L1595" s="9">
        <v>20.47</v>
      </c>
      <c r="M1595" s="12">
        <f t="shared" si="215"/>
        <v>307.04999999999995</v>
      </c>
      <c r="O1595" s="11">
        <f t="shared" si="216"/>
        <v>14.999999999999998</v>
      </c>
      <c r="P1595" s="12">
        <f t="shared" si="208"/>
        <v>0</v>
      </c>
      <c r="Q1595" s="12">
        <f t="shared" si="209"/>
        <v>14.999999999999998</v>
      </c>
      <c r="R1595" s="6" t="str">
        <f t="shared" si="210"/>
        <v>YES</v>
      </c>
      <c r="S1595" s="6" t="str">
        <f t="shared" si="213"/>
        <v>YES</v>
      </c>
      <c r="T1595" s="12">
        <f t="shared" si="214"/>
        <v>255.875</v>
      </c>
      <c r="U1595" s="12">
        <f t="shared" si="211"/>
        <v>307.04999999999995</v>
      </c>
      <c r="V1595" s="12">
        <f t="shared" si="212"/>
        <v>-51.174999999999955</v>
      </c>
    </row>
    <row r="1596" spans="1:22" x14ac:dyDescent="0.25">
      <c r="A1596" s="6" t="s">
        <v>24</v>
      </c>
      <c r="B1596" s="6" t="s">
        <v>23</v>
      </c>
      <c r="C1596" s="6" t="s">
        <v>1080</v>
      </c>
      <c r="D1596" s="27" t="s">
        <v>1080</v>
      </c>
      <c r="E1596" s="6" t="s">
        <v>1054</v>
      </c>
      <c r="F1596" s="6" t="s">
        <v>1053</v>
      </c>
      <c r="G1596" s="27" t="s">
        <v>1052</v>
      </c>
      <c r="H1596" s="6" t="s">
        <v>1078</v>
      </c>
      <c r="I1596" s="6" t="s">
        <v>1079</v>
      </c>
      <c r="J1596" s="6" t="s">
        <v>1087</v>
      </c>
      <c r="K1596" s="12">
        <v>5</v>
      </c>
      <c r="L1596" s="9">
        <v>466.71</v>
      </c>
      <c r="M1596" s="12">
        <f t="shared" si="215"/>
        <v>2333.5499999999997</v>
      </c>
      <c r="N1596" s="12">
        <v>25655.8</v>
      </c>
      <c r="O1596" s="11">
        <f t="shared" si="216"/>
        <v>5</v>
      </c>
      <c r="P1596" s="12">
        <f t="shared" si="208"/>
        <v>54.971609779091942</v>
      </c>
      <c r="Q1596" s="12">
        <f t="shared" si="209"/>
        <v>59.971609779091942</v>
      </c>
      <c r="R1596" s="6" t="str">
        <f t="shared" si="210"/>
        <v>YES</v>
      </c>
      <c r="S1596" s="6" t="str">
        <f t="shared" si="213"/>
        <v>YES</v>
      </c>
      <c r="T1596" s="12">
        <f t="shared" si="214"/>
        <v>5833.875</v>
      </c>
      <c r="U1596" s="12">
        <f t="shared" si="211"/>
        <v>27989.35</v>
      </c>
      <c r="V1596" s="12">
        <f t="shared" si="212"/>
        <v>-22155.474999999999</v>
      </c>
    </row>
    <row r="1597" spans="1:22" x14ac:dyDescent="0.25">
      <c r="A1597" s="6" t="s">
        <v>24</v>
      </c>
      <c r="B1597" s="6" t="s">
        <v>23</v>
      </c>
      <c r="C1597" s="6" t="s">
        <v>1080</v>
      </c>
      <c r="D1597" s="27" t="s">
        <v>1080</v>
      </c>
      <c r="E1597" s="6" t="s">
        <v>1054</v>
      </c>
      <c r="F1597" s="6" t="s">
        <v>1053</v>
      </c>
      <c r="G1597" s="27" t="s">
        <v>1052</v>
      </c>
      <c r="H1597" s="6" t="s">
        <v>1078</v>
      </c>
      <c r="I1597" s="6" t="s">
        <v>1079</v>
      </c>
      <c r="J1597" s="6" t="s">
        <v>1087</v>
      </c>
      <c r="K1597" s="12">
        <v>7</v>
      </c>
      <c r="L1597" s="9">
        <v>80</v>
      </c>
      <c r="M1597" s="12">
        <f t="shared" si="215"/>
        <v>560</v>
      </c>
      <c r="O1597" s="11">
        <f t="shared" si="216"/>
        <v>7</v>
      </c>
      <c r="P1597" s="12">
        <f t="shared" si="208"/>
        <v>0</v>
      </c>
      <c r="Q1597" s="12">
        <f t="shared" si="209"/>
        <v>7</v>
      </c>
      <c r="R1597" s="6" t="str">
        <f t="shared" si="210"/>
        <v>NO</v>
      </c>
      <c r="S1597" s="6" t="str">
        <f t="shared" si="213"/>
        <v>YES</v>
      </c>
      <c r="T1597" s="12">
        <f t="shared" si="214"/>
        <v>1000</v>
      </c>
      <c r="U1597" s="12">
        <f t="shared" si="211"/>
        <v>560</v>
      </c>
      <c r="V1597" s="12">
        <f t="shared" si="212"/>
        <v>440</v>
      </c>
    </row>
    <row r="1598" spans="1:22" x14ac:dyDescent="0.25">
      <c r="A1598" s="6" t="s">
        <v>24</v>
      </c>
      <c r="B1598" s="6" t="s">
        <v>23</v>
      </c>
      <c r="C1598" s="6" t="s">
        <v>1080</v>
      </c>
      <c r="D1598" s="27" t="s">
        <v>1080</v>
      </c>
      <c r="E1598" s="6" t="s">
        <v>1054</v>
      </c>
      <c r="F1598" s="6" t="s">
        <v>1053</v>
      </c>
      <c r="G1598" s="27" t="s">
        <v>1052</v>
      </c>
      <c r="H1598" s="6" t="s">
        <v>1078</v>
      </c>
      <c r="I1598" s="6" t="s">
        <v>1079</v>
      </c>
      <c r="J1598" s="6" t="s">
        <v>1087</v>
      </c>
      <c r="K1598" s="12">
        <v>12.5</v>
      </c>
      <c r="L1598" s="9">
        <v>133.44999999999999</v>
      </c>
      <c r="M1598" s="12">
        <f t="shared" si="215"/>
        <v>1668.1249999999998</v>
      </c>
      <c r="O1598" s="11">
        <f t="shared" si="216"/>
        <v>12.5</v>
      </c>
      <c r="P1598" s="12">
        <f t="shared" si="208"/>
        <v>0</v>
      </c>
      <c r="Q1598" s="12">
        <f t="shared" si="209"/>
        <v>12.5</v>
      </c>
      <c r="R1598" s="6" t="str">
        <f t="shared" si="210"/>
        <v>YES</v>
      </c>
      <c r="S1598" s="6" t="str">
        <f t="shared" si="213"/>
        <v>YES</v>
      </c>
      <c r="T1598" s="12">
        <f t="shared" si="214"/>
        <v>1668.1249999999998</v>
      </c>
      <c r="U1598" s="12">
        <f t="shared" si="211"/>
        <v>1668.1249999999998</v>
      </c>
      <c r="V1598" s="12">
        <f t="shared" si="212"/>
        <v>0</v>
      </c>
    </row>
    <row r="1599" spans="1:22" x14ac:dyDescent="0.25">
      <c r="A1599" s="6" t="s">
        <v>24</v>
      </c>
      <c r="B1599" s="6" t="s">
        <v>23</v>
      </c>
      <c r="C1599" s="6" t="s">
        <v>1080</v>
      </c>
      <c r="D1599" s="27" t="s">
        <v>1080</v>
      </c>
      <c r="E1599" s="6" t="s">
        <v>1054</v>
      </c>
      <c r="F1599" s="6" t="s">
        <v>1053</v>
      </c>
      <c r="G1599" s="27" t="s">
        <v>1052</v>
      </c>
      <c r="H1599" s="6" t="s">
        <v>1078</v>
      </c>
      <c r="I1599" s="6" t="s">
        <v>1079</v>
      </c>
      <c r="J1599" s="6" t="s">
        <v>1087</v>
      </c>
      <c r="K1599" s="12">
        <v>14.5</v>
      </c>
      <c r="L1599" s="9">
        <v>19.41</v>
      </c>
      <c r="M1599" s="12">
        <f t="shared" si="215"/>
        <v>281.44499999999999</v>
      </c>
      <c r="O1599" s="11">
        <f t="shared" si="216"/>
        <v>14.5</v>
      </c>
      <c r="P1599" s="12">
        <f t="shared" si="208"/>
        <v>0</v>
      </c>
      <c r="Q1599" s="12">
        <f t="shared" si="209"/>
        <v>14.5</v>
      </c>
      <c r="R1599" s="6" t="str">
        <f t="shared" si="210"/>
        <v>YES</v>
      </c>
      <c r="S1599" s="6" t="str">
        <f t="shared" si="213"/>
        <v>YES</v>
      </c>
      <c r="T1599" s="12">
        <f t="shared" si="214"/>
        <v>242.625</v>
      </c>
      <c r="U1599" s="12">
        <f t="shared" si="211"/>
        <v>281.44499999999999</v>
      </c>
      <c r="V1599" s="12">
        <f t="shared" si="212"/>
        <v>-38.819999999999993</v>
      </c>
    </row>
    <row r="1600" spans="1:22" x14ac:dyDescent="0.25">
      <c r="A1600" s="6" t="s">
        <v>24</v>
      </c>
      <c r="B1600" s="6" t="s">
        <v>23</v>
      </c>
      <c r="C1600" s="6" t="s">
        <v>1080</v>
      </c>
      <c r="D1600" s="27" t="s">
        <v>1080</v>
      </c>
      <c r="E1600" s="6" t="s">
        <v>1054</v>
      </c>
      <c r="F1600" s="6" t="s">
        <v>1053</v>
      </c>
      <c r="G1600" s="27" t="s">
        <v>1052</v>
      </c>
      <c r="H1600" s="6" t="s">
        <v>1078</v>
      </c>
      <c r="I1600" s="6" t="s">
        <v>1079</v>
      </c>
      <c r="J1600" s="6" t="s">
        <v>1087</v>
      </c>
      <c r="K1600" s="12">
        <v>15</v>
      </c>
      <c r="L1600" s="9">
        <v>13.29</v>
      </c>
      <c r="M1600" s="12">
        <f t="shared" si="215"/>
        <v>199.35</v>
      </c>
      <c r="O1600" s="11">
        <f t="shared" si="216"/>
        <v>15</v>
      </c>
      <c r="P1600" s="12">
        <f t="shared" si="208"/>
        <v>0</v>
      </c>
      <c r="Q1600" s="12">
        <f t="shared" si="209"/>
        <v>15</v>
      </c>
      <c r="R1600" s="6" t="str">
        <f t="shared" si="210"/>
        <v>YES</v>
      </c>
      <c r="S1600" s="6" t="str">
        <f t="shared" si="213"/>
        <v>YES</v>
      </c>
      <c r="T1600" s="12">
        <f t="shared" si="214"/>
        <v>166.125</v>
      </c>
      <c r="U1600" s="12">
        <f t="shared" si="211"/>
        <v>199.35</v>
      </c>
      <c r="V1600" s="12">
        <f t="shared" si="212"/>
        <v>-33.224999999999994</v>
      </c>
    </row>
    <row r="1601" spans="1:22" x14ac:dyDescent="0.25">
      <c r="A1601" s="6" t="s">
        <v>24</v>
      </c>
      <c r="B1601" s="6" t="s">
        <v>23</v>
      </c>
      <c r="C1601" s="6" t="s">
        <v>1080</v>
      </c>
      <c r="D1601" s="27" t="s">
        <v>1080</v>
      </c>
      <c r="E1601" s="6" t="s">
        <v>1054</v>
      </c>
      <c r="F1601" s="6" t="s">
        <v>1053</v>
      </c>
      <c r="G1601" s="27" t="s">
        <v>1052</v>
      </c>
      <c r="H1601" s="6" t="s">
        <v>1078</v>
      </c>
      <c r="I1601" s="6" t="s">
        <v>1079</v>
      </c>
      <c r="J1601" s="6" t="s">
        <v>1088</v>
      </c>
      <c r="K1601" s="12">
        <v>5</v>
      </c>
      <c r="L1601" s="9">
        <v>458.63</v>
      </c>
      <c r="M1601" s="12">
        <f t="shared" si="215"/>
        <v>2293.15</v>
      </c>
      <c r="N1601" s="12">
        <v>28105.21</v>
      </c>
      <c r="O1601" s="11">
        <f t="shared" si="216"/>
        <v>5</v>
      </c>
      <c r="P1601" s="12">
        <f t="shared" si="208"/>
        <v>61.280792795935717</v>
      </c>
      <c r="Q1601" s="12">
        <f t="shared" si="209"/>
        <v>66.280792795935724</v>
      </c>
      <c r="R1601" s="6" t="str">
        <f t="shared" si="210"/>
        <v>YES</v>
      </c>
      <c r="S1601" s="6" t="str">
        <f t="shared" si="213"/>
        <v>YES</v>
      </c>
      <c r="T1601" s="12">
        <f t="shared" si="214"/>
        <v>5732.875</v>
      </c>
      <c r="U1601" s="12">
        <f t="shared" si="211"/>
        <v>30398.36</v>
      </c>
      <c r="V1601" s="12">
        <f t="shared" si="212"/>
        <v>-24665.485000000001</v>
      </c>
    </row>
    <row r="1602" spans="1:22" x14ac:dyDescent="0.25">
      <c r="A1602" s="6" t="s">
        <v>24</v>
      </c>
      <c r="B1602" s="6" t="s">
        <v>23</v>
      </c>
      <c r="C1602" s="6" t="s">
        <v>1080</v>
      </c>
      <c r="D1602" s="27" t="s">
        <v>1080</v>
      </c>
      <c r="E1602" s="6" t="s">
        <v>1054</v>
      </c>
      <c r="F1602" s="6" t="s">
        <v>1053</v>
      </c>
      <c r="G1602" s="27" t="s">
        <v>1052</v>
      </c>
      <c r="H1602" s="6" t="s">
        <v>1078</v>
      </c>
      <c r="I1602" s="6" t="s">
        <v>1079</v>
      </c>
      <c r="J1602" s="6" t="s">
        <v>1088</v>
      </c>
      <c r="K1602" s="12">
        <v>7</v>
      </c>
      <c r="L1602" s="9">
        <v>80</v>
      </c>
      <c r="M1602" s="12">
        <f t="shared" si="215"/>
        <v>560</v>
      </c>
      <c r="O1602" s="11">
        <f t="shared" si="216"/>
        <v>7</v>
      </c>
      <c r="P1602" s="12">
        <f t="shared" ref="P1602:P1665" si="217">N1602/L1602</f>
        <v>0</v>
      </c>
      <c r="Q1602" s="12">
        <f t="shared" ref="Q1602:Q1665" si="218">(M1602+N1602)/L1602</f>
        <v>7</v>
      </c>
      <c r="R1602" s="6" t="str">
        <f t="shared" ref="R1602:R1665" si="219">IF(Q1602&gt;12.49,"YES","NO")</f>
        <v>NO</v>
      </c>
      <c r="S1602" s="6" t="str">
        <f t="shared" si="213"/>
        <v>YES</v>
      </c>
      <c r="T1602" s="12">
        <f t="shared" si="214"/>
        <v>1000</v>
      </c>
      <c r="U1602" s="12">
        <f t="shared" ref="U1602:U1665" si="220">M1602+N1602</f>
        <v>560</v>
      </c>
      <c r="V1602" s="12">
        <f t="shared" ref="V1602:V1665" si="221">T1602-U1602</f>
        <v>440</v>
      </c>
    </row>
    <row r="1603" spans="1:22" x14ac:dyDescent="0.25">
      <c r="A1603" s="6" t="s">
        <v>24</v>
      </c>
      <c r="B1603" s="6" t="s">
        <v>23</v>
      </c>
      <c r="C1603" s="6" t="s">
        <v>1080</v>
      </c>
      <c r="D1603" s="27" t="s">
        <v>1080</v>
      </c>
      <c r="E1603" s="6" t="s">
        <v>1054</v>
      </c>
      <c r="F1603" s="6" t="s">
        <v>1053</v>
      </c>
      <c r="G1603" s="27" t="s">
        <v>1052</v>
      </c>
      <c r="H1603" s="6" t="s">
        <v>1078</v>
      </c>
      <c r="I1603" s="6" t="s">
        <v>1079</v>
      </c>
      <c r="J1603" s="6" t="s">
        <v>1088</v>
      </c>
      <c r="K1603" s="12">
        <v>12.5</v>
      </c>
      <c r="L1603" s="9">
        <v>188.6</v>
      </c>
      <c r="M1603" s="12">
        <f t="shared" si="215"/>
        <v>2357.5</v>
      </c>
      <c r="O1603" s="11">
        <f t="shared" si="216"/>
        <v>12.5</v>
      </c>
      <c r="P1603" s="12">
        <f t="shared" si="217"/>
        <v>0</v>
      </c>
      <c r="Q1603" s="12">
        <f t="shared" si="218"/>
        <v>12.5</v>
      </c>
      <c r="R1603" s="6" t="str">
        <f t="shared" si="219"/>
        <v>YES</v>
      </c>
      <c r="S1603" s="6" t="str">
        <f t="shared" si="213"/>
        <v>YES</v>
      </c>
      <c r="T1603" s="12">
        <f t="shared" si="214"/>
        <v>2357.5</v>
      </c>
      <c r="U1603" s="12">
        <f t="shared" si="220"/>
        <v>2357.5</v>
      </c>
      <c r="V1603" s="12">
        <f t="shared" si="221"/>
        <v>0</v>
      </c>
    </row>
    <row r="1604" spans="1:22" x14ac:dyDescent="0.25">
      <c r="A1604" s="6" t="s">
        <v>24</v>
      </c>
      <c r="B1604" s="6" t="s">
        <v>23</v>
      </c>
      <c r="C1604" s="6" t="s">
        <v>1080</v>
      </c>
      <c r="D1604" s="27" t="s">
        <v>1080</v>
      </c>
      <c r="E1604" s="6" t="s">
        <v>1054</v>
      </c>
      <c r="F1604" s="6" t="s">
        <v>1053</v>
      </c>
      <c r="G1604" s="27" t="s">
        <v>1052</v>
      </c>
      <c r="H1604" s="6" t="s">
        <v>1078</v>
      </c>
      <c r="I1604" s="6" t="s">
        <v>1079</v>
      </c>
      <c r="J1604" s="6" t="s">
        <v>1088</v>
      </c>
      <c r="K1604" s="12">
        <v>14.5</v>
      </c>
      <c r="L1604" s="9">
        <v>24.09</v>
      </c>
      <c r="M1604" s="12">
        <f t="shared" si="215"/>
        <v>349.30500000000001</v>
      </c>
      <c r="O1604" s="11">
        <f t="shared" si="216"/>
        <v>14.5</v>
      </c>
      <c r="P1604" s="12">
        <f t="shared" si="217"/>
        <v>0</v>
      </c>
      <c r="Q1604" s="12">
        <f t="shared" si="218"/>
        <v>14.5</v>
      </c>
      <c r="R1604" s="6" t="str">
        <f t="shared" si="219"/>
        <v>YES</v>
      </c>
      <c r="S1604" s="6" t="str">
        <f t="shared" ref="S1604:S1667" si="222">IF(O1604&gt;3.32,"YES","NO")</f>
        <v>YES</v>
      </c>
      <c r="T1604" s="12">
        <f t="shared" ref="T1604:T1667" si="223">L1604*12.5</f>
        <v>301.125</v>
      </c>
      <c r="U1604" s="12">
        <f t="shared" si="220"/>
        <v>349.30500000000001</v>
      </c>
      <c r="V1604" s="12">
        <f t="shared" si="221"/>
        <v>-48.180000000000007</v>
      </c>
    </row>
    <row r="1605" spans="1:22" x14ac:dyDescent="0.25">
      <c r="A1605" s="6" t="s">
        <v>24</v>
      </c>
      <c r="B1605" s="6" t="s">
        <v>23</v>
      </c>
      <c r="C1605" s="6" t="s">
        <v>1080</v>
      </c>
      <c r="D1605" s="27" t="s">
        <v>1080</v>
      </c>
      <c r="E1605" s="6" t="s">
        <v>1054</v>
      </c>
      <c r="F1605" s="6" t="s">
        <v>1053</v>
      </c>
      <c r="G1605" s="27" t="s">
        <v>1052</v>
      </c>
      <c r="H1605" s="6" t="s">
        <v>1078</v>
      </c>
      <c r="I1605" s="6" t="s">
        <v>1079</v>
      </c>
      <c r="J1605" s="6" t="s">
        <v>1088</v>
      </c>
      <c r="K1605" s="12">
        <v>15</v>
      </c>
      <c r="L1605" s="9">
        <v>21.37</v>
      </c>
      <c r="M1605" s="12">
        <f t="shared" si="215"/>
        <v>320.55</v>
      </c>
      <c r="O1605" s="11">
        <f t="shared" si="216"/>
        <v>15</v>
      </c>
      <c r="P1605" s="12">
        <f t="shared" si="217"/>
        <v>0</v>
      </c>
      <c r="Q1605" s="12">
        <f t="shared" si="218"/>
        <v>15</v>
      </c>
      <c r="R1605" s="6" t="str">
        <f t="shared" si="219"/>
        <v>YES</v>
      </c>
      <c r="S1605" s="6" t="str">
        <f t="shared" si="222"/>
        <v>YES</v>
      </c>
      <c r="T1605" s="12">
        <f t="shared" si="223"/>
        <v>267.125</v>
      </c>
      <c r="U1605" s="12">
        <f t="shared" si="220"/>
        <v>320.55</v>
      </c>
      <c r="V1605" s="12">
        <f t="shared" si="221"/>
        <v>-53.425000000000011</v>
      </c>
    </row>
    <row r="1606" spans="1:22" x14ac:dyDescent="0.25">
      <c r="A1606" s="6" t="s">
        <v>24</v>
      </c>
      <c r="B1606" s="6" t="s">
        <v>23</v>
      </c>
      <c r="C1606" s="6" t="s">
        <v>1080</v>
      </c>
      <c r="D1606" s="27" t="s">
        <v>1080</v>
      </c>
      <c r="E1606" s="6" t="s">
        <v>1054</v>
      </c>
      <c r="F1606" s="6" t="s">
        <v>1053</v>
      </c>
      <c r="G1606" s="27" t="s">
        <v>1052</v>
      </c>
      <c r="H1606" s="6" t="s">
        <v>1078</v>
      </c>
      <c r="I1606" s="6" t="s">
        <v>1079</v>
      </c>
      <c r="J1606" s="6" t="s">
        <v>1089</v>
      </c>
      <c r="K1606" s="12">
        <v>5</v>
      </c>
      <c r="L1606" s="9">
        <v>457.72</v>
      </c>
      <c r="M1606" s="12">
        <f t="shared" si="215"/>
        <v>2288.6000000000004</v>
      </c>
      <c r="N1606" s="12">
        <f>28730.1+120</f>
        <v>28850.1</v>
      </c>
      <c r="O1606" s="11">
        <f t="shared" si="216"/>
        <v>5.0000000000000009</v>
      </c>
      <c r="P1606" s="12">
        <f t="shared" si="217"/>
        <v>63.030018351830805</v>
      </c>
      <c r="Q1606" s="12">
        <f t="shared" si="218"/>
        <v>68.030018351830805</v>
      </c>
      <c r="R1606" s="6" t="str">
        <f t="shared" si="219"/>
        <v>YES</v>
      </c>
      <c r="S1606" s="6" t="str">
        <f t="shared" si="222"/>
        <v>YES</v>
      </c>
      <c r="T1606" s="12">
        <f t="shared" si="223"/>
        <v>5721.5</v>
      </c>
      <c r="U1606" s="12">
        <f t="shared" si="220"/>
        <v>31138.699999999997</v>
      </c>
      <c r="V1606" s="12">
        <f t="shared" si="221"/>
        <v>-25417.199999999997</v>
      </c>
    </row>
    <row r="1607" spans="1:22" x14ac:dyDescent="0.25">
      <c r="A1607" s="6" t="s">
        <v>24</v>
      </c>
      <c r="B1607" s="6" t="s">
        <v>23</v>
      </c>
      <c r="C1607" s="6" t="s">
        <v>1080</v>
      </c>
      <c r="D1607" s="27" t="s">
        <v>1080</v>
      </c>
      <c r="E1607" s="6" t="s">
        <v>1054</v>
      </c>
      <c r="F1607" s="6" t="s">
        <v>1053</v>
      </c>
      <c r="G1607" s="27" t="s">
        <v>1052</v>
      </c>
      <c r="H1607" s="6" t="s">
        <v>1078</v>
      </c>
      <c r="I1607" s="6" t="s">
        <v>1079</v>
      </c>
      <c r="J1607" s="6" t="s">
        <v>1089</v>
      </c>
      <c r="K1607" s="12">
        <v>7</v>
      </c>
      <c r="L1607" s="9">
        <v>71.8</v>
      </c>
      <c r="M1607" s="12">
        <f t="shared" si="215"/>
        <v>502.59999999999997</v>
      </c>
      <c r="O1607" s="11">
        <f t="shared" si="216"/>
        <v>7</v>
      </c>
      <c r="P1607" s="12">
        <f t="shared" si="217"/>
        <v>0</v>
      </c>
      <c r="Q1607" s="12">
        <f t="shared" si="218"/>
        <v>7</v>
      </c>
      <c r="R1607" s="6" t="str">
        <f t="shared" si="219"/>
        <v>NO</v>
      </c>
      <c r="S1607" s="6" t="str">
        <f t="shared" si="222"/>
        <v>YES</v>
      </c>
      <c r="T1607" s="12">
        <f t="shared" si="223"/>
        <v>897.5</v>
      </c>
      <c r="U1607" s="12">
        <f t="shared" si="220"/>
        <v>502.59999999999997</v>
      </c>
      <c r="V1607" s="12">
        <f t="shared" si="221"/>
        <v>394.90000000000003</v>
      </c>
    </row>
    <row r="1608" spans="1:22" x14ac:dyDescent="0.25">
      <c r="A1608" s="6" t="s">
        <v>24</v>
      </c>
      <c r="B1608" s="6" t="s">
        <v>23</v>
      </c>
      <c r="C1608" s="6" t="s">
        <v>1080</v>
      </c>
      <c r="D1608" s="27" t="s">
        <v>1080</v>
      </c>
      <c r="E1608" s="6" t="s">
        <v>1054</v>
      </c>
      <c r="F1608" s="6" t="s">
        <v>1053</v>
      </c>
      <c r="G1608" s="27" t="s">
        <v>1052</v>
      </c>
      <c r="H1608" s="6" t="s">
        <v>1078</v>
      </c>
      <c r="I1608" s="6" t="s">
        <v>1079</v>
      </c>
      <c r="J1608" s="6" t="s">
        <v>1089</v>
      </c>
      <c r="K1608" s="12">
        <v>12.5</v>
      </c>
      <c r="L1608" s="9">
        <v>208.92</v>
      </c>
      <c r="M1608" s="12">
        <f t="shared" si="215"/>
        <v>2611.5</v>
      </c>
      <c r="O1608" s="11">
        <f t="shared" si="216"/>
        <v>12.5</v>
      </c>
      <c r="P1608" s="12">
        <f t="shared" si="217"/>
        <v>0</v>
      </c>
      <c r="Q1608" s="12">
        <f t="shared" si="218"/>
        <v>12.5</v>
      </c>
      <c r="R1608" s="6" t="str">
        <f t="shared" si="219"/>
        <v>YES</v>
      </c>
      <c r="S1608" s="6" t="str">
        <f t="shared" si="222"/>
        <v>YES</v>
      </c>
      <c r="T1608" s="12">
        <f t="shared" si="223"/>
        <v>2611.5</v>
      </c>
      <c r="U1608" s="12">
        <f t="shared" si="220"/>
        <v>2611.5</v>
      </c>
      <c r="V1608" s="12">
        <f t="shared" si="221"/>
        <v>0</v>
      </c>
    </row>
    <row r="1609" spans="1:22" x14ac:dyDescent="0.25">
      <c r="A1609" s="6" t="s">
        <v>24</v>
      </c>
      <c r="B1609" s="6" t="s">
        <v>23</v>
      </c>
      <c r="C1609" s="6" t="s">
        <v>1080</v>
      </c>
      <c r="D1609" s="27" t="s">
        <v>1080</v>
      </c>
      <c r="E1609" s="6" t="s">
        <v>1054</v>
      </c>
      <c r="F1609" s="6" t="s">
        <v>1053</v>
      </c>
      <c r="G1609" s="27" t="s">
        <v>1052</v>
      </c>
      <c r="H1609" s="6" t="s">
        <v>1078</v>
      </c>
      <c r="I1609" s="6" t="s">
        <v>1079</v>
      </c>
      <c r="J1609" s="6" t="s">
        <v>1089</v>
      </c>
      <c r="K1609" s="12">
        <v>14.5</v>
      </c>
      <c r="L1609" s="9">
        <v>18.45</v>
      </c>
      <c r="M1609" s="12">
        <f t="shared" si="215"/>
        <v>267.52499999999998</v>
      </c>
      <c r="O1609" s="11">
        <f t="shared" si="216"/>
        <v>14.5</v>
      </c>
      <c r="P1609" s="12">
        <f t="shared" si="217"/>
        <v>0</v>
      </c>
      <c r="Q1609" s="12">
        <f t="shared" si="218"/>
        <v>14.5</v>
      </c>
      <c r="R1609" s="6" t="str">
        <f t="shared" si="219"/>
        <v>YES</v>
      </c>
      <c r="S1609" s="6" t="str">
        <f t="shared" si="222"/>
        <v>YES</v>
      </c>
      <c r="T1609" s="12">
        <f t="shared" si="223"/>
        <v>230.625</v>
      </c>
      <c r="U1609" s="12">
        <f t="shared" si="220"/>
        <v>267.52499999999998</v>
      </c>
      <c r="V1609" s="12">
        <f t="shared" si="221"/>
        <v>-36.899999999999977</v>
      </c>
    </row>
    <row r="1610" spans="1:22" x14ac:dyDescent="0.25">
      <c r="A1610" s="6" t="s">
        <v>24</v>
      </c>
      <c r="B1610" s="6" t="s">
        <v>23</v>
      </c>
      <c r="C1610" s="6" t="s">
        <v>1080</v>
      </c>
      <c r="D1610" s="27" t="s">
        <v>1080</v>
      </c>
      <c r="E1610" s="6" t="s">
        <v>1054</v>
      </c>
      <c r="F1610" s="6" t="s">
        <v>1053</v>
      </c>
      <c r="G1610" s="27" t="s">
        <v>1052</v>
      </c>
      <c r="H1610" s="6" t="s">
        <v>1078</v>
      </c>
      <c r="I1610" s="6" t="s">
        <v>1079</v>
      </c>
      <c r="J1610" s="6" t="s">
        <v>1089</v>
      </c>
      <c r="K1610" s="12">
        <v>15</v>
      </c>
      <c r="L1610" s="9">
        <v>22.28</v>
      </c>
      <c r="M1610" s="12">
        <f t="shared" si="215"/>
        <v>334.20000000000005</v>
      </c>
      <c r="O1610" s="11">
        <f t="shared" si="216"/>
        <v>15.000000000000002</v>
      </c>
      <c r="P1610" s="12">
        <f t="shared" si="217"/>
        <v>0</v>
      </c>
      <c r="Q1610" s="12">
        <f t="shared" si="218"/>
        <v>15.000000000000002</v>
      </c>
      <c r="R1610" s="6" t="str">
        <f t="shared" si="219"/>
        <v>YES</v>
      </c>
      <c r="S1610" s="6" t="str">
        <f t="shared" si="222"/>
        <v>YES</v>
      </c>
      <c r="T1610" s="12">
        <f t="shared" si="223"/>
        <v>278.5</v>
      </c>
      <c r="U1610" s="12">
        <f t="shared" si="220"/>
        <v>334.20000000000005</v>
      </c>
      <c r="V1610" s="12">
        <f t="shared" si="221"/>
        <v>-55.700000000000045</v>
      </c>
    </row>
    <row r="1611" spans="1:22" x14ac:dyDescent="0.25">
      <c r="A1611" s="6" t="s">
        <v>24</v>
      </c>
      <c r="B1611" s="6" t="s">
        <v>23</v>
      </c>
      <c r="C1611" s="6" t="s">
        <v>1080</v>
      </c>
      <c r="D1611" s="27" t="s">
        <v>1080</v>
      </c>
      <c r="E1611" s="6" t="s">
        <v>1054</v>
      </c>
      <c r="F1611" s="6" t="s">
        <v>1053</v>
      </c>
      <c r="G1611" s="27" t="s">
        <v>1052</v>
      </c>
      <c r="H1611" s="6" t="s">
        <v>1078</v>
      </c>
      <c r="I1611" s="6" t="s">
        <v>1079</v>
      </c>
      <c r="J1611" s="6" t="s">
        <v>1090</v>
      </c>
      <c r="K1611" s="12">
        <v>5</v>
      </c>
      <c r="L1611" s="9">
        <v>321.27</v>
      </c>
      <c r="M1611" s="12">
        <f t="shared" si="215"/>
        <v>1606.35</v>
      </c>
      <c r="N1611" s="12">
        <v>20393.27</v>
      </c>
      <c r="O1611" s="11">
        <f t="shared" si="216"/>
        <v>5</v>
      </c>
      <c r="P1611" s="12">
        <f t="shared" si="217"/>
        <v>63.477044230709375</v>
      </c>
      <c r="Q1611" s="12">
        <f t="shared" si="218"/>
        <v>68.477044230709367</v>
      </c>
      <c r="R1611" s="6" t="str">
        <f t="shared" si="219"/>
        <v>YES</v>
      </c>
      <c r="S1611" s="6" t="str">
        <f t="shared" si="222"/>
        <v>YES</v>
      </c>
      <c r="T1611" s="12">
        <f t="shared" si="223"/>
        <v>4015.875</v>
      </c>
      <c r="U1611" s="12">
        <f t="shared" si="220"/>
        <v>21999.62</v>
      </c>
      <c r="V1611" s="12">
        <f t="shared" si="221"/>
        <v>-17983.744999999999</v>
      </c>
    </row>
    <row r="1612" spans="1:22" x14ac:dyDescent="0.25">
      <c r="A1612" s="6" t="s">
        <v>24</v>
      </c>
      <c r="B1612" s="6" t="s">
        <v>23</v>
      </c>
      <c r="C1612" s="6" t="s">
        <v>1080</v>
      </c>
      <c r="D1612" s="27" t="s">
        <v>1080</v>
      </c>
      <c r="E1612" s="6" t="s">
        <v>1054</v>
      </c>
      <c r="F1612" s="6" t="s">
        <v>1053</v>
      </c>
      <c r="G1612" s="27" t="s">
        <v>1052</v>
      </c>
      <c r="H1612" s="6" t="s">
        <v>1078</v>
      </c>
      <c r="I1612" s="6" t="s">
        <v>1079</v>
      </c>
      <c r="J1612" s="6" t="s">
        <v>1090</v>
      </c>
      <c r="K1612" s="12">
        <v>7</v>
      </c>
      <c r="L1612" s="9">
        <v>40</v>
      </c>
      <c r="M1612" s="12">
        <f t="shared" si="215"/>
        <v>280</v>
      </c>
      <c r="O1612" s="11">
        <f t="shared" si="216"/>
        <v>7</v>
      </c>
      <c r="P1612" s="12">
        <f t="shared" si="217"/>
        <v>0</v>
      </c>
      <c r="Q1612" s="12">
        <f t="shared" si="218"/>
        <v>7</v>
      </c>
      <c r="R1612" s="6" t="str">
        <f t="shared" si="219"/>
        <v>NO</v>
      </c>
      <c r="S1612" s="6" t="str">
        <f t="shared" si="222"/>
        <v>YES</v>
      </c>
      <c r="T1612" s="12">
        <f t="shared" si="223"/>
        <v>500</v>
      </c>
      <c r="U1612" s="12">
        <f t="shared" si="220"/>
        <v>280</v>
      </c>
      <c r="V1612" s="12">
        <f t="shared" si="221"/>
        <v>220</v>
      </c>
    </row>
    <row r="1613" spans="1:22" x14ac:dyDescent="0.25">
      <c r="A1613" s="6" t="s">
        <v>24</v>
      </c>
      <c r="B1613" s="6" t="s">
        <v>23</v>
      </c>
      <c r="C1613" s="6" t="s">
        <v>1080</v>
      </c>
      <c r="D1613" s="27" t="s">
        <v>1080</v>
      </c>
      <c r="E1613" s="6" t="s">
        <v>1054</v>
      </c>
      <c r="F1613" s="6" t="s">
        <v>1053</v>
      </c>
      <c r="G1613" s="27" t="s">
        <v>1052</v>
      </c>
      <c r="H1613" s="6" t="s">
        <v>1078</v>
      </c>
      <c r="I1613" s="6" t="s">
        <v>1079</v>
      </c>
      <c r="J1613" s="6" t="s">
        <v>1090</v>
      </c>
      <c r="K1613" s="12">
        <v>11.5</v>
      </c>
      <c r="L1613" s="9">
        <v>40</v>
      </c>
      <c r="M1613" s="12">
        <f t="shared" si="215"/>
        <v>460</v>
      </c>
      <c r="O1613" s="11">
        <f t="shared" si="216"/>
        <v>11.5</v>
      </c>
      <c r="P1613" s="12">
        <f t="shared" si="217"/>
        <v>0</v>
      </c>
      <c r="Q1613" s="12">
        <f t="shared" si="218"/>
        <v>11.5</v>
      </c>
      <c r="R1613" s="6" t="str">
        <f t="shared" si="219"/>
        <v>NO</v>
      </c>
      <c r="S1613" s="6" t="str">
        <f t="shared" si="222"/>
        <v>YES</v>
      </c>
      <c r="T1613" s="12">
        <f t="shared" si="223"/>
        <v>500</v>
      </c>
      <c r="U1613" s="12">
        <f t="shared" si="220"/>
        <v>460</v>
      </c>
      <c r="V1613" s="12">
        <f t="shared" si="221"/>
        <v>40</v>
      </c>
    </row>
    <row r="1614" spans="1:22" x14ac:dyDescent="0.25">
      <c r="A1614" s="6" t="s">
        <v>24</v>
      </c>
      <c r="B1614" s="6" t="s">
        <v>23</v>
      </c>
      <c r="C1614" s="6" t="s">
        <v>1080</v>
      </c>
      <c r="D1614" s="27" t="s">
        <v>1080</v>
      </c>
      <c r="E1614" s="6" t="s">
        <v>1054</v>
      </c>
      <c r="F1614" s="6" t="s">
        <v>1053</v>
      </c>
      <c r="G1614" s="27" t="s">
        <v>1052</v>
      </c>
      <c r="H1614" s="6" t="s">
        <v>1078</v>
      </c>
      <c r="I1614" s="6" t="s">
        <v>1079</v>
      </c>
      <c r="J1614" s="6" t="s">
        <v>1090</v>
      </c>
      <c r="K1614" s="12">
        <v>19</v>
      </c>
      <c r="L1614" s="9">
        <v>19.3</v>
      </c>
      <c r="M1614" s="12">
        <f t="shared" si="215"/>
        <v>366.7</v>
      </c>
      <c r="O1614" s="11">
        <f t="shared" si="216"/>
        <v>19</v>
      </c>
      <c r="P1614" s="12">
        <f t="shared" si="217"/>
        <v>0</v>
      </c>
      <c r="Q1614" s="12">
        <f t="shared" si="218"/>
        <v>19</v>
      </c>
      <c r="R1614" s="6" t="str">
        <f t="shared" si="219"/>
        <v>YES</v>
      </c>
      <c r="S1614" s="6" t="str">
        <f t="shared" si="222"/>
        <v>YES</v>
      </c>
      <c r="T1614" s="12">
        <f t="shared" si="223"/>
        <v>241.25</v>
      </c>
      <c r="U1614" s="12">
        <f t="shared" si="220"/>
        <v>366.7</v>
      </c>
      <c r="V1614" s="12">
        <f t="shared" si="221"/>
        <v>-125.44999999999999</v>
      </c>
    </row>
    <row r="1615" spans="1:22" x14ac:dyDescent="0.25">
      <c r="A1615" s="6" t="s">
        <v>24</v>
      </c>
      <c r="B1615" s="6" t="s">
        <v>23</v>
      </c>
      <c r="C1615" s="6" t="s">
        <v>1080</v>
      </c>
      <c r="D1615" s="27" t="s">
        <v>1080</v>
      </c>
      <c r="E1615" s="6" t="s">
        <v>1054</v>
      </c>
      <c r="F1615" s="6" t="s">
        <v>1053</v>
      </c>
      <c r="G1615" s="27" t="s">
        <v>1052</v>
      </c>
      <c r="H1615" s="6" t="s">
        <v>1078</v>
      </c>
      <c r="I1615" s="6" t="s">
        <v>1079</v>
      </c>
      <c r="J1615" s="6" t="s">
        <v>1090</v>
      </c>
      <c r="K1615" s="12">
        <v>12.5</v>
      </c>
      <c r="L1615" s="9">
        <v>123.8</v>
      </c>
      <c r="M1615" s="12">
        <f t="shared" si="215"/>
        <v>1547.5</v>
      </c>
      <c r="O1615" s="11">
        <f t="shared" si="216"/>
        <v>12.5</v>
      </c>
      <c r="P1615" s="12">
        <f t="shared" si="217"/>
        <v>0</v>
      </c>
      <c r="Q1615" s="12">
        <f t="shared" si="218"/>
        <v>12.5</v>
      </c>
      <c r="R1615" s="6" t="str">
        <f t="shared" si="219"/>
        <v>YES</v>
      </c>
      <c r="S1615" s="6" t="str">
        <f t="shared" si="222"/>
        <v>YES</v>
      </c>
      <c r="T1615" s="12">
        <f t="shared" si="223"/>
        <v>1547.5</v>
      </c>
      <c r="U1615" s="12">
        <f t="shared" si="220"/>
        <v>1547.5</v>
      </c>
      <c r="V1615" s="12">
        <f t="shared" si="221"/>
        <v>0</v>
      </c>
    </row>
    <row r="1616" spans="1:22" x14ac:dyDescent="0.25">
      <c r="A1616" s="6" t="s">
        <v>24</v>
      </c>
      <c r="B1616" s="6" t="s">
        <v>23</v>
      </c>
      <c r="C1616" s="6" t="s">
        <v>1080</v>
      </c>
      <c r="D1616" s="27" t="s">
        <v>1080</v>
      </c>
      <c r="E1616" s="6" t="s">
        <v>1054</v>
      </c>
      <c r="F1616" s="6" t="s">
        <v>1053</v>
      </c>
      <c r="G1616" s="27" t="s">
        <v>1052</v>
      </c>
      <c r="H1616" s="6" t="s">
        <v>1078</v>
      </c>
      <c r="I1616" s="6" t="s">
        <v>1079</v>
      </c>
      <c r="J1616" s="6" t="s">
        <v>1090</v>
      </c>
      <c r="K1616" s="12">
        <v>14.5</v>
      </c>
      <c r="L1616" s="9">
        <v>11.81</v>
      </c>
      <c r="M1616" s="12">
        <f t="shared" si="215"/>
        <v>171.245</v>
      </c>
      <c r="O1616" s="11">
        <f t="shared" si="216"/>
        <v>14.5</v>
      </c>
      <c r="P1616" s="12">
        <f t="shared" si="217"/>
        <v>0</v>
      </c>
      <c r="Q1616" s="12">
        <f t="shared" si="218"/>
        <v>14.5</v>
      </c>
      <c r="R1616" s="6" t="str">
        <f t="shared" si="219"/>
        <v>YES</v>
      </c>
      <c r="S1616" s="6" t="str">
        <f t="shared" si="222"/>
        <v>YES</v>
      </c>
      <c r="T1616" s="12">
        <f t="shared" si="223"/>
        <v>147.625</v>
      </c>
      <c r="U1616" s="12">
        <f t="shared" si="220"/>
        <v>171.245</v>
      </c>
      <c r="V1616" s="12">
        <f t="shared" si="221"/>
        <v>-23.620000000000005</v>
      </c>
    </row>
    <row r="1617" spans="1:22" x14ac:dyDescent="0.25">
      <c r="A1617" s="6" t="s">
        <v>24</v>
      </c>
      <c r="B1617" s="6" t="s">
        <v>23</v>
      </c>
      <c r="C1617" s="6" t="s">
        <v>1080</v>
      </c>
      <c r="D1617" s="27" t="s">
        <v>1080</v>
      </c>
      <c r="E1617" s="6" t="s">
        <v>1054</v>
      </c>
      <c r="F1617" s="6" t="s">
        <v>1053</v>
      </c>
      <c r="G1617" s="27" t="s">
        <v>1052</v>
      </c>
      <c r="H1617" s="6" t="s">
        <v>1078</v>
      </c>
      <c r="I1617" s="6" t="s">
        <v>1079</v>
      </c>
      <c r="J1617" s="6" t="s">
        <v>1090</v>
      </c>
      <c r="K1617" s="12">
        <v>15</v>
      </c>
      <c r="L1617" s="9">
        <v>74.95</v>
      </c>
      <c r="M1617" s="12">
        <f t="shared" si="215"/>
        <v>1124.25</v>
      </c>
      <c r="O1617" s="11">
        <f t="shared" si="216"/>
        <v>15</v>
      </c>
      <c r="P1617" s="12">
        <f t="shared" si="217"/>
        <v>0</v>
      </c>
      <c r="Q1617" s="12">
        <f t="shared" si="218"/>
        <v>15</v>
      </c>
      <c r="R1617" s="6" t="str">
        <f t="shared" si="219"/>
        <v>YES</v>
      </c>
      <c r="S1617" s="6" t="str">
        <f t="shared" si="222"/>
        <v>YES</v>
      </c>
      <c r="T1617" s="12">
        <f t="shared" si="223"/>
        <v>936.875</v>
      </c>
      <c r="U1617" s="12">
        <f t="shared" si="220"/>
        <v>1124.25</v>
      </c>
      <c r="V1617" s="12">
        <f t="shared" si="221"/>
        <v>-187.375</v>
      </c>
    </row>
    <row r="1618" spans="1:22" x14ac:dyDescent="0.25">
      <c r="A1618" s="6" t="s">
        <v>24</v>
      </c>
      <c r="B1618" s="6" t="s">
        <v>23</v>
      </c>
      <c r="C1618" s="6" t="s">
        <v>1080</v>
      </c>
      <c r="D1618" s="27" t="s">
        <v>1080</v>
      </c>
      <c r="E1618" s="6" t="s">
        <v>1054</v>
      </c>
      <c r="F1618" s="6" t="s">
        <v>1053</v>
      </c>
      <c r="G1618" s="27" t="s">
        <v>1052</v>
      </c>
      <c r="H1618" s="6" t="s">
        <v>1078</v>
      </c>
      <c r="I1618" s="6" t="s">
        <v>1079</v>
      </c>
      <c r="J1618" s="6" t="s">
        <v>1091</v>
      </c>
      <c r="K1618" s="12">
        <v>5</v>
      </c>
      <c r="L1618" s="9">
        <v>465.7</v>
      </c>
      <c r="M1618" s="12">
        <f t="shared" si="215"/>
        <v>2328.5</v>
      </c>
      <c r="N1618" s="12">
        <v>25867.16</v>
      </c>
      <c r="O1618" s="11">
        <f t="shared" si="216"/>
        <v>5</v>
      </c>
      <c r="P1618" s="12">
        <f t="shared" si="217"/>
        <v>55.544685419798157</v>
      </c>
      <c r="Q1618" s="12">
        <f t="shared" si="218"/>
        <v>60.544685419798157</v>
      </c>
      <c r="R1618" s="6" t="str">
        <f t="shared" si="219"/>
        <v>YES</v>
      </c>
      <c r="S1618" s="6" t="str">
        <f t="shared" si="222"/>
        <v>YES</v>
      </c>
      <c r="T1618" s="12">
        <f t="shared" si="223"/>
        <v>5821.25</v>
      </c>
      <c r="U1618" s="12">
        <f t="shared" si="220"/>
        <v>28195.66</v>
      </c>
      <c r="V1618" s="12">
        <f t="shared" si="221"/>
        <v>-22374.41</v>
      </c>
    </row>
    <row r="1619" spans="1:22" x14ac:dyDescent="0.25">
      <c r="A1619" s="6" t="s">
        <v>24</v>
      </c>
      <c r="B1619" s="6" t="s">
        <v>23</v>
      </c>
      <c r="C1619" s="6" t="s">
        <v>1080</v>
      </c>
      <c r="D1619" s="27" t="s">
        <v>1080</v>
      </c>
      <c r="E1619" s="6" t="s">
        <v>1054</v>
      </c>
      <c r="F1619" s="6" t="s">
        <v>1053</v>
      </c>
      <c r="G1619" s="27" t="s">
        <v>1052</v>
      </c>
      <c r="H1619" s="6" t="s">
        <v>1078</v>
      </c>
      <c r="I1619" s="6" t="s">
        <v>1079</v>
      </c>
      <c r="J1619" s="6" t="s">
        <v>1091</v>
      </c>
      <c r="K1619" s="12">
        <v>7</v>
      </c>
      <c r="L1619" s="9">
        <v>77.86</v>
      </c>
      <c r="M1619" s="12">
        <f t="shared" si="215"/>
        <v>545.02</v>
      </c>
      <c r="O1619" s="11">
        <f t="shared" si="216"/>
        <v>7</v>
      </c>
      <c r="P1619" s="12">
        <f t="shared" si="217"/>
        <v>0</v>
      </c>
      <c r="Q1619" s="12">
        <f t="shared" si="218"/>
        <v>7</v>
      </c>
      <c r="R1619" s="6" t="str">
        <f t="shared" si="219"/>
        <v>NO</v>
      </c>
      <c r="S1619" s="6" t="str">
        <f t="shared" si="222"/>
        <v>YES</v>
      </c>
      <c r="T1619" s="12">
        <f t="shared" si="223"/>
        <v>973.25</v>
      </c>
      <c r="U1619" s="12">
        <f t="shared" si="220"/>
        <v>545.02</v>
      </c>
      <c r="V1619" s="12">
        <f t="shared" si="221"/>
        <v>428.23</v>
      </c>
    </row>
    <row r="1620" spans="1:22" x14ac:dyDescent="0.25">
      <c r="A1620" s="6" t="s">
        <v>24</v>
      </c>
      <c r="B1620" s="6" t="s">
        <v>23</v>
      </c>
      <c r="C1620" s="6" t="s">
        <v>1080</v>
      </c>
      <c r="D1620" s="27" t="s">
        <v>1080</v>
      </c>
      <c r="E1620" s="6" t="s">
        <v>1054</v>
      </c>
      <c r="F1620" s="6" t="s">
        <v>1053</v>
      </c>
      <c r="G1620" s="27" t="s">
        <v>1052</v>
      </c>
      <c r="H1620" s="6" t="s">
        <v>1078</v>
      </c>
      <c r="I1620" s="6" t="s">
        <v>1079</v>
      </c>
      <c r="J1620" s="6" t="s">
        <v>1091</v>
      </c>
      <c r="K1620" s="12">
        <v>12.5</v>
      </c>
      <c r="L1620" s="9">
        <v>77.27</v>
      </c>
      <c r="M1620" s="12">
        <f t="shared" ref="M1620:M1683" si="224">+K1620*L1620</f>
        <v>965.875</v>
      </c>
      <c r="O1620" s="11">
        <f t="shared" si="216"/>
        <v>12.5</v>
      </c>
      <c r="P1620" s="12">
        <f t="shared" si="217"/>
        <v>0</v>
      </c>
      <c r="Q1620" s="12">
        <f t="shared" si="218"/>
        <v>12.5</v>
      </c>
      <c r="R1620" s="6" t="str">
        <f t="shared" si="219"/>
        <v>YES</v>
      </c>
      <c r="S1620" s="6" t="str">
        <f t="shared" si="222"/>
        <v>YES</v>
      </c>
      <c r="T1620" s="12">
        <f t="shared" si="223"/>
        <v>965.875</v>
      </c>
      <c r="U1620" s="12">
        <f t="shared" si="220"/>
        <v>965.875</v>
      </c>
      <c r="V1620" s="12">
        <f t="shared" si="221"/>
        <v>0</v>
      </c>
    </row>
    <row r="1621" spans="1:22" x14ac:dyDescent="0.25">
      <c r="A1621" s="6" t="s">
        <v>24</v>
      </c>
      <c r="B1621" s="6" t="s">
        <v>23</v>
      </c>
      <c r="C1621" s="6" t="s">
        <v>1080</v>
      </c>
      <c r="D1621" s="27" t="s">
        <v>1080</v>
      </c>
      <c r="E1621" s="6" t="s">
        <v>1054</v>
      </c>
      <c r="F1621" s="6" t="s">
        <v>1053</v>
      </c>
      <c r="G1621" s="27" t="s">
        <v>1052</v>
      </c>
      <c r="H1621" s="6" t="s">
        <v>1078</v>
      </c>
      <c r="I1621" s="6" t="s">
        <v>1079</v>
      </c>
      <c r="J1621" s="6" t="s">
        <v>1091</v>
      </c>
      <c r="K1621" s="12">
        <v>14.5</v>
      </c>
      <c r="L1621" s="9">
        <v>6.1</v>
      </c>
      <c r="M1621" s="12">
        <f t="shared" si="224"/>
        <v>88.449999999999989</v>
      </c>
      <c r="O1621" s="11">
        <f t="shared" si="216"/>
        <v>14.499999999999998</v>
      </c>
      <c r="P1621" s="12">
        <f t="shared" si="217"/>
        <v>0</v>
      </c>
      <c r="Q1621" s="12">
        <f t="shared" si="218"/>
        <v>14.499999999999998</v>
      </c>
      <c r="R1621" s="6" t="str">
        <f t="shared" si="219"/>
        <v>YES</v>
      </c>
      <c r="S1621" s="6" t="str">
        <f t="shared" si="222"/>
        <v>YES</v>
      </c>
      <c r="T1621" s="12">
        <f t="shared" si="223"/>
        <v>76.25</v>
      </c>
      <c r="U1621" s="12">
        <f t="shared" si="220"/>
        <v>88.449999999999989</v>
      </c>
      <c r="V1621" s="12">
        <f t="shared" si="221"/>
        <v>-12.199999999999989</v>
      </c>
    </row>
    <row r="1622" spans="1:22" x14ac:dyDescent="0.25">
      <c r="A1622" s="6" t="s">
        <v>24</v>
      </c>
      <c r="B1622" s="6" t="s">
        <v>23</v>
      </c>
      <c r="C1622" s="6" t="s">
        <v>1080</v>
      </c>
      <c r="D1622" s="27" t="s">
        <v>1080</v>
      </c>
      <c r="E1622" s="6" t="s">
        <v>1054</v>
      </c>
      <c r="F1622" s="6" t="s">
        <v>1053</v>
      </c>
      <c r="G1622" s="27" t="s">
        <v>1052</v>
      </c>
      <c r="H1622" s="6" t="s">
        <v>1078</v>
      </c>
      <c r="I1622" s="6" t="s">
        <v>1079</v>
      </c>
      <c r="J1622" s="6" t="s">
        <v>1091</v>
      </c>
      <c r="K1622" s="12">
        <v>15</v>
      </c>
      <c r="L1622" s="9">
        <v>4.04</v>
      </c>
      <c r="M1622" s="12">
        <f t="shared" si="224"/>
        <v>60.6</v>
      </c>
      <c r="O1622" s="11">
        <f t="shared" si="216"/>
        <v>15</v>
      </c>
      <c r="P1622" s="12">
        <f t="shared" si="217"/>
        <v>0</v>
      </c>
      <c r="Q1622" s="12">
        <f t="shared" si="218"/>
        <v>15</v>
      </c>
      <c r="R1622" s="6" t="str">
        <f t="shared" si="219"/>
        <v>YES</v>
      </c>
      <c r="S1622" s="6" t="str">
        <f t="shared" si="222"/>
        <v>YES</v>
      </c>
      <c r="T1622" s="12">
        <f t="shared" si="223"/>
        <v>50.5</v>
      </c>
      <c r="U1622" s="12">
        <f t="shared" si="220"/>
        <v>60.6</v>
      </c>
      <c r="V1622" s="12">
        <f t="shared" si="221"/>
        <v>-10.100000000000001</v>
      </c>
    </row>
    <row r="1623" spans="1:22" x14ac:dyDescent="0.25">
      <c r="A1623" s="6" t="s">
        <v>24</v>
      </c>
      <c r="B1623" s="6" t="s">
        <v>23</v>
      </c>
      <c r="C1623" s="6" t="s">
        <v>1080</v>
      </c>
      <c r="D1623" s="27" t="s">
        <v>1080</v>
      </c>
      <c r="E1623" s="6" t="s">
        <v>1054</v>
      </c>
      <c r="F1623" s="6" t="s">
        <v>1053</v>
      </c>
      <c r="G1623" s="27" t="s">
        <v>1052</v>
      </c>
      <c r="H1623" s="6" t="s">
        <v>1078</v>
      </c>
      <c r="I1623" s="6" t="s">
        <v>1079</v>
      </c>
      <c r="J1623" s="6" t="s">
        <v>1092</v>
      </c>
      <c r="K1623" s="12">
        <v>5</v>
      </c>
      <c r="L1623" s="9">
        <v>48.12</v>
      </c>
      <c r="M1623" s="12">
        <f t="shared" si="224"/>
        <v>240.6</v>
      </c>
      <c r="N1623" s="12">
        <v>5801.32</v>
      </c>
      <c r="O1623" s="11">
        <f t="shared" si="216"/>
        <v>5</v>
      </c>
      <c r="P1623" s="12">
        <f t="shared" si="217"/>
        <v>120.55943474646716</v>
      </c>
      <c r="Q1623" s="12">
        <f t="shared" si="218"/>
        <v>125.55943474646718</v>
      </c>
      <c r="R1623" s="6" t="str">
        <f t="shared" si="219"/>
        <v>YES</v>
      </c>
      <c r="S1623" s="6" t="str">
        <f t="shared" si="222"/>
        <v>YES</v>
      </c>
      <c r="T1623" s="12">
        <f t="shared" si="223"/>
        <v>601.5</v>
      </c>
      <c r="U1623" s="12">
        <f t="shared" si="220"/>
        <v>6041.92</v>
      </c>
      <c r="V1623" s="12">
        <f t="shared" si="221"/>
        <v>-5440.42</v>
      </c>
    </row>
    <row r="1624" spans="1:22" x14ac:dyDescent="0.25">
      <c r="A1624" s="6" t="s">
        <v>24</v>
      </c>
      <c r="B1624" s="6" t="s">
        <v>23</v>
      </c>
      <c r="C1624" s="6" t="s">
        <v>1080</v>
      </c>
      <c r="D1624" s="27" t="s">
        <v>1080</v>
      </c>
      <c r="E1624" s="6" t="s">
        <v>1054</v>
      </c>
      <c r="F1624" s="6" t="s">
        <v>1053</v>
      </c>
      <c r="G1624" s="27" t="s">
        <v>1052</v>
      </c>
      <c r="H1624" s="6" t="s">
        <v>1078</v>
      </c>
      <c r="I1624" s="6" t="s">
        <v>1079</v>
      </c>
      <c r="J1624" s="6" t="s">
        <v>1092</v>
      </c>
      <c r="K1624" s="12">
        <v>7</v>
      </c>
      <c r="L1624" s="9">
        <v>78.47</v>
      </c>
      <c r="M1624" s="12">
        <f t="shared" si="224"/>
        <v>549.29</v>
      </c>
      <c r="O1624" s="11">
        <f t="shared" si="216"/>
        <v>7</v>
      </c>
      <c r="P1624" s="12">
        <f t="shared" si="217"/>
        <v>0</v>
      </c>
      <c r="Q1624" s="12">
        <f t="shared" si="218"/>
        <v>7</v>
      </c>
      <c r="R1624" s="6" t="str">
        <f t="shared" si="219"/>
        <v>NO</v>
      </c>
      <c r="S1624" s="6" t="str">
        <f t="shared" si="222"/>
        <v>YES</v>
      </c>
      <c r="T1624" s="12">
        <f t="shared" si="223"/>
        <v>980.875</v>
      </c>
      <c r="U1624" s="12">
        <f t="shared" si="220"/>
        <v>549.29</v>
      </c>
      <c r="V1624" s="12">
        <f t="shared" si="221"/>
        <v>431.58500000000004</v>
      </c>
    </row>
    <row r="1625" spans="1:22" x14ac:dyDescent="0.25">
      <c r="A1625" s="6" t="s">
        <v>24</v>
      </c>
      <c r="B1625" s="6" t="s">
        <v>23</v>
      </c>
      <c r="C1625" s="6" t="s">
        <v>1080</v>
      </c>
      <c r="D1625" s="27" t="s">
        <v>1080</v>
      </c>
      <c r="E1625" s="6" t="s">
        <v>1054</v>
      </c>
      <c r="F1625" s="6" t="s">
        <v>1053</v>
      </c>
      <c r="G1625" s="27" t="s">
        <v>1052</v>
      </c>
      <c r="H1625" s="6" t="s">
        <v>1078</v>
      </c>
      <c r="I1625" s="6" t="s">
        <v>1079</v>
      </c>
      <c r="J1625" s="6" t="s">
        <v>1092</v>
      </c>
      <c r="K1625" s="12">
        <v>12.5</v>
      </c>
      <c r="L1625" s="9">
        <v>13.21</v>
      </c>
      <c r="M1625" s="12">
        <f t="shared" si="224"/>
        <v>165.125</v>
      </c>
      <c r="O1625" s="11">
        <f t="shared" si="216"/>
        <v>12.5</v>
      </c>
      <c r="P1625" s="12">
        <f t="shared" si="217"/>
        <v>0</v>
      </c>
      <c r="Q1625" s="12">
        <f t="shared" si="218"/>
        <v>12.5</v>
      </c>
      <c r="R1625" s="6" t="str">
        <f t="shared" si="219"/>
        <v>YES</v>
      </c>
      <c r="S1625" s="6" t="str">
        <f t="shared" si="222"/>
        <v>YES</v>
      </c>
      <c r="T1625" s="12">
        <f t="shared" si="223"/>
        <v>165.125</v>
      </c>
      <c r="U1625" s="12">
        <f t="shared" si="220"/>
        <v>165.125</v>
      </c>
      <c r="V1625" s="12">
        <f t="shared" si="221"/>
        <v>0</v>
      </c>
    </row>
    <row r="1626" spans="1:22" x14ac:dyDescent="0.25">
      <c r="A1626" s="6" t="s">
        <v>24</v>
      </c>
      <c r="B1626" s="6" t="s">
        <v>23</v>
      </c>
      <c r="C1626" s="6" t="s">
        <v>1080</v>
      </c>
      <c r="D1626" s="27" t="s">
        <v>1080</v>
      </c>
      <c r="E1626" s="6" t="s">
        <v>1054</v>
      </c>
      <c r="F1626" s="6" t="s">
        <v>1053</v>
      </c>
      <c r="G1626" s="27" t="s">
        <v>1052</v>
      </c>
      <c r="H1626" s="6" t="s">
        <v>1078</v>
      </c>
      <c r="I1626" s="6" t="s">
        <v>1079</v>
      </c>
      <c r="J1626" s="6" t="s">
        <v>1092</v>
      </c>
      <c r="K1626" s="12">
        <v>14.5</v>
      </c>
      <c r="L1626" s="9">
        <v>35.53</v>
      </c>
      <c r="M1626" s="12">
        <f t="shared" si="224"/>
        <v>515.18500000000006</v>
      </c>
      <c r="O1626" s="11">
        <f t="shared" si="216"/>
        <v>14.500000000000002</v>
      </c>
      <c r="P1626" s="12">
        <f t="shared" si="217"/>
        <v>0</v>
      </c>
      <c r="Q1626" s="12">
        <f t="shared" si="218"/>
        <v>14.500000000000002</v>
      </c>
      <c r="R1626" s="6" t="str">
        <f t="shared" si="219"/>
        <v>YES</v>
      </c>
      <c r="S1626" s="6" t="str">
        <f t="shared" si="222"/>
        <v>YES</v>
      </c>
      <c r="T1626" s="12">
        <f t="shared" si="223"/>
        <v>444.125</v>
      </c>
      <c r="U1626" s="12">
        <f t="shared" si="220"/>
        <v>515.18500000000006</v>
      </c>
      <c r="V1626" s="12">
        <f t="shared" si="221"/>
        <v>-71.060000000000059</v>
      </c>
    </row>
    <row r="1627" spans="1:22" x14ac:dyDescent="0.25">
      <c r="A1627" s="6" t="s">
        <v>24</v>
      </c>
      <c r="B1627" s="6" t="s">
        <v>23</v>
      </c>
      <c r="C1627" s="6" t="s">
        <v>1080</v>
      </c>
      <c r="D1627" s="27" t="s">
        <v>1080</v>
      </c>
      <c r="E1627" s="6" t="s">
        <v>1054</v>
      </c>
      <c r="F1627" s="6" t="s">
        <v>1053</v>
      </c>
      <c r="G1627" s="27" t="s">
        <v>1052</v>
      </c>
      <c r="H1627" s="6" t="s">
        <v>1078</v>
      </c>
      <c r="I1627" s="6" t="s">
        <v>1079</v>
      </c>
      <c r="J1627" s="6" t="s">
        <v>1092</v>
      </c>
      <c r="K1627" s="12">
        <v>15</v>
      </c>
      <c r="L1627" s="9">
        <v>60.56</v>
      </c>
      <c r="M1627" s="12">
        <f t="shared" si="224"/>
        <v>908.40000000000009</v>
      </c>
      <c r="O1627" s="11">
        <f t="shared" si="216"/>
        <v>15.000000000000002</v>
      </c>
      <c r="P1627" s="12">
        <f t="shared" si="217"/>
        <v>0</v>
      </c>
      <c r="Q1627" s="12">
        <f t="shared" si="218"/>
        <v>15.000000000000002</v>
      </c>
      <c r="R1627" s="6" t="str">
        <f t="shared" si="219"/>
        <v>YES</v>
      </c>
      <c r="S1627" s="6" t="str">
        <f t="shared" si="222"/>
        <v>YES</v>
      </c>
      <c r="T1627" s="12">
        <f t="shared" si="223"/>
        <v>757</v>
      </c>
      <c r="U1627" s="12">
        <f t="shared" si="220"/>
        <v>908.40000000000009</v>
      </c>
      <c r="V1627" s="12">
        <f t="shared" si="221"/>
        <v>-151.40000000000009</v>
      </c>
    </row>
    <row r="1628" spans="1:22" x14ac:dyDescent="0.25">
      <c r="A1628" s="6" t="s">
        <v>24</v>
      </c>
      <c r="B1628" s="6" t="s">
        <v>23</v>
      </c>
      <c r="C1628" s="6" t="s">
        <v>1080</v>
      </c>
      <c r="D1628" s="27" t="s">
        <v>1080</v>
      </c>
      <c r="E1628" s="6" t="s">
        <v>1054</v>
      </c>
      <c r="F1628" s="6" t="s">
        <v>1053</v>
      </c>
      <c r="G1628" s="27" t="s">
        <v>1052</v>
      </c>
      <c r="H1628" s="6" t="s">
        <v>1078</v>
      </c>
      <c r="I1628" s="6" t="s">
        <v>1079</v>
      </c>
      <c r="J1628" s="6" t="s">
        <v>1093</v>
      </c>
      <c r="K1628" s="12">
        <v>5</v>
      </c>
      <c r="L1628" s="9">
        <v>360.45</v>
      </c>
      <c r="M1628" s="12">
        <f t="shared" si="224"/>
        <v>1802.25</v>
      </c>
      <c r="N1628" s="12">
        <v>18738.7</v>
      </c>
      <c r="O1628" s="11">
        <f t="shared" ref="O1628:O1691" si="225">M1628/L1628</f>
        <v>5</v>
      </c>
      <c r="P1628" s="12">
        <f t="shared" si="217"/>
        <v>51.986960743515056</v>
      </c>
      <c r="Q1628" s="12">
        <f t="shared" si="218"/>
        <v>56.986960743515056</v>
      </c>
      <c r="R1628" s="6" t="str">
        <f t="shared" si="219"/>
        <v>YES</v>
      </c>
      <c r="S1628" s="6" t="str">
        <f t="shared" si="222"/>
        <v>YES</v>
      </c>
      <c r="T1628" s="12">
        <f t="shared" si="223"/>
        <v>4505.625</v>
      </c>
      <c r="U1628" s="12">
        <f t="shared" si="220"/>
        <v>20540.95</v>
      </c>
      <c r="V1628" s="12">
        <f t="shared" si="221"/>
        <v>-16035.325000000001</v>
      </c>
    </row>
    <row r="1629" spans="1:22" x14ac:dyDescent="0.25">
      <c r="A1629" s="6" t="s">
        <v>24</v>
      </c>
      <c r="B1629" s="6" t="s">
        <v>23</v>
      </c>
      <c r="C1629" s="6" t="s">
        <v>1080</v>
      </c>
      <c r="D1629" s="27" t="s">
        <v>1080</v>
      </c>
      <c r="E1629" s="6" t="s">
        <v>1054</v>
      </c>
      <c r="F1629" s="6" t="s">
        <v>1053</v>
      </c>
      <c r="G1629" s="27" t="s">
        <v>1052</v>
      </c>
      <c r="H1629" s="6" t="s">
        <v>1078</v>
      </c>
      <c r="I1629" s="6" t="s">
        <v>1079</v>
      </c>
      <c r="J1629" s="6" t="s">
        <v>1093</v>
      </c>
      <c r="K1629" s="12">
        <v>7</v>
      </c>
      <c r="L1629" s="9">
        <v>58.6</v>
      </c>
      <c r="M1629" s="12">
        <f t="shared" si="224"/>
        <v>410.2</v>
      </c>
      <c r="O1629" s="11">
        <f t="shared" si="225"/>
        <v>7</v>
      </c>
      <c r="P1629" s="12">
        <f t="shared" si="217"/>
        <v>0</v>
      </c>
      <c r="Q1629" s="12">
        <f t="shared" si="218"/>
        <v>7</v>
      </c>
      <c r="R1629" s="6" t="str">
        <f t="shared" si="219"/>
        <v>NO</v>
      </c>
      <c r="S1629" s="6" t="str">
        <f t="shared" si="222"/>
        <v>YES</v>
      </c>
      <c r="T1629" s="12">
        <f t="shared" si="223"/>
        <v>732.5</v>
      </c>
      <c r="U1629" s="12">
        <f t="shared" si="220"/>
        <v>410.2</v>
      </c>
      <c r="V1629" s="12">
        <f t="shared" si="221"/>
        <v>322.3</v>
      </c>
    </row>
    <row r="1630" spans="1:22" x14ac:dyDescent="0.25">
      <c r="A1630" s="6" t="s">
        <v>24</v>
      </c>
      <c r="B1630" s="6" t="s">
        <v>23</v>
      </c>
      <c r="C1630" s="6" t="s">
        <v>1080</v>
      </c>
      <c r="D1630" s="27" t="s">
        <v>1080</v>
      </c>
      <c r="E1630" s="6" t="s">
        <v>1054</v>
      </c>
      <c r="F1630" s="6" t="s">
        <v>1053</v>
      </c>
      <c r="G1630" s="27" t="s">
        <v>1052</v>
      </c>
      <c r="H1630" s="6" t="s">
        <v>1078</v>
      </c>
      <c r="I1630" s="6" t="s">
        <v>1079</v>
      </c>
      <c r="J1630" s="6" t="s">
        <v>1093</v>
      </c>
      <c r="K1630" s="12">
        <v>12.5</v>
      </c>
      <c r="L1630" s="9">
        <v>94.22</v>
      </c>
      <c r="M1630" s="12">
        <f t="shared" si="224"/>
        <v>1177.75</v>
      </c>
      <c r="O1630" s="11">
        <f t="shared" si="225"/>
        <v>12.5</v>
      </c>
      <c r="P1630" s="12">
        <f t="shared" si="217"/>
        <v>0</v>
      </c>
      <c r="Q1630" s="12">
        <f t="shared" si="218"/>
        <v>12.5</v>
      </c>
      <c r="R1630" s="6" t="str">
        <f t="shared" si="219"/>
        <v>YES</v>
      </c>
      <c r="S1630" s="6" t="str">
        <f t="shared" si="222"/>
        <v>YES</v>
      </c>
      <c r="T1630" s="12">
        <f t="shared" si="223"/>
        <v>1177.75</v>
      </c>
      <c r="U1630" s="12">
        <f t="shared" si="220"/>
        <v>1177.75</v>
      </c>
      <c r="V1630" s="12">
        <f t="shared" si="221"/>
        <v>0</v>
      </c>
    </row>
    <row r="1631" spans="1:22" x14ac:dyDescent="0.25">
      <c r="A1631" s="6" t="s">
        <v>24</v>
      </c>
      <c r="B1631" s="6" t="s">
        <v>23</v>
      </c>
      <c r="C1631" s="6" t="s">
        <v>1080</v>
      </c>
      <c r="D1631" s="27" t="s">
        <v>1080</v>
      </c>
      <c r="E1631" s="6" t="s">
        <v>1054</v>
      </c>
      <c r="F1631" s="6" t="s">
        <v>1053</v>
      </c>
      <c r="G1631" s="27" t="s">
        <v>1052</v>
      </c>
      <c r="H1631" s="6" t="s">
        <v>1078</v>
      </c>
      <c r="I1631" s="6" t="s">
        <v>1079</v>
      </c>
      <c r="J1631" s="6" t="s">
        <v>1093</v>
      </c>
      <c r="K1631" s="12">
        <v>14.5</v>
      </c>
      <c r="L1631" s="9">
        <v>12.69</v>
      </c>
      <c r="M1631" s="12">
        <f t="shared" si="224"/>
        <v>184.005</v>
      </c>
      <c r="O1631" s="11">
        <f t="shared" si="225"/>
        <v>14.5</v>
      </c>
      <c r="P1631" s="12">
        <f t="shared" si="217"/>
        <v>0</v>
      </c>
      <c r="Q1631" s="12">
        <f t="shared" si="218"/>
        <v>14.5</v>
      </c>
      <c r="R1631" s="6" t="str">
        <f t="shared" si="219"/>
        <v>YES</v>
      </c>
      <c r="S1631" s="6" t="str">
        <f t="shared" si="222"/>
        <v>YES</v>
      </c>
      <c r="T1631" s="12">
        <f t="shared" si="223"/>
        <v>158.625</v>
      </c>
      <c r="U1631" s="12">
        <f t="shared" si="220"/>
        <v>184.005</v>
      </c>
      <c r="V1631" s="12">
        <f t="shared" si="221"/>
        <v>-25.379999999999995</v>
      </c>
    </row>
    <row r="1632" spans="1:22" x14ac:dyDescent="0.25">
      <c r="A1632" s="6" t="s">
        <v>24</v>
      </c>
      <c r="B1632" s="6" t="s">
        <v>23</v>
      </c>
      <c r="C1632" s="6" t="s">
        <v>1080</v>
      </c>
      <c r="D1632" s="27" t="s">
        <v>1080</v>
      </c>
      <c r="E1632" s="6" t="s">
        <v>1054</v>
      </c>
      <c r="F1632" s="6" t="s">
        <v>1053</v>
      </c>
      <c r="G1632" s="27" t="s">
        <v>1052</v>
      </c>
      <c r="H1632" s="6" t="s">
        <v>1078</v>
      </c>
      <c r="I1632" s="6" t="s">
        <v>1079</v>
      </c>
      <c r="J1632" s="6" t="s">
        <v>1093</v>
      </c>
      <c r="K1632" s="12">
        <v>15</v>
      </c>
      <c r="L1632" s="9">
        <v>14.68</v>
      </c>
      <c r="M1632" s="12">
        <f t="shared" si="224"/>
        <v>220.2</v>
      </c>
      <c r="O1632" s="11">
        <f t="shared" si="225"/>
        <v>15</v>
      </c>
      <c r="P1632" s="12">
        <f t="shared" si="217"/>
        <v>0</v>
      </c>
      <c r="Q1632" s="12">
        <f t="shared" si="218"/>
        <v>15</v>
      </c>
      <c r="R1632" s="6" t="str">
        <f t="shared" si="219"/>
        <v>YES</v>
      </c>
      <c r="S1632" s="6" t="str">
        <f t="shared" si="222"/>
        <v>YES</v>
      </c>
      <c r="T1632" s="12">
        <f t="shared" si="223"/>
        <v>183.5</v>
      </c>
      <c r="U1632" s="12">
        <f t="shared" si="220"/>
        <v>220.2</v>
      </c>
      <c r="V1632" s="12">
        <f t="shared" si="221"/>
        <v>-36.699999999999989</v>
      </c>
    </row>
    <row r="1633" spans="1:22" x14ac:dyDescent="0.25">
      <c r="A1633" s="6" t="s">
        <v>24</v>
      </c>
      <c r="B1633" s="6" t="s">
        <v>23</v>
      </c>
      <c r="C1633" s="6" t="s">
        <v>1080</v>
      </c>
      <c r="D1633" s="27" t="s">
        <v>1080</v>
      </c>
      <c r="E1633" s="6" t="s">
        <v>1054</v>
      </c>
      <c r="F1633" s="6" t="s">
        <v>1053</v>
      </c>
      <c r="G1633" s="27" t="s">
        <v>1052</v>
      </c>
      <c r="H1633" s="6" t="s">
        <v>1078</v>
      </c>
      <c r="I1633" s="6" t="s">
        <v>1079</v>
      </c>
      <c r="J1633" s="6" t="s">
        <v>1094</v>
      </c>
      <c r="K1633" s="12">
        <v>5</v>
      </c>
      <c r="L1633" s="9">
        <v>36</v>
      </c>
      <c r="M1633" s="12">
        <f t="shared" si="224"/>
        <v>180</v>
      </c>
      <c r="N1633" s="12">
        <v>2032.15</v>
      </c>
      <c r="O1633" s="11">
        <f t="shared" si="225"/>
        <v>5</v>
      </c>
      <c r="P1633" s="12">
        <f t="shared" si="217"/>
        <v>56.448611111111113</v>
      </c>
      <c r="Q1633" s="12">
        <f t="shared" si="218"/>
        <v>61.448611111111113</v>
      </c>
      <c r="R1633" s="6" t="str">
        <f t="shared" si="219"/>
        <v>YES</v>
      </c>
      <c r="S1633" s="6" t="str">
        <f t="shared" si="222"/>
        <v>YES</v>
      </c>
      <c r="T1633" s="12">
        <f t="shared" si="223"/>
        <v>450</v>
      </c>
      <c r="U1633" s="12">
        <f t="shared" si="220"/>
        <v>2212.15</v>
      </c>
      <c r="V1633" s="12">
        <f t="shared" si="221"/>
        <v>-1762.15</v>
      </c>
    </row>
    <row r="1634" spans="1:22" x14ac:dyDescent="0.25">
      <c r="A1634" s="6" t="s">
        <v>24</v>
      </c>
      <c r="B1634" s="6" t="s">
        <v>23</v>
      </c>
      <c r="C1634" s="6" t="s">
        <v>1080</v>
      </c>
      <c r="D1634" s="27" t="s">
        <v>1080</v>
      </c>
      <c r="E1634" s="6" t="s">
        <v>1054</v>
      </c>
      <c r="F1634" s="6" t="s">
        <v>1053</v>
      </c>
      <c r="G1634" s="27" t="s">
        <v>1052</v>
      </c>
      <c r="H1634" s="6" t="s">
        <v>1078</v>
      </c>
      <c r="I1634" s="6" t="s">
        <v>1079</v>
      </c>
      <c r="J1634" s="6" t="s">
        <v>1094</v>
      </c>
      <c r="K1634" s="12">
        <v>12.5</v>
      </c>
      <c r="L1634" s="9">
        <v>13.13</v>
      </c>
      <c r="M1634" s="12">
        <f t="shared" si="224"/>
        <v>164.125</v>
      </c>
      <c r="O1634" s="11">
        <f t="shared" si="225"/>
        <v>12.5</v>
      </c>
      <c r="P1634" s="12">
        <f t="shared" si="217"/>
        <v>0</v>
      </c>
      <c r="Q1634" s="12">
        <f t="shared" si="218"/>
        <v>12.5</v>
      </c>
      <c r="R1634" s="6" t="str">
        <f t="shared" si="219"/>
        <v>YES</v>
      </c>
      <c r="S1634" s="6" t="str">
        <f t="shared" si="222"/>
        <v>YES</v>
      </c>
      <c r="T1634" s="12">
        <f t="shared" si="223"/>
        <v>164.125</v>
      </c>
      <c r="U1634" s="12">
        <f t="shared" si="220"/>
        <v>164.125</v>
      </c>
      <c r="V1634" s="12">
        <f t="shared" si="221"/>
        <v>0</v>
      </c>
    </row>
    <row r="1635" spans="1:22" x14ac:dyDescent="0.25">
      <c r="A1635" s="6" t="s">
        <v>24</v>
      </c>
      <c r="B1635" s="6" t="s">
        <v>23</v>
      </c>
      <c r="C1635" s="6" t="s">
        <v>1080</v>
      </c>
      <c r="D1635" s="27" t="s">
        <v>1080</v>
      </c>
      <c r="E1635" s="6" t="s">
        <v>1054</v>
      </c>
      <c r="F1635" s="6" t="s">
        <v>1053</v>
      </c>
      <c r="G1635" s="27" t="s">
        <v>1052</v>
      </c>
      <c r="H1635" s="6" t="s">
        <v>1078</v>
      </c>
      <c r="I1635" s="6" t="s">
        <v>1079</v>
      </c>
      <c r="J1635" s="6" t="s">
        <v>1094</v>
      </c>
      <c r="K1635" s="12">
        <v>15</v>
      </c>
      <c r="L1635" s="9">
        <v>69.739999999999995</v>
      </c>
      <c r="M1635" s="12">
        <f t="shared" si="224"/>
        <v>1046.0999999999999</v>
      </c>
      <c r="O1635" s="11">
        <f t="shared" si="225"/>
        <v>15</v>
      </c>
      <c r="P1635" s="12">
        <f t="shared" si="217"/>
        <v>0</v>
      </c>
      <c r="Q1635" s="12">
        <f t="shared" si="218"/>
        <v>15</v>
      </c>
      <c r="R1635" s="6" t="str">
        <f t="shared" si="219"/>
        <v>YES</v>
      </c>
      <c r="S1635" s="6" t="str">
        <f t="shared" si="222"/>
        <v>YES</v>
      </c>
      <c r="T1635" s="12">
        <f t="shared" si="223"/>
        <v>871.74999999999989</v>
      </c>
      <c r="U1635" s="12">
        <f t="shared" si="220"/>
        <v>1046.0999999999999</v>
      </c>
      <c r="V1635" s="12">
        <f t="shared" si="221"/>
        <v>-174.35000000000002</v>
      </c>
    </row>
    <row r="1636" spans="1:22" x14ac:dyDescent="0.25">
      <c r="A1636" s="6" t="s">
        <v>24</v>
      </c>
      <c r="B1636" s="6" t="s">
        <v>23</v>
      </c>
      <c r="C1636" s="6" t="s">
        <v>1080</v>
      </c>
      <c r="D1636" s="27" t="s">
        <v>1080</v>
      </c>
      <c r="E1636" s="6" t="s">
        <v>1054</v>
      </c>
      <c r="F1636" s="6" t="s">
        <v>1053</v>
      </c>
      <c r="G1636" s="27" t="s">
        <v>1052</v>
      </c>
      <c r="H1636" s="6" t="s">
        <v>1078</v>
      </c>
      <c r="I1636" s="6" t="s">
        <v>1079</v>
      </c>
      <c r="J1636" s="6" t="s">
        <v>1095</v>
      </c>
      <c r="K1636" s="12">
        <v>5</v>
      </c>
      <c r="L1636" s="9">
        <v>461.29</v>
      </c>
      <c r="M1636" s="12">
        <f t="shared" si="224"/>
        <v>2306.4500000000003</v>
      </c>
      <c r="N1636" s="12">
        <f>29126.12+120</f>
        <v>29246.12</v>
      </c>
      <c r="O1636" s="11">
        <f t="shared" si="225"/>
        <v>5</v>
      </c>
      <c r="P1636" s="12">
        <f t="shared" si="217"/>
        <v>63.400724056450386</v>
      </c>
      <c r="Q1636" s="12">
        <f t="shared" si="218"/>
        <v>68.400724056450386</v>
      </c>
      <c r="R1636" s="6" t="str">
        <f t="shared" si="219"/>
        <v>YES</v>
      </c>
      <c r="S1636" s="6" t="str">
        <f t="shared" si="222"/>
        <v>YES</v>
      </c>
      <c r="T1636" s="12">
        <f t="shared" si="223"/>
        <v>5766.125</v>
      </c>
      <c r="U1636" s="12">
        <f t="shared" si="220"/>
        <v>31552.57</v>
      </c>
      <c r="V1636" s="12">
        <f t="shared" si="221"/>
        <v>-25786.445</v>
      </c>
    </row>
    <row r="1637" spans="1:22" x14ac:dyDescent="0.25">
      <c r="A1637" s="6" t="s">
        <v>24</v>
      </c>
      <c r="B1637" s="6" t="s">
        <v>23</v>
      </c>
      <c r="C1637" s="6" t="s">
        <v>1080</v>
      </c>
      <c r="D1637" s="27" t="s">
        <v>1080</v>
      </c>
      <c r="E1637" s="6" t="s">
        <v>1054</v>
      </c>
      <c r="F1637" s="6" t="s">
        <v>1053</v>
      </c>
      <c r="G1637" s="27" t="s">
        <v>1052</v>
      </c>
      <c r="H1637" s="6" t="s">
        <v>1078</v>
      </c>
      <c r="I1637" s="6" t="s">
        <v>1079</v>
      </c>
      <c r="J1637" s="6" t="s">
        <v>1095</v>
      </c>
      <c r="K1637" s="12">
        <v>7</v>
      </c>
      <c r="L1637" s="9">
        <v>80</v>
      </c>
      <c r="M1637" s="12">
        <f t="shared" si="224"/>
        <v>560</v>
      </c>
      <c r="O1637" s="11">
        <f t="shared" si="225"/>
        <v>7</v>
      </c>
      <c r="P1637" s="12">
        <f t="shared" si="217"/>
        <v>0</v>
      </c>
      <c r="Q1637" s="12">
        <f t="shared" si="218"/>
        <v>7</v>
      </c>
      <c r="R1637" s="6" t="str">
        <f t="shared" si="219"/>
        <v>NO</v>
      </c>
      <c r="S1637" s="6" t="str">
        <f t="shared" si="222"/>
        <v>YES</v>
      </c>
      <c r="T1637" s="12">
        <f t="shared" si="223"/>
        <v>1000</v>
      </c>
      <c r="U1637" s="12">
        <f t="shared" si="220"/>
        <v>560</v>
      </c>
      <c r="V1637" s="12">
        <f t="shared" si="221"/>
        <v>440</v>
      </c>
    </row>
    <row r="1638" spans="1:22" x14ac:dyDescent="0.25">
      <c r="A1638" s="6" t="s">
        <v>24</v>
      </c>
      <c r="B1638" s="6" t="s">
        <v>23</v>
      </c>
      <c r="C1638" s="6" t="s">
        <v>1080</v>
      </c>
      <c r="D1638" s="27" t="s">
        <v>1080</v>
      </c>
      <c r="E1638" s="6" t="s">
        <v>1054</v>
      </c>
      <c r="F1638" s="6" t="s">
        <v>1053</v>
      </c>
      <c r="G1638" s="27" t="s">
        <v>1052</v>
      </c>
      <c r="H1638" s="6" t="s">
        <v>1078</v>
      </c>
      <c r="I1638" s="6" t="s">
        <v>1079</v>
      </c>
      <c r="J1638" s="6" t="s">
        <v>1095</v>
      </c>
      <c r="K1638" s="12">
        <v>12.5</v>
      </c>
      <c r="L1638" s="9">
        <v>190.32</v>
      </c>
      <c r="M1638" s="12">
        <f t="shared" si="224"/>
        <v>2379</v>
      </c>
      <c r="O1638" s="11">
        <f t="shared" si="225"/>
        <v>12.5</v>
      </c>
      <c r="P1638" s="12">
        <f t="shared" si="217"/>
        <v>0</v>
      </c>
      <c r="Q1638" s="12">
        <f t="shared" si="218"/>
        <v>12.5</v>
      </c>
      <c r="R1638" s="6" t="str">
        <f t="shared" si="219"/>
        <v>YES</v>
      </c>
      <c r="S1638" s="6" t="str">
        <f t="shared" si="222"/>
        <v>YES</v>
      </c>
      <c r="T1638" s="12">
        <f t="shared" si="223"/>
        <v>2379</v>
      </c>
      <c r="U1638" s="12">
        <f t="shared" si="220"/>
        <v>2379</v>
      </c>
      <c r="V1638" s="12">
        <f t="shared" si="221"/>
        <v>0</v>
      </c>
    </row>
    <row r="1639" spans="1:22" x14ac:dyDescent="0.25">
      <c r="A1639" s="6" t="s">
        <v>24</v>
      </c>
      <c r="B1639" s="6" t="s">
        <v>23</v>
      </c>
      <c r="C1639" s="6" t="s">
        <v>1080</v>
      </c>
      <c r="D1639" s="27" t="s">
        <v>1080</v>
      </c>
      <c r="E1639" s="6" t="s">
        <v>1054</v>
      </c>
      <c r="F1639" s="6" t="s">
        <v>1053</v>
      </c>
      <c r="G1639" s="27" t="s">
        <v>1052</v>
      </c>
      <c r="H1639" s="6" t="s">
        <v>1078</v>
      </c>
      <c r="I1639" s="6" t="s">
        <v>1079</v>
      </c>
      <c r="J1639" s="6" t="s">
        <v>1095</v>
      </c>
      <c r="K1639" s="12">
        <v>14.5</v>
      </c>
      <c r="L1639" s="9">
        <v>20.55</v>
      </c>
      <c r="M1639" s="12">
        <f t="shared" si="224"/>
        <v>297.97500000000002</v>
      </c>
      <c r="O1639" s="11">
        <f t="shared" si="225"/>
        <v>14.5</v>
      </c>
      <c r="P1639" s="12">
        <f t="shared" si="217"/>
        <v>0</v>
      </c>
      <c r="Q1639" s="12">
        <f t="shared" si="218"/>
        <v>14.5</v>
      </c>
      <c r="R1639" s="6" t="str">
        <f t="shared" si="219"/>
        <v>YES</v>
      </c>
      <c r="S1639" s="6" t="str">
        <f t="shared" si="222"/>
        <v>YES</v>
      </c>
      <c r="T1639" s="12">
        <f t="shared" si="223"/>
        <v>256.875</v>
      </c>
      <c r="U1639" s="12">
        <f t="shared" si="220"/>
        <v>297.97500000000002</v>
      </c>
      <c r="V1639" s="12">
        <f t="shared" si="221"/>
        <v>-41.100000000000023</v>
      </c>
    </row>
    <row r="1640" spans="1:22" x14ac:dyDescent="0.25">
      <c r="A1640" s="6" t="s">
        <v>24</v>
      </c>
      <c r="B1640" s="6" t="s">
        <v>23</v>
      </c>
      <c r="C1640" s="6" t="s">
        <v>1080</v>
      </c>
      <c r="D1640" s="27" t="s">
        <v>1080</v>
      </c>
      <c r="E1640" s="6" t="s">
        <v>1054</v>
      </c>
      <c r="F1640" s="6" t="s">
        <v>1053</v>
      </c>
      <c r="G1640" s="27" t="s">
        <v>1052</v>
      </c>
      <c r="H1640" s="6" t="s">
        <v>1078</v>
      </c>
      <c r="I1640" s="6" t="s">
        <v>1079</v>
      </c>
      <c r="J1640" s="6" t="s">
        <v>1095</v>
      </c>
      <c r="K1640" s="12">
        <v>15</v>
      </c>
      <c r="L1640" s="9">
        <v>18.71</v>
      </c>
      <c r="M1640" s="12">
        <f t="shared" si="224"/>
        <v>280.65000000000003</v>
      </c>
      <c r="O1640" s="11">
        <f t="shared" si="225"/>
        <v>15.000000000000002</v>
      </c>
      <c r="P1640" s="12">
        <f t="shared" si="217"/>
        <v>0</v>
      </c>
      <c r="Q1640" s="12">
        <f t="shared" si="218"/>
        <v>15.000000000000002</v>
      </c>
      <c r="R1640" s="6" t="str">
        <f t="shared" si="219"/>
        <v>YES</v>
      </c>
      <c r="S1640" s="6" t="str">
        <f t="shared" si="222"/>
        <v>YES</v>
      </c>
      <c r="T1640" s="12">
        <f t="shared" si="223"/>
        <v>233.875</v>
      </c>
      <c r="U1640" s="12">
        <f t="shared" si="220"/>
        <v>280.65000000000003</v>
      </c>
      <c r="V1640" s="12">
        <f t="shared" si="221"/>
        <v>-46.775000000000034</v>
      </c>
    </row>
    <row r="1641" spans="1:22" x14ac:dyDescent="0.25">
      <c r="A1641" s="6" t="s">
        <v>24</v>
      </c>
      <c r="B1641" s="6" t="s">
        <v>23</v>
      </c>
      <c r="C1641" s="6" t="s">
        <v>1080</v>
      </c>
      <c r="D1641" s="27" t="s">
        <v>1080</v>
      </c>
      <c r="E1641" s="6" t="s">
        <v>1054</v>
      </c>
      <c r="F1641" s="6" t="s">
        <v>1053</v>
      </c>
      <c r="G1641" s="27" t="s">
        <v>1052</v>
      </c>
      <c r="H1641" s="6" t="s">
        <v>1078</v>
      </c>
      <c r="I1641" s="6" t="s">
        <v>1079</v>
      </c>
      <c r="J1641" s="6" t="s">
        <v>1096</v>
      </c>
      <c r="K1641" s="12">
        <v>5</v>
      </c>
      <c r="L1641" s="9">
        <v>464.43</v>
      </c>
      <c r="M1641" s="12">
        <f t="shared" si="224"/>
        <v>2322.15</v>
      </c>
      <c r="N1641" s="12">
        <v>30415.49</v>
      </c>
      <c r="O1641" s="11">
        <f t="shared" si="225"/>
        <v>5</v>
      </c>
      <c r="P1641" s="12">
        <f t="shared" si="217"/>
        <v>65.489933897465718</v>
      </c>
      <c r="Q1641" s="12">
        <f t="shared" si="218"/>
        <v>70.489933897465718</v>
      </c>
      <c r="R1641" s="6" t="str">
        <f t="shared" si="219"/>
        <v>YES</v>
      </c>
      <c r="S1641" s="6" t="str">
        <f t="shared" si="222"/>
        <v>YES</v>
      </c>
      <c r="T1641" s="12">
        <f t="shared" si="223"/>
        <v>5805.375</v>
      </c>
      <c r="U1641" s="12">
        <f t="shared" si="220"/>
        <v>32737.640000000003</v>
      </c>
      <c r="V1641" s="12">
        <f t="shared" si="221"/>
        <v>-26932.265000000003</v>
      </c>
    </row>
    <row r="1642" spans="1:22" x14ac:dyDescent="0.25">
      <c r="A1642" s="6" t="s">
        <v>24</v>
      </c>
      <c r="B1642" s="6" t="s">
        <v>23</v>
      </c>
      <c r="C1642" s="6" t="s">
        <v>1080</v>
      </c>
      <c r="D1642" s="27" t="s">
        <v>1080</v>
      </c>
      <c r="E1642" s="6" t="s">
        <v>1054</v>
      </c>
      <c r="F1642" s="6" t="s">
        <v>1053</v>
      </c>
      <c r="G1642" s="27" t="s">
        <v>1052</v>
      </c>
      <c r="H1642" s="6" t="s">
        <v>1078</v>
      </c>
      <c r="I1642" s="6" t="s">
        <v>1079</v>
      </c>
      <c r="J1642" s="6" t="s">
        <v>1096</v>
      </c>
      <c r="K1642" s="12">
        <v>7</v>
      </c>
      <c r="L1642" s="9">
        <v>80</v>
      </c>
      <c r="M1642" s="12">
        <f t="shared" si="224"/>
        <v>560</v>
      </c>
      <c r="O1642" s="11">
        <f t="shared" si="225"/>
        <v>7</v>
      </c>
      <c r="P1642" s="12">
        <f t="shared" si="217"/>
        <v>0</v>
      </c>
      <c r="Q1642" s="12">
        <f t="shared" si="218"/>
        <v>7</v>
      </c>
      <c r="R1642" s="6" t="str">
        <f t="shared" si="219"/>
        <v>NO</v>
      </c>
      <c r="S1642" s="6" t="str">
        <f t="shared" si="222"/>
        <v>YES</v>
      </c>
      <c r="T1642" s="12">
        <f t="shared" si="223"/>
        <v>1000</v>
      </c>
      <c r="U1642" s="12">
        <f t="shared" si="220"/>
        <v>560</v>
      </c>
      <c r="V1642" s="12">
        <f t="shared" si="221"/>
        <v>440</v>
      </c>
    </row>
    <row r="1643" spans="1:22" x14ac:dyDescent="0.25">
      <c r="A1643" s="6" t="s">
        <v>24</v>
      </c>
      <c r="B1643" s="6" t="s">
        <v>23</v>
      </c>
      <c r="C1643" s="6" t="s">
        <v>1080</v>
      </c>
      <c r="D1643" s="27" t="s">
        <v>1080</v>
      </c>
      <c r="E1643" s="6" t="s">
        <v>1054</v>
      </c>
      <c r="F1643" s="6" t="s">
        <v>1053</v>
      </c>
      <c r="G1643" s="27" t="s">
        <v>1052</v>
      </c>
      <c r="H1643" s="6" t="s">
        <v>1078</v>
      </c>
      <c r="I1643" s="6" t="s">
        <v>1079</v>
      </c>
      <c r="J1643" s="6" t="s">
        <v>1096</v>
      </c>
      <c r="K1643" s="12">
        <v>12.5</v>
      </c>
      <c r="L1643" s="9">
        <v>217.5</v>
      </c>
      <c r="M1643" s="12">
        <f t="shared" si="224"/>
        <v>2718.75</v>
      </c>
      <c r="O1643" s="11">
        <f t="shared" si="225"/>
        <v>12.5</v>
      </c>
      <c r="P1643" s="12">
        <f t="shared" si="217"/>
        <v>0</v>
      </c>
      <c r="Q1643" s="12">
        <f t="shared" si="218"/>
        <v>12.5</v>
      </c>
      <c r="R1643" s="6" t="str">
        <f t="shared" si="219"/>
        <v>YES</v>
      </c>
      <c r="S1643" s="6" t="str">
        <f t="shared" si="222"/>
        <v>YES</v>
      </c>
      <c r="T1643" s="12">
        <f t="shared" si="223"/>
        <v>2718.75</v>
      </c>
      <c r="U1643" s="12">
        <f t="shared" si="220"/>
        <v>2718.75</v>
      </c>
      <c r="V1643" s="12">
        <f t="shared" si="221"/>
        <v>0</v>
      </c>
    </row>
    <row r="1644" spans="1:22" x14ac:dyDescent="0.25">
      <c r="A1644" s="6" t="s">
        <v>24</v>
      </c>
      <c r="B1644" s="6" t="s">
        <v>23</v>
      </c>
      <c r="C1644" s="6" t="s">
        <v>1080</v>
      </c>
      <c r="D1644" s="27" t="s">
        <v>1080</v>
      </c>
      <c r="E1644" s="6" t="s">
        <v>1054</v>
      </c>
      <c r="F1644" s="6" t="s">
        <v>1053</v>
      </c>
      <c r="G1644" s="27" t="s">
        <v>1052</v>
      </c>
      <c r="H1644" s="6" t="s">
        <v>1078</v>
      </c>
      <c r="I1644" s="6" t="s">
        <v>1079</v>
      </c>
      <c r="J1644" s="6" t="s">
        <v>1096</v>
      </c>
      <c r="K1644" s="12">
        <v>14.5</v>
      </c>
      <c r="L1644" s="9">
        <v>7.93</v>
      </c>
      <c r="M1644" s="12">
        <f t="shared" si="224"/>
        <v>114.985</v>
      </c>
      <c r="O1644" s="11">
        <f t="shared" si="225"/>
        <v>14.5</v>
      </c>
      <c r="P1644" s="12">
        <f t="shared" si="217"/>
        <v>0</v>
      </c>
      <c r="Q1644" s="12">
        <f t="shared" si="218"/>
        <v>14.5</v>
      </c>
      <c r="R1644" s="6" t="str">
        <f t="shared" si="219"/>
        <v>YES</v>
      </c>
      <c r="S1644" s="6" t="str">
        <f t="shared" si="222"/>
        <v>YES</v>
      </c>
      <c r="T1644" s="12">
        <f t="shared" si="223"/>
        <v>99.125</v>
      </c>
      <c r="U1644" s="12">
        <f t="shared" si="220"/>
        <v>114.985</v>
      </c>
      <c r="V1644" s="12">
        <f t="shared" si="221"/>
        <v>-15.86</v>
      </c>
    </row>
    <row r="1645" spans="1:22" x14ac:dyDescent="0.25">
      <c r="A1645" s="6" t="s">
        <v>24</v>
      </c>
      <c r="B1645" s="6" t="s">
        <v>23</v>
      </c>
      <c r="C1645" s="6" t="s">
        <v>1080</v>
      </c>
      <c r="D1645" s="27" t="s">
        <v>1080</v>
      </c>
      <c r="E1645" s="6" t="s">
        <v>1054</v>
      </c>
      <c r="F1645" s="6" t="s">
        <v>1053</v>
      </c>
      <c r="G1645" s="27" t="s">
        <v>1052</v>
      </c>
      <c r="H1645" s="6" t="s">
        <v>1078</v>
      </c>
      <c r="I1645" s="6" t="s">
        <v>1079</v>
      </c>
      <c r="J1645" s="6" t="s">
        <v>1096</v>
      </c>
      <c r="K1645" s="12">
        <v>15</v>
      </c>
      <c r="L1645" s="9">
        <v>15.57</v>
      </c>
      <c r="M1645" s="12">
        <f t="shared" si="224"/>
        <v>233.55</v>
      </c>
      <c r="O1645" s="11">
        <f t="shared" si="225"/>
        <v>15</v>
      </c>
      <c r="P1645" s="12">
        <f t="shared" si="217"/>
        <v>0</v>
      </c>
      <c r="Q1645" s="12">
        <f t="shared" si="218"/>
        <v>15</v>
      </c>
      <c r="R1645" s="6" t="str">
        <f t="shared" si="219"/>
        <v>YES</v>
      </c>
      <c r="S1645" s="6" t="str">
        <f t="shared" si="222"/>
        <v>YES</v>
      </c>
      <c r="T1645" s="12">
        <f t="shared" si="223"/>
        <v>194.625</v>
      </c>
      <c r="U1645" s="12">
        <f t="shared" si="220"/>
        <v>233.55</v>
      </c>
      <c r="V1645" s="12">
        <f t="shared" si="221"/>
        <v>-38.925000000000011</v>
      </c>
    </row>
    <row r="1646" spans="1:22" x14ac:dyDescent="0.25">
      <c r="A1646" s="6" t="s">
        <v>24</v>
      </c>
      <c r="B1646" s="6" t="s">
        <v>23</v>
      </c>
      <c r="C1646" s="6" t="s">
        <v>1080</v>
      </c>
      <c r="D1646" s="27" t="s">
        <v>1080</v>
      </c>
      <c r="E1646" s="6" t="s">
        <v>1054</v>
      </c>
      <c r="F1646" s="6" t="s">
        <v>1053</v>
      </c>
      <c r="G1646" s="27" t="s">
        <v>1052</v>
      </c>
      <c r="H1646" s="6" t="s">
        <v>1078</v>
      </c>
      <c r="I1646" s="6" t="s">
        <v>1079</v>
      </c>
      <c r="J1646" s="6" t="s">
        <v>1097</v>
      </c>
      <c r="K1646" s="12">
        <v>12</v>
      </c>
      <c r="L1646" s="9">
        <v>154.1</v>
      </c>
      <c r="M1646" s="12">
        <f t="shared" si="224"/>
        <v>1849.1999999999998</v>
      </c>
      <c r="N1646" s="12">
        <f>22162.56+851.1</f>
        <v>23013.66</v>
      </c>
      <c r="O1646" s="11">
        <f t="shared" si="225"/>
        <v>12</v>
      </c>
      <c r="P1646" s="12">
        <f t="shared" si="217"/>
        <v>149.34237508111616</v>
      </c>
      <c r="Q1646" s="12">
        <f t="shared" si="218"/>
        <v>161.34237508111616</v>
      </c>
      <c r="R1646" s="6" t="str">
        <f t="shared" si="219"/>
        <v>YES</v>
      </c>
      <c r="S1646" s="6" t="str">
        <f t="shared" si="222"/>
        <v>YES</v>
      </c>
      <c r="T1646" s="12">
        <f t="shared" si="223"/>
        <v>1926.25</v>
      </c>
      <c r="U1646" s="12">
        <f t="shared" si="220"/>
        <v>24862.86</v>
      </c>
      <c r="V1646" s="12">
        <f t="shared" si="221"/>
        <v>-22936.61</v>
      </c>
    </row>
    <row r="1647" spans="1:22" x14ac:dyDescent="0.25">
      <c r="A1647" s="6" t="s">
        <v>24</v>
      </c>
      <c r="B1647" s="6" t="s">
        <v>23</v>
      </c>
      <c r="C1647" s="6" t="s">
        <v>1080</v>
      </c>
      <c r="D1647" s="27" t="s">
        <v>1080</v>
      </c>
      <c r="E1647" s="6" t="s">
        <v>1054</v>
      </c>
      <c r="F1647" s="6" t="s">
        <v>1053</v>
      </c>
      <c r="G1647" s="27" t="s">
        <v>1052</v>
      </c>
      <c r="H1647" s="6" t="s">
        <v>1078</v>
      </c>
      <c r="I1647" s="6" t="s">
        <v>1079</v>
      </c>
      <c r="J1647" s="6" t="s">
        <v>1097</v>
      </c>
      <c r="K1647" s="12">
        <v>16</v>
      </c>
      <c r="L1647" s="9">
        <v>305.10000000000002</v>
      </c>
      <c r="M1647" s="12">
        <f t="shared" si="224"/>
        <v>4881.6000000000004</v>
      </c>
      <c r="O1647" s="11">
        <f t="shared" si="225"/>
        <v>16</v>
      </c>
      <c r="P1647" s="12">
        <f t="shared" si="217"/>
        <v>0</v>
      </c>
      <c r="Q1647" s="12">
        <f t="shared" si="218"/>
        <v>16</v>
      </c>
      <c r="R1647" s="6" t="str">
        <f t="shared" si="219"/>
        <v>YES</v>
      </c>
      <c r="S1647" s="6" t="str">
        <f t="shared" si="222"/>
        <v>YES</v>
      </c>
      <c r="T1647" s="12">
        <f t="shared" si="223"/>
        <v>3813.7500000000005</v>
      </c>
      <c r="U1647" s="12">
        <f t="shared" si="220"/>
        <v>4881.6000000000004</v>
      </c>
      <c r="V1647" s="12">
        <f t="shared" si="221"/>
        <v>-1067.8499999999999</v>
      </c>
    </row>
    <row r="1648" spans="1:22" x14ac:dyDescent="0.25">
      <c r="A1648" s="6" t="s">
        <v>24</v>
      </c>
      <c r="B1648" s="6" t="s">
        <v>23</v>
      </c>
      <c r="C1648" s="6" t="s">
        <v>1080</v>
      </c>
      <c r="D1648" s="27" t="s">
        <v>1080</v>
      </c>
      <c r="E1648" s="6" t="s">
        <v>1054</v>
      </c>
      <c r="F1648" s="6" t="s">
        <v>1053</v>
      </c>
      <c r="G1648" s="27" t="s">
        <v>1052</v>
      </c>
      <c r="H1648" s="6" t="s">
        <v>1078</v>
      </c>
      <c r="I1648" s="6" t="s">
        <v>1079</v>
      </c>
      <c r="J1648" s="6" t="s">
        <v>1097</v>
      </c>
      <c r="K1648" s="12">
        <v>18</v>
      </c>
      <c r="L1648" s="9">
        <v>80</v>
      </c>
      <c r="M1648" s="12">
        <f t="shared" si="224"/>
        <v>1440</v>
      </c>
      <c r="O1648" s="11">
        <f t="shared" si="225"/>
        <v>18</v>
      </c>
      <c r="P1648" s="12">
        <f t="shared" si="217"/>
        <v>0</v>
      </c>
      <c r="Q1648" s="12">
        <f t="shared" si="218"/>
        <v>18</v>
      </c>
      <c r="R1648" s="6" t="str">
        <f t="shared" si="219"/>
        <v>YES</v>
      </c>
      <c r="S1648" s="6" t="str">
        <f t="shared" si="222"/>
        <v>YES</v>
      </c>
      <c r="T1648" s="12">
        <f t="shared" si="223"/>
        <v>1000</v>
      </c>
      <c r="U1648" s="12">
        <f t="shared" si="220"/>
        <v>1440</v>
      </c>
      <c r="V1648" s="12">
        <f t="shared" si="221"/>
        <v>-440</v>
      </c>
    </row>
    <row r="1649" spans="1:22" x14ac:dyDescent="0.25">
      <c r="A1649" s="6" t="s">
        <v>24</v>
      </c>
      <c r="B1649" s="6" t="s">
        <v>23</v>
      </c>
      <c r="C1649" s="6" t="s">
        <v>1080</v>
      </c>
      <c r="D1649" s="27" t="s">
        <v>1080</v>
      </c>
      <c r="E1649" s="6" t="s">
        <v>1054</v>
      </c>
      <c r="F1649" s="6" t="s">
        <v>1053</v>
      </c>
      <c r="G1649" s="27" t="s">
        <v>1052</v>
      </c>
      <c r="H1649" s="6" t="s">
        <v>1078</v>
      </c>
      <c r="I1649" s="6" t="s">
        <v>1079</v>
      </c>
      <c r="J1649" s="6" t="s">
        <v>1097</v>
      </c>
      <c r="K1649" s="12">
        <v>24</v>
      </c>
      <c r="L1649" s="9">
        <v>50.93</v>
      </c>
      <c r="M1649" s="12">
        <f t="shared" si="224"/>
        <v>1222.32</v>
      </c>
      <c r="O1649" s="11">
        <f t="shared" si="225"/>
        <v>24</v>
      </c>
      <c r="P1649" s="12">
        <f t="shared" si="217"/>
        <v>0</v>
      </c>
      <c r="Q1649" s="12">
        <f t="shared" si="218"/>
        <v>24</v>
      </c>
      <c r="R1649" s="6" t="str">
        <f t="shared" si="219"/>
        <v>YES</v>
      </c>
      <c r="S1649" s="6" t="str">
        <f t="shared" si="222"/>
        <v>YES</v>
      </c>
      <c r="T1649" s="12">
        <f t="shared" si="223"/>
        <v>636.625</v>
      </c>
      <c r="U1649" s="12">
        <f t="shared" si="220"/>
        <v>1222.32</v>
      </c>
      <c r="V1649" s="12">
        <f t="shared" si="221"/>
        <v>-585.69499999999994</v>
      </c>
    </row>
    <row r="1650" spans="1:22" x14ac:dyDescent="0.25">
      <c r="A1650" s="6" t="s">
        <v>24</v>
      </c>
      <c r="B1650" s="6" t="s">
        <v>23</v>
      </c>
      <c r="C1650" s="6" t="s">
        <v>1080</v>
      </c>
      <c r="D1650" s="27" t="s">
        <v>1080</v>
      </c>
      <c r="E1650" s="6" t="s">
        <v>1054</v>
      </c>
      <c r="F1650" s="6" t="s">
        <v>1053</v>
      </c>
      <c r="G1650" s="27" t="s">
        <v>1052</v>
      </c>
      <c r="H1650" s="6" t="s">
        <v>1078</v>
      </c>
      <c r="I1650" s="6" t="s">
        <v>1079</v>
      </c>
      <c r="J1650" s="6" t="s">
        <v>1097</v>
      </c>
      <c r="K1650" s="12">
        <v>27</v>
      </c>
      <c r="L1650" s="9">
        <v>5.42</v>
      </c>
      <c r="M1650" s="12">
        <f t="shared" si="224"/>
        <v>146.34</v>
      </c>
      <c r="O1650" s="11">
        <f t="shared" si="225"/>
        <v>27</v>
      </c>
      <c r="P1650" s="12">
        <f t="shared" si="217"/>
        <v>0</v>
      </c>
      <c r="Q1650" s="12">
        <f t="shared" si="218"/>
        <v>27</v>
      </c>
      <c r="R1650" s="6" t="str">
        <f t="shared" si="219"/>
        <v>YES</v>
      </c>
      <c r="S1650" s="6" t="str">
        <f t="shared" si="222"/>
        <v>YES</v>
      </c>
      <c r="T1650" s="12">
        <f t="shared" si="223"/>
        <v>67.75</v>
      </c>
      <c r="U1650" s="12">
        <f t="shared" si="220"/>
        <v>146.34</v>
      </c>
      <c r="V1650" s="12">
        <f t="shared" si="221"/>
        <v>-78.59</v>
      </c>
    </row>
    <row r="1651" spans="1:22" x14ac:dyDescent="0.25">
      <c r="A1651" s="6" t="s">
        <v>24</v>
      </c>
      <c r="B1651" s="6" t="s">
        <v>23</v>
      </c>
      <c r="C1651" s="6" t="s">
        <v>1080</v>
      </c>
      <c r="D1651" s="27" t="s">
        <v>1080</v>
      </c>
      <c r="E1651" s="6" t="s">
        <v>1054</v>
      </c>
      <c r="F1651" s="6" t="s">
        <v>1053</v>
      </c>
      <c r="G1651" s="27" t="s">
        <v>1052</v>
      </c>
      <c r="H1651" s="6" t="s">
        <v>1078</v>
      </c>
      <c r="I1651" s="6" t="s">
        <v>1079</v>
      </c>
      <c r="J1651" s="6" t="s">
        <v>1097</v>
      </c>
      <c r="K1651" s="12">
        <v>19.5</v>
      </c>
      <c r="L1651" s="9">
        <v>22.46</v>
      </c>
      <c r="M1651" s="12">
        <f t="shared" si="224"/>
        <v>437.97</v>
      </c>
      <c r="O1651" s="11">
        <f t="shared" si="225"/>
        <v>19.5</v>
      </c>
      <c r="P1651" s="12">
        <f t="shared" si="217"/>
        <v>0</v>
      </c>
      <c r="Q1651" s="12">
        <f t="shared" si="218"/>
        <v>19.5</v>
      </c>
      <c r="R1651" s="6" t="str">
        <f t="shared" si="219"/>
        <v>YES</v>
      </c>
      <c r="S1651" s="6" t="str">
        <f t="shared" si="222"/>
        <v>YES</v>
      </c>
      <c r="T1651" s="12">
        <f t="shared" si="223"/>
        <v>280.75</v>
      </c>
      <c r="U1651" s="12">
        <f t="shared" si="220"/>
        <v>437.97</v>
      </c>
      <c r="V1651" s="12">
        <f t="shared" si="221"/>
        <v>-157.22000000000003</v>
      </c>
    </row>
    <row r="1652" spans="1:22" x14ac:dyDescent="0.25">
      <c r="A1652" s="6" t="s">
        <v>24</v>
      </c>
      <c r="B1652" s="6" t="s">
        <v>23</v>
      </c>
      <c r="C1652" s="6" t="s">
        <v>1080</v>
      </c>
      <c r="D1652" s="27" t="s">
        <v>1080</v>
      </c>
      <c r="E1652" s="6" t="s">
        <v>1054</v>
      </c>
      <c r="F1652" s="6" t="s">
        <v>1053</v>
      </c>
      <c r="G1652" s="27" t="s">
        <v>1052</v>
      </c>
      <c r="H1652" s="6" t="s">
        <v>1078</v>
      </c>
      <c r="I1652" s="6" t="s">
        <v>1079</v>
      </c>
      <c r="J1652" s="6" t="s">
        <v>1097</v>
      </c>
      <c r="K1652" s="12">
        <v>15</v>
      </c>
      <c r="L1652" s="9">
        <v>4.7</v>
      </c>
      <c r="M1652" s="12">
        <f t="shared" si="224"/>
        <v>70.5</v>
      </c>
      <c r="O1652" s="11">
        <f t="shared" si="225"/>
        <v>15</v>
      </c>
      <c r="P1652" s="12">
        <f t="shared" si="217"/>
        <v>0</v>
      </c>
      <c r="Q1652" s="12">
        <f t="shared" si="218"/>
        <v>15</v>
      </c>
      <c r="R1652" s="6" t="str">
        <f t="shared" si="219"/>
        <v>YES</v>
      </c>
      <c r="S1652" s="6" t="str">
        <f t="shared" si="222"/>
        <v>YES</v>
      </c>
      <c r="T1652" s="12">
        <f t="shared" si="223"/>
        <v>58.75</v>
      </c>
      <c r="U1652" s="12">
        <f t="shared" si="220"/>
        <v>70.5</v>
      </c>
      <c r="V1652" s="12">
        <f t="shared" si="221"/>
        <v>-11.75</v>
      </c>
    </row>
    <row r="1653" spans="1:22" x14ac:dyDescent="0.25">
      <c r="A1653" s="6" t="s">
        <v>24</v>
      </c>
      <c r="B1653" s="6" t="s">
        <v>23</v>
      </c>
      <c r="C1653" s="6" t="s">
        <v>1080</v>
      </c>
      <c r="D1653" s="27" t="s">
        <v>1080</v>
      </c>
      <c r="E1653" s="6" t="s">
        <v>1054</v>
      </c>
      <c r="F1653" s="6" t="s">
        <v>1053</v>
      </c>
      <c r="G1653" s="27" t="s">
        <v>1052</v>
      </c>
      <c r="H1653" s="6" t="s">
        <v>1078</v>
      </c>
      <c r="I1653" s="6" t="s">
        <v>1079</v>
      </c>
      <c r="J1653" s="6" t="s">
        <v>1098</v>
      </c>
      <c r="K1653" s="12">
        <v>20</v>
      </c>
      <c r="L1653" s="9">
        <v>13.2</v>
      </c>
      <c r="M1653" s="12">
        <f t="shared" si="224"/>
        <v>264</v>
      </c>
      <c r="O1653" s="11">
        <f t="shared" si="225"/>
        <v>20</v>
      </c>
      <c r="P1653" s="12">
        <f t="shared" si="217"/>
        <v>0</v>
      </c>
      <c r="Q1653" s="12">
        <f t="shared" si="218"/>
        <v>20</v>
      </c>
      <c r="R1653" s="6" t="str">
        <f t="shared" si="219"/>
        <v>YES</v>
      </c>
      <c r="S1653" s="6" t="str">
        <f t="shared" si="222"/>
        <v>YES</v>
      </c>
      <c r="T1653" s="12">
        <f t="shared" si="223"/>
        <v>165</v>
      </c>
      <c r="U1653" s="12">
        <f t="shared" si="220"/>
        <v>264</v>
      </c>
      <c r="V1653" s="12">
        <f t="shared" si="221"/>
        <v>-99</v>
      </c>
    </row>
    <row r="1654" spans="1:22" x14ac:dyDescent="0.25">
      <c r="A1654" s="6" t="s">
        <v>24</v>
      </c>
      <c r="B1654" s="6" t="s">
        <v>23</v>
      </c>
      <c r="C1654" s="6" t="s">
        <v>1080</v>
      </c>
      <c r="D1654" s="27" t="s">
        <v>1080</v>
      </c>
      <c r="E1654" s="6" t="s">
        <v>1054</v>
      </c>
      <c r="F1654" s="6" t="s">
        <v>1053</v>
      </c>
      <c r="G1654" s="27" t="s">
        <v>1052</v>
      </c>
      <c r="H1654" s="6" t="s">
        <v>1078</v>
      </c>
      <c r="I1654" s="6" t="s">
        <v>1079</v>
      </c>
      <c r="J1654" s="6" t="s">
        <v>1099</v>
      </c>
      <c r="K1654" s="12">
        <v>16</v>
      </c>
      <c r="L1654" s="9">
        <v>64.819999999999993</v>
      </c>
      <c r="M1654" s="12">
        <f t="shared" si="224"/>
        <v>1037.1199999999999</v>
      </c>
      <c r="N1654" s="12">
        <v>4585.66</v>
      </c>
      <c r="O1654" s="11">
        <f t="shared" si="225"/>
        <v>16</v>
      </c>
      <c r="P1654" s="12">
        <f t="shared" si="217"/>
        <v>70.744523295279237</v>
      </c>
      <c r="Q1654" s="12">
        <f t="shared" si="218"/>
        <v>86.744523295279237</v>
      </c>
      <c r="R1654" s="6" t="str">
        <f t="shared" si="219"/>
        <v>YES</v>
      </c>
      <c r="S1654" s="6" t="str">
        <f t="shared" si="222"/>
        <v>YES</v>
      </c>
      <c r="T1654" s="12">
        <f t="shared" si="223"/>
        <v>810.24999999999989</v>
      </c>
      <c r="U1654" s="12">
        <f t="shared" si="220"/>
        <v>5622.78</v>
      </c>
      <c r="V1654" s="12">
        <f t="shared" si="221"/>
        <v>-4812.53</v>
      </c>
    </row>
    <row r="1655" spans="1:22" x14ac:dyDescent="0.25">
      <c r="A1655" s="6" t="s">
        <v>24</v>
      </c>
      <c r="B1655" s="6" t="s">
        <v>23</v>
      </c>
      <c r="C1655" s="6" t="s">
        <v>1080</v>
      </c>
      <c r="D1655" s="27" t="s">
        <v>1080</v>
      </c>
      <c r="E1655" s="6" t="s">
        <v>1054</v>
      </c>
      <c r="F1655" s="6" t="s">
        <v>1053</v>
      </c>
      <c r="G1655" s="27" t="s">
        <v>1052</v>
      </c>
      <c r="H1655" s="6" t="s">
        <v>1078</v>
      </c>
      <c r="I1655" s="6" t="s">
        <v>1079</v>
      </c>
      <c r="J1655" s="6" t="s">
        <v>1099</v>
      </c>
      <c r="K1655" s="12">
        <v>18</v>
      </c>
      <c r="L1655" s="9">
        <v>72.14</v>
      </c>
      <c r="M1655" s="12">
        <f t="shared" si="224"/>
        <v>1298.52</v>
      </c>
      <c r="O1655" s="11">
        <f t="shared" si="225"/>
        <v>18</v>
      </c>
      <c r="P1655" s="12">
        <f t="shared" si="217"/>
        <v>0</v>
      </c>
      <c r="Q1655" s="12">
        <f t="shared" si="218"/>
        <v>18</v>
      </c>
      <c r="R1655" s="6" t="str">
        <f t="shared" si="219"/>
        <v>YES</v>
      </c>
      <c r="S1655" s="6" t="str">
        <f t="shared" si="222"/>
        <v>YES</v>
      </c>
      <c r="T1655" s="12">
        <f t="shared" si="223"/>
        <v>901.75</v>
      </c>
      <c r="U1655" s="12">
        <f t="shared" si="220"/>
        <v>1298.52</v>
      </c>
      <c r="V1655" s="12">
        <f t="shared" si="221"/>
        <v>-396.77</v>
      </c>
    </row>
    <row r="1656" spans="1:22" x14ac:dyDescent="0.25">
      <c r="A1656" s="6" t="s">
        <v>24</v>
      </c>
      <c r="B1656" s="6" t="s">
        <v>23</v>
      </c>
      <c r="C1656" s="6" t="s">
        <v>1080</v>
      </c>
      <c r="D1656" s="27" t="s">
        <v>1080</v>
      </c>
      <c r="E1656" s="6" t="s">
        <v>1054</v>
      </c>
      <c r="F1656" s="6" t="s">
        <v>1053</v>
      </c>
      <c r="G1656" s="27" t="s">
        <v>1052</v>
      </c>
      <c r="H1656" s="6" t="s">
        <v>1078</v>
      </c>
      <c r="I1656" s="6" t="s">
        <v>1079</v>
      </c>
      <c r="J1656" s="6" t="s">
        <v>1099</v>
      </c>
      <c r="K1656" s="12">
        <v>24</v>
      </c>
      <c r="L1656" s="9">
        <v>1.88</v>
      </c>
      <c r="M1656" s="12">
        <f t="shared" si="224"/>
        <v>45.12</v>
      </c>
      <c r="O1656" s="11">
        <f t="shared" si="225"/>
        <v>24</v>
      </c>
      <c r="P1656" s="12">
        <f t="shared" si="217"/>
        <v>0</v>
      </c>
      <c r="Q1656" s="12">
        <f t="shared" si="218"/>
        <v>24</v>
      </c>
      <c r="R1656" s="6" t="str">
        <f t="shared" si="219"/>
        <v>YES</v>
      </c>
      <c r="S1656" s="6" t="str">
        <f t="shared" si="222"/>
        <v>YES</v>
      </c>
      <c r="T1656" s="12">
        <f t="shared" si="223"/>
        <v>23.5</v>
      </c>
      <c r="U1656" s="12">
        <f t="shared" si="220"/>
        <v>45.12</v>
      </c>
      <c r="V1656" s="12">
        <f t="shared" si="221"/>
        <v>-21.619999999999997</v>
      </c>
    </row>
    <row r="1657" spans="1:22" x14ac:dyDescent="0.25">
      <c r="A1657" s="6" t="s">
        <v>24</v>
      </c>
      <c r="B1657" s="6" t="s">
        <v>23</v>
      </c>
      <c r="C1657" s="6" t="s">
        <v>1080</v>
      </c>
      <c r="D1657" s="27" t="s">
        <v>1080</v>
      </c>
      <c r="E1657" s="6" t="s">
        <v>1054</v>
      </c>
      <c r="F1657" s="6" t="s">
        <v>1053</v>
      </c>
      <c r="G1657" s="27" t="s">
        <v>1052</v>
      </c>
      <c r="H1657" s="6" t="s">
        <v>1078</v>
      </c>
      <c r="I1657" s="6" t="s">
        <v>1079</v>
      </c>
      <c r="J1657" s="6" t="s">
        <v>1099</v>
      </c>
      <c r="K1657" s="12">
        <v>20</v>
      </c>
      <c r="L1657" s="9">
        <v>8</v>
      </c>
      <c r="M1657" s="12">
        <f t="shared" si="224"/>
        <v>160</v>
      </c>
      <c r="O1657" s="11">
        <f t="shared" si="225"/>
        <v>20</v>
      </c>
      <c r="P1657" s="12">
        <f t="shared" si="217"/>
        <v>0</v>
      </c>
      <c r="Q1657" s="12">
        <f t="shared" si="218"/>
        <v>20</v>
      </c>
      <c r="R1657" s="6" t="str">
        <f t="shared" si="219"/>
        <v>YES</v>
      </c>
      <c r="S1657" s="6" t="str">
        <f t="shared" si="222"/>
        <v>YES</v>
      </c>
      <c r="T1657" s="12">
        <f t="shared" si="223"/>
        <v>100</v>
      </c>
      <c r="U1657" s="12">
        <f t="shared" si="220"/>
        <v>160</v>
      </c>
      <c r="V1657" s="12">
        <f t="shared" si="221"/>
        <v>-60</v>
      </c>
    </row>
    <row r="1658" spans="1:22" x14ac:dyDescent="0.25">
      <c r="A1658" s="6" t="s">
        <v>24</v>
      </c>
      <c r="B1658" s="6" t="s">
        <v>23</v>
      </c>
      <c r="C1658" s="6" t="s">
        <v>1080</v>
      </c>
      <c r="D1658" s="27" t="s">
        <v>1080</v>
      </c>
      <c r="E1658" s="6" t="s">
        <v>1054</v>
      </c>
      <c r="F1658" s="6" t="s">
        <v>1053</v>
      </c>
      <c r="G1658" s="27" t="s">
        <v>1052</v>
      </c>
      <c r="H1658" s="6" t="s">
        <v>1078</v>
      </c>
      <c r="I1658" s="6" t="s">
        <v>1079</v>
      </c>
      <c r="J1658" s="6" t="s">
        <v>1100</v>
      </c>
      <c r="K1658" s="12">
        <v>7.5</v>
      </c>
      <c r="L1658" s="9">
        <v>91.51</v>
      </c>
      <c r="M1658" s="12">
        <f t="shared" si="224"/>
        <v>686.32500000000005</v>
      </c>
      <c r="N1658" s="12">
        <v>2810.57</v>
      </c>
      <c r="O1658" s="11">
        <f t="shared" si="225"/>
        <v>7.5</v>
      </c>
      <c r="P1658" s="12">
        <f t="shared" si="217"/>
        <v>30.713255381925471</v>
      </c>
      <c r="Q1658" s="12">
        <f t="shared" si="218"/>
        <v>38.213255381925478</v>
      </c>
      <c r="R1658" s="6" t="str">
        <f t="shared" si="219"/>
        <v>YES</v>
      </c>
      <c r="S1658" s="6" t="str">
        <f t="shared" si="222"/>
        <v>YES</v>
      </c>
      <c r="T1658" s="12">
        <f t="shared" si="223"/>
        <v>1143.875</v>
      </c>
      <c r="U1658" s="12">
        <f t="shared" si="220"/>
        <v>3496.8950000000004</v>
      </c>
      <c r="V1658" s="12">
        <f t="shared" si="221"/>
        <v>-2353.0200000000004</v>
      </c>
    </row>
    <row r="1659" spans="1:22" x14ac:dyDescent="0.25">
      <c r="A1659" s="6" t="s">
        <v>24</v>
      </c>
      <c r="B1659" s="6" t="s">
        <v>23</v>
      </c>
      <c r="C1659" s="6" t="s">
        <v>1080</v>
      </c>
      <c r="D1659" s="27" t="s">
        <v>1080</v>
      </c>
      <c r="E1659" s="6" t="s">
        <v>1054</v>
      </c>
      <c r="F1659" s="6" t="s">
        <v>1053</v>
      </c>
      <c r="G1659" s="27" t="s">
        <v>1052</v>
      </c>
      <c r="H1659" s="6" t="s">
        <v>1078</v>
      </c>
      <c r="I1659" s="6" t="s">
        <v>1079</v>
      </c>
      <c r="J1659" s="6" t="s">
        <v>1100</v>
      </c>
      <c r="K1659" s="12">
        <v>15</v>
      </c>
      <c r="L1659" s="9">
        <v>18.170000000000002</v>
      </c>
      <c r="M1659" s="12">
        <f t="shared" si="224"/>
        <v>272.55</v>
      </c>
      <c r="O1659" s="11">
        <f t="shared" si="225"/>
        <v>15</v>
      </c>
      <c r="P1659" s="12">
        <f t="shared" si="217"/>
        <v>0</v>
      </c>
      <c r="Q1659" s="12">
        <f t="shared" si="218"/>
        <v>15</v>
      </c>
      <c r="R1659" s="6" t="str">
        <f t="shared" si="219"/>
        <v>YES</v>
      </c>
      <c r="S1659" s="6" t="str">
        <f t="shared" si="222"/>
        <v>YES</v>
      </c>
      <c r="T1659" s="12">
        <f t="shared" si="223"/>
        <v>227.12500000000003</v>
      </c>
      <c r="U1659" s="12">
        <f t="shared" si="220"/>
        <v>272.55</v>
      </c>
      <c r="V1659" s="12">
        <f t="shared" si="221"/>
        <v>-45.424999999999983</v>
      </c>
    </row>
    <row r="1660" spans="1:22" x14ac:dyDescent="0.25">
      <c r="A1660" s="6" t="s">
        <v>24</v>
      </c>
      <c r="B1660" s="6" t="s">
        <v>23</v>
      </c>
      <c r="C1660" s="6" t="s">
        <v>1080</v>
      </c>
      <c r="D1660" s="27" t="s">
        <v>1080</v>
      </c>
      <c r="E1660" s="6" t="s">
        <v>1054</v>
      </c>
      <c r="F1660" s="6" t="s">
        <v>1053</v>
      </c>
      <c r="G1660" s="27" t="s">
        <v>1052</v>
      </c>
      <c r="H1660" s="6" t="s">
        <v>1078</v>
      </c>
      <c r="I1660" s="6" t="s">
        <v>1079</v>
      </c>
      <c r="J1660" s="6" t="s">
        <v>1101</v>
      </c>
      <c r="K1660" s="12">
        <v>5</v>
      </c>
      <c r="L1660" s="9">
        <v>475.45</v>
      </c>
      <c r="M1660" s="12">
        <f t="shared" si="224"/>
        <v>2377.25</v>
      </c>
      <c r="N1660" s="12">
        <f>15411.28</f>
        <v>15411.28</v>
      </c>
      <c r="O1660" s="11">
        <f t="shared" si="225"/>
        <v>5</v>
      </c>
      <c r="P1660" s="12">
        <f t="shared" si="217"/>
        <v>32.414091912924597</v>
      </c>
      <c r="Q1660" s="12">
        <f t="shared" si="218"/>
        <v>37.414091912924597</v>
      </c>
      <c r="R1660" s="6" t="str">
        <f t="shared" si="219"/>
        <v>YES</v>
      </c>
      <c r="S1660" s="6" t="str">
        <f t="shared" si="222"/>
        <v>YES</v>
      </c>
      <c r="T1660" s="12">
        <f t="shared" si="223"/>
        <v>5943.125</v>
      </c>
      <c r="U1660" s="12">
        <f t="shared" si="220"/>
        <v>17788.53</v>
      </c>
      <c r="V1660" s="12">
        <f t="shared" si="221"/>
        <v>-11845.404999999999</v>
      </c>
    </row>
    <row r="1661" spans="1:22" x14ac:dyDescent="0.25">
      <c r="A1661" s="6" t="s">
        <v>24</v>
      </c>
      <c r="B1661" s="6" t="s">
        <v>23</v>
      </c>
      <c r="C1661" s="6" t="s">
        <v>1080</v>
      </c>
      <c r="D1661" s="27" t="s">
        <v>1080</v>
      </c>
      <c r="E1661" s="6" t="s">
        <v>1054</v>
      </c>
      <c r="F1661" s="6" t="s">
        <v>1053</v>
      </c>
      <c r="G1661" s="27" t="s">
        <v>1052</v>
      </c>
      <c r="H1661" s="6" t="s">
        <v>1078</v>
      </c>
      <c r="I1661" s="6" t="s">
        <v>1079</v>
      </c>
      <c r="J1661" s="6" t="s">
        <v>1101</v>
      </c>
      <c r="K1661" s="12">
        <v>7.5</v>
      </c>
      <c r="L1661" s="9">
        <v>80</v>
      </c>
      <c r="M1661" s="12">
        <f t="shared" si="224"/>
        <v>600</v>
      </c>
      <c r="O1661" s="11">
        <f t="shared" si="225"/>
        <v>7.5</v>
      </c>
      <c r="P1661" s="12">
        <f t="shared" si="217"/>
        <v>0</v>
      </c>
      <c r="Q1661" s="12">
        <f t="shared" si="218"/>
        <v>7.5</v>
      </c>
      <c r="R1661" s="6" t="str">
        <f t="shared" si="219"/>
        <v>NO</v>
      </c>
      <c r="S1661" s="6" t="str">
        <f t="shared" si="222"/>
        <v>YES</v>
      </c>
      <c r="T1661" s="12">
        <f t="shared" si="223"/>
        <v>1000</v>
      </c>
      <c r="U1661" s="12">
        <f t="shared" si="220"/>
        <v>600</v>
      </c>
      <c r="V1661" s="12">
        <f t="shared" si="221"/>
        <v>400</v>
      </c>
    </row>
    <row r="1662" spans="1:22" x14ac:dyDescent="0.25">
      <c r="A1662" s="6" t="s">
        <v>24</v>
      </c>
      <c r="B1662" s="6" t="s">
        <v>23</v>
      </c>
      <c r="C1662" s="6" t="s">
        <v>1080</v>
      </c>
      <c r="D1662" s="27" t="s">
        <v>1080</v>
      </c>
      <c r="E1662" s="6" t="s">
        <v>1054</v>
      </c>
      <c r="F1662" s="6" t="s">
        <v>1053</v>
      </c>
      <c r="G1662" s="27" t="s">
        <v>1052</v>
      </c>
      <c r="H1662" s="6" t="s">
        <v>1078</v>
      </c>
      <c r="I1662" s="6" t="s">
        <v>1079</v>
      </c>
      <c r="J1662" s="6" t="s">
        <v>1101</v>
      </c>
      <c r="K1662" s="12">
        <v>12.5</v>
      </c>
      <c r="L1662" s="9">
        <v>201.98</v>
      </c>
      <c r="M1662" s="12">
        <f t="shared" si="224"/>
        <v>2524.75</v>
      </c>
      <c r="O1662" s="11">
        <f t="shared" si="225"/>
        <v>12.5</v>
      </c>
      <c r="P1662" s="12">
        <f t="shared" si="217"/>
        <v>0</v>
      </c>
      <c r="Q1662" s="12">
        <f t="shared" si="218"/>
        <v>12.5</v>
      </c>
      <c r="R1662" s="6" t="str">
        <f t="shared" si="219"/>
        <v>YES</v>
      </c>
      <c r="S1662" s="6" t="str">
        <f t="shared" si="222"/>
        <v>YES</v>
      </c>
      <c r="T1662" s="12">
        <f t="shared" si="223"/>
        <v>2524.75</v>
      </c>
      <c r="U1662" s="12">
        <f t="shared" si="220"/>
        <v>2524.75</v>
      </c>
      <c r="V1662" s="12">
        <f t="shared" si="221"/>
        <v>0</v>
      </c>
    </row>
    <row r="1663" spans="1:22" x14ac:dyDescent="0.25">
      <c r="A1663" s="6" t="s">
        <v>24</v>
      </c>
      <c r="B1663" s="6" t="s">
        <v>23</v>
      </c>
      <c r="C1663" s="6" t="s">
        <v>1080</v>
      </c>
      <c r="D1663" s="27" t="s">
        <v>1080</v>
      </c>
      <c r="E1663" s="6" t="s">
        <v>1054</v>
      </c>
      <c r="F1663" s="6" t="s">
        <v>1053</v>
      </c>
      <c r="G1663" s="27" t="s">
        <v>1052</v>
      </c>
      <c r="H1663" s="6" t="s">
        <v>1078</v>
      </c>
      <c r="I1663" s="6" t="s">
        <v>1079</v>
      </c>
      <c r="J1663" s="6" t="s">
        <v>1101</v>
      </c>
      <c r="K1663" s="12">
        <v>15</v>
      </c>
      <c r="L1663" s="9">
        <f>14.38+4.55</f>
        <v>18.93</v>
      </c>
      <c r="M1663" s="12">
        <f t="shared" si="224"/>
        <v>283.95</v>
      </c>
      <c r="O1663" s="11">
        <f t="shared" si="225"/>
        <v>15</v>
      </c>
      <c r="P1663" s="12">
        <f t="shared" si="217"/>
        <v>0</v>
      </c>
      <c r="Q1663" s="12">
        <f t="shared" si="218"/>
        <v>15</v>
      </c>
      <c r="R1663" s="6" t="str">
        <f t="shared" si="219"/>
        <v>YES</v>
      </c>
      <c r="S1663" s="6" t="str">
        <f t="shared" si="222"/>
        <v>YES</v>
      </c>
      <c r="T1663" s="12">
        <f t="shared" si="223"/>
        <v>236.625</v>
      </c>
      <c r="U1663" s="12">
        <f t="shared" si="220"/>
        <v>283.95</v>
      </c>
      <c r="V1663" s="12">
        <f t="shared" si="221"/>
        <v>-47.324999999999989</v>
      </c>
    </row>
    <row r="1664" spans="1:22" x14ac:dyDescent="0.25">
      <c r="A1664" s="6" t="s">
        <v>24</v>
      </c>
      <c r="B1664" s="6" t="s">
        <v>23</v>
      </c>
      <c r="C1664" s="6" t="s">
        <v>1080</v>
      </c>
      <c r="D1664" s="27" t="s">
        <v>1080</v>
      </c>
      <c r="E1664" s="6" t="s">
        <v>1054</v>
      </c>
      <c r="F1664" s="6" t="s">
        <v>1053</v>
      </c>
      <c r="G1664" s="27" t="s">
        <v>1052</v>
      </c>
      <c r="H1664" s="6" t="s">
        <v>1078</v>
      </c>
      <c r="I1664" s="6" t="s">
        <v>1079</v>
      </c>
      <c r="J1664" s="6" t="s">
        <v>1102</v>
      </c>
      <c r="K1664" s="12">
        <v>5</v>
      </c>
      <c r="L1664" s="9">
        <v>426.78</v>
      </c>
      <c r="M1664" s="12">
        <f t="shared" si="224"/>
        <v>2133.8999999999996</v>
      </c>
      <c r="N1664" s="12">
        <v>11078.82</v>
      </c>
      <c r="O1664" s="11">
        <f t="shared" si="225"/>
        <v>4.9999999999999991</v>
      </c>
      <c r="P1664" s="12">
        <f t="shared" si="217"/>
        <v>25.959088991986505</v>
      </c>
      <c r="Q1664" s="12">
        <f t="shared" si="218"/>
        <v>30.959088991986505</v>
      </c>
      <c r="R1664" s="6" t="str">
        <f t="shared" si="219"/>
        <v>YES</v>
      </c>
      <c r="S1664" s="6" t="str">
        <f t="shared" si="222"/>
        <v>YES</v>
      </c>
      <c r="T1664" s="12">
        <f t="shared" si="223"/>
        <v>5334.75</v>
      </c>
      <c r="U1664" s="12">
        <f t="shared" si="220"/>
        <v>13212.72</v>
      </c>
      <c r="V1664" s="12">
        <f t="shared" si="221"/>
        <v>-7877.9699999999993</v>
      </c>
    </row>
    <row r="1665" spans="1:22" x14ac:dyDescent="0.25">
      <c r="A1665" s="6" t="s">
        <v>24</v>
      </c>
      <c r="B1665" s="6" t="s">
        <v>23</v>
      </c>
      <c r="C1665" s="6" t="s">
        <v>1080</v>
      </c>
      <c r="D1665" s="27" t="s">
        <v>1080</v>
      </c>
      <c r="E1665" s="6" t="s">
        <v>1054</v>
      </c>
      <c r="F1665" s="6" t="s">
        <v>1053</v>
      </c>
      <c r="G1665" s="27" t="s">
        <v>1052</v>
      </c>
      <c r="H1665" s="6" t="s">
        <v>1078</v>
      </c>
      <c r="I1665" s="6" t="s">
        <v>1079</v>
      </c>
      <c r="J1665" s="6" t="s">
        <v>1102</v>
      </c>
      <c r="K1665" s="12">
        <v>7.5</v>
      </c>
      <c r="L1665" s="9">
        <v>52.47</v>
      </c>
      <c r="M1665" s="12">
        <f t="shared" si="224"/>
        <v>393.52499999999998</v>
      </c>
      <c r="O1665" s="11">
        <f t="shared" si="225"/>
        <v>7.5</v>
      </c>
      <c r="P1665" s="12">
        <f t="shared" si="217"/>
        <v>0</v>
      </c>
      <c r="Q1665" s="12">
        <f t="shared" si="218"/>
        <v>7.5</v>
      </c>
      <c r="R1665" s="6" t="str">
        <f t="shared" si="219"/>
        <v>NO</v>
      </c>
      <c r="S1665" s="6" t="str">
        <f t="shared" si="222"/>
        <v>YES</v>
      </c>
      <c r="T1665" s="12">
        <f t="shared" si="223"/>
        <v>655.875</v>
      </c>
      <c r="U1665" s="12">
        <f t="shared" si="220"/>
        <v>393.52499999999998</v>
      </c>
      <c r="V1665" s="12">
        <f t="shared" si="221"/>
        <v>262.35000000000002</v>
      </c>
    </row>
    <row r="1666" spans="1:22" x14ac:dyDescent="0.25">
      <c r="A1666" s="6" t="s">
        <v>24</v>
      </c>
      <c r="B1666" s="6" t="s">
        <v>23</v>
      </c>
      <c r="C1666" s="6" t="s">
        <v>1080</v>
      </c>
      <c r="D1666" s="27" t="s">
        <v>1080</v>
      </c>
      <c r="E1666" s="6" t="s">
        <v>1054</v>
      </c>
      <c r="F1666" s="6" t="s">
        <v>1053</v>
      </c>
      <c r="G1666" s="27" t="s">
        <v>1052</v>
      </c>
      <c r="H1666" s="6" t="s">
        <v>1078</v>
      </c>
      <c r="I1666" s="6" t="s">
        <v>1079</v>
      </c>
      <c r="J1666" s="6" t="s">
        <v>1102</v>
      </c>
      <c r="K1666" s="12">
        <v>12.5</v>
      </c>
      <c r="L1666" s="9">
        <v>70.040000000000006</v>
      </c>
      <c r="M1666" s="12">
        <f t="shared" si="224"/>
        <v>875.50000000000011</v>
      </c>
      <c r="O1666" s="11">
        <f t="shared" si="225"/>
        <v>12.5</v>
      </c>
      <c r="P1666" s="12">
        <f t="shared" ref="P1666:P1729" si="226">N1666/L1666</f>
        <v>0</v>
      </c>
      <c r="Q1666" s="12">
        <f t="shared" ref="Q1666:Q1729" si="227">(M1666+N1666)/L1666</f>
        <v>12.5</v>
      </c>
      <c r="R1666" s="6" t="str">
        <f t="shared" ref="R1666:R1729" si="228">IF(Q1666&gt;12.49,"YES","NO")</f>
        <v>YES</v>
      </c>
      <c r="S1666" s="6" t="str">
        <f t="shared" si="222"/>
        <v>YES</v>
      </c>
      <c r="T1666" s="12">
        <f t="shared" si="223"/>
        <v>875.50000000000011</v>
      </c>
      <c r="U1666" s="12">
        <f t="shared" ref="U1666:U1729" si="229">M1666+N1666</f>
        <v>875.50000000000011</v>
      </c>
      <c r="V1666" s="12">
        <f t="shared" ref="V1666:V1729" si="230">T1666-U1666</f>
        <v>0</v>
      </c>
    </row>
    <row r="1667" spans="1:22" x14ac:dyDescent="0.25">
      <c r="A1667" s="6" t="s">
        <v>24</v>
      </c>
      <c r="B1667" s="6" t="s">
        <v>23</v>
      </c>
      <c r="C1667" s="6" t="s">
        <v>1080</v>
      </c>
      <c r="D1667" s="27" t="s">
        <v>1080</v>
      </c>
      <c r="E1667" s="6" t="s">
        <v>1054</v>
      </c>
      <c r="F1667" s="6" t="s">
        <v>1053</v>
      </c>
      <c r="G1667" s="27" t="s">
        <v>1052</v>
      </c>
      <c r="H1667" s="6" t="s">
        <v>1078</v>
      </c>
      <c r="I1667" s="6" t="s">
        <v>1079</v>
      </c>
      <c r="J1667" s="6" t="s">
        <v>1102</v>
      </c>
      <c r="K1667" s="12">
        <v>15</v>
      </c>
      <c r="L1667" s="9">
        <v>8.4499999999999993</v>
      </c>
      <c r="M1667" s="12">
        <f t="shared" si="224"/>
        <v>126.74999999999999</v>
      </c>
      <c r="O1667" s="11">
        <f t="shared" si="225"/>
        <v>15</v>
      </c>
      <c r="P1667" s="12">
        <f t="shared" si="226"/>
        <v>0</v>
      </c>
      <c r="Q1667" s="12">
        <f t="shared" si="227"/>
        <v>15</v>
      </c>
      <c r="R1667" s="6" t="str">
        <f t="shared" si="228"/>
        <v>YES</v>
      </c>
      <c r="S1667" s="6" t="str">
        <f t="shared" si="222"/>
        <v>YES</v>
      </c>
      <c r="T1667" s="12">
        <f t="shared" si="223"/>
        <v>105.62499999999999</v>
      </c>
      <c r="U1667" s="12">
        <f t="shared" si="229"/>
        <v>126.74999999999999</v>
      </c>
      <c r="V1667" s="12">
        <f t="shared" si="230"/>
        <v>-21.125</v>
      </c>
    </row>
    <row r="1668" spans="1:22" x14ac:dyDescent="0.25">
      <c r="A1668" s="6" t="s">
        <v>24</v>
      </c>
      <c r="B1668" s="6" t="s">
        <v>23</v>
      </c>
      <c r="C1668" s="6" t="s">
        <v>1080</v>
      </c>
      <c r="D1668" s="27" t="s">
        <v>1080</v>
      </c>
      <c r="E1668" s="6" t="s">
        <v>1054</v>
      </c>
      <c r="F1668" s="6" t="s">
        <v>1053</v>
      </c>
      <c r="G1668" s="27" t="s">
        <v>1052</v>
      </c>
      <c r="H1668" s="6" t="s">
        <v>1078</v>
      </c>
      <c r="I1668" s="6" t="s">
        <v>1079</v>
      </c>
      <c r="J1668" s="6" t="s">
        <v>1103</v>
      </c>
      <c r="K1668" s="12">
        <v>5</v>
      </c>
      <c r="L1668" s="9">
        <v>321.47000000000003</v>
      </c>
      <c r="M1668" s="12">
        <f t="shared" si="224"/>
        <v>1607.3500000000001</v>
      </c>
      <c r="N1668" s="12">
        <v>7879.26</v>
      </c>
      <c r="O1668" s="11">
        <f t="shared" si="225"/>
        <v>5</v>
      </c>
      <c r="P1668" s="12">
        <f t="shared" si="226"/>
        <v>24.510094254518304</v>
      </c>
      <c r="Q1668" s="12">
        <f t="shared" si="227"/>
        <v>29.510094254518307</v>
      </c>
      <c r="R1668" s="6" t="str">
        <f t="shared" si="228"/>
        <v>YES</v>
      </c>
      <c r="S1668" s="6" t="str">
        <f t="shared" ref="S1668:S1731" si="231">IF(O1668&gt;3.32,"YES","NO")</f>
        <v>YES</v>
      </c>
      <c r="T1668" s="12">
        <f t="shared" ref="T1668:T1731" si="232">L1668*12.5</f>
        <v>4018.3750000000005</v>
      </c>
      <c r="U1668" s="12">
        <f t="shared" si="229"/>
        <v>9486.61</v>
      </c>
      <c r="V1668" s="12">
        <f t="shared" si="230"/>
        <v>-5468.2350000000006</v>
      </c>
    </row>
    <row r="1669" spans="1:22" x14ac:dyDescent="0.25">
      <c r="A1669" s="6" t="s">
        <v>24</v>
      </c>
      <c r="B1669" s="6" t="s">
        <v>23</v>
      </c>
      <c r="C1669" s="6" t="s">
        <v>1080</v>
      </c>
      <c r="D1669" s="27" t="s">
        <v>1080</v>
      </c>
      <c r="E1669" s="6" t="s">
        <v>1054</v>
      </c>
      <c r="F1669" s="6" t="s">
        <v>1053</v>
      </c>
      <c r="G1669" s="27" t="s">
        <v>1052</v>
      </c>
      <c r="H1669" s="6" t="s">
        <v>1078</v>
      </c>
      <c r="I1669" s="6" t="s">
        <v>1079</v>
      </c>
      <c r="J1669" s="6" t="s">
        <v>1103</v>
      </c>
      <c r="K1669" s="12">
        <v>7.5</v>
      </c>
      <c r="L1669" s="9">
        <v>78.02</v>
      </c>
      <c r="M1669" s="12">
        <f t="shared" si="224"/>
        <v>585.15</v>
      </c>
      <c r="O1669" s="11">
        <f t="shared" si="225"/>
        <v>7.5</v>
      </c>
      <c r="P1669" s="12">
        <f t="shared" si="226"/>
        <v>0</v>
      </c>
      <c r="Q1669" s="12">
        <f t="shared" si="227"/>
        <v>7.5</v>
      </c>
      <c r="R1669" s="6" t="str">
        <f t="shared" si="228"/>
        <v>NO</v>
      </c>
      <c r="S1669" s="6" t="str">
        <f t="shared" si="231"/>
        <v>YES</v>
      </c>
      <c r="T1669" s="12">
        <f t="shared" si="232"/>
        <v>975.25</v>
      </c>
      <c r="U1669" s="12">
        <f t="shared" si="229"/>
        <v>585.15</v>
      </c>
      <c r="V1669" s="12">
        <f t="shared" si="230"/>
        <v>390.1</v>
      </c>
    </row>
    <row r="1670" spans="1:22" x14ac:dyDescent="0.25">
      <c r="A1670" s="6" t="s">
        <v>24</v>
      </c>
      <c r="B1670" s="6" t="s">
        <v>23</v>
      </c>
      <c r="C1670" s="6" t="s">
        <v>1080</v>
      </c>
      <c r="D1670" s="27" t="s">
        <v>1080</v>
      </c>
      <c r="E1670" s="6" t="s">
        <v>1054</v>
      </c>
      <c r="F1670" s="6" t="s">
        <v>1053</v>
      </c>
      <c r="G1670" s="27" t="s">
        <v>1052</v>
      </c>
      <c r="H1670" s="6" t="s">
        <v>1078</v>
      </c>
      <c r="I1670" s="6" t="s">
        <v>1079</v>
      </c>
      <c r="J1670" s="6" t="s">
        <v>1103</v>
      </c>
      <c r="K1670" s="12">
        <v>15</v>
      </c>
      <c r="L1670" s="9">
        <v>6.65</v>
      </c>
      <c r="M1670" s="12">
        <f t="shared" si="224"/>
        <v>99.75</v>
      </c>
      <c r="O1670" s="11">
        <f t="shared" si="225"/>
        <v>15</v>
      </c>
      <c r="P1670" s="12">
        <f t="shared" si="226"/>
        <v>0</v>
      </c>
      <c r="Q1670" s="12">
        <f t="shared" si="227"/>
        <v>15</v>
      </c>
      <c r="R1670" s="6" t="str">
        <f t="shared" si="228"/>
        <v>YES</v>
      </c>
      <c r="S1670" s="6" t="str">
        <f t="shared" si="231"/>
        <v>YES</v>
      </c>
      <c r="T1670" s="12">
        <f t="shared" si="232"/>
        <v>83.125</v>
      </c>
      <c r="U1670" s="12">
        <f t="shared" si="229"/>
        <v>99.75</v>
      </c>
      <c r="V1670" s="12">
        <f t="shared" si="230"/>
        <v>-16.625</v>
      </c>
    </row>
    <row r="1671" spans="1:22" x14ac:dyDescent="0.25">
      <c r="A1671" s="6" t="s">
        <v>24</v>
      </c>
      <c r="B1671" s="6" t="s">
        <v>23</v>
      </c>
      <c r="C1671" s="6" t="s">
        <v>1080</v>
      </c>
      <c r="D1671" s="27" t="s">
        <v>1080</v>
      </c>
      <c r="E1671" s="6" t="s">
        <v>1054</v>
      </c>
      <c r="F1671" s="6" t="s">
        <v>1053</v>
      </c>
      <c r="G1671" s="27" t="s">
        <v>1052</v>
      </c>
      <c r="H1671" s="6" t="s">
        <v>1078</v>
      </c>
      <c r="I1671" s="6" t="s">
        <v>1079</v>
      </c>
      <c r="J1671" s="6" t="s">
        <v>1103</v>
      </c>
      <c r="K1671" s="12">
        <v>12.5</v>
      </c>
      <c r="L1671" s="9">
        <v>23.2</v>
      </c>
      <c r="M1671" s="12">
        <f t="shared" si="224"/>
        <v>290</v>
      </c>
      <c r="O1671" s="11">
        <f t="shared" si="225"/>
        <v>12.5</v>
      </c>
      <c r="P1671" s="12">
        <f t="shared" si="226"/>
        <v>0</v>
      </c>
      <c r="Q1671" s="12">
        <f t="shared" si="227"/>
        <v>12.5</v>
      </c>
      <c r="R1671" s="6" t="str">
        <f t="shared" si="228"/>
        <v>YES</v>
      </c>
      <c r="S1671" s="6" t="str">
        <f t="shared" si="231"/>
        <v>YES</v>
      </c>
      <c r="T1671" s="12">
        <f t="shared" si="232"/>
        <v>290</v>
      </c>
      <c r="U1671" s="12">
        <f t="shared" si="229"/>
        <v>290</v>
      </c>
      <c r="V1671" s="12">
        <f t="shared" si="230"/>
        <v>0</v>
      </c>
    </row>
    <row r="1672" spans="1:22" x14ac:dyDescent="0.25">
      <c r="A1672" s="6" t="s">
        <v>24</v>
      </c>
      <c r="B1672" s="6" t="s">
        <v>23</v>
      </c>
      <c r="C1672" s="6" t="s">
        <v>1080</v>
      </c>
      <c r="D1672" s="27" t="s">
        <v>1080</v>
      </c>
      <c r="E1672" s="6" t="s">
        <v>1054</v>
      </c>
      <c r="F1672" s="6" t="s">
        <v>1053</v>
      </c>
      <c r="G1672" s="27" t="s">
        <v>1052</v>
      </c>
      <c r="H1672" s="6" t="s">
        <v>1078</v>
      </c>
      <c r="I1672" s="6" t="s">
        <v>1079</v>
      </c>
      <c r="J1672" s="6" t="s">
        <v>1103</v>
      </c>
      <c r="K1672" s="12">
        <v>22.5</v>
      </c>
      <c r="L1672" s="9">
        <v>7.0000000000000007E-2</v>
      </c>
      <c r="M1672" s="12">
        <f t="shared" si="224"/>
        <v>1.5750000000000002</v>
      </c>
      <c r="O1672" s="11">
        <f t="shared" si="225"/>
        <v>22.5</v>
      </c>
      <c r="P1672" s="12">
        <f t="shared" si="226"/>
        <v>0</v>
      </c>
      <c r="Q1672" s="12">
        <f t="shared" si="227"/>
        <v>22.5</v>
      </c>
      <c r="R1672" s="6" t="str">
        <f t="shared" si="228"/>
        <v>YES</v>
      </c>
      <c r="S1672" s="6" t="str">
        <f t="shared" si="231"/>
        <v>YES</v>
      </c>
      <c r="T1672" s="12">
        <f t="shared" si="232"/>
        <v>0.87500000000000011</v>
      </c>
      <c r="U1672" s="12">
        <f t="shared" si="229"/>
        <v>1.5750000000000002</v>
      </c>
      <c r="V1672" s="12">
        <f t="shared" si="230"/>
        <v>-0.70000000000000007</v>
      </c>
    </row>
    <row r="1673" spans="1:22" x14ac:dyDescent="0.25">
      <c r="A1673" s="6" t="s">
        <v>24</v>
      </c>
      <c r="B1673" s="6" t="s">
        <v>23</v>
      </c>
      <c r="C1673" s="6" t="s">
        <v>1080</v>
      </c>
      <c r="D1673" s="27" t="s">
        <v>1080</v>
      </c>
      <c r="E1673" s="6" t="s">
        <v>1054</v>
      </c>
      <c r="F1673" s="6" t="s">
        <v>1053</v>
      </c>
      <c r="G1673" s="27" t="s">
        <v>1052</v>
      </c>
      <c r="H1673" s="6" t="s">
        <v>1078</v>
      </c>
      <c r="I1673" s="6" t="s">
        <v>1079</v>
      </c>
      <c r="J1673" s="6" t="s">
        <v>1104</v>
      </c>
      <c r="K1673" s="12">
        <v>5</v>
      </c>
      <c r="L1673" s="9">
        <v>33.54</v>
      </c>
      <c r="M1673" s="12">
        <f t="shared" si="224"/>
        <v>167.7</v>
      </c>
      <c r="N1673" s="12">
        <v>2309.4899999999998</v>
      </c>
      <c r="O1673" s="11">
        <f t="shared" si="225"/>
        <v>5</v>
      </c>
      <c r="P1673" s="12">
        <f t="shared" si="226"/>
        <v>68.857781753130581</v>
      </c>
      <c r="Q1673" s="12">
        <f t="shared" si="227"/>
        <v>73.857781753130581</v>
      </c>
      <c r="R1673" s="6" t="str">
        <f t="shared" si="228"/>
        <v>YES</v>
      </c>
      <c r="S1673" s="6" t="str">
        <f t="shared" si="231"/>
        <v>YES</v>
      </c>
      <c r="T1673" s="12">
        <f t="shared" si="232"/>
        <v>419.25</v>
      </c>
      <c r="U1673" s="12">
        <f t="shared" si="229"/>
        <v>2477.1899999999996</v>
      </c>
      <c r="V1673" s="12">
        <f t="shared" si="230"/>
        <v>-2057.9399999999996</v>
      </c>
    </row>
    <row r="1674" spans="1:22" x14ac:dyDescent="0.25">
      <c r="A1674" s="6" t="s">
        <v>24</v>
      </c>
      <c r="B1674" s="6" t="s">
        <v>23</v>
      </c>
      <c r="C1674" s="6" t="s">
        <v>1080</v>
      </c>
      <c r="D1674" s="27" t="s">
        <v>1080</v>
      </c>
      <c r="E1674" s="6" t="s">
        <v>1054</v>
      </c>
      <c r="F1674" s="6" t="s">
        <v>1053</v>
      </c>
      <c r="G1674" s="27" t="s">
        <v>1052</v>
      </c>
      <c r="H1674" s="6" t="s">
        <v>1078</v>
      </c>
      <c r="I1674" s="6" t="s">
        <v>1079</v>
      </c>
      <c r="J1674" s="6" t="s">
        <v>1104</v>
      </c>
      <c r="K1674" s="12">
        <v>6</v>
      </c>
      <c r="L1674" s="9">
        <v>58.49</v>
      </c>
      <c r="M1674" s="12">
        <f t="shared" si="224"/>
        <v>350.94</v>
      </c>
      <c r="O1674" s="11">
        <f t="shared" si="225"/>
        <v>6</v>
      </c>
      <c r="P1674" s="12">
        <f t="shared" si="226"/>
        <v>0</v>
      </c>
      <c r="Q1674" s="12">
        <f t="shared" si="227"/>
        <v>6</v>
      </c>
      <c r="R1674" s="6" t="str">
        <f t="shared" si="228"/>
        <v>NO</v>
      </c>
      <c r="S1674" s="6" t="str">
        <f t="shared" si="231"/>
        <v>YES</v>
      </c>
      <c r="T1674" s="12">
        <f t="shared" si="232"/>
        <v>731.125</v>
      </c>
      <c r="U1674" s="12">
        <f t="shared" si="229"/>
        <v>350.94</v>
      </c>
      <c r="V1674" s="12">
        <f t="shared" si="230"/>
        <v>380.185</v>
      </c>
    </row>
    <row r="1675" spans="1:22" x14ac:dyDescent="0.25">
      <c r="A1675" s="6" t="s">
        <v>24</v>
      </c>
      <c r="B1675" s="6" t="s">
        <v>23</v>
      </c>
      <c r="C1675" s="6" t="s">
        <v>1080</v>
      </c>
      <c r="D1675" s="27" t="s">
        <v>1080</v>
      </c>
      <c r="E1675" s="6" t="s">
        <v>1054</v>
      </c>
      <c r="F1675" s="6" t="s">
        <v>1053</v>
      </c>
      <c r="G1675" s="27" t="s">
        <v>1052</v>
      </c>
      <c r="H1675" s="6" t="s">
        <v>1078</v>
      </c>
      <c r="I1675" s="6" t="s">
        <v>1079</v>
      </c>
      <c r="J1675" s="6" t="s">
        <v>1104</v>
      </c>
      <c r="K1675" s="12">
        <v>7.5</v>
      </c>
      <c r="L1675" s="9">
        <v>69.37</v>
      </c>
      <c r="M1675" s="12">
        <f t="shared" si="224"/>
        <v>520.27500000000009</v>
      </c>
      <c r="O1675" s="11">
        <f t="shared" si="225"/>
        <v>7.5000000000000009</v>
      </c>
      <c r="P1675" s="12">
        <f t="shared" si="226"/>
        <v>0</v>
      </c>
      <c r="Q1675" s="12">
        <f t="shared" si="227"/>
        <v>7.5000000000000009</v>
      </c>
      <c r="R1675" s="6" t="str">
        <f t="shared" si="228"/>
        <v>NO</v>
      </c>
      <c r="S1675" s="6" t="str">
        <f t="shared" si="231"/>
        <v>YES</v>
      </c>
      <c r="T1675" s="12">
        <f t="shared" si="232"/>
        <v>867.125</v>
      </c>
      <c r="U1675" s="12">
        <f t="shared" si="229"/>
        <v>520.27500000000009</v>
      </c>
      <c r="V1675" s="12">
        <f t="shared" si="230"/>
        <v>346.84999999999991</v>
      </c>
    </row>
    <row r="1676" spans="1:22" x14ac:dyDescent="0.25">
      <c r="A1676" s="6" t="s">
        <v>24</v>
      </c>
      <c r="B1676" s="6" t="s">
        <v>23</v>
      </c>
      <c r="C1676" s="6" t="s">
        <v>1080</v>
      </c>
      <c r="D1676" s="27" t="s">
        <v>1080</v>
      </c>
      <c r="E1676" s="6" t="s">
        <v>1054</v>
      </c>
      <c r="F1676" s="6" t="s">
        <v>1053</v>
      </c>
      <c r="G1676" s="27" t="s">
        <v>1052</v>
      </c>
      <c r="H1676" s="6" t="s">
        <v>1078</v>
      </c>
      <c r="I1676" s="6" t="s">
        <v>1079</v>
      </c>
      <c r="J1676" s="6" t="s">
        <v>1104</v>
      </c>
      <c r="K1676" s="12">
        <v>15</v>
      </c>
      <c r="L1676" s="9">
        <v>2</v>
      </c>
      <c r="M1676" s="12">
        <f t="shared" si="224"/>
        <v>30</v>
      </c>
      <c r="O1676" s="11">
        <f t="shared" si="225"/>
        <v>15</v>
      </c>
      <c r="P1676" s="12">
        <f t="shared" si="226"/>
        <v>0</v>
      </c>
      <c r="Q1676" s="12">
        <f t="shared" si="227"/>
        <v>15</v>
      </c>
      <c r="R1676" s="6" t="str">
        <f t="shared" si="228"/>
        <v>YES</v>
      </c>
      <c r="S1676" s="6" t="str">
        <f t="shared" si="231"/>
        <v>YES</v>
      </c>
      <c r="T1676" s="12">
        <f t="shared" si="232"/>
        <v>25</v>
      </c>
      <c r="U1676" s="12">
        <f t="shared" si="229"/>
        <v>30</v>
      </c>
      <c r="V1676" s="12">
        <f t="shared" si="230"/>
        <v>-5</v>
      </c>
    </row>
    <row r="1677" spans="1:22" x14ac:dyDescent="0.25">
      <c r="A1677" s="6" t="s">
        <v>24</v>
      </c>
      <c r="B1677" s="6" t="s">
        <v>23</v>
      </c>
      <c r="C1677" s="6" t="s">
        <v>1080</v>
      </c>
      <c r="D1677" s="27" t="s">
        <v>1080</v>
      </c>
      <c r="E1677" s="6" t="s">
        <v>1054</v>
      </c>
      <c r="F1677" s="6" t="s">
        <v>1053</v>
      </c>
      <c r="G1677" s="27" t="s">
        <v>1052</v>
      </c>
      <c r="H1677" s="6" t="s">
        <v>1078</v>
      </c>
      <c r="I1677" s="6" t="s">
        <v>1079</v>
      </c>
      <c r="J1677" s="6" t="s">
        <v>1105</v>
      </c>
      <c r="K1677" s="12">
        <v>10</v>
      </c>
      <c r="L1677" s="9">
        <v>58.85</v>
      </c>
      <c r="M1677" s="12">
        <f t="shared" si="224"/>
        <v>588.5</v>
      </c>
      <c r="N1677" s="12">
        <v>828.09</v>
      </c>
      <c r="O1677" s="11">
        <f t="shared" si="225"/>
        <v>10</v>
      </c>
      <c r="P1677" s="12">
        <f t="shared" si="226"/>
        <v>14.071197960917587</v>
      </c>
      <c r="Q1677" s="12">
        <f t="shared" si="227"/>
        <v>24.071197960917591</v>
      </c>
      <c r="R1677" s="6" t="str">
        <f t="shared" si="228"/>
        <v>YES</v>
      </c>
      <c r="S1677" s="6" t="str">
        <f t="shared" si="231"/>
        <v>YES</v>
      </c>
      <c r="T1677" s="12">
        <f t="shared" si="232"/>
        <v>735.625</v>
      </c>
      <c r="U1677" s="12">
        <f t="shared" si="229"/>
        <v>1416.5900000000001</v>
      </c>
      <c r="V1677" s="12">
        <f t="shared" si="230"/>
        <v>-680.96500000000015</v>
      </c>
    </row>
    <row r="1678" spans="1:22" x14ac:dyDescent="0.25">
      <c r="A1678" s="6" t="s">
        <v>24</v>
      </c>
      <c r="B1678" s="6" t="s">
        <v>23</v>
      </c>
      <c r="C1678" s="6" t="s">
        <v>1080</v>
      </c>
      <c r="D1678" s="27" t="s">
        <v>1080</v>
      </c>
      <c r="E1678" s="6" t="s">
        <v>1054</v>
      </c>
      <c r="F1678" s="6" t="s">
        <v>1053</v>
      </c>
      <c r="G1678" s="27" t="s">
        <v>1052</v>
      </c>
      <c r="H1678" s="6" t="s">
        <v>1078</v>
      </c>
      <c r="I1678" s="6" t="s">
        <v>1079</v>
      </c>
      <c r="J1678" s="6" t="s">
        <v>1105</v>
      </c>
      <c r="K1678" s="12">
        <v>28.25</v>
      </c>
      <c r="L1678" s="9">
        <v>5.73</v>
      </c>
      <c r="M1678" s="12">
        <f t="shared" si="224"/>
        <v>161.8725</v>
      </c>
      <c r="O1678" s="11">
        <f t="shared" si="225"/>
        <v>28.25</v>
      </c>
      <c r="P1678" s="12">
        <f t="shared" si="226"/>
        <v>0</v>
      </c>
      <c r="Q1678" s="12">
        <f t="shared" si="227"/>
        <v>28.25</v>
      </c>
      <c r="R1678" s="6" t="str">
        <f t="shared" si="228"/>
        <v>YES</v>
      </c>
      <c r="S1678" s="6" t="str">
        <f t="shared" si="231"/>
        <v>YES</v>
      </c>
      <c r="T1678" s="12">
        <f t="shared" si="232"/>
        <v>71.625</v>
      </c>
      <c r="U1678" s="12">
        <f t="shared" si="229"/>
        <v>161.8725</v>
      </c>
      <c r="V1678" s="12">
        <f t="shared" si="230"/>
        <v>-90.247500000000002</v>
      </c>
    </row>
    <row r="1679" spans="1:22" x14ac:dyDescent="0.25">
      <c r="A1679" s="6" t="s">
        <v>24</v>
      </c>
      <c r="B1679" s="6" t="s">
        <v>23</v>
      </c>
      <c r="C1679" s="6" t="s">
        <v>1080</v>
      </c>
      <c r="D1679" s="27" t="s">
        <v>1080</v>
      </c>
      <c r="E1679" s="6" t="s">
        <v>1054</v>
      </c>
      <c r="F1679" s="6" t="s">
        <v>1053</v>
      </c>
      <c r="G1679" s="27" t="s">
        <v>1052</v>
      </c>
      <c r="H1679" s="6" t="s">
        <v>1078</v>
      </c>
      <c r="I1679" s="6" t="s">
        <v>1079</v>
      </c>
      <c r="J1679" s="6" t="s">
        <v>1106</v>
      </c>
      <c r="K1679" s="12">
        <v>10</v>
      </c>
      <c r="L1679" s="9">
        <v>30.24</v>
      </c>
      <c r="M1679" s="12">
        <f t="shared" si="224"/>
        <v>302.39999999999998</v>
      </c>
      <c r="N1679" s="12">
        <v>302.27</v>
      </c>
      <c r="O1679" s="11">
        <f t="shared" si="225"/>
        <v>10</v>
      </c>
      <c r="P1679" s="12">
        <f t="shared" si="226"/>
        <v>9.9957010582010586</v>
      </c>
      <c r="Q1679" s="12">
        <f t="shared" si="227"/>
        <v>19.995701058201057</v>
      </c>
      <c r="R1679" s="6" t="str">
        <f t="shared" si="228"/>
        <v>YES</v>
      </c>
      <c r="S1679" s="6" t="str">
        <f t="shared" si="231"/>
        <v>YES</v>
      </c>
      <c r="T1679" s="12">
        <f t="shared" si="232"/>
        <v>378</v>
      </c>
      <c r="U1679" s="12">
        <f t="shared" si="229"/>
        <v>604.66999999999996</v>
      </c>
      <c r="V1679" s="12">
        <f t="shared" si="230"/>
        <v>-226.66999999999996</v>
      </c>
    </row>
    <row r="1680" spans="1:22" x14ac:dyDescent="0.25">
      <c r="A1680" s="6" t="s">
        <v>24</v>
      </c>
      <c r="B1680" s="6" t="s">
        <v>23</v>
      </c>
      <c r="C1680" s="6" t="s">
        <v>1080</v>
      </c>
      <c r="D1680" s="27" t="s">
        <v>1080</v>
      </c>
      <c r="E1680" s="6" t="s">
        <v>1054</v>
      </c>
      <c r="F1680" s="6" t="s">
        <v>1053</v>
      </c>
      <c r="G1680" s="27" t="s">
        <v>1052</v>
      </c>
      <c r="H1680" s="6" t="s">
        <v>1078</v>
      </c>
      <c r="I1680" s="6" t="s">
        <v>1079</v>
      </c>
      <c r="J1680" s="6" t="s">
        <v>1106</v>
      </c>
      <c r="K1680" s="12">
        <v>15</v>
      </c>
      <c r="L1680" s="9">
        <v>20.149999999999999</v>
      </c>
      <c r="M1680" s="12">
        <f t="shared" si="224"/>
        <v>302.25</v>
      </c>
      <c r="O1680" s="11">
        <f t="shared" si="225"/>
        <v>15.000000000000002</v>
      </c>
      <c r="P1680" s="12">
        <f t="shared" si="226"/>
        <v>0</v>
      </c>
      <c r="Q1680" s="12">
        <f t="shared" si="227"/>
        <v>15.000000000000002</v>
      </c>
      <c r="R1680" s="6" t="str">
        <f t="shared" si="228"/>
        <v>YES</v>
      </c>
      <c r="S1680" s="6" t="str">
        <f t="shared" si="231"/>
        <v>YES</v>
      </c>
      <c r="T1680" s="12">
        <f t="shared" si="232"/>
        <v>251.87499999999997</v>
      </c>
      <c r="U1680" s="12">
        <f t="shared" si="229"/>
        <v>302.25</v>
      </c>
      <c r="V1680" s="12">
        <f t="shared" si="230"/>
        <v>-50.375000000000028</v>
      </c>
    </row>
    <row r="1681" spans="1:22" x14ac:dyDescent="0.25">
      <c r="A1681" s="6" t="s">
        <v>24</v>
      </c>
      <c r="B1681" s="6" t="s">
        <v>23</v>
      </c>
      <c r="C1681" s="6" t="s">
        <v>1080</v>
      </c>
      <c r="D1681" s="27" t="s">
        <v>1080</v>
      </c>
      <c r="E1681" s="6" t="s">
        <v>1054</v>
      </c>
      <c r="F1681" s="6" t="s">
        <v>1053</v>
      </c>
      <c r="G1681" s="27" t="s">
        <v>1052</v>
      </c>
      <c r="H1681" s="6" t="s">
        <v>1078</v>
      </c>
      <c r="I1681" s="6" t="s">
        <v>1079</v>
      </c>
      <c r="J1681" s="6" t="s">
        <v>1107</v>
      </c>
      <c r="K1681" s="12">
        <v>10</v>
      </c>
      <c r="L1681" s="9">
        <v>42.96</v>
      </c>
      <c r="M1681" s="12">
        <f t="shared" si="224"/>
        <v>429.6</v>
      </c>
      <c r="N1681" s="12">
        <v>514.44000000000005</v>
      </c>
      <c r="O1681" s="11">
        <f t="shared" si="225"/>
        <v>10</v>
      </c>
      <c r="P1681" s="12">
        <f t="shared" si="226"/>
        <v>11.974860335195531</v>
      </c>
      <c r="Q1681" s="12">
        <f t="shared" si="227"/>
        <v>21.974860335195533</v>
      </c>
      <c r="R1681" s="6" t="str">
        <f t="shared" si="228"/>
        <v>YES</v>
      </c>
      <c r="S1681" s="6" t="str">
        <f t="shared" si="231"/>
        <v>YES</v>
      </c>
      <c r="T1681" s="12">
        <f t="shared" si="232"/>
        <v>537</v>
      </c>
      <c r="U1681" s="12">
        <f t="shared" si="229"/>
        <v>944.04000000000008</v>
      </c>
      <c r="V1681" s="12">
        <f t="shared" si="230"/>
        <v>-407.04000000000008</v>
      </c>
    </row>
    <row r="1682" spans="1:22" x14ac:dyDescent="0.25">
      <c r="A1682" s="6" t="s">
        <v>24</v>
      </c>
      <c r="B1682" s="6" t="s">
        <v>23</v>
      </c>
      <c r="C1682" s="6" t="s">
        <v>1080</v>
      </c>
      <c r="D1682" s="27" t="s">
        <v>1080</v>
      </c>
      <c r="E1682" s="6" t="s">
        <v>1054</v>
      </c>
      <c r="F1682" s="6" t="s">
        <v>1053</v>
      </c>
      <c r="G1682" s="27" t="s">
        <v>1052</v>
      </c>
      <c r="H1682" s="6" t="s">
        <v>1078</v>
      </c>
      <c r="I1682" s="6" t="s">
        <v>1079</v>
      </c>
      <c r="J1682" s="6" t="s">
        <v>1107</v>
      </c>
      <c r="K1682" s="12">
        <v>15</v>
      </c>
      <c r="L1682" s="9">
        <v>6.73</v>
      </c>
      <c r="M1682" s="12">
        <f t="shared" si="224"/>
        <v>100.95</v>
      </c>
      <c r="O1682" s="11">
        <f t="shared" si="225"/>
        <v>15</v>
      </c>
      <c r="P1682" s="12">
        <f t="shared" si="226"/>
        <v>0</v>
      </c>
      <c r="Q1682" s="12">
        <f t="shared" si="227"/>
        <v>15</v>
      </c>
      <c r="R1682" s="6" t="str">
        <f t="shared" si="228"/>
        <v>YES</v>
      </c>
      <c r="S1682" s="6" t="str">
        <f t="shared" si="231"/>
        <v>YES</v>
      </c>
      <c r="T1682" s="12">
        <f t="shared" si="232"/>
        <v>84.125</v>
      </c>
      <c r="U1682" s="12">
        <f t="shared" si="229"/>
        <v>100.95</v>
      </c>
      <c r="V1682" s="12">
        <f t="shared" si="230"/>
        <v>-16.825000000000003</v>
      </c>
    </row>
    <row r="1683" spans="1:22" x14ac:dyDescent="0.25">
      <c r="A1683" s="6" t="s">
        <v>24</v>
      </c>
      <c r="B1683" s="6" t="s">
        <v>23</v>
      </c>
      <c r="C1683" s="6" t="s">
        <v>1080</v>
      </c>
      <c r="D1683" s="27" t="s">
        <v>1080</v>
      </c>
      <c r="E1683" s="6" t="s">
        <v>1054</v>
      </c>
      <c r="F1683" s="6" t="s">
        <v>1053</v>
      </c>
      <c r="G1683" s="27" t="s">
        <v>1052</v>
      </c>
      <c r="H1683" s="6" t="s">
        <v>1078</v>
      </c>
      <c r="I1683" s="6" t="s">
        <v>1079</v>
      </c>
      <c r="J1683" s="6" t="s">
        <v>1108</v>
      </c>
      <c r="K1683" s="12">
        <v>5</v>
      </c>
      <c r="L1683" s="9">
        <v>381.4</v>
      </c>
      <c r="M1683" s="12">
        <f t="shared" si="224"/>
        <v>1907</v>
      </c>
      <c r="N1683" s="12">
        <f>15693.59+120</f>
        <v>15813.59</v>
      </c>
      <c r="O1683" s="11">
        <f t="shared" si="225"/>
        <v>5</v>
      </c>
      <c r="P1683" s="12">
        <f t="shared" si="226"/>
        <v>41.461955951756686</v>
      </c>
      <c r="Q1683" s="12">
        <f t="shared" si="227"/>
        <v>46.461955951756686</v>
      </c>
      <c r="R1683" s="6" t="str">
        <f t="shared" si="228"/>
        <v>YES</v>
      </c>
      <c r="S1683" s="6" t="str">
        <f t="shared" si="231"/>
        <v>YES</v>
      </c>
      <c r="T1683" s="12">
        <f t="shared" si="232"/>
        <v>4767.5</v>
      </c>
      <c r="U1683" s="12">
        <f t="shared" si="229"/>
        <v>17720.59</v>
      </c>
      <c r="V1683" s="12">
        <f t="shared" si="230"/>
        <v>-12953.09</v>
      </c>
    </row>
    <row r="1684" spans="1:22" x14ac:dyDescent="0.25">
      <c r="A1684" s="6" t="s">
        <v>24</v>
      </c>
      <c r="B1684" s="6" t="s">
        <v>23</v>
      </c>
      <c r="C1684" s="6" t="s">
        <v>1080</v>
      </c>
      <c r="D1684" s="27" t="s">
        <v>1080</v>
      </c>
      <c r="E1684" s="6" t="s">
        <v>1054</v>
      </c>
      <c r="F1684" s="6" t="s">
        <v>1053</v>
      </c>
      <c r="G1684" s="27" t="s">
        <v>1052</v>
      </c>
      <c r="H1684" s="6" t="s">
        <v>1078</v>
      </c>
      <c r="I1684" s="6" t="s">
        <v>1079</v>
      </c>
      <c r="J1684" s="6" t="s">
        <v>1108</v>
      </c>
      <c r="K1684" s="12">
        <v>7.5</v>
      </c>
      <c r="L1684" s="9">
        <v>78.430000000000007</v>
      </c>
      <c r="M1684" s="12">
        <f t="shared" ref="M1684:M1747" si="233">+K1684*L1684</f>
        <v>588.22500000000002</v>
      </c>
      <c r="O1684" s="11">
        <f t="shared" si="225"/>
        <v>7.5</v>
      </c>
      <c r="P1684" s="12">
        <f t="shared" si="226"/>
        <v>0</v>
      </c>
      <c r="Q1684" s="12">
        <f t="shared" si="227"/>
        <v>7.5</v>
      </c>
      <c r="R1684" s="6" t="str">
        <f t="shared" si="228"/>
        <v>NO</v>
      </c>
      <c r="S1684" s="6" t="str">
        <f t="shared" si="231"/>
        <v>YES</v>
      </c>
      <c r="T1684" s="12">
        <f t="shared" si="232"/>
        <v>980.37500000000011</v>
      </c>
      <c r="U1684" s="12">
        <f t="shared" si="229"/>
        <v>588.22500000000002</v>
      </c>
      <c r="V1684" s="12">
        <f t="shared" si="230"/>
        <v>392.15000000000009</v>
      </c>
    </row>
    <row r="1685" spans="1:22" x14ac:dyDescent="0.25">
      <c r="A1685" s="6" t="s">
        <v>24</v>
      </c>
      <c r="B1685" s="6" t="s">
        <v>23</v>
      </c>
      <c r="C1685" s="6" t="s">
        <v>1080</v>
      </c>
      <c r="D1685" s="27" t="s">
        <v>1080</v>
      </c>
      <c r="E1685" s="6" t="s">
        <v>1054</v>
      </c>
      <c r="F1685" s="6" t="s">
        <v>1053</v>
      </c>
      <c r="G1685" s="27" t="s">
        <v>1052</v>
      </c>
      <c r="H1685" s="6" t="s">
        <v>1078</v>
      </c>
      <c r="I1685" s="6" t="s">
        <v>1079</v>
      </c>
      <c r="J1685" s="6" t="s">
        <v>1108</v>
      </c>
      <c r="K1685" s="12">
        <v>8.5</v>
      </c>
      <c r="L1685" s="9">
        <v>36.93</v>
      </c>
      <c r="M1685" s="12">
        <f t="shared" si="233"/>
        <v>313.90499999999997</v>
      </c>
      <c r="O1685" s="11">
        <f t="shared" si="225"/>
        <v>8.5</v>
      </c>
      <c r="P1685" s="12">
        <f t="shared" si="226"/>
        <v>0</v>
      </c>
      <c r="Q1685" s="12">
        <f t="shared" si="227"/>
        <v>8.5</v>
      </c>
      <c r="R1685" s="6" t="str">
        <f t="shared" si="228"/>
        <v>NO</v>
      </c>
      <c r="S1685" s="6" t="str">
        <f t="shared" si="231"/>
        <v>YES</v>
      </c>
      <c r="T1685" s="12">
        <f t="shared" si="232"/>
        <v>461.625</v>
      </c>
      <c r="U1685" s="12">
        <f t="shared" si="229"/>
        <v>313.90499999999997</v>
      </c>
      <c r="V1685" s="12">
        <f t="shared" si="230"/>
        <v>147.72000000000003</v>
      </c>
    </row>
    <row r="1686" spans="1:22" x14ac:dyDescent="0.25">
      <c r="A1686" s="6" t="s">
        <v>24</v>
      </c>
      <c r="B1686" s="6" t="s">
        <v>23</v>
      </c>
      <c r="C1686" s="6" t="s">
        <v>1080</v>
      </c>
      <c r="D1686" s="27" t="s">
        <v>1080</v>
      </c>
      <c r="E1686" s="6" t="s">
        <v>1054</v>
      </c>
      <c r="F1686" s="6" t="s">
        <v>1053</v>
      </c>
      <c r="G1686" s="27" t="s">
        <v>1052</v>
      </c>
      <c r="H1686" s="6" t="s">
        <v>1078</v>
      </c>
      <c r="I1686" s="6" t="s">
        <v>1079</v>
      </c>
      <c r="J1686" s="6" t="s">
        <v>1108</v>
      </c>
      <c r="K1686" s="12">
        <v>15</v>
      </c>
      <c r="L1686" s="9">
        <f>23.78+12.73</f>
        <v>36.510000000000005</v>
      </c>
      <c r="M1686" s="12">
        <f t="shared" si="233"/>
        <v>547.65000000000009</v>
      </c>
      <c r="O1686" s="11">
        <f t="shared" si="225"/>
        <v>15</v>
      </c>
      <c r="P1686" s="12">
        <f t="shared" si="226"/>
        <v>0</v>
      </c>
      <c r="Q1686" s="12">
        <f t="shared" si="227"/>
        <v>15</v>
      </c>
      <c r="R1686" s="6" t="str">
        <f t="shared" si="228"/>
        <v>YES</v>
      </c>
      <c r="S1686" s="6" t="str">
        <f t="shared" si="231"/>
        <v>YES</v>
      </c>
      <c r="T1686" s="12">
        <f t="shared" si="232"/>
        <v>456.37500000000006</v>
      </c>
      <c r="U1686" s="12">
        <f t="shared" si="229"/>
        <v>547.65000000000009</v>
      </c>
      <c r="V1686" s="12">
        <f t="shared" si="230"/>
        <v>-91.275000000000034</v>
      </c>
    </row>
    <row r="1687" spans="1:22" x14ac:dyDescent="0.25">
      <c r="A1687" s="6" t="s">
        <v>24</v>
      </c>
      <c r="B1687" s="6" t="s">
        <v>23</v>
      </c>
      <c r="C1687" s="6" t="s">
        <v>1080</v>
      </c>
      <c r="D1687" s="27" t="s">
        <v>1080</v>
      </c>
      <c r="E1687" s="6" t="s">
        <v>1054</v>
      </c>
      <c r="F1687" s="6" t="s">
        <v>1053</v>
      </c>
      <c r="G1687" s="27" t="s">
        <v>1052</v>
      </c>
      <c r="H1687" s="6" t="s">
        <v>1078</v>
      </c>
      <c r="I1687" s="6" t="s">
        <v>1079</v>
      </c>
      <c r="J1687" s="6" t="s">
        <v>1108</v>
      </c>
      <c r="K1687" s="12">
        <v>12.5</v>
      </c>
      <c r="L1687" s="9">
        <v>86.74</v>
      </c>
      <c r="M1687" s="12">
        <f t="shared" si="233"/>
        <v>1084.25</v>
      </c>
      <c r="O1687" s="11">
        <f t="shared" si="225"/>
        <v>12.5</v>
      </c>
      <c r="P1687" s="12">
        <f t="shared" si="226"/>
        <v>0</v>
      </c>
      <c r="Q1687" s="12">
        <f t="shared" si="227"/>
        <v>12.5</v>
      </c>
      <c r="R1687" s="6" t="str">
        <f t="shared" si="228"/>
        <v>YES</v>
      </c>
      <c r="S1687" s="6" t="str">
        <f t="shared" si="231"/>
        <v>YES</v>
      </c>
      <c r="T1687" s="12">
        <f t="shared" si="232"/>
        <v>1084.25</v>
      </c>
      <c r="U1687" s="12">
        <f t="shared" si="229"/>
        <v>1084.25</v>
      </c>
      <c r="V1687" s="12">
        <f t="shared" si="230"/>
        <v>0</v>
      </c>
    </row>
    <row r="1688" spans="1:22" x14ac:dyDescent="0.25">
      <c r="A1688" s="6" t="s">
        <v>24</v>
      </c>
      <c r="B1688" s="6" t="s">
        <v>23</v>
      </c>
      <c r="C1688" s="6" t="s">
        <v>1080</v>
      </c>
      <c r="D1688" s="27" t="s">
        <v>1080</v>
      </c>
      <c r="E1688" s="6" t="s">
        <v>1054</v>
      </c>
      <c r="F1688" s="6" t="s">
        <v>1053</v>
      </c>
      <c r="G1688" s="27" t="s">
        <v>1052</v>
      </c>
      <c r="H1688" s="6" t="s">
        <v>1078</v>
      </c>
      <c r="I1688" s="6" t="s">
        <v>1079</v>
      </c>
      <c r="J1688" s="6" t="s">
        <v>1109</v>
      </c>
      <c r="K1688" s="12">
        <v>5</v>
      </c>
      <c r="L1688" s="9">
        <v>316.45</v>
      </c>
      <c r="M1688" s="12">
        <f t="shared" si="233"/>
        <v>1582.25</v>
      </c>
      <c r="N1688" s="12">
        <v>15471.99</v>
      </c>
      <c r="O1688" s="11">
        <f t="shared" si="225"/>
        <v>5</v>
      </c>
      <c r="P1688" s="12">
        <f t="shared" si="226"/>
        <v>48.892368462632326</v>
      </c>
      <c r="Q1688" s="12">
        <f t="shared" si="227"/>
        <v>53.892368462632319</v>
      </c>
      <c r="R1688" s="6" t="str">
        <f t="shared" si="228"/>
        <v>YES</v>
      </c>
      <c r="S1688" s="6" t="str">
        <f t="shared" si="231"/>
        <v>YES</v>
      </c>
      <c r="T1688" s="12">
        <f t="shared" si="232"/>
        <v>3955.625</v>
      </c>
      <c r="U1688" s="12">
        <f t="shared" si="229"/>
        <v>17054.239999999998</v>
      </c>
      <c r="V1688" s="12">
        <f t="shared" si="230"/>
        <v>-13098.614999999998</v>
      </c>
    </row>
    <row r="1689" spans="1:22" x14ac:dyDescent="0.25">
      <c r="A1689" s="6" t="s">
        <v>24</v>
      </c>
      <c r="B1689" s="6" t="s">
        <v>23</v>
      </c>
      <c r="C1689" s="6" t="s">
        <v>1080</v>
      </c>
      <c r="D1689" s="27" t="s">
        <v>1080</v>
      </c>
      <c r="E1689" s="6" t="s">
        <v>1054</v>
      </c>
      <c r="F1689" s="6" t="s">
        <v>1053</v>
      </c>
      <c r="G1689" s="27" t="s">
        <v>1052</v>
      </c>
      <c r="H1689" s="6" t="s">
        <v>1078</v>
      </c>
      <c r="I1689" s="6" t="s">
        <v>1079</v>
      </c>
      <c r="J1689" s="6" t="s">
        <v>1109</v>
      </c>
      <c r="K1689" s="12">
        <v>6</v>
      </c>
      <c r="L1689" s="9">
        <v>57.55</v>
      </c>
      <c r="M1689" s="12">
        <f t="shared" si="233"/>
        <v>345.29999999999995</v>
      </c>
      <c r="O1689" s="11">
        <f t="shared" si="225"/>
        <v>5.9999999999999991</v>
      </c>
      <c r="P1689" s="12">
        <f t="shared" si="226"/>
        <v>0</v>
      </c>
      <c r="Q1689" s="12">
        <f t="shared" si="227"/>
        <v>5.9999999999999991</v>
      </c>
      <c r="R1689" s="6" t="str">
        <f t="shared" si="228"/>
        <v>NO</v>
      </c>
      <c r="S1689" s="6" t="str">
        <f t="shared" si="231"/>
        <v>YES</v>
      </c>
      <c r="T1689" s="12">
        <f t="shared" si="232"/>
        <v>719.375</v>
      </c>
      <c r="U1689" s="12">
        <f t="shared" si="229"/>
        <v>345.29999999999995</v>
      </c>
      <c r="V1689" s="12">
        <f t="shared" si="230"/>
        <v>374.07500000000005</v>
      </c>
    </row>
    <row r="1690" spans="1:22" x14ac:dyDescent="0.25">
      <c r="A1690" s="6" t="s">
        <v>24</v>
      </c>
      <c r="B1690" s="6" t="s">
        <v>23</v>
      </c>
      <c r="C1690" s="6" t="s">
        <v>1080</v>
      </c>
      <c r="D1690" s="27" t="s">
        <v>1080</v>
      </c>
      <c r="E1690" s="6" t="s">
        <v>1054</v>
      </c>
      <c r="F1690" s="6" t="s">
        <v>1053</v>
      </c>
      <c r="G1690" s="27" t="s">
        <v>1052</v>
      </c>
      <c r="H1690" s="6" t="s">
        <v>1078</v>
      </c>
      <c r="I1690" s="6" t="s">
        <v>1079</v>
      </c>
      <c r="J1690" s="6" t="s">
        <v>1109</v>
      </c>
      <c r="K1690" s="12">
        <v>8.5</v>
      </c>
      <c r="L1690" s="9">
        <v>52.36</v>
      </c>
      <c r="M1690" s="12">
        <f t="shared" si="233"/>
        <v>445.06</v>
      </c>
      <c r="O1690" s="11">
        <f t="shared" si="225"/>
        <v>8.5</v>
      </c>
      <c r="P1690" s="12">
        <f t="shared" si="226"/>
        <v>0</v>
      </c>
      <c r="Q1690" s="12">
        <f t="shared" si="227"/>
        <v>8.5</v>
      </c>
      <c r="R1690" s="6" t="str">
        <f t="shared" si="228"/>
        <v>NO</v>
      </c>
      <c r="S1690" s="6" t="str">
        <f t="shared" si="231"/>
        <v>YES</v>
      </c>
      <c r="T1690" s="12">
        <f t="shared" si="232"/>
        <v>654.5</v>
      </c>
      <c r="U1690" s="12">
        <f t="shared" si="229"/>
        <v>445.06</v>
      </c>
      <c r="V1690" s="12">
        <f t="shared" si="230"/>
        <v>209.44</v>
      </c>
    </row>
    <row r="1691" spans="1:22" x14ac:dyDescent="0.25">
      <c r="A1691" s="6" t="s">
        <v>24</v>
      </c>
      <c r="B1691" s="6" t="s">
        <v>23</v>
      </c>
      <c r="C1691" s="6" t="s">
        <v>1080</v>
      </c>
      <c r="D1691" s="27" t="s">
        <v>1080</v>
      </c>
      <c r="E1691" s="6" t="s">
        <v>1054</v>
      </c>
      <c r="F1691" s="6" t="s">
        <v>1053</v>
      </c>
      <c r="G1691" s="27" t="s">
        <v>1052</v>
      </c>
      <c r="H1691" s="6" t="s">
        <v>1078</v>
      </c>
      <c r="I1691" s="6" t="s">
        <v>1079</v>
      </c>
      <c r="J1691" s="6" t="s">
        <v>1109</v>
      </c>
      <c r="K1691" s="12">
        <v>16</v>
      </c>
      <c r="L1691" s="9">
        <v>13.91</v>
      </c>
      <c r="M1691" s="12">
        <f t="shared" si="233"/>
        <v>222.56</v>
      </c>
      <c r="O1691" s="11">
        <f t="shared" si="225"/>
        <v>16</v>
      </c>
      <c r="P1691" s="12">
        <f t="shared" si="226"/>
        <v>0</v>
      </c>
      <c r="Q1691" s="12">
        <f t="shared" si="227"/>
        <v>16</v>
      </c>
      <c r="R1691" s="6" t="str">
        <f t="shared" si="228"/>
        <v>YES</v>
      </c>
      <c r="S1691" s="6" t="str">
        <f t="shared" si="231"/>
        <v>YES</v>
      </c>
      <c r="T1691" s="12">
        <f t="shared" si="232"/>
        <v>173.875</v>
      </c>
      <c r="U1691" s="12">
        <f t="shared" si="229"/>
        <v>222.56</v>
      </c>
      <c r="V1691" s="12">
        <f t="shared" si="230"/>
        <v>-48.685000000000002</v>
      </c>
    </row>
    <row r="1692" spans="1:22" x14ac:dyDescent="0.25">
      <c r="A1692" s="6" t="s">
        <v>24</v>
      </c>
      <c r="B1692" s="6" t="s">
        <v>23</v>
      </c>
      <c r="C1692" s="6" t="s">
        <v>1080</v>
      </c>
      <c r="D1692" s="27" t="s">
        <v>1080</v>
      </c>
      <c r="E1692" s="6" t="s">
        <v>1054</v>
      </c>
      <c r="F1692" s="6" t="s">
        <v>1053</v>
      </c>
      <c r="G1692" s="27" t="s">
        <v>1052</v>
      </c>
      <c r="H1692" s="6" t="s">
        <v>1078</v>
      </c>
      <c r="I1692" s="6" t="s">
        <v>1079</v>
      </c>
      <c r="J1692" s="6" t="s">
        <v>1109</v>
      </c>
      <c r="K1692" s="12">
        <v>12.5</v>
      </c>
      <c r="L1692" s="9">
        <v>115.77</v>
      </c>
      <c r="M1692" s="12">
        <f t="shared" si="233"/>
        <v>1447.125</v>
      </c>
      <c r="O1692" s="11">
        <f t="shared" ref="O1692:O1755" si="234">M1692/L1692</f>
        <v>12.5</v>
      </c>
      <c r="P1692" s="12">
        <f t="shared" si="226"/>
        <v>0</v>
      </c>
      <c r="Q1692" s="12">
        <f t="shared" si="227"/>
        <v>12.5</v>
      </c>
      <c r="R1692" s="6" t="str">
        <f t="shared" si="228"/>
        <v>YES</v>
      </c>
      <c r="S1692" s="6" t="str">
        <f t="shared" si="231"/>
        <v>YES</v>
      </c>
      <c r="T1692" s="12">
        <f t="shared" si="232"/>
        <v>1447.125</v>
      </c>
      <c r="U1692" s="12">
        <f t="shared" si="229"/>
        <v>1447.125</v>
      </c>
      <c r="V1692" s="12">
        <f t="shared" si="230"/>
        <v>0</v>
      </c>
    </row>
    <row r="1693" spans="1:22" x14ac:dyDescent="0.25">
      <c r="A1693" s="6" t="s">
        <v>24</v>
      </c>
      <c r="B1693" s="6" t="s">
        <v>23</v>
      </c>
      <c r="C1693" s="6" t="s">
        <v>1080</v>
      </c>
      <c r="D1693" s="27" t="s">
        <v>1080</v>
      </c>
      <c r="E1693" s="6" t="s">
        <v>1054</v>
      </c>
      <c r="F1693" s="6" t="s">
        <v>1053</v>
      </c>
      <c r="G1693" s="27" t="s">
        <v>1052</v>
      </c>
      <c r="H1693" s="6" t="s">
        <v>1078</v>
      </c>
      <c r="I1693" s="6" t="s">
        <v>1079</v>
      </c>
      <c r="J1693" s="6" t="s">
        <v>1109</v>
      </c>
      <c r="K1693" s="12">
        <v>13.5</v>
      </c>
      <c r="L1693" s="9">
        <v>11.38</v>
      </c>
      <c r="M1693" s="12">
        <f t="shared" si="233"/>
        <v>153.63000000000002</v>
      </c>
      <c r="O1693" s="11">
        <f t="shared" si="234"/>
        <v>13.500000000000002</v>
      </c>
      <c r="P1693" s="12">
        <f t="shared" si="226"/>
        <v>0</v>
      </c>
      <c r="Q1693" s="12">
        <f t="shared" si="227"/>
        <v>13.500000000000002</v>
      </c>
      <c r="R1693" s="6" t="str">
        <f t="shared" si="228"/>
        <v>YES</v>
      </c>
      <c r="S1693" s="6" t="str">
        <f t="shared" si="231"/>
        <v>YES</v>
      </c>
      <c r="T1693" s="12">
        <f t="shared" si="232"/>
        <v>142.25</v>
      </c>
      <c r="U1693" s="12">
        <f t="shared" si="229"/>
        <v>153.63000000000002</v>
      </c>
      <c r="V1693" s="12">
        <f t="shared" si="230"/>
        <v>-11.380000000000024</v>
      </c>
    </row>
    <row r="1694" spans="1:22" x14ac:dyDescent="0.25">
      <c r="A1694" s="6" t="s">
        <v>24</v>
      </c>
      <c r="B1694" s="6" t="s">
        <v>23</v>
      </c>
      <c r="C1694" s="6" t="s">
        <v>1080</v>
      </c>
      <c r="D1694" s="27" t="s">
        <v>1080</v>
      </c>
      <c r="E1694" s="6" t="s">
        <v>1054</v>
      </c>
      <c r="F1694" s="6" t="s">
        <v>1053</v>
      </c>
      <c r="G1694" s="27" t="s">
        <v>1052</v>
      </c>
      <c r="H1694" s="6" t="s">
        <v>1078</v>
      </c>
      <c r="I1694" s="6" t="s">
        <v>1079</v>
      </c>
      <c r="J1694" s="6" t="s">
        <v>1109</v>
      </c>
      <c r="K1694" s="12">
        <v>22.5</v>
      </c>
      <c r="L1694" s="9">
        <v>2.04</v>
      </c>
      <c r="M1694" s="12">
        <f t="shared" si="233"/>
        <v>45.9</v>
      </c>
      <c r="O1694" s="11">
        <f t="shared" si="234"/>
        <v>22.5</v>
      </c>
      <c r="P1694" s="12">
        <f t="shared" si="226"/>
        <v>0</v>
      </c>
      <c r="Q1694" s="12">
        <f t="shared" si="227"/>
        <v>22.5</v>
      </c>
      <c r="R1694" s="6" t="str">
        <f t="shared" si="228"/>
        <v>YES</v>
      </c>
      <c r="S1694" s="6" t="str">
        <f t="shared" si="231"/>
        <v>YES</v>
      </c>
      <c r="T1694" s="12">
        <f t="shared" si="232"/>
        <v>25.5</v>
      </c>
      <c r="U1694" s="12">
        <f t="shared" si="229"/>
        <v>45.9</v>
      </c>
      <c r="V1694" s="12">
        <f t="shared" si="230"/>
        <v>-20.399999999999999</v>
      </c>
    </row>
    <row r="1695" spans="1:22" x14ac:dyDescent="0.25">
      <c r="A1695" s="6" t="s">
        <v>24</v>
      </c>
      <c r="B1695" s="6" t="s">
        <v>23</v>
      </c>
      <c r="C1695" s="6" t="s">
        <v>1080</v>
      </c>
      <c r="D1695" s="27" t="s">
        <v>1080</v>
      </c>
      <c r="E1695" s="6" t="s">
        <v>1054</v>
      </c>
      <c r="F1695" s="6" t="s">
        <v>1053</v>
      </c>
      <c r="G1695" s="27" t="s">
        <v>1052</v>
      </c>
      <c r="H1695" s="6" t="s">
        <v>1078</v>
      </c>
      <c r="I1695" s="6" t="s">
        <v>1079</v>
      </c>
      <c r="J1695" s="6" t="s">
        <v>1109</v>
      </c>
      <c r="K1695" s="12">
        <v>15</v>
      </c>
      <c r="L1695" s="9">
        <v>86.68</v>
      </c>
      <c r="M1695" s="12">
        <f t="shared" si="233"/>
        <v>1300.2</v>
      </c>
      <c r="O1695" s="11">
        <f t="shared" si="234"/>
        <v>15</v>
      </c>
      <c r="P1695" s="12">
        <f t="shared" si="226"/>
        <v>0</v>
      </c>
      <c r="Q1695" s="12">
        <f t="shared" si="227"/>
        <v>15</v>
      </c>
      <c r="R1695" s="6" t="str">
        <f t="shared" si="228"/>
        <v>YES</v>
      </c>
      <c r="S1695" s="6" t="str">
        <f t="shared" si="231"/>
        <v>YES</v>
      </c>
      <c r="T1695" s="12">
        <f t="shared" si="232"/>
        <v>1083.5</v>
      </c>
      <c r="U1695" s="12">
        <f t="shared" si="229"/>
        <v>1300.2</v>
      </c>
      <c r="V1695" s="12">
        <f t="shared" si="230"/>
        <v>-216.70000000000005</v>
      </c>
    </row>
    <row r="1696" spans="1:22" x14ac:dyDescent="0.25">
      <c r="A1696" s="6" t="s">
        <v>24</v>
      </c>
      <c r="B1696" s="6" t="s">
        <v>23</v>
      </c>
      <c r="C1696" s="6" t="s">
        <v>1080</v>
      </c>
      <c r="D1696" s="27" t="s">
        <v>1080</v>
      </c>
      <c r="E1696" s="6" t="s">
        <v>1054</v>
      </c>
      <c r="F1696" s="6" t="s">
        <v>1053</v>
      </c>
      <c r="G1696" s="27" t="s">
        <v>1052</v>
      </c>
      <c r="H1696" s="6" t="s">
        <v>1078</v>
      </c>
      <c r="I1696" s="6" t="s">
        <v>1079</v>
      </c>
      <c r="J1696" s="6" t="s">
        <v>1070</v>
      </c>
      <c r="K1696" s="12">
        <v>5</v>
      </c>
      <c r="L1696" s="9">
        <v>76.22</v>
      </c>
      <c r="M1696" s="12">
        <f t="shared" si="233"/>
        <v>381.1</v>
      </c>
      <c r="N1696" s="12">
        <f>8704.81+60</f>
        <v>8764.81</v>
      </c>
      <c r="O1696" s="11">
        <f t="shared" si="234"/>
        <v>5</v>
      </c>
      <c r="P1696" s="12">
        <f t="shared" si="226"/>
        <v>114.99357124114405</v>
      </c>
      <c r="Q1696" s="12">
        <f t="shared" si="227"/>
        <v>119.99357124114405</v>
      </c>
      <c r="R1696" s="6" t="str">
        <f t="shared" si="228"/>
        <v>YES</v>
      </c>
      <c r="S1696" s="6" t="str">
        <f t="shared" si="231"/>
        <v>YES</v>
      </c>
      <c r="T1696" s="12">
        <f t="shared" si="232"/>
        <v>952.75</v>
      </c>
      <c r="U1696" s="12">
        <f t="shared" si="229"/>
        <v>9145.91</v>
      </c>
      <c r="V1696" s="12">
        <f t="shared" si="230"/>
        <v>-8193.16</v>
      </c>
    </row>
    <row r="1697" spans="1:22" x14ac:dyDescent="0.25">
      <c r="A1697" s="6" t="s">
        <v>24</v>
      </c>
      <c r="B1697" s="6" t="s">
        <v>23</v>
      </c>
      <c r="C1697" s="6" t="s">
        <v>1080</v>
      </c>
      <c r="D1697" s="27" t="s">
        <v>1080</v>
      </c>
      <c r="E1697" s="6" t="s">
        <v>1054</v>
      </c>
      <c r="F1697" s="6" t="s">
        <v>1053</v>
      </c>
      <c r="G1697" s="27" t="s">
        <v>1052</v>
      </c>
      <c r="H1697" s="6" t="s">
        <v>1078</v>
      </c>
      <c r="I1697" s="6" t="s">
        <v>1079</v>
      </c>
      <c r="J1697" s="6" t="s">
        <v>1070</v>
      </c>
      <c r="K1697" s="12">
        <v>7.5</v>
      </c>
      <c r="L1697" s="9">
        <v>78.42</v>
      </c>
      <c r="M1697" s="12">
        <f t="shared" si="233"/>
        <v>588.15</v>
      </c>
      <c r="O1697" s="11">
        <f t="shared" si="234"/>
        <v>7.4999999999999991</v>
      </c>
      <c r="P1697" s="12">
        <f t="shared" si="226"/>
        <v>0</v>
      </c>
      <c r="Q1697" s="12">
        <f t="shared" si="227"/>
        <v>7.4999999999999991</v>
      </c>
      <c r="R1697" s="6" t="str">
        <f t="shared" si="228"/>
        <v>NO</v>
      </c>
      <c r="S1697" s="6" t="str">
        <f t="shared" si="231"/>
        <v>YES</v>
      </c>
      <c r="T1697" s="12">
        <f t="shared" si="232"/>
        <v>980.25</v>
      </c>
      <c r="U1697" s="12">
        <f t="shared" si="229"/>
        <v>588.15</v>
      </c>
      <c r="V1697" s="12">
        <f t="shared" si="230"/>
        <v>392.1</v>
      </c>
    </row>
    <row r="1698" spans="1:22" x14ac:dyDescent="0.25">
      <c r="A1698" s="6" t="s">
        <v>24</v>
      </c>
      <c r="B1698" s="6" t="s">
        <v>23</v>
      </c>
      <c r="C1698" s="6" t="s">
        <v>1080</v>
      </c>
      <c r="D1698" s="27" t="s">
        <v>1080</v>
      </c>
      <c r="E1698" s="6" t="s">
        <v>1054</v>
      </c>
      <c r="F1698" s="6" t="s">
        <v>1053</v>
      </c>
      <c r="G1698" s="27" t="s">
        <v>1052</v>
      </c>
      <c r="H1698" s="6" t="s">
        <v>1078</v>
      </c>
      <c r="I1698" s="6" t="s">
        <v>1079</v>
      </c>
      <c r="J1698" s="6" t="s">
        <v>1070</v>
      </c>
      <c r="K1698" s="12">
        <v>8.5</v>
      </c>
      <c r="L1698" s="9">
        <v>80</v>
      </c>
      <c r="M1698" s="12">
        <f t="shared" si="233"/>
        <v>680</v>
      </c>
      <c r="O1698" s="11">
        <f t="shared" si="234"/>
        <v>8.5</v>
      </c>
      <c r="P1698" s="12">
        <f t="shared" si="226"/>
        <v>0</v>
      </c>
      <c r="Q1698" s="12">
        <f t="shared" si="227"/>
        <v>8.5</v>
      </c>
      <c r="R1698" s="6" t="str">
        <f t="shared" si="228"/>
        <v>NO</v>
      </c>
      <c r="S1698" s="6" t="str">
        <f t="shared" si="231"/>
        <v>YES</v>
      </c>
      <c r="T1698" s="12">
        <f t="shared" si="232"/>
        <v>1000</v>
      </c>
      <c r="U1698" s="12">
        <f t="shared" si="229"/>
        <v>680</v>
      </c>
      <c r="V1698" s="12">
        <f t="shared" si="230"/>
        <v>320</v>
      </c>
    </row>
    <row r="1699" spans="1:22" x14ac:dyDescent="0.25">
      <c r="A1699" s="6" t="s">
        <v>24</v>
      </c>
      <c r="B1699" s="6" t="s">
        <v>23</v>
      </c>
      <c r="C1699" s="6" t="s">
        <v>1080</v>
      </c>
      <c r="D1699" s="27" t="s">
        <v>1080</v>
      </c>
      <c r="E1699" s="6" t="s">
        <v>1054</v>
      </c>
      <c r="F1699" s="6" t="s">
        <v>1053</v>
      </c>
      <c r="G1699" s="27" t="s">
        <v>1052</v>
      </c>
      <c r="H1699" s="6" t="s">
        <v>1078</v>
      </c>
      <c r="I1699" s="6" t="s">
        <v>1079</v>
      </c>
      <c r="J1699" s="6" t="s">
        <v>1070</v>
      </c>
      <c r="K1699" s="12">
        <v>16</v>
      </c>
      <c r="L1699" s="9">
        <v>22.78</v>
      </c>
      <c r="M1699" s="12">
        <f t="shared" si="233"/>
        <v>364.48</v>
      </c>
      <c r="O1699" s="11">
        <f t="shared" si="234"/>
        <v>16</v>
      </c>
      <c r="P1699" s="12">
        <f t="shared" si="226"/>
        <v>0</v>
      </c>
      <c r="Q1699" s="12">
        <f t="shared" si="227"/>
        <v>16</v>
      </c>
      <c r="R1699" s="6" t="str">
        <f t="shared" si="228"/>
        <v>YES</v>
      </c>
      <c r="S1699" s="6" t="str">
        <f t="shared" si="231"/>
        <v>YES</v>
      </c>
      <c r="T1699" s="12">
        <f t="shared" si="232"/>
        <v>284.75</v>
      </c>
      <c r="U1699" s="12">
        <f t="shared" si="229"/>
        <v>364.48</v>
      </c>
      <c r="V1699" s="12">
        <f t="shared" si="230"/>
        <v>-79.730000000000018</v>
      </c>
    </row>
    <row r="1700" spans="1:22" x14ac:dyDescent="0.25">
      <c r="A1700" s="6" t="s">
        <v>24</v>
      </c>
      <c r="B1700" s="6" t="s">
        <v>23</v>
      </c>
      <c r="C1700" s="6" t="s">
        <v>1080</v>
      </c>
      <c r="D1700" s="27" t="s">
        <v>1080</v>
      </c>
      <c r="E1700" s="6" t="s">
        <v>1054</v>
      </c>
      <c r="F1700" s="6" t="s">
        <v>1053</v>
      </c>
      <c r="G1700" s="27" t="s">
        <v>1052</v>
      </c>
      <c r="H1700" s="6" t="s">
        <v>1078</v>
      </c>
      <c r="I1700" s="6" t="s">
        <v>1079</v>
      </c>
      <c r="J1700" s="6" t="s">
        <v>1070</v>
      </c>
      <c r="K1700" s="12">
        <v>12.5</v>
      </c>
      <c r="L1700" s="9">
        <v>32.33</v>
      </c>
      <c r="M1700" s="12">
        <f t="shared" si="233"/>
        <v>404.125</v>
      </c>
      <c r="O1700" s="11">
        <f t="shared" si="234"/>
        <v>12.5</v>
      </c>
      <c r="P1700" s="12">
        <f t="shared" si="226"/>
        <v>0</v>
      </c>
      <c r="Q1700" s="12">
        <f t="shared" si="227"/>
        <v>12.5</v>
      </c>
      <c r="R1700" s="6" t="str">
        <f t="shared" si="228"/>
        <v>YES</v>
      </c>
      <c r="S1700" s="6" t="str">
        <f t="shared" si="231"/>
        <v>YES</v>
      </c>
      <c r="T1700" s="12">
        <f t="shared" si="232"/>
        <v>404.125</v>
      </c>
      <c r="U1700" s="12">
        <f t="shared" si="229"/>
        <v>404.125</v>
      </c>
      <c r="V1700" s="12">
        <f t="shared" si="230"/>
        <v>0</v>
      </c>
    </row>
    <row r="1701" spans="1:22" x14ac:dyDescent="0.25">
      <c r="A1701" s="6" t="s">
        <v>24</v>
      </c>
      <c r="B1701" s="6" t="s">
        <v>23</v>
      </c>
      <c r="C1701" s="6" t="s">
        <v>1080</v>
      </c>
      <c r="D1701" s="27" t="s">
        <v>1080</v>
      </c>
      <c r="E1701" s="6" t="s">
        <v>1054</v>
      </c>
      <c r="F1701" s="6" t="s">
        <v>1053</v>
      </c>
      <c r="G1701" s="27" t="s">
        <v>1052</v>
      </c>
      <c r="H1701" s="6" t="s">
        <v>1078</v>
      </c>
      <c r="I1701" s="6" t="s">
        <v>1079</v>
      </c>
      <c r="J1701" s="6" t="s">
        <v>1070</v>
      </c>
      <c r="K1701" s="12">
        <v>15</v>
      </c>
      <c r="L1701" s="9">
        <f>5.36+20.64</f>
        <v>26</v>
      </c>
      <c r="M1701" s="12">
        <f t="shared" si="233"/>
        <v>390</v>
      </c>
      <c r="O1701" s="11">
        <f t="shared" si="234"/>
        <v>15</v>
      </c>
      <c r="P1701" s="12">
        <f t="shared" si="226"/>
        <v>0</v>
      </c>
      <c r="Q1701" s="12">
        <f t="shared" si="227"/>
        <v>15</v>
      </c>
      <c r="R1701" s="6" t="str">
        <f t="shared" si="228"/>
        <v>YES</v>
      </c>
      <c r="S1701" s="6" t="str">
        <f t="shared" si="231"/>
        <v>YES</v>
      </c>
      <c r="T1701" s="12">
        <f t="shared" si="232"/>
        <v>325</v>
      </c>
      <c r="U1701" s="12">
        <f t="shared" si="229"/>
        <v>390</v>
      </c>
      <c r="V1701" s="12">
        <f t="shared" si="230"/>
        <v>-65</v>
      </c>
    </row>
    <row r="1702" spans="1:22" x14ac:dyDescent="0.25">
      <c r="A1702" s="6" t="s">
        <v>24</v>
      </c>
      <c r="B1702" s="6" t="s">
        <v>23</v>
      </c>
      <c r="C1702" s="6" t="s">
        <v>1080</v>
      </c>
      <c r="D1702" s="27" t="s">
        <v>1080</v>
      </c>
      <c r="E1702" s="6" t="s">
        <v>1054</v>
      </c>
      <c r="F1702" s="6" t="s">
        <v>1053</v>
      </c>
      <c r="G1702" s="27" t="s">
        <v>1052</v>
      </c>
      <c r="H1702" s="6" t="s">
        <v>1078</v>
      </c>
      <c r="I1702" s="6" t="s">
        <v>1079</v>
      </c>
      <c r="J1702" s="6" t="s">
        <v>1110</v>
      </c>
      <c r="K1702" s="12">
        <v>5</v>
      </c>
      <c r="L1702" s="9">
        <v>541.5</v>
      </c>
      <c r="M1702" s="12">
        <f t="shared" si="233"/>
        <v>2707.5</v>
      </c>
      <c r="N1702" s="12">
        <f>18276.27+60</f>
        <v>18336.27</v>
      </c>
      <c r="O1702" s="11">
        <f t="shared" si="234"/>
        <v>5</v>
      </c>
      <c r="P1702" s="12">
        <f t="shared" si="226"/>
        <v>33.861994459833795</v>
      </c>
      <c r="Q1702" s="12">
        <f t="shared" si="227"/>
        <v>38.861994459833795</v>
      </c>
      <c r="R1702" s="6" t="str">
        <f t="shared" si="228"/>
        <v>YES</v>
      </c>
      <c r="S1702" s="6" t="str">
        <f t="shared" si="231"/>
        <v>YES</v>
      </c>
      <c r="T1702" s="12">
        <f t="shared" si="232"/>
        <v>6768.75</v>
      </c>
      <c r="U1702" s="12">
        <f t="shared" si="229"/>
        <v>21043.77</v>
      </c>
      <c r="V1702" s="12">
        <f t="shared" si="230"/>
        <v>-14275.02</v>
      </c>
    </row>
    <row r="1703" spans="1:22" x14ac:dyDescent="0.25">
      <c r="A1703" s="6" t="s">
        <v>24</v>
      </c>
      <c r="B1703" s="6" t="s">
        <v>23</v>
      </c>
      <c r="C1703" s="6" t="s">
        <v>1080</v>
      </c>
      <c r="D1703" s="27" t="s">
        <v>1080</v>
      </c>
      <c r="E1703" s="6" t="s">
        <v>1054</v>
      </c>
      <c r="F1703" s="6" t="s">
        <v>1053</v>
      </c>
      <c r="G1703" s="27" t="s">
        <v>1052</v>
      </c>
      <c r="H1703" s="6" t="s">
        <v>1078</v>
      </c>
      <c r="I1703" s="6" t="s">
        <v>1079</v>
      </c>
      <c r="J1703" s="6" t="s">
        <v>1110</v>
      </c>
      <c r="K1703" s="12">
        <v>12.5</v>
      </c>
      <c r="L1703" s="9">
        <v>134.4</v>
      </c>
      <c r="M1703" s="12">
        <f t="shared" si="233"/>
        <v>1680</v>
      </c>
      <c r="O1703" s="11">
        <f t="shared" si="234"/>
        <v>12.5</v>
      </c>
      <c r="P1703" s="12">
        <f t="shared" si="226"/>
        <v>0</v>
      </c>
      <c r="Q1703" s="12">
        <f t="shared" si="227"/>
        <v>12.5</v>
      </c>
      <c r="R1703" s="6" t="str">
        <f t="shared" si="228"/>
        <v>YES</v>
      </c>
      <c r="S1703" s="6" t="str">
        <f t="shared" si="231"/>
        <v>YES</v>
      </c>
      <c r="T1703" s="12">
        <f t="shared" si="232"/>
        <v>1680</v>
      </c>
      <c r="U1703" s="12">
        <f t="shared" si="229"/>
        <v>1680</v>
      </c>
      <c r="V1703" s="12">
        <f t="shared" si="230"/>
        <v>0</v>
      </c>
    </row>
    <row r="1704" spans="1:22" x14ac:dyDescent="0.25">
      <c r="A1704" s="6" t="s">
        <v>24</v>
      </c>
      <c r="B1704" s="6" t="s">
        <v>23</v>
      </c>
      <c r="C1704" s="6" t="s">
        <v>1080</v>
      </c>
      <c r="D1704" s="27" t="s">
        <v>1080</v>
      </c>
      <c r="E1704" s="6" t="s">
        <v>1054</v>
      </c>
      <c r="F1704" s="6" t="s">
        <v>1053</v>
      </c>
      <c r="G1704" s="27" t="s">
        <v>1052</v>
      </c>
      <c r="H1704" s="6" t="s">
        <v>1078</v>
      </c>
      <c r="I1704" s="6" t="s">
        <v>1079</v>
      </c>
      <c r="J1704" s="6" t="s">
        <v>1110</v>
      </c>
      <c r="K1704" s="12">
        <v>15</v>
      </c>
      <c r="L1704" s="9">
        <v>18.5</v>
      </c>
      <c r="M1704" s="12">
        <f t="shared" si="233"/>
        <v>277.5</v>
      </c>
      <c r="O1704" s="11">
        <f t="shared" si="234"/>
        <v>15</v>
      </c>
      <c r="P1704" s="12">
        <f t="shared" si="226"/>
        <v>0</v>
      </c>
      <c r="Q1704" s="12">
        <f t="shared" si="227"/>
        <v>15</v>
      </c>
      <c r="R1704" s="6" t="str">
        <f t="shared" si="228"/>
        <v>YES</v>
      </c>
      <c r="S1704" s="6" t="str">
        <f t="shared" si="231"/>
        <v>YES</v>
      </c>
      <c r="T1704" s="12">
        <f t="shared" si="232"/>
        <v>231.25</v>
      </c>
      <c r="U1704" s="12">
        <f t="shared" si="229"/>
        <v>277.5</v>
      </c>
      <c r="V1704" s="12">
        <f t="shared" si="230"/>
        <v>-46.25</v>
      </c>
    </row>
    <row r="1705" spans="1:22" x14ac:dyDescent="0.25">
      <c r="A1705" s="6" t="s">
        <v>24</v>
      </c>
      <c r="B1705" s="6" t="s">
        <v>23</v>
      </c>
      <c r="C1705" s="6" t="s">
        <v>1080</v>
      </c>
      <c r="D1705" s="27" t="s">
        <v>1080</v>
      </c>
      <c r="E1705" s="6" t="s">
        <v>1054</v>
      </c>
      <c r="F1705" s="6" t="s">
        <v>1053</v>
      </c>
      <c r="G1705" s="27" t="s">
        <v>1052</v>
      </c>
      <c r="H1705" s="6" t="s">
        <v>1078</v>
      </c>
      <c r="I1705" s="6" t="s">
        <v>1079</v>
      </c>
      <c r="J1705" s="6" t="s">
        <v>1111</v>
      </c>
      <c r="K1705" s="12">
        <v>5</v>
      </c>
      <c r="L1705" s="9">
        <v>393.69</v>
      </c>
      <c r="M1705" s="12">
        <f t="shared" si="233"/>
        <v>1968.45</v>
      </c>
      <c r="N1705" s="12">
        <v>20208.330000000002</v>
      </c>
      <c r="O1705" s="11">
        <f t="shared" si="234"/>
        <v>5</v>
      </c>
      <c r="P1705" s="12">
        <f t="shared" si="226"/>
        <v>51.330564657471619</v>
      </c>
      <c r="Q1705" s="12">
        <f t="shared" si="227"/>
        <v>56.330564657471619</v>
      </c>
      <c r="R1705" s="6" t="str">
        <f t="shared" si="228"/>
        <v>YES</v>
      </c>
      <c r="S1705" s="6" t="str">
        <f t="shared" si="231"/>
        <v>YES</v>
      </c>
      <c r="T1705" s="12">
        <f t="shared" si="232"/>
        <v>4921.125</v>
      </c>
      <c r="U1705" s="12">
        <f t="shared" si="229"/>
        <v>22176.780000000002</v>
      </c>
      <c r="V1705" s="12">
        <f t="shared" si="230"/>
        <v>-17255.655000000002</v>
      </c>
    </row>
    <row r="1706" spans="1:22" x14ac:dyDescent="0.25">
      <c r="A1706" s="6" t="s">
        <v>24</v>
      </c>
      <c r="B1706" s="6" t="s">
        <v>23</v>
      </c>
      <c r="C1706" s="6" t="s">
        <v>1080</v>
      </c>
      <c r="D1706" s="27" t="s">
        <v>1080</v>
      </c>
      <c r="E1706" s="6" t="s">
        <v>1054</v>
      </c>
      <c r="F1706" s="6" t="s">
        <v>1053</v>
      </c>
      <c r="G1706" s="27" t="s">
        <v>1052</v>
      </c>
      <c r="H1706" s="6" t="s">
        <v>1078</v>
      </c>
      <c r="I1706" s="6" t="s">
        <v>1079</v>
      </c>
      <c r="J1706" s="6" t="s">
        <v>1111</v>
      </c>
      <c r="K1706" s="12">
        <v>7.5</v>
      </c>
      <c r="L1706" s="9">
        <v>151.58000000000001</v>
      </c>
      <c r="M1706" s="12">
        <f t="shared" si="233"/>
        <v>1136.8500000000001</v>
      </c>
      <c r="O1706" s="11">
        <f t="shared" si="234"/>
        <v>7.5</v>
      </c>
      <c r="P1706" s="12">
        <f t="shared" si="226"/>
        <v>0</v>
      </c>
      <c r="Q1706" s="12">
        <f t="shared" si="227"/>
        <v>7.5</v>
      </c>
      <c r="R1706" s="6" t="str">
        <f t="shared" si="228"/>
        <v>NO</v>
      </c>
      <c r="S1706" s="6" t="str">
        <f t="shared" si="231"/>
        <v>YES</v>
      </c>
      <c r="T1706" s="12">
        <f t="shared" si="232"/>
        <v>1894.7500000000002</v>
      </c>
      <c r="U1706" s="12">
        <f t="shared" si="229"/>
        <v>1136.8500000000001</v>
      </c>
      <c r="V1706" s="12">
        <f t="shared" si="230"/>
        <v>757.90000000000009</v>
      </c>
    </row>
    <row r="1707" spans="1:22" x14ac:dyDescent="0.25">
      <c r="A1707" s="6" t="s">
        <v>24</v>
      </c>
      <c r="B1707" s="6" t="s">
        <v>23</v>
      </c>
      <c r="C1707" s="6" t="s">
        <v>1080</v>
      </c>
      <c r="D1707" s="27" t="s">
        <v>1080</v>
      </c>
      <c r="E1707" s="6" t="s">
        <v>1054</v>
      </c>
      <c r="F1707" s="6" t="s">
        <v>1053</v>
      </c>
      <c r="G1707" s="27" t="s">
        <v>1052</v>
      </c>
      <c r="H1707" s="6" t="s">
        <v>1078</v>
      </c>
      <c r="I1707" s="6" t="s">
        <v>1079</v>
      </c>
      <c r="J1707" s="6" t="s">
        <v>1111</v>
      </c>
      <c r="K1707" s="12">
        <v>12.5</v>
      </c>
      <c r="L1707" s="9">
        <v>129.04</v>
      </c>
      <c r="M1707" s="12">
        <f t="shared" si="233"/>
        <v>1613</v>
      </c>
      <c r="O1707" s="11">
        <f t="shared" si="234"/>
        <v>12.5</v>
      </c>
      <c r="P1707" s="12">
        <f t="shared" si="226"/>
        <v>0</v>
      </c>
      <c r="Q1707" s="12">
        <f t="shared" si="227"/>
        <v>12.5</v>
      </c>
      <c r="R1707" s="6" t="str">
        <f t="shared" si="228"/>
        <v>YES</v>
      </c>
      <c r="S1707" s="6" t="str">
        <f t="shared" si="231"/>
        <v>YES</v>
      </c>
      <c r="T1707" s="12">
        <f t="shared" si="232"/>
        <v>1613</v>
      </c>
      <c r="U1707" s="12">
        <f t="shared" si="229"/>
        <v>1613</v>
      </c>
      <c r="V1707" s="12">
        <f t="shared" si="230"/>
        <v>0</v>
      </c>
    </row>
    <row r="1708" spans="1:22" x14ac:dyDescent="0.25">
      <c r="A1708" s="6" t="s">
        <v>24</v>
      </c>
      <c r="B1708" s="6" t="s">
        <v>23</v>
      </c>
      <c r="C1708" s="6" t="s">
        <v>1080</v>
      </c>
      <c r="D1708" s="27" t="s">
        <v>1080</v>
      </c>
      <c r="E1708" s="6" t="s">
        <v>1054</v>
      </c>
      <c r="F1708" s="6" t="s">
        <v>1053</v>
      </c>
      <c r="G1708" s="27" t="s">
        <v>1052</v>
      </c>
      <c r="H1708" s="6" t="s">
        <v>1078</v>
      </c>
      <c r="I1708" s="6" t="s">
        <v>1079</v>
      </c>
      <c r="J1708" s="6" t="s">
        <v>1111</v>
      </c>
      <c r="K1708" s="12">
        <v>15</v>
      </c>
      <c r="L1708" s="9">
        <v>57.65</v>
      </c>
      <c r="M1708" s="12">
        <f t="shared" si="233"/>
        <v>864.75</v>
      </c>
      <c r="O1708" s="11">
        <f t="shared" si="234"/>
        <v>15</v>
      </c>
      <c r="P1708" s="12">
        <f t="shared" si="226"/>
        <v>0</v>
      </c>
      <c r="Q1708" s="12">
        <f t="shared" si="227"/>
        <v>15</v>
      </c>
      <c r="R1708" s="6" t="str">
        <f t="shared" si="228"/>
        <v>YES</v>
      </c>
      <c r="S1708" s="6" t="str">
        <f t="shared" si="231"/>
        <v>YES</v>
      </c>
      <c r="T1708" s="12">
        <f t="shared" si="232"/>
        <v>720.625</v>
      </c>
      <c r="U1708" s="12">
        <f t="shared" si="229"/>
        <v>864.75</v>
      </c>
      <c r="V1708" s="12">
        <f t="shared" si="230"/>
        <v>-144.125</v>
      </c>
    </row>
    <row r="1709" spans="1:22" x14ac:dyDescent="0.25">
      <c r="A1709" s="6" t="s">
        <v>24</v>
      </c>
      <c r="B1709" s="6" t="s">
        <v>23</v>
      </c>
      <c r="C1709" s="6" t="s">
        <v>1080</v>
      </c>
      <c r="D1709" s="27" t="s">
        <v>1080</v>
      </c>
      <c r="E1709" s="6" t="s">
        <v>1054</v>
      </c>
      <c r="F1709" s="6" t="s">
        <v>1053</v>
      </c>
      <c r="G1709" s="27" t="s">
        <v>1052</v>
      </c>
      <c r="H1709" s="6" t="s">
        <v>1078</v>
      </c>
      <c r="I1709" s="6" t="s">
        <v>1079</v>
      </c>
      <c r="J1709" s="6" t="s">
        <v>1112</v>
      </c>
      <c r="K1709" s="12">
        <v>5</v>
      </c>
      <c r="L1709" s="9">
        <v>75.31</v>
      </c>
      <c r="M1709" s="12">
        <f t="shared" si="233"/>
        <v>376.55</v>
      </c>
      <c r="N1709" s="12">
        <v>1955.94</v>
      </c>
      <c r="O1709" s="11">
        <f t="shared" si="234"/>
        <v>5</v>
      </c>
      <c r="P1709" s="12">
        <f t="shared" si="226"/>
        <v>25.971849687956446</v>
      </c>
      <c r="Q1709" s="12">
        <f t="shared" si="227"/>
        <v>30.97184968795645</v>
      </c>
      <c r="R1709" s="6" t="str">
        <f t="shared" si="228"/>
        <v>YES</v>
      </c>
      <c r="S1709" s="6" t="str">
        <f t="shared" si="231"/>
        <v>YES</v>
      </c>
      <c r="T1709" s="12">
        <f t="shared" si="232"/>
        <v>941.375</v>
      </c>
      <c r="U1709" s="12">
        <f t="shared" si="229"/>
        <v>2332.4900000000002</v>
      </c>
      <c r="V1709" s="12">
        <f t="shared" si="230"/>
        <v>-1391.1150000000002</v>
      </c>
    </row>
    <row r="1710" spans="1:22" x14ac:dyDescent="0.25">
      <c r="A1710" s="6" t="s">
        <v>24</v>
      </c>
      <c r="B1710" s="6" t="s">
        <v>23</v>
      </c>
      <c r="C1710" s="6" t="s">
        <v>1080</v>
      </c>
      <c r="D1710" s="27" t="s">
        <v>1080</v>
      </c>
      <c r="E1710" s="6" t="s">
        <v>1054</v>
      </c>
      <c r="F1710" s="6" t="s">
        <v>1053</v>
      </c>
      <c r="G1710" s="27" t="s">
        <v>1052</v>
      </c>
      <c r="H1710" s="6" t="s">
        <v>1078</v>
      </c>
      <c r="I1710" s="6" t="s">
        <v>1079</v>
      </c>
      <c r="J1710" s="6" t="s">
        <v>1112</v>
      </c>
      <c r="K1710" s="12">
        <v>17</v>
      </c>
      <c r="L1710" s="9">
        <v>72.47</v>
      </c>
      <c r="M1710" s="12">
        <f t="shared" si="233"/>
        <v>1231.99</v>
      </c>
      <c r="O1710" s="11">
        <f t="shared" si="234"/>
        <v>17</v>
      </c>
      <c r="P1710" s="12">
        <f t="shared" si="226"/>
        <v>0</v>
      </c>
      <c r="Q1710" s="12">
        <f t="shared" si="227"/>
        <v>17</v>
      </c>
      <c r="R1710" s="6" t="str">
        <f t="shared" si="228"/>
        <v>YES</v>
      </c>
      <c r="S1710" s="6" t="str">
        <f t="shared" si="231"/>
        <v>YES</v>
      </c>
      <c r="T1710" s="12">
        <f t="shared" si="232"/>
        <v>905.875</v>
      </c>
      <c r="U1710" s="12">
        <f t="shared" si="229"/>
        <v>1231.99</v>
      </c>
      <c r="V1710" s="12">
        <f t="shared" si="230"/>
        <v>-326.11500000000001</v>
      </c>
    </row>
    <row r="1711" spans="1:22" x14ac:dyDescent="0.25">
      <c r="A1711" s="6" t="s">
        <v>24</v>
      </c>
      <c r="B1711" s="6" t="s">
        <v>23</v>
      </c>
      <c r="C1711" s="6" t="s">
        <v>1080</v>
      </c>
      <c r="D1711" s="27" t="s">
        <v>1080</v>
      </c>
      <c r="E1711" s="6" t="s">
        <v>1054</v>
      </c>
      <c r="F1711" s="6" t="s">
        <v>1053</v>
      </c>
      <c r="G1711" s="27" t="s">
        <v>1052</v>
      </c>
      <c r="H1711" s="6" t="s">
        <v>1078</v>
      </c>
      <c r="I1711" s="6" t="s">
        <v>1079</v>
      </c>
      <c r="J1711" s="6" t="s">
        <v>1113</v>
      </c>
      <c r="K1711" s="12">
        <v>5</v>
      </c>
      <c r="L1711" s="9">
        <v>105.99</v>
      </c>
      <c r="M1711" s="12">
        <f t="shared" si="233"/>
        <v>529.94999999999993</v>
      </c>
      <c r="N1711" s="12">
        <v>3178.75</v>
      </c>
      <c r="O1711" s="11">
        <f t="shared" si="234"/>
        <v>5</v>
      </c>
      <c r="P1711" s="12">
        <f t="shared" si="226"/>
        <v>29.991036890272667</v>
      </c>
      <c r="Q1711" s="12">
        <f t="shared" si="227"/>
        <v>34.991036890272667</v>
      </c>
      <c r="R1711" s="6" t="str">
        <f t="shared" si="228"/>
        <v>YES</v>
      </c>
      <c r="S1711" s="6" t="str">
        <f t="shared" si="231"/>
        <v>YES</v>
      </c>
      <c r="T1711" s="12">
        <f t="shared" si="232"/>
        <v>1324.875</v>
      </c>
      <c r="U1711" s="12">
        <f t="shared" si="229"/>
        <v>3708.7</v>
      </c>
      <c r="V1711" s="12">
        <f t="shared" si="230"/>
        <v>-2383.8249999999998</v>
      </c>
    </row>
    <row r="1712" spans="1:22" x14ac:dyDescent="0.25">
      <c r="A1712" s="6" t="s">
        <v>24</v>
      </c>
      <c r="B1712" s="6" t="s">
        <v>23</v>
      </c>
      <c r="C1712" s="6" t="s">
        <v>1080</v>
      </c>
      <c r="D1712" s="27" t="s">
        <v>1080</v>
      </c>
      <c r="E1712" s="6" t="s">
        <v>1054</v>
      </c>
      <c r="F1712" s="6" t="s">
        <v>1053</v>
      </c>
      <c r="G1712" s="27" t="s">
        <v>1052</v>
      </c>
      <c r="H1712" s="6" t="s">
        <v>1078</v>
      </c>
      <c r="I1712" s="6" t="s">
        <v>1079</v>
      </c>
      <c r="J1712" s="6" t="s">
        <v>1114</v>
      </c>
      <c r="K1712" s="12">
        <v>5</v>
      </c>
      <c r="L1712" s="9">
        <v>397.65</v>
      </c>
      <c r="M1712" s="12">
        <f t="shared" si="233"/>
        <v>1988.25</v>
      </c>
      <c r="N1712" s="12">
        <f>19891.49+120</f>
        <v>20011.490000000002</v>
      </c>
      <c r="O1712" s="11">
        <f t="shared" si="234"/>
        <v>5</v>
      </c>
      <c r="P1712" s="12">
        <f t="shared" si="226"/>
        <v>50.324380736828878</v>
      </c>
      <c r="Q1712" s="12">
        <f t="shared" si="227"/>
        <v>55.324380736828878</v>
      </c>
      <c r="R1712" s="6" t="str">
        <f t="shared" si="228"/>
        <v>YES</v>
      </c>
      <c r="S1712" s="6" t="str">
        <f t="shared" si="231"/>
        <v>YES</v>
      </c>
      <c r="T1712" s="12">
        <f t="shared" si="232"/>
        <v>4970.625</v>
      </c>
      <c r="U1712" s="12">
        <f t="shared" si="229"/>
        <v>21999.74</v>
      </c>
      <c r="V1712" s="12">
        <f t="shared" si="230"/>
        <v>-17029.115000000002</v>
      </c>
    </row>
    <row r="1713" spans="1:22" x14ac:dyDescent="0.25">
      <c r="A1713" s="6" t="s">
        <v>24</v>
      </c>
      <c r="B1713" s="6" t="s">
        <v>23</v>
      </c>
      <c r="C1713" s="6" t="s">
        <v>1080</v>
      </c>
      <c r="D1713" s="27" t="s">
        <v>1080</v>
      </c>
      <c r="E1713" s="6" t="s">
        <v>1054</v>
      </c>
      <c r="F1713" s="6" t="s">
        <v>1053</v>
      </c>
      <c r="G1713" s="27" t="s">
        <v>1052</v>
      </c>
      <c r="H1713" s="6" t="s">
        <v>1078</v>
      </c>
      <c r="I1713" s="6" t="s">
        <v>1079</v>
      </c>
      <c r="J1713" s="6" t="s">
        <v>1114</v>
      </c>
      <c r="K1713" s="12">
        <v>7.5</v>
      </c>
      <c r="L1713" s="9">
        <v>80</v>
      </c>
      <c r="M1713" s="12">
        <f t="shared" si="233"/>
        <v>600</v>
      </c>
      <c r="O1713" s="11">
        <f t="shared" si="234"/>
        <v>7.5</v>
      </c>
      <c r="P1713" s="12">
        <f t="shared" si="226"/>
        <v>0</v>
      </c>
      <c r="Q1713" s="12">
        <f t="shared" si="227"/>
        <v>7.5</v>
      </c>
      <c r="R1713" s="6" t="str">
        <f t="shared" si="228"/>
        <v>NO</v>
      </c>
      <c r="S1713" s="6" t="str">
        <f t="shared" si="231"/>
        <v>YES</v>
      </c>
      <c r="T1713" s="12">
        <f t="shared" si="232"/>
        <v>1000</v>
      </c>
      <c r="U1713" s="12">
        <f t="shared" si="229"/>
        <v>600</v>
      </c>
      <c r="V1713" s="12">
        <f t="shared" si="230"/>
        <v>400</v>
      </c>
    </row>
    <row r="1714" spans="1:22" x14ac:dyDescent="0.25">
      <c r="A1714" s="6" t="s">
        <v>24</v>
      </c>
      <c r="B1714" s="6" t="s">
        <v>23</v>
      </c>
      <c r="C1714" s="6" t="s">
        <v>1080</v>
      </c>
      <c r="D1714" s="27" t="s">
        <v>1080</v>
      </c>
      <c r="E1714" s="6" t="s">
        <v>1054</v>
      </c>
      <c r="F1714" s="6" t="s">
        <v>1053</v>
      </c>
      <c r="G1714" s="27" t="s">
        <v>1052</v>
      </c>
      <c r="H1714" s="6" t="s">
        <v>1078</v>
      </c>
      <c r="I1714" s="6" t="s">
        <v>1079</v>
      </c>
      <c r="J1714" s="6" t="s">
        <v>1114</v>
      </c>
      <c r="K1714" s="12">
        <v>8.5</v>
      </c>
      <c r="L1714" s="9">
        <v>80</v>
      </c>
      <c r="M1714" s="12">
        <f t="shared" si="233"/>
        <v>680</v>
      </c>
      <c r="O1714" s="11">
        <f t="shared" si="234"/>
        <v>8.5</v>
      </c>
      <c r="P1714" s="12">
        <f t="shared" si="226"/>
        <v>0</v>
      </c>
      <c r="Q1714" s="12">
        <f t="shared" si="227"/>
        <v>8.5</v>
      </c>
      <c r="R1714" s="6" t="str">
        <f t="shared" si="228"/>
        <v>NO</v>
      </c>
      <c r="S1714" s="6" t="str">
        <f t="shared" si="231"/>
        <v>YES</v>
      </c>
      <c r="T1714" s="12">
        <f t="shared" si="232"/>
        <v>1000</v>
      </c>
      <c r="U1714" s="12">
        <f t="shared" si="229"/>
        <v>680</v>
      </c>
      <c r="V1714" s="12">
        <f t="shared" si="230"/>
        <v>320</v>
      </c>
    </row>
    <row r="1715" spans="1:22" x14ac:dyDescent="0.25">
      <c r="A1715" s="6" t="s">
        <v>24</v>
      </c>
      <c r="B1715" s="6" t="s">
        <v>23</v>
      </c>
      <c r="C1715" s="6" t="s">
        <v>1080</v>
      </c>
      <c r="D1715" s="27" t="s">
        <v>1080</v>
      </c>
      <c r="E1715" s="6" t="s">
        <v>1054</v>
      </c>
      <c r="F1715" s="6" t="s">
        <v>1053</v>
      </c>
      <c r="G1715" s="27" t="s">
        <v>1052</v>
      </c>
      <c r="H1715" s="6" t="s">
        <v>1078</v>
      </c>
      <c r="I1715" s="6" t="s">
        <v>1079</v>
      </c>
      <c r="J1715" s="6" t="s">
        <v>1114</v>
      </c>
      <c r="K1715" s="12">
        <v>15</v>
      </c>
      <c r="L1715" s="9">
        <f>23.68+2.35</f>
        <v>26.03</v>
      </c>
      <c r="M1715" s="12">
        <f t="shared" si="233"/>
        <v>390.45000000000005</v>
      </c>
      <c r="O1715" s="11">
        <f t="shared" si="234"/>
        <v>15.000000000000002</v>
      </c>
      <c r="P1715" s="12">
        <f t="shared" si="226"/>
        <v>0</v>
      </c>
      <c r="Q1715" s="12">
        <f t="shared" si="227"/>
        <v>15.000000000000002</v>
      </c>
      <c r="R1715" s="6" t="str">
        <f t="shared" si="228"/>
        <v>YES</v>
      </c>
      <c r="S1715" s="6" t="str">
        <f t="shared" si="231"/>
        <v>YES</v>
      </c>
      <c r="T1715" s="12">
        <f t="shared" si="232"/>
        <v>325.375</v>
      </c>
      <c r="U1715" s="12">
        <f t="shared" si="229"/>
        <v>390.45000000000005</v>
      </c>
      <c r="V1715" s="12">
        <f t="shared" si="230"/>
        <v>-65.075000000000045</v>
      </c>
    </row>
    <row r="1716" spans="1:22" x14ac:dyDescent="0.25">
      <c r="A1716" s="6" t="s">
        <v>24</v>
      </c>
      <c r="B1716" s="6" t="s">
        <v>23</v>
      </c>
      <c r="C1716" s="6" t="s">
        <v>1080</v>
      </c>
      <c r="D1716" s="27" t="s">
        <v>1080</v>
      </c>
      <c r="E1716" s="6" t="s">
        <v>1054</v>
      </c>
      <c r="F1716" s="6" t="s">
        <v>1053</v>
      </c>
      <c r="G1716" s="27" t="s">
        <v>1052</v>
      </c>
      <c r="H1716" s="6" t="s">
        <v>1078</v>
      </c>
      <c r="I1716" s="6" t="s">
        <v>1079</v>
      </c>
      <c r="J1716" s="6" t="s">
        <v>1114</v>
      </c>
      <c r="K1716" s="12">
        <v>16</v>
      </c>
      <c r="L1716" s="9">
        <v>24.56</v>
      </c>
      <c r="M1716" s="12">
        <f t="shared" si="233"/>
        <v>392.96</v>
      </c>
      <c r="O1716" s="11">
        <f t="shared" si="234"/>
        <v>16</v>
      </c>
      <c r="P1716" s="12">
        <f t="shared" si="226"/>
        <v>0</v>
      </c>
      <c r="Q1716" s="12">
        <f t="shared" si="227"/>
        <v>16</v>
      </c>
      <c r="R1716" s="6" t="str">
        <f t="shared" si="228"/>
        <v>YES</v>
      </c>
      <c r="S1716" s="6" t="str">
        <f t="shared" si="231"/>
        <v>YES</v>
      </c>
      <c r="T1716" s="12">
        <f t="shared" si="232"/>
        <v>307</v>
      </c>
      <c r="U1716" s="12">
        <f t="shared" si="229"/>
        <v>392.96</v>
      </c>
      <c r="V1716" s="12">
        <f t="shared" si="230"/>
        <v>-85.95999999999998</v>
      </c>
    </row>
    <row r="1717" spans="1:22" x14ac:dyDescent="0.25">
      <c r="A1717" s="6" t="s">
        <v>24</v>
      </c>
      <c r="B1717" s="6" t="s">
        <v>23</v>
      </c>
      <c r="C1717" s="6" t="s">
        <v>1080</v>
      </c>
      <c r="D1717" s="27" t="s">
        <v>1080</v>
      </c>
      <c r="E1717" s="6" t="s">
        <v>1054</v>
      </c>
      <c r="F1717" s="6" t="s">
        <v>1053</v>
      </c>
      <c r="G1717" s="27" t="s">
        <v>1052</v>
      </c>
      <c r="H1717" s="6" t="s">
        <v>1078</v>
      </c>
      <c r="I1717" s="6" t="s">
        <v>1079</v>
      </c>
      <c r="J1717" s="6" t="s">
        <v>1114</v>
      </c>
      <c r="K1717" s="12">
        <v>12.5</v>
      </c>
      <c r="L1717" s="9">
        <v>124.53</v>
      </c>
      <c r="M1717" s="12">
        <f t="shared" si="233"/>
        <v>1556.625</v>
      </c>
      <c r="O1717" s="11">
        <f t="shared" si="234"/>
        <v>12.5</v>
      </c>
      <c r="P1717" s="12">
        <f t="shared" si="226"/>
        <v>0</v>
      </c>
      <c r="Q1717" s="12">
        <f t="shared" si="227"/>
        <v>12.5</v>
      </c>
      <c r="R1717" s="6" t="str">
        <f t="shared" si="228"/>
        <v>YES</v>
      </c>
      <c r="S1717" s="6" t="str">
        <f t="shared" si="231"/>
        <v>YES</v>
      </c>
      <c r="T1717" s="12">
        <f t="shared" si="232"/>
        <v>1556.625</v>
      </c>
      <c r="U1717" s="12">
        <f t="shared" si="229"/>
        <v>1556.625</v>
      </c>
      <c r="V1717" s="12">
        <f t="shared" si="230"/>
        <v>0</v>
      </c>
    </row>
    <row r="1718" spans="1:22" x14ac:dyDescent="0.25">
      <c r="A1718" s="6" t="s">
        <v>24</v>
      </c>
      <c r="B1718" s="6" t="s">
        <v>23</v>
      </c>
      <c r="C1718" s="6" t="s">
        <v>1080</v>
      </c>
      <c r="D1718" s="27" t="s">
        <v>1080</v>
      </c>
      <c r="E1718" s="6" t="s">
        <v>1054</v>
      </c>
      <c r="F1718" s="6" t="s">
        <v>1053</v>
      </c>
      <c r="G1718" s="27" t="s">
        <v>1052</v>
      </c>
      <c r="H1718" s="6" t="s">
        <v>1078</v>
      </c>
      <c r="I1718" s="6" t="s">
        <v>1079</v>
      </c>
      <c r="J1718" s="6" t="s">
        <v>1115</v>
      </c>
      <c r="K1718" s="12">
        <v>5</v>
      </c>
      <c r="L1718" s="9">
        <v>400</v>
      </c>
      <c r="M1718" s="12">
        <f t="shared" si="233"/>
        <v>2000</v>
      </c>
      <c r="N1718" s="12">
        <f>18432.79</f>
        <v>18432.79</v>
      </c>
      <c r="O1718" s="11">
        <f t="shared" si="234"/>
        <v>5</v>
      </c>
      <c r="P1718" s="12">
        <f t="shared" si="226"/>
        <v>46.081975</v>
      </c>
      <c r="Q1718" s="12">
        <f t="shared" si="227"/>
        <v>51.081975</v>
      </c>
      <c r="R1718" s="6" t="str">
        <f t="shared" si="228"/>
        <v>YES</v>
      </c>
      <c r="S1718" s="6" t="str">
        <f t="shared" si="231"/>
        <v>YES</v>
      </c>
      <c r="T1718" s="12">
        <f t="shared" si="232"/>
        <v>5000</v>
      </c>
      <c r="U1718" s="12">
        <f t="shared" si="229"/>
        <v>20432.79</v>
      </c>
      <c r="V1718" s="12">
        <f t="shared" si="230"/>
        <v>-15432.79</v>
      </c>
    </row>
    <row r="1719" spans="1:22" x14ac:dyDescent="0.25">
      <c r="A1719" s="6" t="s">
        <v>24</v>
      </c>
      <c r="B1719" s="6" t="s">
        <v>23</v>
      </c>
      <c r="C1719" s="6" t="s">
        <v>1080</v>
      </c>
      <c r="D1719" s="27" t="s">
        <v>1080</v>
      </c>
      <c r="E1719" s="6" t="s">
        <v>1054</v>
      </c>
      <c r="F1719" s="6" t="s">
        <v>1053</v>
      </c>
      <c r="G1719" s="27" t="s">
        <v>1052</v>
      </c>
      <c r="H1719" s="6" t="s">
        <v>1078</v>
      </c>
      <c r="I1719" s="6" t="s">
        <v>1079</v>
      </c>
      <c r="J1719" s="6" t="s">
        <v>1115</v>
      </c>
      <c r="K1719" s="12">
        <v>7.5</v>
      </c>
      <c r="L1719" s="9">
        <v>80</v>
      </c>
      <c r="M1719" s="12">
        <f t="shared" si="233"/>
        <v>600</v>
      </c>
      <c r="O1719" s="11">
        <f t="shared" si="234"/>
        <v>7.5</v>
      </c>
      <c r="P1719" s="12">
        <f t="shared" si="226"/>
        <v>0</v>
      </c>
      <c r="Q1719" s="12">
        <f t="shared" si="227"/>
        <v>7.5</v>
      </c>
      <c r="R1719" s="6" t="str">
        <f t="shared" si="228"/>
        <v>NO</v>
      </c>
      <c r="S1719" s="6" t="str">
        <f t="shared" si="231"/>
        <v>YES</v>
      </c>
      <c r="T1719" s="12">
        <f t="shared" si="232"/>
        <v>1000</v>
      </c>
      <c r="U1719" s="12">
        <f t="shared" si="229"/>
        <v>600</v>
      </c>
      <c r="V1719" s="12">
        <f t="shared" si="230"/>
        <v>400</v>
      </c>
    </row>
    <row r="1720" spans="1:22" x14ac:dyDescent="0.25">
      <c r="A1720" s="6" t="s">
        <v>24</v>
      </c>
      <c r="B1720" s="6" t="s">
        <v>23</v>
      </c>
      <c r="C1720" s="6" t="s">
        <v>1080</v>
      </c>
      <c r="D1720" s="27" t="s">
        <v>1080</v>
      </c>
      <c r="E1720" s="6" t="s">
        <v>1054</v>
      </c>
      <c r="F1720" s="6" t="s">
        <v>1053</v>
      </c>
      <c r="G1720" s="27" t="s">
        <v>1052</v>
      </c>
      <c r="H1720" s="6" t="s">
        <v>1078</v>
      </c>
      <c r="I1720" s="6" t="s">
        <v>1079</v>
      </c>
      <c r="J1720" s="6" t="s">
        <v>1115</v>
      </c>
      <c r="K1720" s="12">
        <v>8.5</v>
      </c>
      <c r="L1720" s="9">
        <v>79.430000000000007</v>
      </c>
      <c r="M1720" s="12">
        <f t="shared" si="233"/>
        <v>675.15500000000009</v>
      </c>
      <c r="O1720" s="11">
        <f t="shared" si="234"/>
        <v>8.5</v>
      </c>
      <c r="P1720" s="12">
        <f t="shared" si="226"/>
        <v>0</v>
      </c>
      <c r="Q1720" s="12">
        <f t="shared" si="227"/>
        <v>8.5</v>
      </c>
      <c r="R1720" s="6" t="str">
        <f t="shared" si="228"/>
        <v>NO</v>
      </c>
      <c r="S1720" s="6" t="str">
        <f t="shared" si="231"/>
        <v>YES</v>
      </c>
      <c r="T1720" s="12">
        <f t="shared" si="232"/>
        <v>992.87500000000011</v>
      </c>
      <c r="U1720" s="12">
        <f t="shared" si="229"/>
        <v>675.15500000000009</v>
      </c>
      <c r="V1720" s="12">
        <f t="shared" si="230"/>
        <v>317.72000000000003</v>
      </c>
    </row>
    <row r="1721" spans="1:22" x14ac:dyDescent="0.25">
      <c r="A1721" s="6" t="s">
        <v>24</v>
      </c>
      <c r="B1721" s="6" t="s">
        <v>23</v>
      </c>
      <c r="C1721" s="6" t="s">
        <v>1080</v>
      </c>
      <c r="D1721" s="27" t="s">
        <v>1080</v>
      </c>
      <c r="E1721" s="6" t="s">
        <v>1054</v>
      </c>
      <c r="F1721" s="6" t="s">
        <v>1053</v>
      </c>
      <c r="G1721" s="27" t="s">
        <v>1052</v>
      </c>
      <c r="H1721" s="6" t="s">
        <v>1078</v>
      </c>
      <c r="I1721" s="6" t="s">
        <v>1079</v>
      </c>
      <c r="J1721" s="6" t="s">
        <v>1115</v>
      </c>
      <c r="K1721" s="12">
        <v>15</v>
      </c>
      <c r="L1721" s="9">
        <v>14.9</v>
      </c>
      <c r="M1721" s="12">
        <f t="shared" si="233"/>
        <v>223.5</v>
      </c>
      <c r="O1721" s="11">
        <f t="shared" si="234"/>
        <v>15</v>
      </c>
      <c r="P1721" s="12">
        <f t="shared" si="226"/>
        <v>0</v>
      </c>
      <c r="Q1721" s="12">
        <f t="shared" si="227"/>
        <v>15</v>
      </c>
      <c r="R1721" s="6" t="str">
        <f t="shared" si="228"/>
        <v>YES</v>
      </c>
      <c r="S1721" s="6" t="str">
        <f t="shared" si="231"/>
        <v>YES</v>
      </c>
      <c r="T1721" s="12">
        <f t="shared" si="232"/>
        <v>186.25</v>
      </c>
      <c r="U1721" s="12">
        <f t="shared" si="229"/>
        <v>223.5</v>
      </c>
      <c r="V1721" s="12">
        <f t="shared" si="230"/>
        <v>-37.25</v>
      </c>
    </row>
    <row r="1722" spans="1:22" x14ac:dyDescent="0.25">
      <c r="A1722" s="6" t="s">
        <v>24</v>
      </c>
      <c r="B1722" s="6" t="s">
        <v>23</v>
      </c>
      <c r="C1722" s="6" t="s">
        <v>1080</v>
      </c>
      <c r="D1722" s="27" t="s">
        <v>1080</v>
      </c>
      <c r="E1722" s="6" t="s">
        <v>1054</v>
      </c>
      <c r="F1722" s="6" t="s">
        <v>1053</v>
      </c>
      <c r="G1722" s="27" t="s">
        <v>1052</v>
      </c>
      <c r="H1722" s="6" t="s">
        <v>1078</v>
      </c>
      <c r="I1722" s="6" t="s">
        <v>1079</v>
      </c>
      <c r="J1722" s="6" t="s">
        <v>1115</v>
      </c>
      <c r="K1722" s="12">
        <v>16</v>
      </c>
      <c r="L1722" s="9">
        <v>8.2899999999999991</v>
      </c>
      <c r="M1722" s="12">
        <f t="shared" si="233"/>
        <v>132.63999999999999</v>
      </c>
      <c r="O1722" s="11">
        <f t="shared" si="234"/>
        <v>16</v>
      </c>
      <c r="P1722" s="12">
        <f t="shared" si="226"/>
        <v>0</v>
      </c>
      <c r="Q1722" s="12">
        <f t="shared" si="227"/>
        <v>16</v>
      </c>
      <c r="R1722" s="6" t="str">
        <f t="shared" si="228"/>
        <v>YES</v>
      </c>
      <c r="S1722" s="6" t="str">
        <f t="shared" si="231"/>
        <v>YES</v>
      </c>
      <c r="T1722" s="12">
        <f t="shared" si="232"/>
        <v>103.62499999999999</v>
      </c>
      <c r="U1722" s="12">
        <f t="shared" si="229"/>
        <v>132.63999999999999</v>
      </c>
      <c r="V1722" s="12">
        <f t="shared" si="230"/>
        <v>-29.015000000000001</v>
      </c>
    </row>
    <row r="1723" spans="1:22" x14ac:dyDescent="0.25">
      <c r="A1723" s="6" t="s">
        <v>24</v>
      </c>
      <c r="B1723" s="6" t="s">
        <v>23</v>
      </c>
      <c r="C1723" s="6" t="s">
        <v>1080</v>
      </c>
      <c r="D1723" s="27" t="s">
        <v>1080</v>
      </c>
      <c r="E1723" s="6" t="s">
        <v>1054</v>
      </c>
      <c r="F1723" s="6" t="s">
        <v>1053</v>
      </c>
      <c r="G1723" s="27" t="s">
        <v>1052</v>
      </c>
      <c r="H1723" s="6" t="s">
        <v>1078</v>
      </c>
      <c r="I1723" s="6" t="s">
        <v>1079</v>
      </c>
      <c r="J1723" s="6" t="s">
        <v>1115</v>
      </c>
      <c r="K1723" s="12">
        <v>12.5</v>
      </c>
      <c r="L1723" s="9">
        <v>84.21</v>
      </c>
      <c r="M1723" s="12">
        <f t="shared" si="233"/>
        <v>1052.625</v>
      </c>
      <c r="O1723" s="11">
        <f t="shared" si="234"/>
        <v>12.500000000000002</v>
      </c>
      <c r="P1723" s="12">
        <f t="shared" si="226"/>
        <v>0</v>
      </c>
      <c r="Q1723" s="12">
        <f t="shared" si="227"/>
        <v>12.500000000000002</v>
      </c>
      <c r="R1723" s="6" t="str">
        <f t="shared" si="228"/>
        <v>YES</v>
      </c>
      <c r="S1723" s="6" t="str">
        <f t="shared" si="231"/>
        <v>YES</v>
      </c>
      <c r="T1723" s="12">
        <f t="shared" si="232"/>
        <v>1052.625</v>
      </c>
      <c r="U1723" s="12">
        <f t="shared" si="229"/>
        <v>1052.625</v>
      </c>
      <c r="V1723" s="12">
        <f t="shared" si="230"/>
        <v>0</v>
      </c>
    </row>
    <row r="1724" spans="1:22" x14ac:dyDescent="0.25">
      <c r="A1724" s="6" t="s">
        <v>24</v>
      </c>
      <c r="B1724" s="6" t="s">
        <v>23</v>
      </c>
      <c r="C1724" s="6" t="s">
        <v>1080</v>
      </c>
      <c r="D1724" s="27" t="s">
        <v>1080</v>
      </c>
      <c r="E1724" s="6" t="s">
        <v>1054</v>
      </c>
      <c r="F1724" s="6" t="s">
        <v>1053</v>
      </c>
      <c r="G1724" s="27" t="s">
        <v>1052</v>
      </c>
      <c r="H1724" s="6" t="s">
        <v>1078</v>
      </c>
      <c r="I1724" s="6" t="s">
        <v>1079</v>
      </c>
      <c r="J1724" s="6" t="s">
        <v>1116</v>
      </c>
      <c r="K1724" s="12">
        <v>5</v>
      </c>
      <c r="L1724" s="9">
        <v>76.599999999999994</v>
      </c>
      <c r="M1724" s="12">
        <f t="shared" si="233"/>
        <v>383</v>
      </c>
      <c r="N1724" s="12">
        <f>2805.3</f>
        <v>2805.3</v>
      </c>
      <c r="O1724" s="11">
        <f t="shared" si="234"/>
        <v>5</v>
      </c>
      <c r="P1724" s="12">
        <f t="shared" si="226"/>
        <v>36.622715404699747</v>
      </c>
      <c r="Q1724" s="12">
        <f t="shared" si="227"/>
        <v>41.622715404699747</v>
      </c>
      <c r="R1724" s="6" t="str">
        <f t="shared" si="228"/>
        <v>YES</v>
      </c>
      <c r="S1724" s="6" t="str">
        <f t="shared" si="231"/>
        <v>YES</v>
      </c>
      <c r="T1724" s="12">
        <f t="shared" si="232"/>
        <v>957.49999999999989</v>
      </c>
      <c r="U1724" s="12">
        <f t="shared" si="229"/>
        <v>3188.3</v>
      </c>
      <c r="V1724" s="12">
        <f t="shared" si="230"/>
        <v>-2230.8000000000002</v>
      </c>
    </row>
    <row r="1725" spans="1:22" x14ac:dyDescent="0.25">
      <c r="A1725" s="6" t="s">
        <v>24</v>
      </c>
      <c r="B1725" s="6" t="s">
        <v>23</v>
      </c>
      <c r="C1725" s="6" t="s">
        <v>1080</v>
      </c>
      <c r="D1725" s="27" t="s">
        <v>1080</v>
      </c>
      <c r="E1725" s="6" t="s">
        <v>1054</v>
      </c>
      <c r="F1725" s="6" t="s">
        <v>1053</v>
      </c>
      <c r="G1725" s="27" t="s">
        <v>1052</v>
      </c>
      <c r="H1725" s="6" t="s">
        <v>1078</v>
      </c>
      <c r="I1725" s="6" t="s">
        <v>1079</v>
      </c>
      <c r="J1725" s="6" t="s">
        <v>1116</v>
      </c>
      <c r="K1725" s="12">
        <v>12.5</v>
      </c>
      <c r="L1725" s="9">
        <v>0.34</v>
      </c>
      <c r="M1725" s="12">
        <f t="shared" si="233"/>
        <v>4.25</v>
      </c>
      <c r="O1725" s="11">
        <f t="shared" si="234"/>
        <v>12.499999999999998</v>
      </c>
      <c r="P1725" s="12">
        <f t="shared" si="226"/>
        <v>0</v>
      </c>
      <c r="Q1725" s="12">
        <f t="shared" si="227"/>
        <v>12.499999999999998</v>
      </c>
      <c r="R1725" s="6" t="str">
        <f t="shared" si="228"/>
        <v>YES</v>
      </c>
      <c r="S1725" s="6" t="str">
        <f t="shared" si="231"/>
        <v>YES</v>
      </c>
      <c r="T1725" s="12">
        <f t="shared" si="232"/>
        <v>4.25</v>
      </c>
      <c r="U1725" s="12">
        <f t="shared" si="229"/>
        <v>4.25</v>
      </c>
      <c r="V1725" s="12">
        <f t="shared" si="230"/>
        <v>0</v>
      </c>
    </row>
    <row r="1726" spans="1:22" x14ac:dyDescent="0.25">
      <c r="A1726" s="6" t="s">
        <v>24</v>
      </c>
      <c r="B1726" s="6" t="s">
        <v>23</v>
      </c>
      <c r="C1726" s="6" t="s">
        <v>1080</v>
      </c>
      <c r="D1726" s="27" t="s">
        <v>1080</v>
      </c>
      <c r="E1726" s="6" t="s">
        <v>1054</v>
      </c>
      <c r="F1726" s="6" t="s">
        <v>1053</v>
      </c>
      <c r="G1726" s="27" t="s">
        <v>1052</v>
      </c>
      <c r="H1726" s="6" t="s">
        <v>1078</v>
      </c>
      <c r="I1726" s="6" t="s">
        <v>1079</v>
      </c>
      <c r="J1726" s="6" t="s">
        <v>1117</v>
      </c>
      <c r="K1726" s="12">
        <v>5</v>
      </c>
      <c r="L1726" s="9">
        <v>385.47</v>
      </c>
      <c r="M1726" s="12">
        <f t="shared" si="233"/>
        <v>1927.3500000000001</v>
      </c>
      <c r="N1726" s="12">
        <v>22021.58</v>
      </c>
      <c r="O1726" s="11">
        <f t="shared" si="234"/>
        <v>5</v>
      </c>
      <c r="P1726" s="12">
        <f t="shared" si="226"/>
        <v>57.129166990946118</v>
      </c>
      <c r="Q1726" s="12">
        <f t="shared" si="227"/>
        <v>62.129166990946111</v>
      </c>
      <c r="R1726" s="6" t="str">
        <f t="shared" si="228"/>
        <v>YES</v>
      </c>
      <c r="S1726" s="6" t="str">
        <f t="shared" si="231"/>
        <v>YES</v>
      </c>
      <c r="T1726" s="12">
        <f t="shared" si="232"/>
        <v>4818.375</v>
      </c>
      <c r="U1726" s="12">
        <f t="shared" si="229"/>
        <v>23948.93</v>
      </c>
      <c r="V1726" s="12">
        <f t="shared" si="230"/>
        <v>-19130.555</v>
      </c>
    </row>
    <row r="1727" spans="1:22" x14ac:dyDescent="0.25">
      <c r="A1727" s="6" t="s">
        <v>24</v>
      </c>
      <c r="B1727" s="6" t="s">
        <v>23</v>
      </c>
      <c r="C1727" s="6" t="s">
        <v>1080</v>
      </c>
      <c r="D1727" s="27" t="s">
        <v>1080</v>
      </c>
      <c r="E1727" s="6" t="s">
        <v>1054</v>
      </c>
      <c r="F1727" s="6" t="s">
        <v>1053</v>
      </c>
      <c r="G1727" s="27" t="s">
        <v>1052</v>
      </c>
      <c r="H1727" s="6" t="s">
        <v>1078</v>
      </c>
      <c r="I1727" s="6" t="s">
        <v>1079</v>
      </c>
      <c r="J1727" s="6" t="s">
        <v>1117</v>
      </c>
      <c r="K1727" s="12">
        <v>8</v>
      </c>
      <c r="L1727" s="9">
        <v>76.150000000000006</v>
      </c>
      <c r="M1727" s="12">
        <f t="shared" si="233"/>
        <v>609.20000000000005</v>
      </c>
      <c r="O1727" s="11">
        <f t="shared" si="234"/>
        <v>8</v>
      </c>
      <c r="P1727" s="12">
        <f t="shared" si="226"/>
        <v>0</v>
      </c>
      <c r="Q1727" s="12">
        <f t="shared" si="227"/>
        <v>8</v>
      </c>
      <c r="R1727" s="6" t="str">
        <f t="shared" si="228"/>
        <v>NO</v>
      </c>
      <c r="S1727" s="6" t="str">
        <f t="shared" si="231"/>
        <v>YES</v>
      </c>
      <c r="T1727" s="12">
        <f t="shared" si="232"/>
        <v>951.87500000000011</v>
      </c>
      <c r="U1727" s="12">
        <f t="shared" si="229"/>
        <v>609.20000000000005</v>
      </c>
      <c r="V1727" s="12">
        <f t="shared" si="230"/>
        <v>342.67500000000007</v>
      </c>
    </row>
    <row r="1728" spans="1:22" x14ac:dyDescent="0.25">
      <c r="A1728" s="6" t="s">
        <v>24</v>
      </c>
      <c r="B1728" s="6" t="s">
        <v>23</v>
      </c>
      <c r="C1728" s="6" t="s">
        <v>1080</v>
      </c>
      <c r="D1728" s="27" t="s">
        <v>1080</v>
      </c>
      <c r="E1728" s="6" t="s">
        <v>1054</v>
      </c>
      <c r="F1728" s="6" t="s">
        <v>1053</v>
      </c>
      <c r="G1728" s="27" t="s">
        <v>1052</v>
      </c>
      <c r="H1728" s="6" t="s">
        <v>1078</v>
      </c>
      <c r="I1728" s="6" t="s">
        <v>1079</v>
      </c>
      <c r="J1728" s="6" t="s">
        <v>1117</v>
      </c>
      <c r="K1728" s="12">
        <v>9</v>
      </c>
      <c r="L1728" s="9">
        <v>80</v>
      </c>
      <c r="M1728" s="12">
        <f t="shared" si="233"/>
        <v>720</v>
      </c>
      <c r="O1728" s="11">
        <f t="shared" si="234"/>
        <v>9</v>
      </c>
      <c r="P1728" s="12">
        <f t="shared" si="226"/>
        <v>0</v>
      </c>
      <c r="Q1728" s="12">
        <f t="shared" si="227"/>
        <v>9</v>
      </c>
      <c r="R1728" s="6" t="str">
        <f t="shared" si="228"/>
        <v>NO</v>
      </c>
      <c r="S1728" s="6" t="str">
        <f t="shared" si="231"/>
        <v>YES</v>
      </c>
      <c r="T1728" s="12">
        <f t="shared" si="232"/>
        <v>1000</v>
      </c>
      <c r="U1728" s="12">
        <f t="shared" si="229"/>
        <v>720</v>
      </c>
      <c r="V1728" s="12">
        <f t="shared" si="230"/>
        <v>280</v>
      </c>
    </row>
    <row r="1729" spans="1:22" x14ac:dyDescent="0.25">
      <c r="A1729" s="6" t="s">
        <v>24</v>
      </c>
      <c r="B1729" s="6" t="s">
        <v>23</v>
      </c>
      <c r="C1729" s="6" t="s">
        <v>1080</v>
      </c>
      <c r="D1729" s="27" t="s">
        <v>1080</v>
      </c>
      <c r="E1729" s="6" t="s">
        <v>1054</v>
      </c>
      <c r="F1729" s="6" t="s">
        <v>1053</v>
      </c>
      <c r="G1729" s="27" t="s">
        <v>1052</v>
      </c>
      <c r="H1729" s="6" t="s">
        <v>1078</v>
      </c>
      <c r="I1729" s="6" t="s">
        <v>1079</v>
      </c>
      <c r="J1729" s="6" t="s">
        <v>1117</v>
      </c>
      <c r="K1729" s="12">
        <v>12.5</v>
      </c>
      <c r="L1729" s="9">
        <v>36.119999999999997</v>
      </c>
      <c r="M1729" s="12">
        <f t="shared" si="233"/>
        <v>451.49999999999994</v>
      </c>
      <c r="O1729" s="11">
        <f t="shared" si="234"/>
        <v>12.5</v>
      </c>
      <c r="P1729" s="12">
        <f t="shared" si="226"/>
        <v>0</v>
      </c>
      <c r="Q1729" s="12">
        <f t="shared" si="227"/>
        <v>12.5</v>
      </c>
      <c r="R1729" s="6" t="str">
        <f t="shared" si="228"/>
        <v>YES</v>
      </c>
      <c r="S1729" s="6" t="str">
        <f t="shared" si="231"/>
        <v>YES</v>
      </c>
      <c r="T1729" s="12">
        <f t="shared" si="232"/>
        <v>451.49999999999994</v>
      </c>
      <c r="U1729" s="12">
        <f t="shared" si="229"/>
        <v>451.49999999999994</v>
      </c>
      <c r="V1729" s="12">
        <f t="shared" si="230"/>
        <v>0</v>
      </c>
    </row>
    <row r="1730" spans="1:22" x14ac:dyDescent="0.25">
      <c r="A1730" s="6" t="s">
        <v>24</v>
      </c>
      <c r="B1730" s="6" t="s">
        <v>23</v>
      </c>
      <c r="C1730" s="6" t="s">
        <v>1080</v>
      </c>
      <c r="D1730" s="27" t="s">
        <v>1080</v>
      </c>
      <c r="E1730" s="6" t="s">
        <v>1054</v>
      </c>
      <c r="F1730" s="6" t="s">
        <v>1053</v>
      </c>
      <c r="G1730" s="27" t="s">
        <v>1052</v>
      </c>
      <c r="H1730" s="6" t="s">
        <v>1078</v>
      </c>
      <c r="I1730" s="6" t="s">
        <v>1079</v>
      </c>
      <c r="J1730" s="6" t="s">
        <v>1117</v>
      </c>
      <c r="K1730" s="12">
        <v>15.5</v>
      </c>
      <c r="L1730" s="9">
        <v>4.97</v>
      </c>
      <c r="M1730" s="12">
        <f t="shared" si="233"/>
        <v>77.034999999999997</v>
      </c>
      <c r="O1730" s="11">
        <f t="shared" si="234"/>
        <v>15.5</v>
      </c>
      <c r="P1730" s="12">
        <f t="shared" ref="P1730:P1793" si="235">N1730/L1730</f>
        <v>0</v>
      </c>
      <c r="Q1730" s="12">
        <f t="shared" ref="Q1730:Q1793" si="236">(M1730+N1730)/L1730</f>
        <v>15.5</v>
      </c>
      <c r="R1730" s="6" t="str">
        <f t="shared" ref="R1730:R1793" si="237">IF(Q1730&gt;12.49,"YES","NO")</f>
        <v>YES</v>
      </c>
      <c r="S1730" s="6" t="str">
        <f t="shared" si="231"/>
        <v>YES</v>
      </c>
      <c r="T1730" s="12">
        <f t="shared" si="232"/>
        <v>62.125</v>
      </c>
      <c r="U1730" s="12">
        <f t="shared" ref="U1730:U1793" si="238">M1730+N1730</f>
        <v>77.034999999999997</v>
      </c>
      <c r="V1730" s="12">
        <f t="shared" ref="V1730:V1793" si="239">T1730-U1730</f>
        <v>-14.909999999999997</v>
      </c>
    </row>
    <row r="1731" spans="1:22" x14ac:dyDescent="0.25">
      <c r="A1731" s="6" t="s">
        <v>24</v>
      </c>
      <c r="B1731" s="6" t="s">
        <v>23</v>
      </c>
      <c r="C1731" s="6" t="s">
        <v>1080</v>
      </c>
      <c r="D1731" s="27" t="s">
        <v>1080</v>
      </c>
      <c r="E1731" s="6" t="s">
        <v>1054</v>
      </c>
      <c r="F1731" s="6" t="s">
        <v>1053</v>
      </c>
      <c r="G1731" s="27" t="s">
        <v>1052</v>
      </c>
      <c r="H1731" s="6" t="s">
        <v>1078</v>
      </c>
      <c r="I1731" s="6" t="s">
        <v>1079</v>
      </c>
      <c r="J1731" s="6" t="s">
        <v>1117</v>
      </c>
      <c r="K1731" s="12">
        <v>16.5</v>
      </c>
      <c r="L1731" s="9">
        <v>4.74</v>
      </c>
      <c r="M1731" s="12">
        <f t="shared" si="233"/>
        <v>78.210000000000008</v>
      </c>
      <c r="O1731" s="11">
        <f t="shared" si="234"/>
        <v>16.5</v>
      </c>
      <c r="P1731" s="12">
        <f t="shared" si="235"/>
        <v>0</v>
      </c>
      <c r="Q1731" s="12">
        <f t="shared" si="236"/>
        <v>16.5</v>
      </c>
      <c r="R1731" s="6" t="str">
        <f t="shared" si="237"/>
        <v>YES</v>
      </c>
      <c r="S1731" s="6" t="str">
        <f t="shared" si="231"/>
        <v>YES</v>
      </c>
      <c r="T1731" s="12">
        <f t="shared" si="232"/>
        <v>59.25</v>
      </c>
      <c r="U1731" s="12">
        <f t="shared" si="238"/>
        <v>78.210000000000008</v>
      </c>
      <c r="V1731" s="12">
        <f t="shared" si="239"/>
        <v>-18.960000000000008</v>
      </c>
    </row>
    <row r="1732" spans="1:22" x14ac:dyDescent="0.25">
      <c r="A1732" s="6" t="s">
        <v>24</v>
      </c>
      <c r="B1732" s="6" t="s">
        <v>23</v>
      </c>
      <c r="C1732" s="6" t="s">
        <v>1080</v>
      </c>
      <c r="D1732" s="27" t="s">
        <v>1080</v>
      </c>
      <c r="E1732" s="6" t="s">
        <v>1054</v>
      </c>
      <c r="F1732" s="6" t="s">
        <v>1053</v>
      </c>
      <c r="G1732" s="27" t="s">
        <v>1052</v>
      </c>
      <c r="H1732" s="6" t="s">
        <v>1078</v>
      </c>
      <c r="I1732" s="6" t="s">
        <v>1079</v>
      </c>
      <c r="J1732" s="6" t="s">
        <v>1118</v>
      </c>
      <c r="K1732" s="12">
        <v>5</v>
      </c>
      <c r="L1732" s="9">
        <v>110.51</v>
      </c>
      <c r="M1732" s="12">
        <f t="shared" si="233"/>
        <v>552.55000000000007</v>
      </c>
      <c r="N1732" s="12">
        <v>28323.4</v>
      </c>
      <c r="O1732" s="11">
        <f t="shared" si="234"/>
        <v>5</v>
      </c>
      <c r="P1732" s="12">
        <f t="shared" si="235"/>
        <v>256.2971676771333</v>
      </c>
      <c r="Q1732" s="12">
        <f t="shared" si="236"/>
        <v>261.2971676771333</v>
      </c>
      <c r="R1732" s="6" t="str">
        <f t="shared" si="237"/>
        <v>YES</v>
      </c>
      <c r="S1732" s="6" t="str">
        <f t="shared" ref="S1732:S1795" si="240">IF(O1732&gt;3.32,"YES","NO")</f>
        <v>YES</v>
      </c>
      <c r="T1732" s="12">
        <f t="shared" ref="T1732:T1795" si="241">L1732*12.5</f>
        <v>1381.375</v>
      </c>
      <c r="U1732" s="12">
        <f t="shared" si="238"/>
        <v>28875.95</v>
      </c>
      <c r="V1732" s="12">
        <f t="shared" si="239"/>
        <v>-27494.575000000001</v>
      </c>
    </row>
    <row r="1733" spans="1:22" x14ac:dyDescent="0.25">
      <c r="A1733" s="6" t="s">
        <v>24</v>
      </c>
      <c r="B1733" s="6" t="s">
        <v>23</v>
      </c>
      <c r="C1733" s="6" t="s">
        <v>1080</v>
      </c>
      <c r="D1733" s="27" t="s">
        <v>1080</v>
      </c>
      <c r="E1733" s="6" t="s">
        <v>1054</v>
      </c>
      <c r="F1733" s="6" t="s">
        <v>1053</v>
      </c>
      <c r="G1733" s="27" t="s">
        <v>1052</v>
      </c>
      <c r="H1733" s="6" t="s">
        <v>1078</v>
      </c>
      <c r="I1733" s="6" t="s">
        <v>1079</v>
      </c>
      <c r="J1733" s="6" t="s">
        <v>1118</v>
      </c>
      <c r="K1733" s="12">
        <v>9</v>
      </c>
      <c r="L1733" s="9">
        <v>251.97</v>
      </c>
      <c r="M1733" s="12">
        <f t="shared" si="233"/>
        <v>2267.73</v>
      </c>
      <c r="O1733" s="11">
        <f t="shared" si="234"/>
        <v>9</v>
      </c>
      <c r="P1733" s="12">
        <f t="shared" si="235"/>
        <v>0</v>
      </c>
      <c r="Q1733" s="12">
        <f t="shared" si="236"/>
        <v>9</v>
      </c>
      <c r="R1733" s="6" t="str">
        <f t="shared" si="237"/>
        <v>NO</v>
      </c>
      <c r="S1733" s="6" t="str">
        <f t="shared" si="240"/>
        <v>YES</v>
      </c>
      <c r="T1733" s="12">
        <f t="shared" si="241"/>
        <v>3149.625</v>
      </c>
      <c r="U1733" s="12">
        <f t="shared" si="238"/>
        <v>2267.73</v>
      </c>
      <c r="V1733" s="12">
        <f t="shared" si="239"/>
        <v>881.89499999999998</v>
      </c>
    </row>
    <row r="1734" spans="1:22" x14ac:dyDescent="0.25">
      <c r="A1734" s="6" t="s">
        <v>24</v>
      </c>
      <c r="B1734" s="6" t="s">
        <v>23</v>
      </c>
      <c r="C1734" s="6" t="s">
        <v>1080</v>
      </c>
      <c r="D1734" s="27" t="s">
        <v>1080</v>
      </c>
      <c r="E1734" s="6" t="s">
        <v>1054</v>
      </c>
      <c r="F1734" s="6" t="s">
        <v>1053</v>
      </c>
      <c r="G1734" s="27" t="s">
        <v>1052</v>
      </c>
      <c r="H1734" s="6" t="s">
        <v>1078</v>
      </c>
      <c r="I1734" s="6" t="s">
        <v>1079</v>
      </c>
      <c r="J1734" s="6" t="s">
        <v>1118</v>
      </c>
      <c r="K1734" s="12">
        <v>12.5</v>
      </c>
      <c r="L1734" s="9">
        <f>150.13+41.26</f>
        <v>191.39</v>
      </c>
      <c r="M1734" s="12">
        <f t="shared" si="233"/>
        <v>2392.375</v>
      </c>
      <c r="O1734" s="11">
        <f t="shared" si="234"/>
        <v>12.500000000000002</v>
      </c>
      <c r="P1734" s="12">
        <f t="shared" si="235"/>
        <v>0</v>
      </c>
      <c r="Q1734" s="12">
        <f t="shared" si="236"/>
        <v>12.500000000000002</v>
      </c>
      <c r="R1734" s="6" t="str">
        <f t="shared" si="237"/>
        <v>YES</v>
      </c>
      <c r="S1734" s="6" t="str">
        <f t="shared" si="240"/>
        <v>YES</v>
      </c>
      <c r="T1734" s="12">
        <f t="shared" si="241"/>
        <v>2392.375</v>
      </c>
      <c r="U1734" s="12">
        <f t="shared" si="238"/>
        <v>2392.375</v>
      </c>
      <c r="V1734" s="12">
        <f t="shared" si="239"/>
        <v>0</v>
      </c>
    </row>
    <row r="1735" spans="1:22" x14ac:dyDescent="0.25">
      <c r="A1735" s="6" t="s">
        <v>24</v>
      </c>
      <c r="B1735" s="6" t="s">
        <v>23</v>
      </c>
      <c r="C1735" s="6" t="s">
        <v>1080</v>
      </c>
      <c r="D1735" s="27" t="s">
        <v>1080</v>
      </c>
      <c r="E1735" s="6" t="s">
        <v>1054</v>
      </c>
      <c r="F1735" s="6" t="s">
        <v>1053</v>
      </c>
      <c r="G1735" s="27" t="s">
        <v>1052</v>
      </c>
      <c r="H1735" s="6" t="s">
        <v>1078</v>
      </c>
      <c r="I1735" s="6" t="s">
        <v>1079</v>
      </c>
      <c r="J1735" s="6" t="s">
        <v>1118</v>
      </c>
      <c r="K1735" s="12">
        <v>20</v>
      </c>
      <c r="L1735" s="9">
        <v>52.09</v>
      </c>
      <c r="M1735" s="12">
        <f t="shared" si="233"/>
        <v>1041.8000000000002</v>
      </c>
      <c r="O1735" s="11">
        <f t="shared" si="234"/>
        <v>20.000000000000004</v>
      </c>
      <c r="P1735" s="12">
        <f t="shared" si="235"/>
        <v>0</v>
      </c>
      <c r="Q1735" s="12">
        <f t="shared" si="236"/>
        <v>20.000000000000004</v>
      </c>
      <c r="R1735" s="6" t="str">
        <f t="shared" si="237"/>
        <v>YES</v>
      </c>
      <c r="S1735" s="6" t="str">
        <f t="shared" si="240"/>
        <v>YES</v>
      </c>
      <c r="T1735" s="12">
        <f t="shared" si="241"/>
        <v>651.125</v>
      </c>
      <c r="U1735" s="12">
        <f t="shared" si="238"/>
        <v>1041.8000000000002</v>
      </c>
      <c r="V1735" s="12">
        <f t="shared" si="239"/>
        <v>-390.67500000000018</v>
      </c>
    </row>
    <row r="1736" spans="1:22" x14ac:dyDescent="0.25">
      <c r="A1736" s="6" t="s">
        <v>24</v>
      </c>
      <c r="B1736" s="6" t="s">
        <v>23</v>
      </c>
      <c r="C1736" s="6" t="s">
        <v>1080</v>
      </c>
      <c r="D1736" s="27" t="s">
        <v>1080</v>
      </c>
      <c r="E1736" s="6" t="s">
        <v>1054</v>
      </c>
      <c r="F1736" s="6" t="s">
        <v>1053</v>
      </c>
      <c r="G1736" s="27" t="s">
        <v>1052</v>
      </c>
      <c r="H1736" s="6" t="s">
        <v>1078</v>
      </c>
      <c r="I1736" s="6" t="s">
        <v>1079</v>
      </c>
      <c r="J1736" s="6" t="s">
        <v>1118</v>
      </c>
      <c r="K1736" s="12">
        <v>16.5</v>
      </c>
      <c r="L1736" s="9">
        <v>144.44999999999999</v>
      </c>
      <c r="M1736" s="12">
        <f t="shared" si="233"/>
        <v>2383.4249999999997</v>
      </c>
      <c r="O1736" s="11">
        <f t="shared" si="234"/>
        <v>16.5</v>
      </c>
      <c r="P1736" s="12">
        <f t="shared" si="235"/>
        <v>0</v>
      </c>
      <c r="Q1736" s="12">
        <f t="shared" si="236"/>
        <v>16.5</v>
      </c>
      <c r="R1736" s="6" t="str">
        <f t="shared" si="237"/>
        <v>YES</v>
      </c>
      <c r="S1736" s="6" t="str">
        <f t="shared" si="240"/>
        <v>YES</v>
      </c>
      <c r="T1736" s="12">
        <f t="shared" si="241"/>
        <v>1805.6249999999998</v>
      </c>
      <c r="U1736" s="12">
        <f t="shared" si="238"/>
        <v>2383.4249999999997</v>
      </c>
      <c r="V1736" s="12">
        <f t="shared" si="239"/>
        <v>-577.79999999999995</v>
      </c>
    </row>
    <row r="1737" spans="1:22" x14ac:dyDescent="0.25">
      <c r="A1737" s="6" t="s">
        <v>24</v>
      </c>
      <c r="B1737" s="6" t="s">
        <v>23</v>
      </c>
      <c r="C1737" s="6" t="s">
        <v>1080</v>
      </c>
      <c r="D1737" s="27" t="s">
        <v>1080</v>
      </c>
      <c r="E1737" s="6" t="s">
        <v>1054</v>
      </c>
      <c r="F1737" s="6" t="s">
        <v>1053</v>
      </c>
      <c r="G1737" s="27" t="s">
        <v>1052</v>
      </c>
      <c r="H1737" s="6" t="s">
        <v>1078</v>
      </c>
      <c r="I1737" s="6" t="s">
        <v>1079</v>
      </c>
      <c r="J1737" s="6" t="s">
        <v>1118</v>
      </c>
      <c r="K1737" s="12">
        <v>15</v>
      </c>
      <c r="L1737" s="9">
        <v>7.52</v>
      </c>
      <c r="M1737" s="12">
        <f t="shared" si="233"/>
        <v>112.8</v>
      </c>
      <c r="O1737" s="11">
        <f t="shared" si="234"/>
        <v>15</v>
      </c>
      <c r="P1737" s="12">
        <f t="shared" si="235"/>
        <v>0</v>
      </c>
      <c r="Q1737" s="12">
        <f t="shared" si="236"/>
        <v>15</v>
      </c>
      <c r="R1737" s="6" t="str">
        <f t="shared" si="237"/>
        <v>YES</v>
      </c>
      <c r="S1737" s="6" t="str">
        <f t="shared" si="240"/>
        <v>YES</v>
      </c>
      <c r="T1737" s="12">
        <f t="shared" si="241"/>
        <v>94</v>
      </c>
      <c r="U1737" s="12">
        <f t="shared" si="238"/>
        <v>112.8</v>
      </c>
      <c r="V1737" s="12">
        <f t="shared" si="239"/>
        <v>-18.799999999999997</v>
      </c>
    </row>
    <row r="1738" spans="1:22" x14ac:dyDescent="0.25">
      <c r="A1738" s="6" t="s">
        <v>24</v>
      </c>
      <c r="B1738" s="6" t="s">
        <v>23</v>
      </c>
      <c r="C1738" s="6" t="s">
        <v>1080</v>
      </c>
      <c r="D1738" s="27" t="s">
        <v>1080</v>
      </c>
      <c r="E1738" s="6" t="s">
        <v>1054</v>
      </c>
      <c r="F1738" s="6" t="s">
        <v>1053</v>
      </c>
      <c r="G1738" s="27" t="s">
        <v>1052</v>
      </c>
      <c r="H1738" s="6" t="s">
        <v>1078</v>
      </c>
      <c r="I1738" s="6" t="s">
        <v>1079</v>
      </c>
      <c r="J1738" s="6" t="s">
        <v>1118</v>
      </c>
      <c r="K1738" s="12">
        <v>16</v>
      </c>
      <c r="L1738" s="9">
        <v>39.869999999999997</v>
      </c>
      <c r="M1738" s="12">
        <f t="shared" si="233"/>
        <v>637.91999999999996</v>
      </c>
      <c r="O1738" s="11">
        <f t="shared" si="234"/>
        <v>16</v>
      </c>
      <c r="P1738" s="12">
        <f t="shared" si="235"/>
        <v>0</v>
      </c>
      <c r="Q1738" s="12">
        <f t="shared" si="236"/>
        <v>16</v>
      </c>
      <c r="R1738" s="6" t="str">
        <f t="shared" si="237"/>
        <v>YES</v>
      </c>
      <c r="S1738" s="6" t="str">
        <f t="shared" si="240"/>
        <v>YES</v>
      </c>
      <c r="T1738" s="12">
        <f t="shared" si="241"/>
        <v>498.37499999999994</v>
      </c>
      <c r="U1738" s="12">
        <f t="shared" si="238"/>
        <v>637.91999999999996</v>
      </c>
      <c r="V1738" s="12">
        <f t="shared" si="239"/>
        <v>-139.54500000000002</v>
      </c>
    </row>
    <row r="1739" spans="1:22" x14ac:dyDescent="0.25">
      <c r="A1739" s="6" t="s">
        <v>24</v>
      </c>
      <c r="B1739" s="6" t="s">
        <v>23</v>
      </c>
      <c r="C1739" s="6" t="s">
        <v>1080</v>
      </c>
      <c r="D1739" s="27" t="s">
        <v>1080</v>
      </c>
      <c r="E1739" s="6" t="s">
        <v>1054</v>
      </c>
      <c r="F1739" s="6" t="s">
        <v>1053</v>
      </c>
      <c r="G1739" s="27" t="s">
        <v>1052</v>
      </c>
      <c r="H1739" s="6" t="s">
        <v>1078</v>
      </c>
      <c r="I1739" s="6" t="s">
        <v>1079</v>
      </c>
      <c r="J1739" s="6" t="s">
        <v>1119</v>
      </c>
      <c r="K1739" s="12">
        <v>9</v>
      </c>
      <c r="L1739" s="9">
        <v>7.02</v>
      </c>
      <c r="M1739" s="12">
        <f t="shared" si="233"/>
        <v>63.179999999999993</v>
      </c>
      <c r="N1739" s="12">
        <v>207.78</v>
      </c>
      <c r="O1739" s="11">
        <f t="shared" si="234"/>
        <v>9</v>
      </c>
      <c r="P1739" s="12">
        <f t="shared" si="235"/>
        <v>29.5982905982906</v>
      </c>
      <c r="Q1739" s="12">
        <f t="shared" si="236"/>
        <v>38.598290598290596</v>
      </c>
      <c r="R1739" s="6" t="str">
        <f t="shared" si="237"/>
        <v>YES</v>
      </c>
      <c r="S1739" s="6" t="str">
        <f t="shared" si="240"/>
        <v>YES</v>
      </c>
      <c r="T1739" s="12">
        <f t="shared" si="241"/>
        <v>87.75</v>
      </c>
      <c r="U1739" s="12">
        <f t="shared" si="238"/>
        <v>270.95999999999998</v>
      </c>
      <c r="V1739" s="12">
        <f t="shared" si="239"/>
        <v>-183.20999999999998</v>
      </c>
    </row>
    <row r="1740" spans="1:22" x14ac:dyDescent="0.25">
      <c r="A1740" s="6" t="s">
        <v>24</v>
      </c>
      <c r="B1740" s="6" t="s">
        <v>23</v>
      </c>
      <c r="C1740" s="6" t="s">
        <v>1080</v>
      </c>
      <c r="D1740" s="27" t="s">
        <v>1080</v>
      </c>
      <c r="E1740" s="6" t="s">
        <v>1054</v>
      </c>
      <c r="F1740" s="6" t="s">
        <v>1053</v>
      </c>
      <c r="G1740" s="27" t="s">
        <v>1052</v>
      </c>
      <c r="H1740" s="6" t="s">
        <v>1078</v>
      </c>
      <c r="I1740" s="6" t="s">
        <v>1079</v>
      </c>
      <c r="J1740" s="6" t="s">
        <v>1119</v>
      </c>
      <c r="K1740" s="12">
        <v>15</v>
      </c>
      <c r="L1740" s="9">
        <v>56.08</v>
      </c>
      <c r="M1740" s="12">
        <f t="shared" si="233"/>
        <v>841.19999999999993</v>
      </c>
      <c r="O1740" s="11">
        <f t="shared" si="234"/>
        <v>15</v>
      </c>
      <c r="P1740" s="12">
        <f t="shared" si="235"/>
        <v>0</v>
      </c>
      <c r="Q1740" s="12">
        <f t="shared" si="236"/>
        <v>15</v>
      </c>
      <c r="R1740" s="6" t="str">
        <f t="shared" si="237"/>
        <v>YES</v>
      </c>
      <c r="S1740" s="6" t="str">
        <f t="shared" si="240"/>
        <v>YES</v>
      </c>
      <c r="T1740" s="12">
        <f t="shared" si="241"/>
        <v>701</v>
      </c>
      <c r="U1740" s="12">
        <f t="shared" si="238"/>
        <v>841.19999999999993</v>
      </c>
      <c r="V1740" s="12">
        <f t="shared" si="239"/>
        <v>-140.19999999999993</v>
      </c>
    </row>
    <row r="1741" spans="1:22" x14ac:dyDescent="0.25">
      <c r="A1741" s="6" t="s">
        <v>24</v>
      </c>
      <c r="B1741" s="6" t="s">
        <v>23</v>
      </c>
      <c r="C1741" s="6" t="s">
        <v>1080</v>
      </c>
      <c r="D1741" s="27" t="s">
        <v>1080</v>
      </c>
      <c r="E1741" s="6" t="s">
        <v>1054</v>
      </c>
      <c r="F1741" s="6" t="s">
        <v>1053</v>
      </c>
      <c r="G1741" s="27" t="s">
        <v>1052</v>
      </c>
      <c r="H1741" s="6" t="s">
        <v>1078</v>
      </c>
      <c r="I1741" s="6" t="s">
        <v>1079</v>
      </c>
      <c r="J1741" s="6" t="s">
        <v>1120</v>
      </c>
      <c r="K1741" s="12">
        <v>5</v>
      </c>
      <c r="L1741" s="9">
        <v>372.09</v>
      </c>
      <c r="M1741" s="12">
        <f t="shared" si="233"/>
        <v>1860.4499999999998</v>
      </c>
      <c r="N1741" s="12">
        <v>28748.29</v>
      </c>
      <c r="O1741" s="11">
        <f t="shared" si="234"/>
        <v>5</v>
      </c>
      <c r="P1741" s="12">
        <f t="shared" si="235"/>
        <v>77.261657125964149</v>
      </c>
      <c r="Q1741" s="12">
        <f t="shared" si="236"/>
        <v>82.261657125964163</v>
      </c>
      <c r="R1741" s="6" t="str">
        <f t="shared" si="237"/>
        <v>YES</v>
      </c>
      <c r="S1741" s="6" t="str">
        <f t="shared" si="240"/>
        <v>YES</v>
      </c>
      <c r="T1741" s="12">
        <f t="shared" si="241"/>
        <v>4651.125</v>
      </c>
      <c r="U1741" s="12">
        <f t="shared" si="238"/>
        <v>30608.74</v>
      </c>
      <c r="V1741" s="12">
        <f t="shared" si="239"/>
        <v>-25957.615000000002</v>
      </c>
    </row>
    <row r="1742" spans="1:22" x14ac:dyDescent="0.25">
      <c r="A1742" s="6" t="s">
        <v>24</v>
      </c>
      <c r="B1742" s="6" t="s">
        <v>23</v>
      </c>
      <c r="C1742" s="6" t="s">
        <v>1080</v>
      </c>
      <c r="D1742" s="27" t="s">
        <v>1080</v>
      </c>
      <c r="E1742" s="6" t="s">
        <v>1054</v>
      </c>
      <c r="F1742" s="6" t="s">
        <v>1053</v>
      </c>
      <c r="G1742" s="27" t="s">
        <v>1052</v>
      </c>
      <c r="H1742" s="6" t="s">
        <v>1078</v>
      </c>
      <c r="I1742" s="6" t="s">
        <v>1079</v>
      </c>
      <c r="J1742" s="6" t="s">
        <v>1120</v>
      </c>
      <c r="K1742" s="12">
        <v>12.5</v>
      </c>
      <c r="L1742" s="9">
        <f>153.83+175.04</f>
        <v>328.87</v>
      </c>
      <c r="M1742" s="12">
        <f t="shared" si="233"/>
        <v>4110.875</v>
      </c>
      <c r="O1742" s="11">
        <f t="shared" si="234"/>
        <v>12.5</v>
      </c>
      <c r="P1742" s="12">
        <f t="shared" si="235"/>
        <v>0</v>
      </c>
      <c r="Q1742" s="12">
        <f t="shared" si="236"/>
        <v>12.5</v>
      </c>
      <c r="R1742" s="6" t="str">
        <f t="shared" si="237"/>
        <v>YES</v>
      </c>
      <c r="S1742" s="6" t="str">
        <f t="shared" si="240"/>
        <v>YES</v>
      </c>
      <c r="T1742" s="12">
        <f t="shared" si="241"/>
        <v>4110.875</v>
      </c>
      <c r="U1742" s="12">
        <f t="shared" si="238"/>
        <v>4110.875</v>
      </c>
      <c r="V1742" s="12">
        <f t="shared" si="239"/>
        <v>0</v>
      </c>
    </row>
    <row r="1743" spans="1:22" x14ac:dyDescent="0.25">
      <c r="A1743" s="6" t="s">
        <v>24</v>
      </c>
      <c r="B1743" s="6" t="s">
        <v>23</v>
      </c>
      <c r="C1743" s="6" t="s">
        <v>1080</v>
      </c>
      <c r="D1743" s="27" t="s">
        <v>1080</v>
      </c>
      <c r="E1743" s="6" t="s">
        <v>1054</v>
      </c>
      <c r="F1743" s="6" t="s">
        <v>1053</v>
      </c>
      <c r="G1743" s="27" t="s">
        <v>1052</v>
      </c>
      <c r="H1743" s="6" t="s">
        <v>1078</v>
      </c>
      <c r="I1743" s="6" t="s">
        <v>1079</v>
      </c>
      <c r="J1743" s="6" t="s">
        <v>1120</v>
      </c>
      <c r="K1743" s="12">
        <v>20</v>
      </c>
      <c r="L1743" s="9">
        <v>100.94</v>
      </c>
      <c r="M1743" s="12">
        <f t="shared" si="233"/>
        <v>2018.8</v>
      </c>
      <c r="O1743" s="11">
        <f t="shared" si="234"/>
        <v>20</v>
      </c>
      <c r="P1743" s="12">
        <f t="shared" si="235"/>
        <v>0</v>
      </c>
      <c r="Q1743" s="12">
        <f t="shared" si="236"/>
        <v>20</v>
      </c>
      <c r="R1743" s="6" t="str">
        <f t="shared" si="237"/>
        <v>YES</v>
      </c>
      <c r="S1743" s="6" t="str">
        <f t="shared" si="240"/>
        <v>YES</v>
      </c>
      <c r="T1743" s="12">
        <f t="shared" si="241"/>
        <v>1261.75</v>
      </c>
      <c r="U1743" s="12">
        <f t="shared" si="238"/>
        <v>2018.8</v>
      </c>
      <c r="V1743" s="12">
        <f t="shared" si="239"/>
        <v>-757.05</v>
      </c>
    </row>
    <row r="1744" spans="1:22" x14ac:dyDescent="0.25">
      <c r="A1744" s="6" t="s">
        <v>24</v>
      </c>
      <c r="B1744" s="6" t="s">
        <v>23</v>
      </c>
      <c r="C1744" s="6" t="s">
        <v>1080</v>
      </c>
      <c r="D1744" s="27" t="s">
        <v>1080</v>
      </c>
      <c r="E1744" s="6" t="s">
        <v>1054</v>
      </c>
      <c r="F1744" s="6" t="s">
        <v>1053</v>
      </c>
      <c r="G1744" s="27" t="s">
        <v>1052</v>
      </c>
      <c r="H1744" s="6" t="s">
        <v>1078</v>
      </c>
      <c r="I1744" s="6" t="s">
        <v>1079</v>
      </c>
      <c r="J1744" s="6" t="s">
        <v>1120</v>
      </c>
      <c r="K1744" s="12">
        <v>22.5</v>
      </c>
      <c r="L1744" s="9">
        <v>0.75</v>
      </c>
      <c r="M1744" s="12">
        <f t="shared" si="233"/>
        <v>16.875</v>
      </c>
      <c r="O1744" s="11">
        <f t="shared" si="234"/>
        <v>22.5</v>
      </c>
      <c r="P1744" s="12">
        <f t="shared" si="235"/>
        <v>0</v>
      </c>
      <c r="Q1744" s="12">
        <f t="shared" si="236"/>
        <v>22.5</v>
      </c>
      <c r="R1744" s="6" t="str">
        <f t="shared" si="237"/>
        <v>YES</v>
      </c>
      <c r="S1744" s="6" t="str">
        <f t="shared" si="240"/>
        <v>YES</v>
      </c>
      <c r="T1744" s="12">
        <f t="shared" si="241"/>
        <v>9.375</v>
      </c>
      <c r="U1744" s="12">
        <f t="shared" si="238"/>
        <v>16.875</v>
      </c>
      <c r="V1744" s="12">
        <f t="shared" si="239"/>
        <v>-7.5</v>
      </c>
    </row>
    <row r="1745" spans="1:22" x14ac:dyDescent="0.25">
      <c r="A1745" s="6" t="s">
        <v>24</v>
      </c>
      <c r="B1745" s="6" t="s">
        <v>23</v>
      </c>
      <c r="C1745" s="6" t="s">
        <v>1080</v>
      </c>
      <c r="D1745" s="27" t="s">
        <v>1080</v>
      </c>
      <c r="E1745" s="6" t="s">
        <v>1054</v>
      </c>
      <c r="F1745" s="6" t="s">
        <v>1053</v>
      </c>
      <c r="G1745" s="27" t="s">
        <v>1052</v>
      </c>
      <c r="H1745" s="6" t="s">
        <v>1078</v>
      </c>
      <c r="I1745" s="6" t="s">
        <v>1079</v>
      </c>
      <c r="J1745" s="6" t="s">
        <v>1120</v>
      </c>
      <c r="K1745" s="12">
        <v>15</v>
      </c>
      <c r="L1745" s="9">
        <v>29.4</v>
      </c>
      <c r="M1745" s="12">
        <f t="shared" si="233"/>
        <v>441</v>
      </c>
      <c r="O1745" s="11">
        <f t="shared" si="234"/>
        <v>15</v>
      </c>
      <c r="P1745" s="12">
        <f t="shared" si="235"/>
        <v>0</v>
      </c>
      <c r="Q1745" s="12">
        <f t="shared" si="236"/>
        <v>15</v>
      </c>
      <c r="R1745" s="6" t="str">
        <f t="shared" si="237"/>
        <v>YES</v>
      </c>
      <c r="S1745" s="6" t="str">
        <f t="shared" si="240"/>
        <v>YES</v>
      </c>
      <c r="T1745" s="12">
        <f t="shared" si="241"/>
        <v>367.5</v>
      </c>
      <c r="U1745" s="12">
        <f t="shared" si="238"/>
        <v>441</v>
      </c>
      <c r="V1745" s="12">
        <f t="shared" si="239"/>
        <v>-73.5</v>
      </c>
    </row>
    <row r="1746" spans="1:22" x14ac:dyDescent="0.25">
      <c r="A1746" s="6" t="s">
        <v>24</v>
      </c>
      <c r="B1746" s="6" t="s">
        <v>23</v>
      </c>
      <c r="C1746" s="6" t="s">
        <v>1122</v>
      </c>
      <c r="D1746" s="27" t="s">
        <v>1122</v>
      </c>
      <c r="E1746" s="6" t="s">
        <v>1054</v>
      </c>
      <c r="F1746" s="6" t="s">
        <v>1053</v>
      </c>
      <c r="G1746" s="27" t="s">
        <v>1052</v>
      </c>
      <c r="H1746" s="6" t="s">
        <v>1121</v>
      </c>
      <c r="I1746" s="6" t="s">
        <v>37</v>
      </c>
      <c r="J1746" s="6" t="s">
        <v>1123</v>
      </c>
      <c r="K1746" s="12">
        <v>5</v>
      </c>
      <c r="L1746" s="9">
        <v>300.58999999999997</v>
      </c>
      <c r="M1746" s="12">
        <f t="shared" si="233"/>
        <v>1502.9499999999998</v>
      </c>
      <c r="N1746" s="12">
        <f>10225.73+60</f>
        <v>10285.73</v>
      </c>
      <c r="O1746" s="11">
        <f t="shared" si="234"/>
        <v>5</v>
      </c>
      <c r="P1746" s="12">
        <f t="shared" si="235"/>
        <v>34.218470341661401</v>
      </c>
      <c r="Q1746" s="12">
        <f t="shared" si="236"/>
        <v>39.218470341661401</v>
      </c>
      <c r="R1746" s="6" t="str">
        <f t="shared" si="237"/>
        <v>YES</v>
      </c>
      <c r="S1746" s="6" t="str">
        <f t="shared" si="240"/>
        <v>YES</v>
      </c>
      <c r="T1746" s="12">
        <f t="shared" si="241"/>
        <v>3757.3749999999995</v>
      </c>
      <c r="U1746" s="12">
        <f t="shared" si="238"/>
        <v>11788.68</v>
      </c>
      <c r="V1746" s="12">
        <f t="shared" si="239"/>
        <v>-8031.3050000000003</v>
      </c>
    </row>
    <row r="1747" spans="1:22" x14ac:dyDescent="0.25">
      <c r="A1747" s="6" t="s">
        <v>24</v>
      </c>
      <c r="B1747" s="6" t="s">
        <v>23</v>
      </c>
      <c r="C1747" s="6" t="s">
        <v>1122</v>
      </c>
      <c r="D1747" s="27" t="s">
        <v>1122</v>
      </c>
      <c r="E1747" s="6" t="s">
        <v>1054</v>
      </c>
      <c r="F1747" s="6" t="s">
        <v>1053</v>
      </c>
      <c r="G1747" s="27" t="s">
        <v>1052</v>
      </c>
      <c r="H1747" s="6" t="s">
        <v>1121</v>
      </c>
      <c r="I1747" s="6" t="s">
        <v>37</v>
      </c>
      <c r="J1747" s="6" t="s">
        <v>1123</v>
      </c>
      <c r="K1747" s="12">
        <v>12.5</v>
      </c>
      <c r="L1747" s="9">
        <v>10.3</v>
      </c>
      <c r="M1747" s="12">
        <f t="shared" si="233"/>
        <v>128.75</v>
      </c>
      <c r="O1747" s="11">
        <f t="shared" si="234"/>
        <v>12.5</v>
      </c>
      <c r="P1747" s="12">
        <f t="shared" si="235"/>
        <v>0</v>
      </c>
      <c r="Q1747" s="12">
        <f t="shared" si="236"/>
        <v>12.5</v>
      </c>
      <c r="R1747" s="6" t="str">
        <f t="shared" si="237"/>
        <v>YES</v>
      </c>
      <c r="S1747" s="6" t="str">
        <f t="shared" si="240"/>
        <v>YES</v>
      </c>
      <c r="T1747" s="12">
        <f t="shared" si="241"/>
        <v>128.75</v>
      </c>
      <c r="U1747" s="12">
        <f t="shared" si="238"/>
        <v>128.75</v>
      </c>
      <c r="V1747" s="12">
        <f t="shared" si="239"/>
        <v>0</v>
      </c>
    </row>
    <row r="1748" spans="1:22" x14ac:dyDescent="0.25">
      <c r="A1748" s="6" t="s">
        <v>24</v>
      </c>
      <c r="B1748" s="6" t="s">
        <v>23</v>
      </c>
      <c r="C1748" s="6" t="s">
        <v>1122</v>
      </c>
      <c r="D1748" s="27" t="s">
        <v>1122</v>
      </c>
      <c r="E1748" s="6" t="s">
        <v>1054</v>
      </c>
      <c r="F1748" s="6" t="s">
        <v>1053</v>
      </c>
      <c r="G1748" s="27" t="s">
        <v>1052</v>
      </c>
      <c r="H1748" s="6" t="s">
        <v>1121</v>
      </c>
      <c r="I1748" s="6" t="s">
        <v>37</v>
      </c>
      <c r="J1748" s="6" t="s">
        <v>1123</v>
      </c>
      <c r="K1748" s="12">
        <v>15</v>
      </c>
      <c r="L1748" s="9">
        <v>21.56</v>
      </c>
      <c r="M1748" s="12">
        <f t="shared" ref="M1748:M1811" si="242">+K1748*L1748</f>
        <v>323.39999999999998</v>
      </c>
      <c r="O1748" s="11">
        <f t="shared" si="234"/>
        <v>15</v>
      </c>
      <c r="P1748" s="12">
        <f t="shared" si="235"/>
        <v>0</v>
      </c>
      <c r="Q1748" s="12">
        <f t="shared" si="236"/>
        <v>15</v>
      </c>
      <c r="R1748" s="6" t="str">
        <f t="shared" si="237"/>
        <v>YES</v>
      </c>
      <c r="S1748" s="6" t="str">
        <f t="shared" si="240"/>
        <v>YES</v>
      </c>
      <c r="T1748" s="12">
        <f t="shared" si="241"/>
        <v>269.5</v>
      </c>
      <c r="U1748" s="12">
        <f t="shared" si="238"/>
        <v>323.39999999999998</v>
      </c>
      <c r="V1748" s="12">
        <f t="shared" si="239"/>
        <v>-53.899999999999977</v>
      </c>
    </row>
    <row r="1749" spans="1:22" x14ac:dyDescent="0.25">
      <c r="A1749" s="6" t="s">
        <v>24</v>
      </c>
      <c r="B1749" s="6" t="s">
        <v>23</v>
      </c>
      <c r="C1749" s="6" t="s">
        <v>1122</v>
      </c>
      <c r="D1749" s="27" t="s">
        <v>1122</v>
      </c>
      <c r="E1749" s="6" t="s">
        <v>1054</v>
      </c>
      <c r="F1749" s="6" t="s">
        <v>1053</v>
      </c>
      <c r="G1749" s="27" t="s">
        <v>1052</v>
      </c>
      <c r="H1749" s="6" t="s">
        <v>1121</v>
      </c>
      <c r="I1749" s="6" t="s">
        <v>37</v>
      </c>
      <c r="J1749" s="6" t="s">
        <v>1124</v>
      </c>
      <c r="K1749" s="12">
        <v>5</v>
      </c>
      <c r="L1749" s="9">
        <v>101.79</v>
      </c>
      <c r="M1749" s="12">
        <f t="shared" si="242"/>
        <v>508.95000000000005</v>
      </c>
      <c r="N1749" s="12">
        <f>3753.23+4577.49+463.87</f>
        <v>8794.59</v>
      </c>
      <c r="O1749" s="11">
        <f t="shared" si="234"/>
        <v>5</v>
      </c>
      <c r="P1749" s="12">
        <f t="shared" si="235"/>
        <v>86.39935160624816</v>
      </c>
      <c r="Q1749" s="12">
        <f t="shared" si="236"/>
        <v>91.39935160624816</v>
      </c>
      <c r="R1749" s="6" t="str">
        <f t="shared" si="237"/>
        <v>YES</v>
      </c>
      <c r="S1749" s="6" t="str">
        <f t="shared" si="240"/>
        <v>YES</v>
      </c>
      <c r="T1749" s="12">
        <f t="shared" si="241"/>
        <v>1272.375</v>
      </c>
      <c r="U1749" s="12">
        <f t="shared" si="238"/>
        <v>9303.5400000000009</v>
      </c>
      <c r="V1749" s="12">
        <f t="shared" si="239"/>
        <v>-8031.1650000000009</v>
      </c>
    </row>
    <row r="1750" spans="1:22" x14ac:dyDescent="0.25">
      <c r="A1750" s="6" t="s">
        <v>24</v>
      </c>
      <c r="B1750" s="6" t="s">
        <v>23</v>
      </c>
      <c r="C1750" s="6" t="s">
        <v>1122</v>
      </c>
      <c r="D1750" s="27" t="s">
        <v>1122</v>
      </c>
      <c r="E1750" s="6" t="s">
        <v>1054</v>
      </c>
      <c r="F1750" s="6" t="s">
        <v>1053</v>
      </c>
      <c r="G1750" s="27" t="s">
        <v>1052</v>
      </c>
      <c r="H1750" s="6" t="s">
        <v>1121</v>
      </c>
      <c r="I1750" s="6" t="s">
        <v>37</v>
      </c>
      <c r="J1750" s="6" t="s">
        <v>1124</v>
      </c>
      <c r="K1750" s="12">
        <v>7</v>
      </c>
      <c r="L1750" s="9">
        <v>77.569999999999993</v>
      </c>
      <c r="M1750" s="12">
        <f t="shared" si="242"/>
        <v>542.99</v>
      </c>
      <c r="O1750" s="11">
        <f t="shared" si="234"/>
        <v>7.0000000000000009</v>
      </c>
      <c r="P1750" s="12">
        <f t="shared" si="235"/>
        <v>0</v>
      </c>
      <c r="Q1750" s="12">
        <f t="shared" si="236"/>
        <v>7.0000000000000009</v>
      </c>
      <c r="R1750" s="6" t="str">
        <f t="shared" si="237"/>
        <v>NO</v>
      </c>
      <c r="S1750" s="6" t="str">
        <f t="shared" si="240"/>
        <v>YES</v>
      </c>
      <c r="T1750" s="12">
        <f t="shared" si="241"/>
        <v>969.62499999999989</v>
      </c>
      <c r="U1750" s="12">
        <f t="shared" si="238"/>
        <v>542.99</v>
      </c>
      <c r="V1750" s="12">
        <f t="shared" si="239"/>
        <v>426.63499999999988</v>
      </c>
    </row>
    <row r="1751" spans="1:22" x14ac:dyDescent="0.25">
      <c r="A1751" s="6" t="s">
        <v>24</v>
      </c>
      <c r="B1751" s="6" t="s">
        <v>23</v>
      </c>
      <c r="C1751" s="6" t="s">
        <v>1122</v>
      </c>
      <c r="D1751" s="27" t="s">
        <v>1122</v>
      </c>
      <c r="E1751" s="6" t="s">
        <v>1054</v>
      </c>
      <c r="F1751" s="6" t="s">
        <v>1053</v>
      </c>
      <c r="G1751" s="27" t="s">
        <v>1052</v>
      </c>
      <c r="H1751" s="6" t="s">
        <v>1121</v>
      </c>
      <c r="I1751" s="6" t="s">
        <v>37</v>
      </c>
      <c r="J1751" s="6" t="s">
        <v>1124</v>
      </c>
      <c r="K1751" s="12">
        <v>12.5</v>
      </c>
      <c r="L1751" s="9">
        <v>19.41</v>
      </c>
      <c r="M1751" s="12">
        <f t="shared" si="242"/>
        <v>242.625</v>
      </c>
      <c r="O1751" s="11">
        <f t="shared" si="234"/>
        <v>12.5</v>
      </c>
      <c r="P1751" s="12">
        <f t="shared" si="235"/>
        <v>0</v>
      </c>
      <c r="Q1751" s="12">
        <f t="shared" si="236"/>
        <v>12.5</v>
      </c>
      <c r="R1751" s="6" t="str">
        <f t="shared" si="237"/>
        <v>YES</v>
      </c>
      <c r="S1751" s="6" t="str">
        <f t="shared" si="240"/>
        <v>YES</v>
      </c>
      <c r="T1751" s="12">
        <f t="shared" si="241"/>
        <v>242.625</v>
      </c>
      <c r="U1751" s="12">
        <f t="shared" si="238"/>
        <v>242.625</v>
      </c>
      <c r="V1751" s="12">
        <f t="shared" si="239"/>
        <v>0</v>
      </c>
    </row>
    <row r="1752" spans="1:22" x14ac:dyDescent="0.25">
      <c r="A1752" s="6" t="s">
        <v>24</v>
      </c>
      <c r="B1752" s="6" t="s">
        <v>23</v>
      </c>
      <c r="C1752" s="6" t="s">
        <v>1122</v>
      </c>
      <c r="D1752" s="27" t="s">
        <v>1122</v>
      </c>
      <c r="E1752" s="6" t="s">
        <v>1054</v>
      </c>
      <c r="F1752" s="6" t="s">
        <v>1053</v>
      </c>
      <c r="G1752" s="27" t="s">
        <v>1052</v>
      </c>
      <c r="H1752" s="6" t="s">
        <v>1121</v>
      </c>
      <c r="I1752" s="6" t="s">
        <v>37</v>
      </c>
      <c r="J1752" s="6" t="s">
        <v>1124</v>
      </c>
      <c r="K1752" s="12">
        <v>14.5</v>
      </c>
      <c r="L1752" s="9">
        <v>19.87</v>
      </c>
      <c r="M1752" s="12">
        <f t="shared" si="242"/>
        <v>288.11500000000001</v>
      </c>
      <c r="O1752" s="11">
        <f t="shared" si="234"/>
        <v>14.5</v>
      </c>
      <c r="P1752" s="12">
        <f t="shared" si="235"/>
        <v>0</v>
      </c>
      <c r="Q1752" s="12">
        <f t="shared" si="236"/>
        <v>14.5</v>
      </c>
      <c r="R1752" s="6" t="str">
        <f t="shared" si="237"/>
        <v>YES</v>
      </c>
      <c r="S1752" s="6" t="str">
        <f t="shared" si="240"/>
        <v>YES</v>
      </c>
      <c r="T1752" s="12">
        <f t="shared" si="241"/>
        <v>248.375</v>
      </c>
      <c r="U1752" s="12">
        <f t="shared" si="238"/>
        <v>288.11500000000001</v>
      </c>
      <c r="V1752" s="12">
        <f t="shared" si="239"/>
        <v>-39.740000000000009</v>
      </c>
    </row>
    <row r="1753" spans="1:22" x14ac:dyDescent="0.25">
      <c r="A1753" s="6" t="s">
        <v>24</v>
      </c>
      <c r="B1753" s="6" t="s">
        <v>23</v>
      </c>
      <c r="C1753" s="6" t="s">
        <v>1122</v>
      </c>
      <c r="D1753" s="27" t="s">
        <v>1122</v>
      </c>
      <c r="E1753" s="6" t="s">
        <v>1054</v>
      </c>
      <c r="F1753" s="6" t="s">
        <v>1053</v>
      </c>
      <c r="G1753" s="27" t="s">
        <v>1052</v>
      </c>
      <c r="H1753" s="6" t="s">
        <v>1121</v>
      </c>
      <c r="I1753" s="6" t="s">
        <v>37</v>
      </c>
      <c r="J1753" s="6" t="s">
        <v>1124</v>
      </c>
      <c r="K1753" s="12">
        <v>15</v>
      </c>
      <c r="L1753" s="9">
        <f>10.52+2.43</f>
        <v>12.95</v>
      </c>
      <c r="M1753" s="12">
        <f t="shared" si="242"/>
        <v>194.25</v>
      </c>
      <c r="O1753" s="11">
        <f t="shared" si="234"/>
        <v>15</v>
      </c>
      <c r="P1753" s="12">
        <f t="shared" si="235"/>
        <v>0</v>
      </c>
      <c r="Q1753" s="12">
        <f t="shared" si="236"/>
        <v>15</v>
      </c>
      <c r="R1753" s="6" t="str">
        <f t="shared" si="237"/>
        <v>YES</v>
      </c>
      <c r="S1753" s="6" t="str">
        <f t="shared" si="240"/>
        <v>YES</v>
      </c>
      <c r="T1753" s="12">
        <f t="shared" si="241"/>
        <v>161.875</v>
      </c>
      <c r="U1753" s="12">
        <f t="shared" si="238"/>
        <v>194.25</v>
      </c>
      <c r="V1753" s="12">
        <f t="shared" si="239"/>
        <v>-32.375</v>
      </c>
    </row>
    <row r="1754" spans="1:22" x14ac:dyDescent="0.25">
      <c r="A1754" s="6" t="s">
        <v>24</v>
      </c>
      <c r="B1754" s="6" t="s">
        <v>23</v>
      </c>
      <c r="C1754" s="6" t="s">
        <v>1122</v>
      </c>
      <c r="D1754" s="27" t="s">
        <v>1122</v>
      </c>
      <c r="E1754" s="6" t="s">
        <v>1054</v>
      </c>
      <c r="F1754" s="6" t="s">
        <v>1053</v>
      </c>
      <c r="G1754" s="27" t="s">
        <v>1052</v>
      </c>
      <c r="H1754" s="6" t="s">
        <v>1121</v>
      </c>
      <c r="I1754" s="6" t="s">
        <v>37</v>
      </c>
      <c r="J1754" s="6" t="s">
        <v>1125</v>
      </c>
      <c r="K1754" s="12">
        <v>5</v>
      </c>
      <c r="L1754" s="9">
        <v>25.56</v>
      </c>
      <c r="M1754" s="12">
        <f t="shared" si="242"/>
        <v>127.8</v>
      </c>
      <c r="N1754" s="12">
        <v>814.16</v>
      </c>
      <c r="O1754" s="11">
        <f t="shared" si="234"/>
        <v>5</v>
      </c>
      <c r="P1754" s="12">
        <f t="shared" si="235"/>
        <v>31.852895148669798</v>
      </c>
      <c r="Q1754" s="12">
        <f t="shared" si="236"/>
        <v>36.852895148669795</v>
      </c>
      <c r="R1754" s="6" t="str">
        <f t="shared" si="237"/>
        <v>YES</v>
      </c>
      <c r="S1754" s="6" t="str">
        <f t="shared" si="240"/>
        <v>YES</v>
      </c>
      <c r="T1754" s="12">
        <f t="shared" si="241"/>
        <v>319.5</v>
      </c>
      <c r="U1754" s="12">
        <f t="shared" si="238"/>
        <v>941.95999999999992</v>
      </c>
      <c r="V1754" s="12">
        <f t="shared" si="239"/>
        <v>-622.45999999999992</v>
      </c>
    </row>
    <row r="1755" spans="1:22" x14ac:dyDescent="0.25">
      <c r="A1755" s="6" t="s">
        <v>24</v>
      </c>
      <c r="B1755" s="6" t="s">
        <v>23</v>
      </c>
      <c r="C1755" s="6" t="s">
        <v>1122</v>
      </c>
      <c r="D1755" s="27" t="s">
        <v>1122</v>
      </c>
      <c r="E1755" s="6" t="s">
        <v>1054</v>
      </c>
      <c r="F1755" s="6" t="s">
        <v>1053</v>
      </c>
      <c r="G1755" s="27" t="s">
        <v>1052</v>
      </c>
      <c r="H1755" s="6" t="s">
        <v>1121</v>
      </c>
      <c r="I1755" s="6" t="s">
        <v>37</v>
      </c>
      <c r="J1755" s="6" t="s">
        <v>1125</v>
      </c>
      <c r="K1755" s="12">
        <v>15</v>
      </c>
      <c r="L1755" s="9">
        <v>36.729999999999997</v>
      </c>
      <c r="M1755" s="12">
        <f t="shared" si="242"/>
        <v>550.94999999999993</v>
      </c>
      <c r="O1755" s="11">
        <f t="shared" si="234"/>
        <v>15</v>
      </c>
      <c r="P1755" s="12">
        <f t="shared" si="235"/>
        <v>0</v>
      </c>
      <c r="Q1755" s="12">
        <f t="shared" si="236"/>
        <v>15</v>
      </c>
      <c r="R1755" s="6" t="str">
        <f t="shared" si="237"/>
        <v>YES</v>
      </c>
      <c r="S1755" s="6" t="str">
        <f t="shared" si="240"/>
        <v>YES</v>
      </c>
      <c r="T1755" s="12">
        <f t="shared" si="241"/>
        <v>459.12499999999994</v>
      </c>
      <c r="U1755" s="12">
        <f t="shared" si="238"/>
        <v>550.94999999999993</v>
      </c>
      <c r="V1755" s="12">
        <f t="shared" si="239"/>
        <v>-91.824999999999989</v>
      </c>
    </row>
    <row r="1756" spans="1:22" x14ac:dyDescent="0.25">
      <c r="A1756" s="6" t="s">
        <v>24</v>
      </c>
      <c r="B1756" s="6" t="s">
        <v>23</v>
      </c>
      <c r="C1756" s="6" t="s">
        <v>1122</v>
      </c>
      <c r="D1756" s="27" t="s">
        <v>1122</v>
      </c>
      <c r="E1756" s="6" t="s">
        <v>1054</v>
      </c>
      <c r="F1756" s="6" t="s">
        <v>1053</v>
      </c>
      <c r="G1756" s="27" t="s">
        <v>1052</v>
      </c>
      <c r="H1756" s="6" t="s">
        <v>1121</v>
      </c>
      <c r="I1756" s="6" t="s">
        <v>37</v>
      </c>
      <c r="J1756" s="6" t="s">
        <v>1126</v>
      </c>
      <c r="K1756" s="12">
        <v>5</v>
      </c>
      <c r="L1756" s="9">
        <v>175.23</v>
      </c>
      <c r="M1756" s="12">
        <f t="shared" si="242"/>
        <v>876.15</v>
      </c>
      <c r="N1756" s="12">
        <f>4426.81</f>
        <v>4426.8100000000004</v>
      </c>
      <c r="O1756" s="11">
        <f t="shared" ref="O1756:O1819" si="243">M1756/L1756</f>
        <v>5</v>
      </c>
      <c r="P1756" s="12">
        <f t="shared" si="235"/>
        <v>25.262854534040979</v>
      </c>
      <c r="Q1756" s="12">
        <f t="shared" si="236"/>
        <v>30.262854534040976</v>
      </c>
      <c r="R1756" s="6" t="str">
        <f t="shared" si="237"/>
        <v>YES</v>
      </c>
      <c r="S1756" s="6" t="str">
        <f t="shared" si="240"/>
        <v>YES</v>
      </c>
      <c r="T1756" s="12">
        <f t="shared" si="241"/>
        <v>2190.375</v>
      </c>
      <c r="U1756" s="12">
        <f t="shared" si="238"/>
        <v>5302.96</v>
      </c>
      <c r="V1756" s="12">
        <f t="shared" si="239"/>
        <v>-3112.585</v>
      </c>
    </row>
    <row r="1757" spans="1:22" x14ac:dyDescent="0.25">
      <c r="A1757" s="6" t="s">
        <v>24</v>
      </c>
      <c r="B1757" s="6" t="s">
        <v>23</v>
      </c>
      <c r="C1757" s="6" t="s">
        <v>1122</v>
      </c>
      <c r="D1757" s="27" t="s">
        <v>1122</v>
      </c>
      <c r="E1757" s="6" t="s">
        <v>1054</v>
      </c>
      <c r="F1757" s="6" t="s">
        <v>1053</v>
      </c>
      <c r="G1757" s="27" t="s">
        <v>1052</v>
      </c>
      <c r="H1757" s="6" t="s">
        <v>1121</v>
      </c>
      <c r="I1757" s="6" t="s">
        <v>37</v>
      </c>
      <c r="J1757" s="6" t="s">
        <v>1126</v>
      </c>
      <c r="K1757" s="12">
        <v>12.5</v>
      </c>
      <c r="L1757" s="9">
        <v>0.81</v>
      </c>
      <c r="M1757" s="12">
        <f t="shared" si="242"/>
        <v>10.125</v>
      </c>
      <c r="O1757" s="11">
        <f t="shared" si="243"/>
        <v>12.5</v>
      </c>
      <c r="P1757" s="12">
        <f t="shared" si="235"/>
        <v>0</v>
      </c>
      <c r="Q1757" s="12">
        <f t="shared" si="236"/>
        <v>12.5</v>
      </c>
      <c r="R1757" s="6" t="str">
        <f t="shared" si="237"/>
        <v>YES</v>
      </c>
      <c r="S1757" s="6" t="str">
        <f t="shared" si="240"/>
        <v>YES</v>
      </c>
      <c r="T1757" s="12">
        <f t="shared" si="241"/>
        <v>10.125</v>
      </c>
      <c r="U1757" s="12">
        <f t="shared" si="238"/>
        <v>10.125</v>
      </c>
      <c r="V1757" s="12">
        <f t="shared" si="239"/>
        <v>0</v>
      </c>
    </row>
    <row r="1758" spans="1:22" x14ac:dyDescent="0.25">
      <c r="A1758" s="6" t="s">
        <v>24</v>
      </c>
      <c r="B1758" s="6" t="s">
        <v>23</v>
      </c>
      <c r="C1758" s="6" t="s">
        <v>1122</v>
      </c>
      <c r="D1758" s="27" t="s">
        <v>1122</v>
      </c>
      <c r="E1758" s="6" t="s">
        <v>1054</v>
      </c>
      <c r="F1758" s="6" t="s">
        <v>1053</v>
      </c>
      <c r="G1758" s="27" t="s">
        <v>1052</v>
      </c>
      <c r="H1758" s="6" t="s">
        <v>1121</v>
      </c>
      <c r="I1758" s="6" t="s">
        <v>37</v>
      </c>
      <c r="J1758" s="6" t="s">
        <v>1126</v>
      </c>
      <c r="K1758" s="12">
        <v>15</v>
      </c>
      <c r="L1758" s="9">
        <v>9.3800000000000008</v>
      </c>
      <c r="M1758" s="12">
        <f t="shared" si="242"/>
        <v>140.70000000000002</v>
      </c>
      <c r="O1758" s="11">
        <f t="shared" si="243"/>
        <v>15</v>
      </c>
      <c r="P1758" s="12">
        <f t="shared" si="235"/>
        <v>0</v>
      </c>
      <c r="Q1758" s="12">
        <f t="shared" si="236"/>
        <v>15</v>
      </c>
      <c r="R1758" s="6" t="str">
        <f t="shared" si="237"/>
        <v>YES</v>
      </c>
      <c r="S1758" s="6" t="str">
        <f t="shared" si="240"/>
        <v>YES</v>
      </c>
      <c r="T1758" s="12">
        <f t="shared" si="241"/>
        <v>117.25000000000001</v>
      </c>
      <c r="U1758" s="12">
        <f t="shared" si="238"/>
        <v>140.70000000000002</v>
      </c>
      <c r="V1758" s="12">
        <f t="shared" si="239"/>
        <v>-23.450000000000003</v>
      </c>
    </row>
    <row r="1759" spans="1:22" x14ac:dyDescent="0.25">
      <c r="A1759" s="6" t="s">
        <v>24</v>
      </c>
      <c r="B1759" s="6" t="s">
        <v>23</v>
      </c>
      <c r="C1759" s="6" t="s">
        <v>1122</v>
      </c>
      <c r="D1759" s="27" t="s">
        <v>1122</v>
      </c>
      <c r="E1759" s="6" t="s">
        <v>1054</v>
      </c>
      <c r="F1759" s="6" t="s">
        <v>1053</v>
      </c>
      <c r="G1759" s="27" t="s">
        <v>1052</v>
      </c>
      <c r="H1759" s="6" t="s">
        <v>1121</v>
      </c>
      <c r="I1759" s="6" t="s">
        <v>37</v>
      </c>
      <c r="J1759" s="6" t="s">
        <v>1127</v>
      </c>
      <c r="K1759" s="12">
        <v>5</v>
      </c>
      <c r="L1759" s="9">
        <v>127.91</v>
      </c>
      <c r="M1759" s="12">
        <f t="shared" si="242"/>
        <v>639.54999999999995</v>
      </c>
      <c r="N1759" s="12">
        <f>4048.57</f>
        <v>4048.57</v>
      </c>
      <c r="O1759" s="11">
        <f t="shared" si="243"/>
        <v>5</v>
      </c>
      <c r="P1759" s="12">
        <f t="shared" si="235"/>
        <v>31.651708232350874</v>
      </c>
      <c r="Q1759" s="12">
        <f t="shared" si="236"/>
        <v>36.65170823235087</v>
      </c>
      <c r="R1759" s="6" t="str">
        <f t="shared" si="237"/>
        <v>YES</v>
      </c>
      <c r="S1759" s="6" t="str">
        <f t="shared" si="240"/>
        <v>YES</v>
      </c>
      <c r="T1759" s="12">
        <f t="shared" si="241"/>
        <v>1598.875</v>
      </c>
      <c r="U1759" s="12">
        <f t="shared" si="238"/>
        <v>4688.12</v>
      </c>
      <c r="V1759" s="12">
        <f t="shared" si="239"/>
        <v>-3089.2449999999999</v>
      </c>
    </row>
    <row r="1760" spans="1:22" x14ac:dyDescent="0.25">
      <c r="A1760" s="6" t="s">
        <v>24</v>
      </c>
      <c r="B1760" s="6" t="s">
        <v>23</v>
      </c>
      <c r="C1760" s="6" t="s">
        <v>1122</v>
      </c>
      <c r="D1760" s="27" t="s">
        <v>1122</v>
      </c>
      <c r="E1760" s="6" t="s">
        <v>1054</v>
      </c>
      <c r="F1760" s="6" t="s">
        <v>1053</v>
      </c>
      <c r="G1760" s="27" t="s">
        <v>1052</v>
      </c>
      <c r="H1760" s="6" t="s">
        <v>1121</v>
      </c>
      <c r="I1760" s="6" t="s">
        <v>37</v>
      </c>
      <c r="J1760" s="6" t="s">
        <v>1127</v>
      </c>
      <c r="K1760" s="12">
        <v>15</v>
      </c>
      <c r="L1760" s="9">
        <v>42.5</v>
      </c>
      <c r="M1760" s="12">
        <f t="shared" si="242"/>
        <v>637.5</v>
      </c>
      <c r="O1760" s="11">
        <f t="shared" si="243"/>
        <v>15</v>
      </c>
      <c r="P1760" s="12">
        <f t="shared" si="235"/>
        <v>0</v>
      </c>
      <c r="Q1760" s="12">
        <f t="shared" si="236"/>
        <v>15</v>
      </c>
      <c r="R1760" s="6" t="str">
        <f t="shared" si="237"/>
        <v>YES</v>
      </c>
      <c r="S1760" s="6" t="str">
        <f t="shared" si="240"/>
        <v>YES</v>
      </c>
      <c r="T1760" s="12">
        <f t="shared" si="241"/>
        <v>531.25</v>
      </c>
      <c r="U1760" s="12">
        <f t="shared" si="238"/>
        <v>637.5</v>
      </c>
      <c r="V1760" s="12">
        <f t="shared" si="239"/>
        <v>-106.25</v>
      </c>
    </row>
    <row r="1761" spans="1:22" x14ac:dyDescent="0.25">
      <c r="A1761" s="6" t="s">
        <v>24</v>
      </c>
      <c r="B1761" s="6" t="s">
        <v>23</v>
      </c>
      <c r="C1761" s="6" t="s">
        <v>1122</v>
      </c>
      <c r="D1761" s="27" t="s">
        <v>1122</v>
      </c>
      <c r="E1761" s="6" t="s">
        <v>1054</v>
      </c>
      <c r="F1761" s="6" t="s">
        <v>1053</v>
      </c>
      <c r="G1761" s="27" t="s">
        <v>1052</v>
      </c>
      <c r="H1761" s="6" t="s">
        <v>1121</v>
      </c>
      <c r="I1761" s="6" t="s">
        <v>37</v>
      </c>
      <c r="J1761" s="6" t="s">
        <v>1128</v>
      </c>
      <c r="K1761" s="12">
        <v>7</v>
      </c>
      <c r="L1761" s="9">
        <v>56.36</v>
      </c>
      <c r="M1761" s="12">
        <f t="shared" si="242"/>
        <v>394.52</v>
      </c>
      <c r="N1761" s="12">
        <v>2069</v>
      </c>
      <c r="O1761" s="11">
        <f t="shared" si="243"/>
        <v>7</v>
      </c>
      <c r="P1761" s="12">
        <f t="shared" si="235"/>
        <v>36.710432931156852</v>
      </c>
      <c r="Q1761" s="12">
        <f t="shared" si="236"/>
        <v>43.710432931156852</v>
      </c>
      <c r="R1761" s="6" t="str">
        <f t="shared" si="237"/>
        <v>YES</v>
      </c>
      <c r="S1761" s="6" t="str">
        <f t="shared" si="240"/>
        <v>YES</v>
      </c>
      <c r="T1761" s="12">
        <f t="shared" si="241"/>
        <v>704.5</v>
      </c>
      <c r="U1761" s="12">
        <f t="shared" si="238"/>
        <v>2463.52</v>
      </c>
      <c r="V1761" s="12">
        <f t="shared" si="239"/>
        <v>-1759.02</v>
      </c>
    </row>
    <row r="1762" spans="1:22" x14ac:dyDescent="0.25">
      <c r="A1762" s="6" t="s">
        <v>24</v>
      </c>
      <c r="B1762" s="6" t="s">
        <v>23</v>
      </c>
      <c r="C1762" s="6" t="s">
        <v>1122</v>
      </c>
      <c r="D1762" s="27" t="s">
        <v>1122</v>
      </c>
      <c r="E1762" s="6" t="s">
        <v>1054</v>
      </c>
      <c r="F1762" s="6" t="s">
        <v>1053</v>
      </c>
      <c r="G1762" s="27" t="s">
        <v>1052</v>
      </c>
      <c r="H1762" s="6" t="s">
        <v>1121</v>
      </c>
      <c r="I1762" s="6" t="s">
        <v>37</v>
      </c>
      <c r="J1762" s="6" t="s">
        <v>1128</v>
      </c>
      <c r="K1762" s="12">
        <v>14.5</v>
      </c>
      <c r="L1762" s="9">
        <v>6.59</v>
      </c>
      <c r="M1762" s="12">
        <f t="shared" si="242"/>
        <v>95.554999999999993</v>
      </c>
      <c r="O1762" s="11">
        <f t="shared" si="243"/>
        <v>14.5</v>
      </c>
      <c r="P1762" s="12">
        <f t="shared" si="235"/>
        <v>0</v>
      </c>
      <c r="Q1762" s="12">
        <f t="shared" si="236"/>
        <v>14.5</v>
      </c>
      <c r="R1762" s="6" t="str">
        <f t="shared" si="237"/>
        <v>YES</v>
      </c>
      <c r="S1762" s="6" t="str">
        <f t="shared" si="240"/>
        <v>YES</v>
      </c>
      <c r="T1762" s="12">
        <f t="shared" si="241"/>
        <v>82.375</v>
      </c>
      <c r="U1762" s="12">
        <f t="shared" si="238"/>
        <v>95.554999999999993</v>
      </c>
      <c r="V1762" s="12">
        <f t="shared" si="239"/>
        <v>-13.179999999999993</v>
      </c>
    </row>
    <row r="1763" spans="1:22" x14ac:dyDescent="0.25">
      <c r="A1763" s="6" t="s">
        <v>24</v>
      </c>
      <c r="B1763" s="6" t="s">
        <v>23</v>
      </c>
      <c r="C1763" s="6" t="s">
        <v>1122</v>
      </c>
      <c r="D1763" s="27" t="s">
        <v>1122</v>
      </c>
      <c r="E1763" s="6" t="s">
        <v>1054</v>
      </c>
      <c r="F1763" s="6" t="s">
        <v>1053</v>
      </c>
      <c r="G1763" s="27" t="s">
        <v>1052</v>
      </c>
      <c r="H1763" s="6" t="s">
        <v>1121</v>
      </c>
      <c r="I1763" s="6" t="s">
        <v>37</v>
      </c>
      <c r="J1763" s="6" t="s">
        <v>1128</v>
      </c>
      <c r="K1763" s="12">
        <v>15</v>
      </c>
      <c r="L1763" s="9">
        <v>60.16</v>
      </c>
      <c r="M1763" s="12">
        <f t="shared" si="242"/>
        <v>902.4</v>
      </c>
      <c r="O1763" s="11">
        <f t="shared" si="243"/>
        <v>15</v>
      </c>
      <c r="P1763" s="12">
        <f t="shared" si="235"/>
        <v>0</v>
      </c>
      <c r="Q1763" s="12">
        <f t="shared" si="236"/>
        <v>15</v>
      </c>
      <c r="R1763" s="6" t="str">
        <f t="shared" si="237"/>
        <v>YES</v>
      </c>
      <c r="S1763" s="6" t="str">
        <f t="shared" si="240"/>
        <v>YES</v>
      </c>
      <c r="T1763" s="12">
        <f t="shared" si="241"/>
        <v>752</v>
      </c>
      <c r="U1763" s="12">
        <f t="shared" si="238"/>
        <v>902.4</v>
      </c>
      <c r="V1763" s="12">
        <f t="shared" si="239"/>
        <v>-150.39999999999998</v>
      </c>
    </row>
    <row r="1764" spans="1:22" x14ac:dyDescent="0.25">
      <c r="A1764" s="6" t="s">
        <v>24</v>
      </c>
      <c r="B1764" s="6" t="s">
        <v>23</v>
      </c>
      <c r="C1764" s="6" t="s">
        <v>1122</v>
      </c>
      <c r="D1764" s="27" t="s">
        <v>1122</v>
      </c>
      <c r="E1764" s="6" t="s">
        <v>1054</v>
      </c>
      <c r="F1764" s="6" t="s">
        <v>1053</v>
      </c>
      <c r="G1764" s="27" t="s">
        <v>1052</v>
      </c>
      <c r="H1764" s="6" t="s">
        <v>1121</v>
      </c>
      <c r="I1764" s="6" t="s">
        <v>37</v>
      </c>
      <c r="J1764" s="6" t="s">
        <v>1129</v>
      </c>
      <c r="K1764" s="12">
        <v>15</v>
      </c>
      <c r="L1764" s="9">
        <v>25.98</v>
      </c>
      <c r="M1764" s="12">
        <f t="shared" si="242"/>
        <v>389.7</v>
      </c>
      <c r="N1764" s="12">
        <v>377.84</v>
      </c>
      <c r="O1764" s="11">
        <f t="shared" si="243"/>
        <v>15</v>
      </c>
      <c r="P1764" s="12">
        <f t="shared" si="235"/>
        <v>14.543494996150883</v>
      </c>
      <c r="Q1764" s="12">
        <f t="shared" si="236"/>
        <v>29.543494996150883</v>
      </c>
      <c r="R1764" s="6" t="str">
        <f t="shared" si="237"/>
        <v>YES</v>
      </c>
      <c r="S1764" s="6" t="str">
        <f t="shared" si="240"/>
        <v>YES</v>
      </c>
      <c r="T1764" s="12">
        <f t="shared" si="241"/>
        <v>324.75</v>
      </c>
      <c r="U1764" s="12">
        <f t="shared" si="238"/>
        <v>767.54</v>
      </c>
      <c r="V1764" s="12">
        <f t="shared" si="239"/>
        <v>-442.78999999999996</v>
      </c>
    </row>
    <row r="1765" spans="1:22" x14ac:dyDescent="0.25">
      <c r="A1765" s="6" t="s">
        <v>24</v>
      </c>
      <c r="B1765" s="6" t="s">
        <v>23</v>
      </c>
      <c r="C1765" s="6" t="s">
        <v>1122</v>
      </c>
      <c r="D1765" s="27" t="s">
        <v>1122</v>
      </c>
      <c r="E1765" s="6" t="s">
        <v>1054</v>
      </c>
      <c r="F1765" s="6" t="s">
        <v>1053</v>
      </c>
      <c r="G1765" s="27" t="s">
        <v>1052</v>
      </c>
      <c r="H1765" s="6" t="s">
        <v>1121</v>
      </c>
      <c r="I1765" s="6" t="s">
        <v>37</v>
      </c>
      <c r="J1765" s="6" t="s">
        <v>1129</v>
      </c>
      <c r="K1765" s="12">
        <v>7.5</v>
      </c>
      <c r="L1765" s="9">
        <v>30.26</v>
      </c>
      <c r="M1765" s="12">
        <f t="shared" si="242"/>
        <v>226.95000000000002</v>
      </c>
      <c r="O1765" s="11">
        <f t="shared" si="243"/>
        <v>7.5</v>
      </c>
      <c r="P1765" s="12">
        <f t="shared" si="235"/>
        <v>0</v>
      </c>
      <c r="Q1765" s="12">
        <f t="shared" si="236"/>
        <v>7.5</v>
      </c>
      <c r="R1765" s="6" t="str">
        <f t="shared" si="237"/>
        <v>NO</v>
      </c>
      <c r="S1765" s="6" t="str">
        <f t="shared" si="240"/>
        <v>YES</v>
      </c>
      <c r="T1765" s="12">
        <f t="shared" si="241"/>
        <v>378.25</v>
      </c>
      <c r="U1765" s="12">
        <f t="shared" si="238"/>
        <v>226.95000000000002</v>
      </c>
      <c r="V1765" s="12">
        <f t="shared" si="239"/>
        <v>151.29999999999998</v>
      </c>
    </row>
    <row r="1766" spans="1:22" x14ac:dyDescent="0.25">
      <c r="A1766" s="6" t="s">
        <v>24</v>
      </c>
      <c r="B1766" s="6" t="s">
        <v>23</v>
      </c>
      <c r="C1766" s="6" t="s">
        <v>1122</v>
      </c>
      <c r="D1766" s="27" t="s">
        <v>1122</v>
      </c>
      <c r="E1766" s="6" t="s">
        <v>1054</v>
      </c>
      <c r="F1766" s="6" t="s">
        <v>1053</v>
      </c>
      <c r="G1766" s="27" t="s">
        <v>1052</v>
      </c>
      <c r="H1766" s="6" t="s">
        <v>1121</v>
      </c>
      <c r="I1766" s="6" t="s">
        <v>37</v>
      </c>
      <c r="J1766" s="6" t="s">
        <v>1130</v>
      </c>
      <c r="K1766" s="12">
        <v>5</v>
      </c>
      <c r="L1766" s="9">
        <v>339.11</v>
      </c>
      <c r="M1766" s="12">
        <f t="shared" si="242"/>
        <v>1695.5500000000002</v>
      </c>
      <c r="N1766" s="12">
        <v>11196.67</v>
      </c>
      <c r="O1766" s="11">
        <f t="shared" si="243"/>
        <v>5</v>
      </c>
      <c r="P1766" s="12">
        <f t="shared" si="235"/>
        <v>33.017811329657043</v>
      </c>
      <c r="Q1766" s="12">
        <f t="shared" si="236"/>
        <v>38.017811329657043</v>
      </c>
      <c r="R1766" s="6" t="str">
        <f t="shared" si="237"/>
        <v>YES</v>
      </c>
      <c r="S1766" s="6" t="str">
        <f t="shared" si="240"/>
        <v>YES</v>
      </c>
      <c r="T1766" s="12">
        <f t="shared" si="241"/>
        <v>4238.875</v>
      </c>
      <c r="U1766" s="12">
        <f t="shared" si="238"/>
        <v>12892.220000000001</v>
      </c>
      <c r="V1766" s="12">
        <f t="shared" si="239"/>
        <v>-8653.3450000000012</v>
      </c>
    </row>
    <row r="1767" spans="1:22" x14ac:dyDescent="0.25">
      <c r="A1767" s="6" t="s">
        <v>24</v>
      </c>
      <c r="B1767" s="6" t="s">
        <v>23</v>
      </c>
      <c r="C1767" s="6" t="s">
        <v>1122</v>
      </c>
      <c r="D1767" s="27" t="s">
        <v>1122</v>
      </c>
      <c r="E1767" s="6" t="s">
        <v>1054</v>
      </c>
      <c r="F1767" s="6" t="s">
        <v>1053</v>
      </c>
      <c r="G1767" s="27" t="s">
        <v>1052</v>
      </c>
      <c r="H1767" s="6" t="s">
        <v>1121</v>
      </c>
      <c r="I1767" s="6" t="s">
        <v>37</v>
      </c>
      <c r="J1767" s="6" t="s">
        <v>1130</v>
      </c>
      <c r="K1767" s="12">
        <v>12.5</v>
      </c>
      <c r="L1767" s="9">
        <v>19.77</v>
      </c>
      <c r="M1767" s="12">
        <f t="shared" si="242"/>
        <v>247.125</v>
      </c>
      <c r="O1767" s="11">
        <f t="shared" si="243"/>
        <v>12.5</v>
      </c>
      <c r="P1767" s="12">
        <f t="shared" si="235"/>
        <v>0</v>
      </c>
      <c r="Q1767" s="12">
        <f t="shared" si="236"/>
        <v>12.5</v>
      </c>
      <c r="R1767" s="6" t="str">
        <f t="shared" si="237"/>
        <v>YES</v>
      </c>
      <c r="S1767" s="6" t="str">
        <f t="shared" si="240"/>
        <v>YES</v>
      </c>
      <c r="T1767" s="12">
        <f t="shared" si="241"/>
        <v>247.125</v>
      </c>
      <c r="U1767" s="12">
        <f t="shared" si="238"/>
        <v>247.125</v>
      </c>
      <c r="V1767" s="12">
        <f t="shared" si="239"/>
        <v>0</v>
      </c>
    </row>
    <row r="1768" spans="1:22" x14ac:dyDescent="0.25">
      <c r="A1768" s="6" t="s">
        <v>24</v>
      </c>
      <c r="B1768" s="6" t="s">
        <v>23</v>
      </c>
      <c r="C1768" s="6" t="s">
        <v>1122</v>
      </c>
      <c r="D1768" s="27" t="s">
        <v>1122</v>
      </c>
      <c r="E1768" s="6" t="s">
        <v>1054</v>
      </c>
      <c r="F1768" s="6" t="s">
        <v>1053</v>
      </c>
      <c r="G1768" s="27" t="s">
        <v>1052</v>
      </c>
      <c r="H1768" s="6" t="s">
        <v>1121</v>
      </c>
      <c r="I1768" s="6" t="s">
        <v>37</v>
      </c>
      <c r="J1768" s="6" t="s">
        <v>1130</v>
      </c>
      <c r="K1768" s="12">
        <v>15</v>
      </c>
      <c r="L1768" s="9">
        <v>9.76</v>
      </c>
      <c r="M1768" s="12">
        <f t="shared" si="242"/>
        <v>146.4</v>
      </c>
      <c r="O1768" s="11">
        <f t="shared" si="243"/>
        <v>15.000000000000002</v>
      </c>
      <c r="P1768" s="12">
        <f t="shared" si="235"/>
        <v>0</v>
      </c>
      <c r="Q1768" s="12">
        <f t="shared" si="236"/>
        <v>15.000000000000002</v>
      </c>
      <c r="R1768" s="6" t="str">
        <f t="shared" si="237"/>
        <v>YES</v>
      </c>
      <c r="S1768" s="6" t="str">
        <f t="shared" si="240"/>
        <v>YES</v>
      </c>
      <c r="T1768" s="12">
        <f t="shared" si="241"/>
        <v>122</v>
      </c>
      <c r="U1768" s="12">
        <f t="shared" si="238"/>
        <v>146.4</v>
      </c>
      <c r="V1768" s="12">
        <f t="shared" si="239"/>
        <v>-24.400000000000006</v>
      </c>
    </row>
    <row r="1769" spans="1:22" x14ac:dyDescent="0.25">
      <c r="A1769" s="6" t="s">
        <v>24</v>
      </c>
      <c r="B1769" s="6" t="s">
        <v>23</v>
      </c>
      <c r="C1769" s="6" t="s">
        <v>1122</v>
      </c>
      <c r="D1769" s="27" t="s">
        <v>1122</v>
      </c>
      <c r="E1769" s="6" t="s">
        <v>1054</v>
      </c>
      <c r="F1769" s="6" t="s">
        <v>1053</v>
      </c>
      <c r="G1769" s="27" t="s">
        <v>1052</v>
      </c>
      <c r="H1769" s="6" t="s">
        <v>1121</v>
      </c>
      <c r="I1769" s="6" t="s">
        <v>37</v>
      </c>
      <c r="J1769" s="6" t="s">
        <v>1131</v>
      </c>
      <c r="K1769" s="12">
        <v>5</v>
      </c>
      <c r="L1769" s="9">
        <v>255.81</v>
      </c>
      <c r="M1769" s="12">
        <f t="shared" si="242"/>
        <v>1279.05</v>
      </c>
      <c r="N1769" s="12">
        <v>11555.1</v>
      </c>
      <c r="O1769" s="11">
        <f t="shared" si="243"/>
        <v>5</v>
      </c>
      <c r="P1769" s="12">
        <f t="shared" si="235"/>
        <v>45.170634455259766</v>
      </c>
      <c r="Q1769" s="12">
        <f t="shared" si="236"/>
        <v>50.170634455259759</v>
      </c>
      <c r="R1769" s="6" t="str">
        <f t="shared" si="237"/>
        <v>YES</v>
      </c>
      <c r="S1769" s="6" t="str">
        <f t="shared" si="240"/>
        <v>YES</v>
      </c>
      <c r="T1769" s="12">
        <f t="shared" si="241"/>
        <v>3197.625</v>
      </c>
      <c r="U1769" s="12">
        <f t="shared" si="238"/>
        <v>12834.15</v>
      </c>
      <c r="V1769" s="12">
        <f t="shared" si="239"/>
        <v>-9636.5249999999996</v>
      </c>
    </row>
    <row r="1770" spans="1:22" x14ac:dyDescent="0.25">
      <c r="A1770" s="6" t="s">
        <v>24</v>
      </c>
      <c r="B1770" s="6" t="s">
        <v>23</v>
      </c>
      <c r="C1770" s="6" t="s">
        <v>1122</v>
      </c>
      <c r="D1770" s="27" t="s">
        <v>1122</v>
      </c>
      <c r="E1770" s="6" t="s">
        <v>1054</v>
      </c>
      <c r="F1770" s="6" t="s">
        <v>1053</v>
      </c>
      <c r="G1770" s="27" t="s">
        <v>1052</v>
      </c>
      <c r="H1770" s="6" t="s">
        <v>1121</v>
      </c>
      <c r="I1770" s="6" t="s">
        <v>37</v>
      </c>
      <c r="J1770" s="6" t="s">
        <v>1131</v>
      </c>
      <c r="K1770" s="12">
        <v>7</v>
      </c>
      <c r="L1770" s="9">
        <v>77.34</v>
      </c>
      <c r="M1770" s="12">
        <f t="shared" si="242"/>
        <v>541.38</v>
      </c>
      <c r="O1770" s="11">
        <f t="shared" si="243"/>
        <v>7</v>
      </c>
      <c r="P1770" s="12">
        <f t="shared" si="235"/>
        <v>0</v>
      </c>
      <c r="Q1770" s="12">
        <f t="shared" si="236"/>
        <v>7</v>
      </c>
      <c r="R1770" s="6" t="str">
        <f t="shared" si="237"/>
        <v>NO</v>
      </c>
      <c r="S1770" s="6" t="str">
        <f t="shared" si="240"/>
        <v>YES</v>
      </c>
      <c r="T1770" s="12">
        <f t="shared" si="241"/>
        <v>966.75</v>
      </c>
      <c r="U1770" s="12">
        <f t="shared" si="238"/>
        <v>541.38</v>
      </c>
      <c r="V1770" s="12">
        <f t="shared" si="239"/>
        <v>425.37</v>
      </c>
    </row>
    <row r="1771" spans="1:22" x14ac:dyDescent="0.25">
      <c r="A1771" s="6" t="s">
        <v>24</v>
      </c>
      <c r="B1771" s="6" t="s">
        <v>23</v>
      </c>
      <c r="C1771" s="6" t="s">
        <v>1122</v>
      </c>
      <c r="D1771" s="27" t="s">
        <v>1122</v>
      </c>
      <c r="E1771" s="6" t="s">
        <v>1054</v>
      </c>
      <c r="F1771" s="6" t="s">
        <v>1053</v>
      </c>
      <c r="G1771" s="27" t="s">
        <v>1052</v>
      </c>
      <c r="H1771" s="6" t="s">
        <v>1121</v>
      </c>
      <c r="I1771" s="6" t="s">
        <v>37</v>
      </c>
      <c r="J1771" s="6" t="s">
        <v>1131</v>
      </c>
      <c r="K1771" s="12">
        <v>12.5</v>
      </c>
      <c r="L1771" s="9">
        <v>8.8800000000000008</v>
      </c>
      <c r="M1771" s="12">
        <f t="shared" si="242"/>
        <v>111.00000000000001</v>
      </c>
      <c r="O1771" s="11">
        <f t="shared" si="243"/>
        <v>12.5</v>
      </c>
      <c r="P1771" s="12">
        <f t="shared" si="235"/>
        <v>0</v>
      </c>
      <c r="Q1771" s="12">
        <f t="shared" si="236"/>
        <v>12.5</v>
      </c>
      <c r="R1771" s="6" t="str">
        <f t="shared" si="237"/>
        <v>YES</v>
      </c>
      <c r="S1771" s="6" t="str">
        <f t="shared" si="240"/>
        <v>YES</v>
      </c>
      <c r="T1771" s="12">
        <f t="shared" si="241"/>
        <v>111.00000000000001</v>
      </c>
      <c r="U1771" s="12">
        <f t="shared" si="238"/>
        <v>111.00000000000001</v>
      </c>
      <c r="V1771" s="12">
        <f t="shared" si="239"/>
        <v>0</v>
      </c>
    </row>
    <row r="1772" spans="1:22" x14ac:dyDescent="0.25">
      <c r="A1772" s="6" t="s">
        <v>24</v>
      </c>
      <c r="B1772" s="6" t="s">
        <v>23</v>
      </c>
      <c r="C1772" s="6" t="s">
        <v>1122</v>
      </c>
      <c r="D1772" s="27" t="s">
        <v>1122</v>
      </c>
      <c r="E1772" s="6" t="s">
        <v>1054</v>
      </c>
      <c r="F1772" s="6" t="s">
        <v>1053</v>
      </c>
      <c r="G1772" s="27" t="s">
        <v>1052</v>
      </c>
      <c r="H1772" s="6" t="s">
        <v>1121</v>
      </c>
      <c r="I1772" s="6" t="s">
        <v>37</v>
      </c>
      <c r="J1772" s="6" t="s">
        <v>1131</v>
      </c>
      <c r="K1772" s="12">
        <v>14.5</v>
      </c>
      <c r="L1772" s="9">
        <v>9.73</v>
      </c>
      <c r="M1772" s="12">
        <f t="shared" si="242"/>
        <v>141.08500000000001</v>
      </c>
      <c r="O1772" s="11">
        <f t="shared" si="243"/>
        <v>14.5</v>
      </c>
      <c r="P1772" s="12">
        <f t="shared" si="235"/>
        <v>0</v>
      </c>
      <c r="Q1772" s="12">
        <f t="shared" si="236"/>
        <v>14.5</v>
      </c>
      <c r="R1772" s="6" t="str">
        <f t="shared" si="237"/>
        <v>YES</v>
      </c>
      <c r="S1772" s="6" t="str">
        <f t="shared" si="240"/>
        <v>YES</v>
      </c>
      <c r="T1772" s="12">
        <f t="shared" si="241"/>
        <v>121.625</v>
      </c>
      <c r="U1772" s="12">
        <f t="shared" si="238"/>
        <v>141.08500000000001</v>
      </c>
      <c r="V1772" s="12">
        <f t="shared" si="239"/>
        <v>-19.460000000000008</v>
      </c>
    </row>
    <row r="1773" spans="1:22" x14ac:dyDescent="0.25">
      <c r="A1773" s="6" t="s">
        <v>24</v>
      </c>
      <c r="B1773" s="6" t="s">
        <v>23</v>
      </c>
      <c r="C1773" s="6" t="s">
        <v>1122</v>
      </c>
      <c r="D1773" s="27" t="s">
        <v>1122</v>
      </c>
      <c r="E1773" s="6" t="s">
        <v>1054</v>
      </c>
      <c r="F1773" s="6" t="s">
        <v>1053</v>
      </c>
      <c r="G1773" s="27" t="s">
        <v>1052</v>
      </c>
      <c r="H1773" s="6" t="s">
        <v>1121</v>
      </c>
      <c r="I1773" s="6" t="s">
        <v>37</v>
      </c>
      <c r="J1773" s="6" t="s">
        <v>1131</v>
      </c>
      <c r="K1773" s="12">
        <v>15</v>
      </c>
      <c r="L1773" s="9">
        <v>72.53</v>
      </c>
      <c r="M1773" s="12">
        <f t="shared" si="242"/>
        <v>1087.95</v>
      </c>
      <c r="O1773" s="11">
        <f t="shared" si="243"/>
        <v>15</v>
      </c>
      <c r="P1773" s="12">
        <f t="shared" si="235"/>
        <v>0</v>
      </c>
      <c r="Q1773" s="12">
        <f t="shared" si="236"/>
        <v>15</v>
      </c>
      <c r="R1773" s="6" t="str">
        <f t="shared" si="237"/>
        <v>YES</v>
      </c>
      <c r="S1773" s="6" t="str">
        <f t="shared" si="240"/>
        <v>YES</v>
      </c>
      <c r="T1773" s="12">
        <f t="shared" si="241"/>
        <v>906.625</v>
      </c>
      <c r="U1773" s="12">
        <f t="shared" si="238"/>
        <v>1087.95</v>
      </c>
      <c r="V1773" s="12">
        <f t="shared" si="239"/>
        <v>-181.32500000000005</v>
      </c>
    </row>
    <row r="1774" spans="1:22" x14ac:dyDescent="0.25">
      <c r="A1774" s="6" t="s">
        <v>24</v>
      </c>
      <c r="B1774" s="6" t="s">
        <v>23</v>
      </c>
      <c r="C1774" s="6" t="s">
        <v>1122</v>
      </c>
      <c r="D1774" s="27" t="s">
        <v>1122</v>
      </c>
      <c r="E1774" s="6" t="s">
        <v>1054</v>
      </c>
      <c r="F1774" s="6" t="s">
        <v>1053</v>
      </c>
      <c r="G1774" s="27" t="s">
        <v>1052</v>
      </c>
      <c r="H1774" s="6" t="s">
        <v>1121</v>
      </c>
      <c r="I1774" s="6" t="s">
        <v>37</v>
      </c>
      <c r="J1774" s="6" t="s">
        <v>1132</v>
      </c>
      <c r="K1774" s="12">
        <v>7</v>
      </c>
      <c r="L1774" s="9">
        <v>24.43</v>
      </c>
      <c r="M1774" s="12">
        <f t="shared" si="242"/>
        <v>171.01</v>
      </c>
      <c r="N1774" s="12">
        <v>1200.94</v>
      </c>
      <c r="O1774" s="11">
        <f t="shared" si="243"/>
        <v>7</v>
      </c>
      <c r="P1774" s="12">
        <f t="shared" si="235"/>
        <v>49.158411788784285</v>
      </c>
      <c r="Q1774" s="12">
        <f t="shared" si="236"/>
        <v>56.158411788784285</v>
      </c>
      <c r="R1774" s="6" t="str">
        <f t="shared" si="237"/>
        <v>YES</v>
      </c>
      <c r="S1774" s="6" t="str">
        <f t="shared" si="240"/>
        <v>YES</v>
      </c>
      <c r="T1774" s="12">
        <f t="shared" si="241"/>
        <v>305.375</v>
      </c>
      <c r="U1774" s="12">
        <f t="shared" si="238"/>
        <v>1371.95</v>
      </c>
      <c r="V1774" s="12">
        <f t="shared" si="239"/>
        <v>-1066.575</v>
      </c>
    </row>
    <row r="1775" spans="1:22" x14ac:dyDescent="0.25">
      <c r="A1775" s="6" t="s">
        <v>24</v>
      </c>
      <c r="B1775" s="6" t="s">
        <v>23</v>
      </c>
      <c r="C1775" s="6" t="s">
        <v>1122</v>
      </c>
      <c r="D1775" s="27" t="s">
        <v>1122</v>
      </c>
      <c r="E1775" s="6" t="s">
        <v>1054</v>
      </c>
      <c r="F1775" s="6" t="s">
        <v>1053</v>
      </c>
      <c r="G1775" s="27" t="s">
        <v>1052</v>
      </c>
      <c r="H1775" s="6" t="s">
        <v>1121</v>
      </c>
      <c r="I1775" s="6" t="s">
        <v>37</v>
      </c>
      <c r="J1775" s="6" t="s">
        <v>1132</v>
      </c>
      <c r="K1775" s="12">
        <v>15</v>
      </c>
      <c r="L1775" s="9">
        <v>1.42</v>
      </c>
      <c r="M1775" s="12">
        <f t="shared" si="242"/>
        <v>21.299999999999997</v>
      </c>
      <c r="O1775" s="11">
        <f t="shared" si="243"/>
        <v>14.999999999999998</v>
      </c>
      <c r="P1775" s="12">
        <f t="shared" si="235"/>
        <v>0</v>
      </c>
      <c r="Q1775" s="12">
        <f t="shared" si="236"/>
        <v>14.999999999999998</v>
      </c>
      <c r="R1775" s="6" t="str">
        <f t="shared" si="237"/>
        <v>YES</v>
      </c>
      <c r="S1775" s="6" t="str">
        <f t="shared" si="240"/>
        <v>YES</v>
      </c>
      <c r="T1775" s="12">
        <f t="shared" si="241"/>
        <v>17.75</v>
      </c>
      <c r="U1775" s="12">
        <f t="shared" si="238"/>
        <v>21.299999999999997</v>
      </c>
      <c r="V1775" s="12">
        <f t="shared" si="239"/>
        <v>-3.5499999999999972</v>
      </c>
    </row>
    <row r="1776" spans="1:22" x14ac:dyDescent="0.25">
      <c r="A1776" s="6" t="s">
        <v>24</v>
      </c>
      <c r="B1776" s="6" t="s">
        <v>23</v>
      </c>
      <c r="C1776" s="6" t="s">
        <v>1122</v>
      </c>
      <c r="D1776" s="27" t="s">
        <v>1122</v>
      </c>
      <c r="E1776" s="6" t="s">
        <v>1054</v>
      </c>
      <c r="F1776" s="6" t="s">
        <v>1053</v>
      </c>
      <c r="G1776" s="27" t="s">
        <v>1052</v>
      </c>
      <c r="H1776" s="6" t="s">
        <v>1121</v>
      </c>
      <c r="I1776" s="6" t="s">
        <v>37</v>
      </c>
      <c r="J1776" s="6" t="s">
        <v>1133</v>
      </c>
      <c r="K1776" s="12">
        <v>5</v>
      </c>
      <c r="L1776" s="9">
        <v>182.57</v>
      </c>
      <c r="M1776" s="12">
        <f t="shared" si="242"/>
        <v>912.84999999999991</v>
      </c>
      <c r="N1776" s="12">
        <v>8112.51</v>
      </c>
      <c r="O1776" s="11">
        <f t="shared" si="243"/>
        <v>5</v>
      </c>
      <c r="P1776" s="12">
        <f t="shared" si="235"/>
        <v>44.435066002081399</v>
      </c>
      <c r="Q1776" s="12">
        <f t="shared" si="236"/>
        <v>49.435066002081399</v>
      </c>
      <c r="R1776" s="6" t="str">
        <f t="shared" si="237"/>
        <v>YES</v>
      </c>
      <c r="S1776" s="6" t="str">
        <f t="shared" si="240"/>
        <v>YES</v>
      </c>
      <c r="T1776" s="12">
        <f t="shared" si="241"/>
        <v>2282.125</v>
      </c>
      <c r="U1776" s="12">
        <f t="shared" si="238"/>
        <v>9025.36</v>
      </c>
      <c r="V1776" s="12">
        <f t="shared" si="239"/>
        <v>-6743.2350000000006</v>
      </c>
    </row>
    <row r="1777" spans="1:22" x14ac:dyDescent="0.25">
      <c r="A1777" s="6" t="s">
        <v>24</v>
      </c>
      <c r="B1777" s="6" t="s">
        <v>23</v>
      </c>
      <c r="C1777" s="6" t="s">
        <v>1122</v>
      </c>
      <c r="D1777" s="27" t="s">
        <v>1122</v>
      </c>
      <c r="E1777" s="6" t="s">
        <v>1054</v>
      </c>
      <c r="F1777" s="6" t="s">
        <v>1053</v>
      </c>
      <c r="G1777" s="27" t="s">
        <v>1052</v>
      </c>
      <c r="H1777" s="6" t="s">
        <v>1121</v>
      </c>
      <c r="I1777" s="6" t="s">
        <v>37</v>
      </c>
      <c r="J1777" s="6" t="s">
        <v>1133</v>
      </c>
      <c r="K1777" s="12">
        <v>12.5</v>
      </c>
      <c r="L1777" s="9">
        <v>40.840000000000003</v>
      </c>
      <c r="M1777" s="12">
        <f t="shared" si="242"/>
        <v>510.50000000000006</v>
      </c>
      <c r="O1777" s="11">
        <f t="shared" si="243"/>
        <v>12.5</v>
      </c>
      <c r="P1777" s="12">
        <f t="shared" si="235"/>
        <v>0</v>
      </c>
      <c r="Q1777" s="12">
        <f t="shared" si="236"/>
        <v>12.5</v>
      </c>
      <c r="R1777" s="6" t="str">
        <f t="shared" si="237"/>
        <v>YES</v>
      </c>
      <c r="S1777" s="6" t="str">
        <f t="shared" si="240"/>
        <v>YES</v>
      </c>
      <c r="T1777" s="12">
        <f t="shared" si="241"/>
        <v>510.50000000000006</v>
      </c>
      <c r="U1777" s="12">
        <f t="shared" si="238"/>
        <v>510.50000000000006</v>
      </c>
      <c r="V1777" s="12">
        <f t="shared" si="239"/>
        <v>0</v>
      </c>
    </row>
    <row r="1778" spans="1:22" x14ac:dyDescent="0.25">
      <c r="A1778" s="6" t="s">
        <v>24</v>
      </c>
      <c r="B1778" s="6" t="s">
        <v>23</v>
      </c>
      <c r="C1778" s="6" t="s">
        <v>1122</v>
      </c>
      <c r="D1778" s="27" t="s">
        <v>1122</v>
      </c>
      <c r="E1778" s="6" t="s">
        <v>1054</v>
      </c>
      <c r="F1778" s="6" t="s">
        <v>1053</v>
      </c>
      <c r="G1778" s="27" t="s">
        <v>1052</v>
      </c>
      <c r="H1778" s="6" t="s">
        <v>1121</v>
      </c>
      <c r="I1778" s="6" t="s">
        <v>37</v>
      </c>
      <c r="J1778" s="6" t="s">
        <v>1133</v>
      </c>
      <c r="K1778" s="12">
        <v>22.5</v>
      </c>
      <c r="L1778" s="9">
        <v>0.68</v>
      </c>
      <c r="M1778" s="12">
        <f t="shared" si="242"/>
        <v>15.3</v>
      </c>
      <c r="O1778" s="11">
        <f t="shared" si="243"/>
        <v>22.5</v>
      </c>
      <c r="P1778" s="12">
        <f t="shared" si="235"/>
        <v>0</v>
      </c>
      <c r="Q1778" s="12">
        <f t="shared" si="236"/>
        <v>22.5</v>
      </c>
      <c r="R1778" s="6" t="str">
        <f t="shared" si="237"/>
        <v>YES</v>
      </c>
      <c r="S1778" s="6" t="str">
        <f t="shared" si="240"/>
        <v>YES</v>
      </c>
      <c r="T1778" s="12">
        <f t="shared" si="241"/>
        <v>8.5</v>
      </c>
      <c r="U1778" s="12">
        <f t="shared" si="238"/>
        <v>15.3</v>
      </c>
      <c r="V1778" s="12">
        <f t="shared" si="239"/>
        <v>-6.8000000000000007</v>
      </c>
    </row>
    <row r="1779" spans="1:22" x14ac:dyDescent="0.25">
      <c r="A1779" s="6" t="s">
        <v>24</v>
      </c>
      <c r="B1779" s="6" t="s">
        <v>23</v>
      </c>
      <c r="C1779" s="6" t="s">
        <v>1122</v>
      </c>
      <c r="D1779" s="27" t="s">
        <v>1122</v>
      </c>
      <c r="E1779" s="6" t="s">
        <v>1054</v>
      </c>
      <c r="F1779" s="6" t="s">
        <v>1053</v>
      </c>
      <c r="G1779" s="27" t="s">
        <v>1052</v>
      </c>
      <c r="H1779" s="6" t="s">
        <v>1121</v>
      </c>
      <c r="I1779" s="6" t="s">
        <v>37</v>
      </c>
      <c r="J1779" s="6" t="s">
        <v>1133</v>
      </c>
      <c r="K1779" s="12">
        <v>15</v>
      </c>
      <c r="L1779" s="9">
        <v>18.68</v>
      </c>
      <c r="M1779" s="12">
        <f t="shared" si="242"/>
        <v>280.2</v>
      </c>
      <c r="O1779" s="11">
        <f t="shared" si="243"/>
        <v>15</v>
      </c>
      <c r="P1779" s="12">
        <f t="shared" si="235"/>
        <v>0</v>
      </c>
      <c r="Q1779" s="12">
        <f t="shared" si="236"/>
        <v>15</v>
      </c>
      <c r="R1779" s="6" t="str">
        <f t="shared" si="237"/>
        <v>YES</v>
      </c>
      <c r="S1779" s="6" t="str">
        <f t="shared" si="240"/>
        <v>YES</v>
      </c>
      <c r="T1779" s="12">
        <f t="shared" si="241"/>
        <v>233.5</v>
      </c>
      <c r="U1779" s="12">
        <f t="shared" si="238"/>
        <v>280.2</v>
      </c>
      <c r="V1779" s="12">
        <f t="shared" si="239"/>
        <v>-46.699999999999989</v>
      </c>
    </row>
    <row r="1780" spans="1:22" x14ac:dyDescent="0.25">
      <c r="A1780" s="6" t="s">
        <v>24</v>
      </c>
      <c r="B1780" s="6" t="s">
        <v>23</v>
      </c>
      <c r="C1780" s="6" t="s">
        <v>1122</v>
      </c>
      <c r="D1780" s="27" t="s">
        <v>1122</v>
      </c>
      <c r="E1780" s="6" t="s">
        <v>1054</v>
      </c>
      <c r="F1780" s="6" t="s">
        <v>1053</v>
      </c>
      <c r="G1780" s="27" t="s">
        <v>1052</v>
      </c>
      <c r="H1780" s="6" t="s">
        <v>1121</v>
      </c>
      <c r="I1780" s="6" t="s">
        <v>37</v>
      </c>
      <c r="J1780" s="6" t="s">
        <v>1134</v>
      </c>
      <c r="K1780" s="12">
        <v>5</v>
      </c>
      <c r="L1780" s="9">
        <v>19.940000000000001</v>
      </c>
      <c r="M1780" s="12">
        <f t="shared" si="242"/>
        <v>99.7</v>
      </c>
      <c r="N1780" s="12">
        <f>501.57+63.01</f>
        <v>564.58000000000004</v>
      </c>
      <c r="O1780" s="11">
        <f t="shared" si="243"/>
        <v>5</v>
      </c>
      <c r="P1780" s="12">
        <f t="shared" si="235"/>
        <v>28.31394182547643</v>
      </c>
      <c r="Q1780" s="12">
        <f t="shared" si="236"/>
        <v>33.313941825476434</v>
      </c>
      <c r="R1780" s="6" t="str">
        <f t="shared" si="237"/>
        <v>YES</v>
      </c>
      <c r="S1780" s="6" t="str">
        <f t="shared" si="240"/>
        <v>YES</v>
      </c>
      <c r="T1780" s="12">
        <f t="shared" si="241"/>
        <v>249.25000000000003</v>
      </c>
      <c r="U1780" s="12">
        <f t="shared" si="238"/>
        <v>664.28000000000009</v>
      </c>
      <c r="V1780" s="12">
        <f t="shared" si="239"/>
        <v>-415.03000000000009</v>
      </c>
    </row>
    <row r="1781" spans="1:22" x14ac:dyDescent="0.25">
      <c r="A1781" s="6" t="s">
        <v>24</v>
      </c>
      <c r="B1781" s="6" t="s">
        <v>23</v>
      </c>
      <c r="C1781" s="6" t="s">
        <v>1122</v>
      </c>
      <c r="D1781" s="27" t="s">
        <v>1122</v>
      </c>
      <c r="E1781" s="6" t="s">
        <v>1054</v>
      </c>
      <c r="F1781" s="6" t="s">
        <v>1053</v>
      </c>
      <c r="G1781" s="27" t="s">
        <v>1052</v>
      </c>
      <c r="H1781" s="6" t="s">
        <v>1121</v>
      </c>
      <c r="I1781" s="6" t="s">
        <v>37</v>
      </c>
      <c r="J1781" s="6" t="s">
        <v>1134</v>
      </c>
      <c r="K1781" s="12">
        <v>15</v>
      </c>
      <c r="L1781" s="9">
        <v>58.84</v>
      </c>
      <c r="M1781" s="12">
        <f t="shared" si="242"/>
        <v>882.6</v>
      </c>
      <c r="O1781" s="11">
        <f t="shared" si="243"/>
        <v>15</v>
      </c>
      <c r="P1781" s="12">
        <f t="shared" si="235"/>
        <v>0</v>
      </c>
      <c r="Q1781" s="12">
        <f t="shared" si="236"/>
        <v>15</v>
      </c>
      <c r="R1781" s="6" t="str">
        <f t="shared" si="237"/>
        <v>YES</v>
      </c>
      <c r="S1781" s="6" t="str">
        <f t="shared" si="240"/>
        <v>YES</v>
      </c>
      <c r="T1781" s="12">
        <f t="shared" si="241"/>
        <v>735.5</v>
      </c>
      <c r="U1781" s="12">
        <f t="shared" si="238"/>
        <v>882.6</v>
      </c>
      <c r="V1781" s="12">
        <f t="shared" si="239"/>
        <v>-147.10000000000002</v>
      </c>
    </row>
    <row r="1782" spans="1:22" x14ac:dyDescent="0.25">
      <c r="A1782" s="6" t="s">
        <v>24</v>
      </c>
      <c r="B1782" s="6" t="s">
        <v>23</v>
      </c>
      <c r="C1782" s="6" t="s">
        <v>1122</v>
      </c>
      <c r="D1782" s="27" t="s">
        <v>1122</v>
      </c>
      <c r="E1782" s="6" t="s">
        <v>1054</v>
      </c>
      <c r="F1782" s="6" t="s">
        <v>1053</v>
      </c>
      <c r="G1782" s="27" t="s">
        <v>1052</v>
      </c>
      <c r="H1782" s="6" t="s">
        <v>1121</v>
      </c>
      <c r="I1782" s="6" t="s">
        <v>37</v>
      </c>
      <c r="J1782" s="6" t="s">
        <v>1135</v>
      </c>
      <c r="K1782" s="12">
        <v>5</v>
      </c>
      <c r="L1782" s="9">
        <v>290.27</v>
      </c>
      <c r="M1782" s="12">
        <f t="shared" si="242"/>
        <v>1451.35</v>
      </c>
      <c r="N1782" s="12">
        <v>9510.58</v>
      </c>
      <c r="O1782" s="11">
        <f t="shared" si="243"/>
        <v>5</v>
      </c>
      <c r="P1782" s="12">
        <f t="shared" si="235"/>
        <v>32.764598477279776</v>
      </c>
      <c r="Q1782" s="12">
        <f t="shared" si="236"/>
        <v>37.764598477279776</v>
      </c>
      <c r="R1782" s="6" t="str">
        <f t="shared" si="237"/>
        <v>YES</v>
      </c>
      <c r="S1782" s="6" t="str">
        <f t="shared" si="240"/>
        <v>YES</v>
      </c>
      <c r="T1782" s="12">
        <f t="shared" si="241"/>
        <v>3628.375</v>
      </c>
      <c r="U1782" s="12">
        <f t="shared" si="238"/>
        <v>10961.93</v>
      </c>
      <c r="V1782" s="12">
        <f t="shared" si="239"/>
        <v>-7333.5550000000003</v>
      </c>
    </row>
    <row r="1783" spans="1:22" x14ac:dyDescent="0.25">
      <c r="A1783" s="6" t="s">
        <v>24</v>
      </c>
      <c r="B1783" s="6" t="s">
        <v>23</v>
      </c>
      <c r="C1783" s="6" t="s">
        <v>1122</v>
      </c>
      <c r="D1783" s="27" t="s">
        <v>1122</v>
      </c>
      <c r="E1783" s="6" t="s">
        <v>1054</v>
      </c>
      <c r="F1783" s="6" t="s">
        <v>1053</v>
      </c>
      <c r="G1783" s="27" t="s">
        <v>1052</v>
      </c>
      <c r="H1783" s="6" t="s">
        <v>1121</v>
      </c>
      <c r="I1783" s="6" t="s">
        <v>37</v>
      </c>
      <c r="J1783" s="6" t="s">
        <v>1135</v>
      </c>
      <c r="K1783" s="12">
        <v>15</v>
      </c>
      <c r="L1783" s="9">
        <v>28.72</v>
      </c>
      <c r="M1783" s="12">
        <f t="shared" si="242"/>
        <v>430.79999999999995</v>
      </c>
      <c r="O1783" s="11">
        <f t="shared" si="243"/>
        <v>14.999999999999998</v>
      </c>
      <c r="P1783" s="12">
        <f t="shared" si="235"/>
        <v>0</v>
      </c>
      <c r="Q1783" s="12">
        <f t="shared" si="236"/>
        <v>14.999999999999998</v>
      </c>
      <c r="R1783" s="6" t="str">
        <f t="shared" si="237"/>
        <v>YES</v>
      </c>
      <c r="S1783" s="6" t="str">
        <f t="shared" si="240"/>
        <v>YES</v>
      </c>
      <c r="T1783" s="12">
        <f t="shared" si="241"/>
        <v>359</v>
      </c>
      <c r="U1783" s="12">
        <f t="shared" si="238"/>
        <v>430.79999999999995</v>
      </c>
      <c r="V1783" s="12">
        <f t="shared" si="239"/>
        <v>-71.799999999999955</v>
      </c>
    </row>
    <row r="1784" spans="1:22" x14ac:dyDescent="0.25">
      <c r="A1784" s="6" t="s">
        <v>24</v>
      </c>
      <c r="B1784" s="6" t="s">
        <v>23</v>
      </c>
      <c r="C1784" s="6" t="s">
        <v>1122</v>
      </c>
      <c r="D1784" s="27" t="s">
        <v>1122</v>
      </c>
      <c r="E1784" s="6" t="s">
        <v>1054</v>
      </c>
      <c r="F1784" s="6" t="s">
        <v>1053</v>
      </c>
      <c r="G1784" s="27" t="s">
        <v>1052</v>
      </c>
      <c r="H1784" s="6" t="s">
        <v>1121</v>
      </c>
      <c r="I1784" s="6" t="s">
        <v>37</v>
      </c>
      <c r="J1784" s="6" t="s">
        <v>1136</v>
      </c>
      <c r="K1784" s="12">
        <v>7</v>
      </c>
      <c r="L1784" s="9">
        <v>23.4</v>
      </c>
      <c r="M1784" s="12">
        <f t="shared" si="242"/>
        <v>163.79999999999998</v>
      </c>
      <c r="N1784" s="12">
        <v>939.36</v>
      </c>
      <c r="O1784" s="11">
        <f t="shared" si="243"/>
        <v>7</v>
      </c>
      <c r="P1784" s="12">
        <f t="shared" si="235"/>
        <v>40.143589743589743</v>
      </c>
      <c r="Q1784" s="12">
        <f t="shared" si="236"/>
        <v>47.14358974358975</v>
      </c>
      <c r="R1784" s="6" t="str">
        <f t="shared" si="237"/>
        <v>YES</v>
      </c>
      <c r="S1784" s="6" t="str">
        <f t="shared" si="240"/>
        <v>YES</v>
      </c>
      <c r="T1784" s="12">
        <f t="shared" si="241"/>
        <v>292.5</v>
      </c>
      <c r="U1784" s="12">
        <f t="shared" si="238"/>
        <v>1103.1600000000001</v>
      </c>
      <c r="V1784" s="12">
        <f t="shared" si="239"/>
        <v>-810.66000000000008</v>
      </c>
    </row>
    <row r="1785" spans="1:22" x14ac:dyDescent="0.25">
      <c r="A1785" s="6" t="s">
        <v>24</v>
      </c>
      <c r="B1785" s="6" t="s">
        <v>23</v>
      </c>
      <c r="C1785" s="6" t="s">
        <v>1122</v>
      </c>
      <c r="D1785" s="27" t="s">
        <v>1122</v>
      </c>
      <c r="E1785" s="6" t="s">
        <v>1054</v>
      </c>
      <c r="F1785" s="6" t="s">
        <v>1053</v>
      </c>
      <c r="G1785" s="27" t="s">
        <v>1052</v>
      </c>
      <c r="H1785" s="6" t="s">
        <v>1121</v>
      </c>
      <c r="I1785" s="6" t="s">
        <v>37</v>
      </c>
      <c r="J1785" s="6" t="s">
        <v>1136</v>
      </c>
      <c r="K1785" s="12">
        <v>14.5</v>
      </c>
      <c r="L1785" s="9">
        <v>6.89</v>
      </c>
      <c r="M1785" s="12">
        <f t="shared" si="242"/>
        <v>99.905000000000001</v>
      </c>
      <c r="O1785" s="11">
        <f t="shared" si="243"/>
        <v>14.5</v>
      </c>
      <c r="P1785" s="12">
        <f t="shared" si="235"/>
        <v>0</v>
      </c>
      <c r="Q1785" s="12">
        <f t="shared" si="236"/>
        <v>14.5</v>
      </c>
      <c r="R1785" s="6" t="str">
        <f t="shared" si="237"/>
        <v>YES</v>
      </c>
      <c r="S1785" s="6" t="str">
        <f t="shared" si="240"/>
        <v>YES</v>
      </c>
      <c r="T1785" s="12">
        <f t="shared" si="241"/>
        <v>86.125</v>
      </c>
      <c r="U1785" s="12">
        <f t="shared" si="238"/>
        <v>99.905000000000001</v>
      </c>
      <c r="V1785" s="12">
        <f t="shared" si="239"/>
        <v>-13.780000000000001</v>
      </c>
    </row>
    <row r="1786" spans="1:22" x14ac:dyDescent="0.25">
      <c r="A1786" s="6" t="s">
        <v>24</v>
      </c>
      <c r="B1786" s="6" t="s">
        <v>23</v>
      </c>
      <c r="C1786" s="6" t="s">
        <v>1122</v>
      </c>
      <c r="D1786" s="27" t="s">
        <v>1122</v>
      </c>
      <c r="E1786" s="6" t="s">
        <v>1054</v>
      </c>
      <c r="F1786" s="6" t="s">
        <v>1053</v>
      </c>
      <c r="G1786" s="27" t="s">
        <v>1052</v>
      </c>
      <c r="H1786" s="6" t="s">
        <v>1121</v>
      </c>
      <c r="I1786" s="6" t="s">
        <v>37</v>
      </c>
      <c r="J1786" s="6" t="s">
        <v>1136</v>
      </c>
      <c r="K1786" s="12">
        <v>15</v>
      </c>
      <c r="L1786" s="9">
        <v>52.38</v>
      </c>
      <c r="M1786" s="12">
        <f t="shared" si="242"/>
        <v>785.7</v>
      </c>
      <c r="O1786" s="11">
        <f t="shared" si="243"/>
        <v>15</v>
      </c>
      <c r="P1786" s="12">
        <f t="shared" si="235"/>
        <v>0</v>
      </c>
      <c r="Q1786" s="12">
        <f t="shared" si="236"/>
        <v>15</v>
      </c>
      <c r="R1786" s="6" t="str">
        <f t="shared" si="237"/>
        <v>YES</v>
      </c>
      <c r="S1786" s="6" t="str">
        <f t="shared" si="240"/>
        <v>YES</v>
      </c>
      <c r="T1786" s="12">
        <f t="shared" si="241"/>
        <v>654.75</v>
      </c>
      <c r="U1786" s="12">
        <f t="shared" si="238"/>
        <v>785.7</v>
      </c>
      <c r="V1786" s="12">
        <f t="shared" si="239"/>
        <v>-130.95000000000005</v>
      </c>
    </row>
    <row r="1787" spans="1:22" x14ac:dyDescent="0.25">
      <c r="A1787" s="6" t="s">
        <v>24</v>
      </c>
      <c r="B1787" s="6" t="s">
        <v>23</v>
      </c>
      <c r="C1787" s="6" t="s">
        <v>1122</v>
      </c>
      <c r="D1787" s="27" t="s">
        <v>1122</v>
      </c>
      <c r="E1787" s="6" t="s">
        <v>1054</v>
      </c>
      <c r="F1787" s="6" t="s">
        <v>1053</v>
      </c>
      <c r="G1787" s="27" t="s">
        <v>1052</v>
      </c>
      <c r="H1787" s="6" t="s">
        <v>1121</v>
      </c>
      <c r="I1787" s="6" t="s">
        <v>37</v>
      </c>
      <c r="J1787" s="6" t="s">
        <v>1137</v>
      </c>
      <c r="K1787" s="12">
        <v>5</v>
      </c>
      <c r="L1787" s="9">
        <v>321.52999999999997</v>
      </c>
      <c r="M1787" s="12">
        <f t="shared" si="242"/>
        <v>1607.6499999999999</v>
      </c>
      <c r="N1787" s="12">
        <f>10747.06+60</f>
        <v>10807.06</v>
      </c>
      <c r="O1787" s="11">
        <f t="shared" si="243"/>
        <v>5</v>
      </c>
      <c r="P1787" s="12">
        <f t="shared" si="235"/>
        <v>33.611358193636676</v>
      </c>
      <c r="Q1787" s="12">
        <f t="shared" si="236"/>
        <v>38.611358193636676</v>
      </c>
      <c r="R1787" s="6" t="str">
        <f t="shared" si="237"/>
        <v>YES</v>
      </c>
      <c r="S1787" s="6" t="str">
        <f t="shared" si="240"/>
        <v>YES</v>
      </c>
      <c r="T1787" s="12">
        <f t="shared" si="241"/>
        <v>4019.1249999999995</v>
      </c>
      <c r="U1787" s="12">
        <f t="shared" si="238"/>
        <v>12414.71</v>
      </c>
      <c r="V1787" s="12">
        <f t="shared" si="239"/>
        <v>-8395.5849999999991</v>
      </c>
    </row>
    <row r="1788" spans="1:22" x14ac:dyDescent="0.25">
      <c r="A1788" s="6" t="s">
        <v>24</v>
      </c>
      <c r="B1788" s="6" t="s">
        <v>23</v>
      </c>
      <c r="C1788" s="6" t="s">
        <v>1122</v>
      </c>
      <c r="D1788" s="27" t="s">
        <v>1122</v>
      </c>
      <c r="E1788" s="6" t="s">
        <v>1054</v>
      </c>
      <c r="F1788" s="6" t="s">
        <v>1053</v>
      </c>
      <c r="G1788" s="27" t="s">
        <v>1052</v>
      </c>
      <c r="H1788" s="6" t="s">
        <v>1121</v>
      </c>
      <c r="I1788" s="6" t="s">
        <v>37</v>
      </c>
      <c r="J1788" s="6" t="s">
        <v>1137</v>
      </c>
      <c r="K1788" s="12">
        <v>12.5</v>
      </c>
      <c r="L1788" s="9">
        <v>19.77</v>
      </c>
      <c r="M1788" s="12">
        <f t="shared" si="242"/>
        <v>247.125</v>
      </c>
      <c r="O1788" s="11">
        <f t="shared" si="243"/>
        <v>12.5</v>
      </c>
      <c r="P1788" s="12">
        <f t="shared" si="235"/>
        <v>0</v>
      </c>
      <c r="Q1788" s="12">
        <f t="shared" si="236"/>
        <v>12.5</v>
      </c>
      <c r="R1788" s="6" t="str">
        <f t="shared" si="237"/>
        <v>YES</v>
      </c>
      <c r="S1788" s="6" t="str">
        <f t="shared" si="240"/>
        <v>YES</v>
      </c>
      <c r="T1788" s="12">
        <f t="shared" si="241"/>
        <v>247.125</v>
      </c>
      <c r="U1788" s="12">
        <f t="shared" si="238"/>
        <v>247.125</v>
      </c>
      <c r="V1788" s="12">
        <f t="shared" si="239"/>
        <v>0</v>
      </c>
    </row>
    <row r="1789" spans="1:22" x14ac:dyDescent="0.25">
      <c r="A1789" s="6" t="s">
        <v>24</v>
      </c>
      <c r="B1789" s="6" t="s">
        <v>23</v>
      </c>
      <c r="C1789" s="6" t="s">
        <v>1122</v>
      </c>
      <c r="D1789" s="27" t="s">
        <v>1122</v>
      </c>
      <c r="E1789" s="6" t="s">
        <v>1054</v>
      </c>
      <c r="F1789" s="6" t="s">
        <v>1053</v>
      </c>
      <c r="G1789" s="27" t="s">
        <v>1052</v>
      </c>
      <c r="H1789" s="6" t="s">
        <v>1121</v>
      </c>
      <c r="I1789" s="6" t="s">
        <v>37</v>
      </c>
      <c r="J1789" s="6" t="s">
        <v>1137</v>
      </c>
      <c r="K1789" s="12">
        <v>15</v>
      </c>
      <c r="L1789" s="9">
        <v>20.3</v>
      </c>
      <c r="M1789" s="12">
        <f t="shared" si="242"/>
        <v>304.5</v>
      </c>
      <c r="O1789" s="11">
        <f t="shared" si="243"/>
        <v>15</v>
      </c>
      <c r="P1789" s="12">
        <f t="shared" si="235"/>
        <v>0</v>
      </c>
      <c r="Q1789" s="12">
        <f t="shared" si="236"/>
        <v>15</v>
      </c>
      <c r="R1789" s="6" t="str">
        <f t="shared" si="237"/>
        <v>YES</v>
      </c>
      <c r="S1789" s="6" t="str">
        <f t="shared" si="240"/>
        <v>YES</v>
      </c>
      <c r="T1789" s="12">
        <f t="shared" si="241"/>
        <v>253.75</v>
      </c>
      <c r="U1789" s="12">
        <f t="shared" si="238"/>
        <v>304.5</v>
      </c>
      <c r="V1789" s="12">
        <f t="shared" si="239"/>
        <v>-50.75</v>
      </c>
    </row>
    <row r="1790" spans="1:22" x14ac:dyDescent="0.25">
      <c r="A1790" s="6" t="s">
        <v>24</v>
      </c>
      <c r="B1790" s="6" t="s">
        <v>23</v>
      </c>
      <c r="C1790" s="6" t="s">
        <v>1122</v>
      </c>
      <c r="D1790" s="27" t="s">
        <v>1122</v>
      </c>
      <c r="E1790" s="6" t="s">
        <v>1054</v>
      </c>
      <c r="F1790" s="6" t="s">
        <v>1053</v>
      </c>
      <c r="G1790" s="27" t="s">
        <v>1052</v>
      </c>
      <c r="H1790" s="6" t="s">
        <v>1121</v>
      </c>
      <c r="I1790" s="6" t="s">
        <v>37</v>
      </c>
      <c r="J1790" s="6" t="s">
        <v>1138</v>
      </c>
      <c r="K1790" s="12">
        <v>5</v>
      </c>
      <c r="L1790" s="9">
        <v>318.42</v>
      </c>
      <c r="M1790" s="12">
        <f t="shared" si="242"/>
        <v>1592.1000000000001</v>
      </c>
      <c r="N1790" s="12">
        <f>11511.53+120</f>
        <v>11631.53</v>
      </c>
      <c r="O1790" s="11">
        <f t="shared" si="243"/>
        <v>5</v>
      </c>
      <c r="P1790" s="12">
        <f t="shared" si="235"/>
        <v>36.528892657496385</v>
      </c>
      <c r="Q1790" s="12">
        <f t="shared" si="236"/>
        <v>41.528892657496392</v>
      </c>
      <c r="R1790" s="6" t="str">
        <f t="shared" si="237"/>
        <v>YES</v>
      </c>
      <c r="S1790" s="6" t="str">
        <f t="shared" si="240"/>
        <v>YES</v>
      </c>
      <c r="T1790" s="12">
        <f t="shared" si="241"/>
        <v>3980.25</v>
      </c>
      <c r="U1790" s="12">
        <f t="shared" si="238"/>
        <v>13223.630000000001</v>
      </c>
      <c r="V1790" s="12">
        <f t="shared" si="239"/>
        <v>-9243.380000000001</v>
      </c>
    </row>
    <row r="1791" spans="1:22" x14ac:dyDescent="0.25">
      <c r="A1791" s="6" t="s">
        <v>24</v>
      </c>
      <c r="B1791" s="6" t="s">
        <v>23</v>
      </c>
      <c r="C1791" s="6" t="s">
        <v>1122</v>
      </c>
      <c r="D1791" s="27" t="s">
        <v>1122</v>
      </c>
      <c r="E1791" s="6" t="s">
        <v>1054</v>
      </c>
      <c r="F1791" s="6" t="s">
        <v>1053</v>
      </c>
      <c r="G1791" s="27" t="s">
        <v>1052</v>
      </c>
      <c r="H1791" s="6" t="s">
        <v>1121</v>
      </c>
      <c r="I1791" s="6" t="s">
        <v>37</v>
      </c>
      <c r="J1791" s="6" t="s">
        <v>1138</v>
      </c>
      <c r="K1791" s="12">
        <v>12.5</v>
      </c>
      <c r="L1791" s="9">
        <v>35.49</v>
      </c>
      <c r="M1791" s="12">
        <f t="shared" si="242"/>
        <v>443.625</v>
      </c>
      <c r="O1791" s="11">
        <f t="shared" si="243"/>
        <v>12.5</v>
      </c>
      <c r="P1791" s="12">
        <f t="shared" si="235"/>
        <v>0</v>
      </c>
      <c r="Q1791" s="12">
        <f t="shared" si="236"/>
        <v>12.5</v>
      </c>
      <c r="R1791" s="6" t="str">
        <f t="shared" si="237"/>
        <v>YES</v>
      </c>
      <c r="S1791" s="6" t="str">
        <f t="shared" si="240"/>
        <v>YES</v>
      </c>
      <c r="T1791" s="12">
        <f t="shared" si="241"/>
        <v>443.625</v>
      </c>
      <c r="U1791" s="12">
        <f t="shared" si="238"/>
        <v>443.625</v>
      </c>
      <c r="V1791" s="12">
        <f t="shared" si="239"/>
        <v>0</v>
      </c>
    </row>
    <row r="1792" spans="1:22" x14ac:dyDescent="0.25">
      <c r="A1792" s="6" t="s">
        <v>24</v>
      </c>
      <c r="B1792" s="6" t="s">
        <v>23</v>
      </c>
      <c r="C1792" s="6" t="s">
        <v>1122</v>
      </c>
      <c r="D1792" s="27" t="s">
        <v>1122</v>
      </c>
      <c r="E1792" s="6" t="s">
        <v>1054</v>
      </c>
      <c r="F1792" s="6" t="s">
        <v>1053</v>
      </c>
      <c r="G1792" s="27" t="s">
        <v>1052</v>
      </c>
      <c r="H1792" s="6" t="s">
        <v>1121</v>
      </c>
      <c r="I1792" s="6" t="s">
        <v>37</v>
      </c>
      <c r="J1792" s="6" t="s">
        <v>1138</v>
      </c>
      <c r="K1792" s="12">
        <v>15</v>
      </c>
      <c r="L1792" s="9">
        <v>21.2</v>
      </c>
      <c r="M1792" s="12">
        <f t="shared" si="242"/>
        <v>318</v>
      </c>
      <c r="O1792" s="11">
        <f t="shared" si="243"/>
        <v>15</v>
      </c>
      <c r="P1792" s="12">
        <f t="shared" si="235"/>
        <v>0</v>
      </c>
      <c r="Q1792" s="12">
        <f t="shared" si="236"/>
        <v>15</v>
      </c>
      <c r="R1792" s="6" t="str">
        <f t="shared" si="237"/>
        <v>YES</v>
      </c>
      <c r="S1792" s="6" t="str">
        <f t="shared" si="240"/>
        <v>YES</v>
      </c>
      <c r="T1792" s="12">
        <f t="shared" si="241"/>
        <v>265</v>
      </c>
      <c r="U1792" s="12">
        <f t="shared" si="238"/>
        <v>318</v>
      </c>
      <c r="V1792" s="12">
        <f t="shared" si="239"/>
        <v>-53</v>
      </c>
    </row>
    <row r="1793" spans="1:22" x14ac:dyDescent="0.25">
      <c r="A1793" s="6" t="s">
        <v>24</v>
      </c>
      <c r="B1793" s="6" t="s">
        <v>23</v>
      </c>
      <c r="C1793" s="6" t="s">
        <v>1122</v>
      </c>
      <c r="D1793" s="27" t="s">
        <v>1122</v>
      </c>
      <c r="E1793" s="6" t="s">
        <v>1054</v>
      </c>
      <c r="F1793" s="6" t="s">
        <v>1053</v>
      </c>
      <c r="G1793" s="27" t="s">
        <v>1052</v>
      </c>
      <c r="H1793" s="6" t="s">
        <v>1121</v>
      </c>
      <c r="I1793" s="6" t="s">
        <v>37</v>
      </c>
      <c r="J1793" s="6" t="s">
        <v>1138</v>
      </c>
      <c r="K1793" s="12">
        <v>22.5</v>
      </c>
      <c r="L1793" s="9">
        <v>0.31</v>
      </c>
      <c r="M1793" s="12">
        <f t="shared" si="242"/>
        <v>6.9749999999999996</v>
      </c>
      <c r="O1793" s="11">
        <f t="shared" si="243"/>
        <v>22.5</v>
      </c>
      <c r="P1793" s="12">
        <f t="shared" si="235"/>
        <v>0</v>
      </c>
      <c r="Q1793" s="12">
        <f t="shared" si="236"/>
        <v>22.5</v>
      </c>
      <c r="R1793" s="6" t="str">
        <f t="shared" si="237"/>
        <v>YES</v>
      </c>
      <c r="S1793" s="6" t="str">
        <f t="shared" si="240"/>
        <v>YES</v>
      </c>
      <c r="T1793" s="12">
        <f t="shared" si="241"/>
        <v>3.875</v>
      </c>
      <c r="U1793" s="12">
        <f t="shared" si="238"/>
        <v>6.9749999999999996</v>
      </c>
      <c r="V1793" s="12">
        <f t="shared" si="239"/>
        <v>-3.0999999999999996</v>
      </c>
    </row>
    <row r="1794" spans="1:22" x14ac:dyDescent="0.25">
      <c r="A1794" s="6" t="s">
        <v>24</v>
      </c>
      <c r="B1794" s="6" t="s">
        <v>23</v>
      </c>
      <c r="C1794" s="6" t="s">
        <v>1122</v>
      </c>
      <c r="D1794" s="27" t="s">
        <v>1122</v>
      </c>
      <c r="E1794" s="6" t="s">
        <v>1054</v>
      </c>
      <c r="F1794" s="6" t="s">
        <v>1053</v>
      </c>
      <c r="G1794" s="27" t="s">
        <v>1052</v>
      </c>
      <c r="H1794" s="6" t="s">
        <v>1121</v>
      </c>
      <c r="I1794" s="6" t="s">
        <v>37</v>
      </c>
      <c r="J1794" s="6" t="s">
        <v>1139</v>
      </c>
      <c r="K1794" s="12">
        <v>16</v>
      </c>
      <c r="L1794" s="9">
        <v>259.36</v>
      </c>
      <c r="M1794" s="12">
        <f t="shared" si="242"/>
        <v>4149.76</v>
      </c>
      <c r="N1794" s="12">
        <f>5919.38</f>
        <v>5919.38</v>
      </c>
      <c r="O1794" s="11">
        <f t="shared" si="243"/>
        <v>16</v>
      </c>
      <c r="P1794" s="12">
        <f t="shared" ref="P1794:P1857" si="244">N1794/L1794</f>
        <v>22.823025909932142</v>
      </c>
      <c r="Q1794" s="12">
        <f t="shared" ref="Q1794:Q1857" si="245">(M1794+N1794)/L1794</f>
        <v>38.823025909932134</v>
      </c>
      <c r="R1794" s="6" t="str">
        <f t="shared" ref="R1794:R1857" si="246">IF(Q1794&gt;12.49,"YES","NO")</f>
        <v>YES</v>
      </c>
      <c r="S1794" s="6" t="str">
        <f t="shared" si="240"/>
        <v>YES</v>
      </c>
      <c r="T1794" s="12">
        <f t="shared" si="241"/>
        <v>3242</v>
      </c>
      <c r="U1794" s="12">
        <f t="shared" ref="U1794:U1857" si="247">M1794+N1794</f>
        <v>10069.14</v>
      </c>
      <c r="V1794" s="12">
        <f t="shared" ref="V1794:V1857" si="248">T1794-U1794</f>
        <v>-6827.1399999999994</v>
      </c>
    </row>
    <row r="1795" spans="1:22" x14ac:dyDescent="0.25">
      <c r="A1795" s="6" t="s">
        <v>24</v>
      </c>
      <c r="B1795" s="6" t="s">
        <v>23</v>
      </c>
      <c r="C1795" s="6" t="s">
        <v>1122</v>
      </c>
      <c r="D1795" s="27" t="s">
        <v>1122</v>
      </c>
      <c r="E1795" s="6" t="s">
        <v>1054</v>
      </c>
      <c r="F1795" s="6" t="s">
        <v>1053</v>
      </c>
      <c r="G1795" s="27" t="s">
        <v>1052</v>
      </c>
      <c r="H1795" s="6" t="s">
        <v>1121</v>
      </c>
      <c r="I1795" s="6" t="s">
        <v>37</v>
      </c>
      <c r="J1795" s="6" t="s">
        <v>1139</v>
      </c>
      <c r="K1795" s="12">
        <v>24</v>
      </c>
      <c r="L1795" s="9">
        <v>0.13</v>
      </c>
      <c r="M1795" s="12">
        <f t="shared" si="242"/>
        <v>3.12</v>
      </c>
      <c r="O1795" s="11">
        <f t="shared" si="243"/>
        <v>24</v>
      </c>
      <c r="P1795" s="12">
        <f t="shared" si="244"/>
        <v>0</v>
      </c>
      <c r="Q1795" s="12">
        <f t="shared" si="245"/>
        <v>24</v>
      </c>
      <c r="R1795" s="6" t="str">
        <f t="shared" si="246"/>
        <v>YES</v>
      </c>
      <c r="S1795" s="6" t="str">
        <f t="shared" si="240"/>
        <v>YES</v>
      </c>
      <c r="T1795" s="12">
        <f t="shared" si="241"/>
        <v>1.625</v>
      </c>
      <c r="U1795" s="12">
        <f t="shared" si="247"/>
        <v>3.12</v>
      </c>
      <c r="V1795" s="12">
        <f t="shared" si="248"/>
        <v>-1.4950000000000001</v>
      </c>
    </row>
    <row r="1796" spans="1:22" x14ac:dyDescent="0.25">
      <c r="A1796" s="6" t="s">
        <v>24</v>
      </c>
      <c r="B1796" s="6" t="s">
        <v>23</v>
      </c>
      <c r="C1796" s="6" t="s">
        <v>1122</v>
      </c>
      <c r="D1796" s="27" t="s">
        <v>1122</v>
      </c>
      <c r="E1796" s="6" t="s">
        <v>1054</v>
      </c>
      <c r="F1796" s="6" t="s">
        <v>1053</v>
      </c>
      <c r="G1796" s="27" t="s">
        <v>1052</v>
      </c>
      <c r="H1796" s="6" t="s">
        <v>1121</v>
      </c>
      <c r="I1796" s="6" t="s">
        <v>37</v>
      </c>
      <c r="J1796" s="6" t="s">
        <v>1140</v>
      </c>
      <c r="K1796" s="12">
        <v>5</v>
      </c>
      <c r="L1796" s="9">
        <v>369.83</v>
      </c>
      <c r="M1796" s="12">
        <f t="shared" si="242"/>
        <v>1849.1499999999999</v>
      </c>
      <c r="N1796" s="12">
        <f>6319.47+513.2</f>
        <v>6832.67</v>
      </c>
      <c r="O1796" s="11">
        <f t="shared" si="243"/>
        <v>5</v>
      </c>
      <c r="P1796" s="12">
        <f t="shared" si="244"/>
        <v>18.475164264662144</v>
      </c>
      <c r="Q1796" s="12">
        <f t="shared" si="245"/>
        <v>23.475164264662141</v>
      </c>
      <c r="R1796" s="6" t="str">
        <f t="shared" si="246"/>
        <v>YES</v>
      </c>
      <c r="S1796" s="6" t="str">
        <f t="shared" ref="S1796:S1859" si="249">IF(O1796&gt;3.32,"YES","NO")</f>
        <v>YES</v>
      </c>
      <c r="T1796" s="12">
        <f t="shared" ref="T1796:T1859" si="250">L1796*12.5</f>
        <v>4622.875</v>
      </c>
      <c r="U1796" s="12">
        <f t="shared" si="247"/>
        <v>8681.82</v>
      </c>
      <c r="V1796" s="12">
        <f t="shared" si="248"/>
        <v>-4058.9449999999997</v>
      </c>
    </row>
    <row r="1797" spans="1:22" x14ac:dyDescent="0.25">
      <c r="A1797" s="6" t="s">
        <v>24</v>
      </c>
      <c r="B1797" s="6" t="s">
        <v>23</v>
      </c>
      <c r="C1797" s="6" t="s">
        <v>1122</v>
      </c>
      <c r="D1797" s="27" t="s">
        <v>1122</v>
      </c>
      <c r="E1797" s="6" t="s">
        <v>1054</v>
      </c>
      <c r="F1797" s="6" t="s">
        <v>1053</v>
      </c>
      <c r="G1797" s="27" t="s">
        <v>1052</v>
      </c>
      <c r="H1797" s="6" t="s">
        <v>1121</v>
      </c>
      <c r="I1797" s="6" t="s">
        <v>37</v>
      </c>
      <c r="J1797" s="6" t="s">
        <v>1140</v>
      </c>
      <c r="K1797" s="12">
        <v>7.5</v>
      </c>
      <c r="L1797" s="9">
        <v>64.349999999999994</v>
      </c>
      <c r="M1797" s="12">
        <f t="shared" si="242"/>
        <v>482.62499999999994</v>
      </c>
      <c r="O1797" s="11">
        <f t="shared" si="243"/>
        <v>7.5</v>
      </c>
      <c r="P1797" s="12">
        <f t="shared" si="244"/>
        <v>0</v>
      </c>
      <c r="Q1797" s="12">
        <f t="shared" si="245"/>
        <v>7.5</v>
      </c>
      <c r="R1797" s="6" t="str">
        <f t="shared" si="246"/>
        <v>NO</v>
      </c>
      <c r="S1797" s="6" t="str">
        <f t="shared" si="249"/>
        <v>YES</v>
      </c>
      <c r="T1797" s="12">
        <f t="shared" si="250"/>
        <v>804.37499999999989</v>
      </c>
      <c r="U1797" s="12">
        <f t="shared" si="247"/>
        <v>482.62499999999994</v>
      </c>
      <c r="V1797" s="12">
        <f t="shared" si="248"/>
        <v>321.74999999999994</v>
      </c>
    </row>
    <row r="1798" spans="1:22" x14ac:dyDescent="0.25">
      <c r="A1798" s="6" t="s">
        <v>24</v>
      </c>
      <c r="B1798" s="6" t="s">
        <v>23</v>
      </c>
      <c r="C1798" s="6" t="s">
        <v>1122</v>
      </c>
      <c r="D1798" s="27" t="s">
        <v>1122</v>
      </c>
      <c r="E1798" s="6" t="s">
        <v>1054</v>
      </c>
      <c r="F1798" s="6" t="s">
        <v>1053</v>
      </c>
      <c r="G1798" s="27" t="s">
        <v>1052</v>
      </c>
      <c r="H1798" s="6" t="s">
        <v>1121</v>
      </c>
      <c r="I1798" s="6" t="s">
        <v>37</v>
      </c>
      <c r="J1798" s="6" t="s">
        <v>1140</v>
      </c>
      <c r="K1798" s="12">
        <v>12.5</v>
      </c>
      <c r="L1798" s="9">
        <v>10</v>
      </c>
      <c r="M1798" s="12">
        <f t="shared" si="242"/>
        <v>125</v>
      </c>
      <c r="O1798" s="11">
        <f t="shared" si="243"/>
        <v>12.5</v>
      </c>
      <c r="P1798" s="12">
        <f t="shared" si="244"/>
        <v>0</v>
      </c>
      <c r="Q1798" s="12">
        <f t="shared" si="245"/>
        <v>12.5</v>
      </c>
      <c r="R1798" s="6" t="str">
        <f t="shared" si="246"/>
        <v>YES</v>
      </c>
      <c r="S1798" s="6" t="str">
        <f t="shared" si="249"/>
        <v>YES</v>
      </c>
      <c r="T1798" s="12">
        <f t="shared" si="250"/>
        <v>125</v>
      </c>
      <c r="U1798" s="12">
        <f t="shared" si="247"/>
        <v>125</v>
      </c>
      <c r="V1798" s="12">
        <f t="shared" si="248"/>
        <v>0</v>
      </c>
    </row>
    <row r="1799" spans="1:22" x14ac:dyDescent="0.25">
      <c r="A1799" s="6" t="s">
        <v>24</v>
      </c>
      <c r="B1799" s="6" t="s">
        <v>23</v>
      </c>
      <c r="C1799" s="6" t="s">
        <v>1122</v>
      </c>
      <c r="D1799" s="27" t="s">
        <v>1122</v>
      </c>
      <c r="E1799" s="6" t="s">
        <v>1054</v>
      </c>
      <c r="F1799" s="6" t="s">
        <v>1053</v>
      </c>
      <c r="G1799" s="27" t="s">
        <v>1052</v>
      </c>
      <c r="H1799" s="6" t="s">
        <v>1121</v>
      </c>
      <c r="I1799" s="6" t="s">
        <v>37</v>
      </c>
      <c r="J1799" s="6" t="s">
        <v>1140</v>
      </c>
      <c r="K1799" s="12">
        <v>15</v>
      </c>
      <c r="L1799" s="9">
        <v>40.22</v>
      </c>
      <c r="M1799" s="12">
        <f t="shared" si="242"/>
        <v>603.29999999999995</v>
      </c>
      <c r="O1799" s="11">
        <f t="shared" si="243"/>
        <v>15</v>
      </c>
      <c r="P1799" s="12">
        <f t="shared" si="244"/>
        <v>0</v>
      </c>
      <c r="Q1799" s="12">
        <f t="shared" si="245"/>
        <v>15</v>
      </c>
      <c r="R1799" s="6" t="str">
        <f t="shared" si="246"/>
        <v>YES</v>
      </c>
      <c r="S1799" s="6" t="str">
        <f t="shared" si="249"/>
        <v>YES</v>
      </c>
      <c r="T1799" s="12">
        <f t="shared" si="250"/>
        <v>502.75</v>
      </c>
      <c r="U1799" s="12">
        <f t="shared" si="247"/>
        <v>603.29999999999995</v>
      </c>
      <c r="V1799" s="12">
        <f t="shared" si="248"/>
        <v>-100.54999999999995</v>
      </c>
    </row>
    <row r="1800" spans="1:22" x14ac:dyDescent="0.25">
      <c r="A1800" s="6" t="s">
        <v>24</v>
      </c>
      <c r="B1800" s="6" t="s">
        <v>23</v>
      </c>
      <c r="C1800" s="6" t="s">
        <v>1122</v>
      </c>
      <c r="D1800" s="27" t="s">
        <v>1122</v>
      </c>
      <c r="E1800" s="6" t="s">
        <v>1054</v>
      </c>
      <c r="F1800" s="6" t="s">
        <v>1053</v>
      </c>
      <c r="G1800" s="27" t="s">
        <v>1052</v>
      </c>
      <c r="H1800" s="6" t="s">
        <v>1121</v>
      </c>
      <c r="I1800" s="6" t="s">
        <v>37</v>
      </c>
      <c r="J1800" s="6" t="s">
        <v>1141</v>
      </c>
      <c r="K1800" s="12">
        <v>7.5</v>
      </c>
      <c r="L1800" s="9">
        <v>5.88</v>
      </c>
      <c r="M1800" s="12">
        <f t="shared" si="242"/>
        <v>44.1</v>
      </c>
      <c r="N1800" s="12">
        <v>56.19</v>
      </c>
      <c r="O1800" s="11">
        <f t="shared" si="243"/>
        <v>7.5</v>
      </c>
      <c r="P1800" s="12">
        <f t="shared" si="244"/>
        <v>9.5561224489795915</v>
      </c>
      <c r="Q1800" s="12">
        <f t="shared" si="245"/>
        <v>17.05612244897959</v>
      </c>
      <c r="R1800" s="6" t="str">
        <f t="shared" si="246"/>
        <v>YES</v>
      </c>
      <c r="S1800" s="6" t="str">
        <f t="shared" si="249"/>
        <v>YES</v>
      </c>
      <c r="T1800" s="12">
        <f t="shared" si="250"/>
        <v>73.5</v>
      </c>
      <c r="U1800" s="12">
        <f t="shared" si="247"/>
        <v>100.28999999999999</v>
      </c>
      <c r="V1800" s="12">
        <f t="shared" si="248"/>
        <v>-26.789999999999992</v>
      </c>
    </row>
    <row r="1801" spans="1:22" x14ac:dyDescent="0.25">
      <c r="A1801" s="6" t="s">
        <v>24</v>
      </c>
      <c r="B1801" s="6" t="s">
        <v>23</v>
      </c>
      <c r="C1801" s="6" t="s">
        <v>1122</v>
      </c>
      <c r="D1801" s="27" t="s">
        <v>1122</v>
      </c>
      <c r="E1801" s="6" t="s">
        <v>1054</v>
      </c>
      <c r="F1801" s="6" t="s">
        <v>1053</v>
      </c>
      <c r="G1801" s="27" t="s">
        <v>1052</v>
      </c>
      <c r="H1801" s="6" t="s">
        <v>1121</v>
      </c>
      <c r="I1801" s="6" t="s">
        <v>37</v>
      </c>
      <c r="J1801" s="6" t="s">
        <v>1141</v>
      </c>
      <c r="K1801" s="12">
        <v>15</v>
      </c>
      <c r="L1801" s="9">
        <v>13.85</v>
      </c>
      <c r="M1801" s="12">
        <f t="shared" si="242"/>
        <v>207.75</v>
      </c>
      <c r="O1801" s="11">
        <f t="shared" si="243"/>
        <v>15</v>
      </c>
      <c r="P1801" s="12">
        <f t="shared" si="244"/>
        <v>0</v>
      </c>
      <c r="Q1801" s="12">
        <f t="shared" si="245"/>
        <v>15</v>
      </c>
      <c r="R1801" s="6" t="str">
        <f t="shared" si="246"/>
        <v>YES</v>
      </c>
      <c r="S1801" s="6" t="str">
        <f t="shared" si="249"/>
        <v>YES</v>
      </c>
      <c r="T1801" s="12">
        <f t="shared" si="250"/>
        <v>173.125</v>
      </c>
      <c r="U1801" s="12">
        <f t="shared" si="247"/>
        <v>207.75</v>
      </c>
      <c r="V1801" s="12">
        <f t="shared" si="248"/>
        <v>-34.625</v>
      </c>
    </row>
    <row r="1802" spans="1:22" x14ac:dyDescent="0.25">
      <c r="A1802" s="6" t="s">
        <v>24</v>
      </c>
      <c r="B1802" s="6" t="s">
        <v>23</v>
      </c>
      <c r="C1802" s="6" t="s">
        <v>1122</v>
      </c>
      <c r="D1802" s="27" t="s">
        <v>1122</v>
      </c>
      <c r="E1802" s="6" t="s">
        <v>1054</v>
      </c>
      <c r="F1802" s="6" t="s">
        <v>1053</v>
      </c>
      <c r="G1802" s="27" t="s">
        <v>1052</v>
      </c>
      <c r="H1802" s="6" t="s">
        <v>1121</v>
      </c>
      <c r="I1802" s="6" t="s">
        <v>37</v>
      </c>
      <c r="J1802" s="6" t="s">
        <v>1142</v>
      </c>
      <c r="K1802" s="12">
        <v>5</v>
      </c>
      <c r="L1802" s="9">
        <v>113.96</v>
      </c>
      <c r="M1802" s="12">
        <f t="shared" si="242"/>
        <v>569.79999999999995</v>
      </c>
      <c r="N1802" s="12">
        <f>1717.26+21.01</f>
        <v>1738.27</v>
      </c>
      <c r="O1802" s="11">
        <f t="shared" si="243"/>
        <v>5</v>
      </c>
      <c r="P1802" s="12">
        <f t="shared" si="244"/>
        <v>15.253334503334504</v>
      </c>
      <c r="Q1802" s="12">
        <f t="shared" si="245"/>
        <v>20.253334503334504</v>
      </c>
      <c r="R1802" s="6" t="str">
        <f t="shared" si="246"/>
        <v>YES</v>
      </c>
      <c r="S1802" s="6" t="str">
        <f t="shared" si="249"/>
        <v>YES</v>
      </c>
      <c r="T1802" s="12">
        <f t="shared" si="250"/>
        <v>1424.5</v>
      </c>
      <c r="U1802" s="12">
        <f t="shared" si="247"/>
        <v>2308.0699999999997</v>
      </c>
      <c r="V1802" s="12">
        <f t="shared" si="248"/>
        <v>-883.56999999999971</v>
      </c>
    </row>
    <row r="1803" spans="1:22" x14ac:dyDescent="0.25">
      <c r="A1803" s="6" t="s">
        <v>24</v>
      </c>
      <c r="B1803" s="6" t="s">
        <v>23</v>
      </c>
      <c r="C1803" s="6" t="s">
        <v>1122</v>
      </c>
      <c r="D1803" s="27" t="s">
        <v>1122</v>
      </c>
      <c r="E1803" s="6" t="s">
        <v>1054</v>
      </c>
      <c r="F1803" s="6" t="s">
        <v>1053</v>
      </c>
      <c r="G1803" s="27" t="s">
        <v>1052</v>
      </c>
      <c r="H1803" s="6" t="s">
        <v>1121</v>
      </c>
      <c r="I1803" s="6" t="s">
        <v>37</v>
      </c>
      <c r="J1803" s="6" t="s">
        <v>1142</v>
      </c>
      <c r="K1803" s="12">
        <v>15</v>
      </c>
      <c r="L1803" s="9">
        <v>163.85</v>
      </c>
      <c r="M1803" s="12">
        <f t="shared" si="242"/>
        <v>2457.75</v>
      </c>
      <c r="O1803" s="11">
        <f t="shared" si="243"/>
        <v>15</v>
      </c>
      <c r="P1803" s="12">
        <f t="shared" si="244"/>
        <v>0</v>
      </c>
      <c r="Q1803" s="12">
        <f t="shared" si="245"/>
        <v>15</v>
      </c>
      <c r="R1803" s="6" t="str">
        <f t="shared" si="246"/>
        <v>YES</v>
      </c>
      <c r="S1803" s="6" t="str">
        <f t="shared" si="249"/>
        <v>YES</v>
      </c>
      <c r="T1803" s="12">
        <f t="shared" si="250"/>
        <v>2048.125</v>
      </c>
      <c r="U1803" s="12">
        <f t="shared" si="247"/>
        <v>2457.75</v>
      </c>
      <c r="V1803" s="12">
        <f t="shared" si="248"/>
        <v>-409.625</v>
      </c>
    </row>
    <row r="1804" spans="1:22" x14ac:dyDescent="0.25">
      <c r="A1804" s="6" t="s">
        <v>24</v>
      </c>
      <c r="B1804" s="6" t="s">
        <v>23</v>
      </c>
      <c r="C1804" s="6" t="s">
        <v>1122</v>
      </c>
      <c r="D1804" s="27" t="s">
        <v>1122</v>
      </c>
      <c r="E1804" s="6" t="s">
        <v>1054</v>
      </c>
      <c r="F1804" s="6" t="s">
        <v>1053</v>
      </c>
      <c r="G1804" s="27" t="s">
        <v>1052</v>
      </c>
      <c r="H1804" s="6" t="s">
        <v>1121</v>
      </c>
      <c r="I1804" s="6" t="s">
        <v>37</v>
      </c>
      <c r="J1804" s="6" t="s">
        <v>1143</v>
      </c>
      <c r="K1804" s="12">
        <v>5</v>
      </c>
      <c r="L1804" s="9">
        <v>150.04</v>
      </c>
      <c r="M1804" s="12">
        <f t="shared" si="242"/>
        <v>750.19999999999993</v>
      </c>
      <c r="N1804" s="12">
        <v>2318.7800000000002</v>
      </c>
      <c r="O1804" s="11">
        <f t="shared" si="243"/>
        <v>5</v>
      </c>
      <c r="P1804" s="12">
        <f t="shared" si="244"/>
        <v>15.454412156758201</v>
      </c>
      <c r="Q1804" s="12">
        <f t="shared" si="245"/>
        <v>20.454412156758199</v>
      </c>
      <c r="R1804" s="6" t="str">
        <f t="shared" si="246"/>
        <v>YES</v>
      </c>
      <c r="S1804" s="6" t="str">
        <f t="shared" si="249"/>
        <v>YES</v>
      </c>
      <c r="T1804" s="12">
        <f t="shared" si="250"/>
        <v>1875.5</v>
      </c>
      <c r="U1804" s="12">
        <f t="shared" si="247"/>
        <v>3068.98</v>
      </c>
      <c r="V1804" s="12">
        <f t="shared" si="248"/>
        <v>-1193.48</v>
      </c>
    </row>
    <row r="1805" spans="1:22" x14ac:dyDescent="0.25">
      <c r="A1805" s="6" t="s">
        <v>24</v>
      </c>
      <c r="B1805" s="6" t="s">
        <v>23</v>
      </c>
      <c r="C1805" s="6" t="s">
        <v>1122</v>
      </c>
      <c r="D1805" s="27" t="s">
        <v>1122</v>
      </c>
      <c r="E1805" s="6" t="s">
        <v>1054</v>
      </c>
      <c r="F1805" s="6" t="s">
        <v>1053</v>
      </c>
      <c r="G1805" s="27" t="s">
        <v>1052</v>
      </c>
      <c r="H1805" s="6" t="s">
        <v>1121</v>
      </c>
      <c r="I1805" s="6" t="s">
        <v>37</v>
      </c>
      <c r="J1805" s="6" t="s">
        <v>1143</v>
      </c>
      <c r="K1805" s="12">
        <v>12.5</v>
      </c>
      <c r="L1805" s="9">
        <v>1.56</v>
      </c>
      <c r="M1805" s="12">
        <f t="shared" si="242"/>
        <v>19.5</v>
      </c>
      <c r="O1805" s="11">
        <f t="shared" si="243"/>
        <v>12.5</v>
      </c>
      <c r="P1805" s="12">
        <f t="shared" si="244"/>
        <v>0</v>
      </c>
      <c r="Q1805" s="12">
        <f t="shared" si="245"/>
        <v>12.5</v>
      </c>
      <c r="R1805" s="6" t="str">
        <f t="shared" si="246"/>
        <v>YES</v>
      </c>
      <c r="S1805" s="6" t="str">
        <f t="shared" si="249"/>
        <v>YES</v>
      </c>
      <c r="T1805" s="12">
        <f t="shared" si="250"/>
        <v>19.5</v>
      </c>
      <c r="U1805" s="12">
        <f t="shared" si="247"/>
        <v>19.5</v>
      </c>
      <c r="V1805" s="12">
        <f t="shared" si="248"/>
        <v>0</v>
      </c>
    </row>
    <row r="1806" spans="1:22" x14ac:dyDescent="0.25">
      <c r="A1806" s="6" t="s">
        <v>24</v>
      </c>
      <c r="B1806" s="6" t="s">
        <v>23</v>
      </c>
      <c r="C1806" s="6" t="s">
        <v>1122</v>
      </c>
      <c r="D1806" s="27" t="s">
        <v>1122</v>
      </c>
      <c r="E1806" s="6" t="s">
        <v>1054</v>
      </c>
      <c r="F1806" s="6" t="s">
        <v>1053</v>
      </c>
      <c r="G1806" s="27" t="s">
        <v>1052</v>
      </c>
      <c r="H1806" s="6" t="s">
        <v>1121</v>
      </c>
      <c r="I1806" s="6" t="s">
        <v>37</v>
      </c>
      <c r="J1806" s="6" t="s">
        <v>1144</v>
      </c>
      <c r="K1806" s="12">
        <v>5</v>
      </c>
      <c r="L1806" s="9">
        <v>122.5</v>
      </c>
      <c r="M1806" s="12">
        <f t="shared" si="242"/>
        <v>612.5</v>
      </c>
      <c r="N1806" s="12">
        <v>1941.53</v>
      </c>
      <c r="O1806" s="11">
        <f t="shared" si="243"/>
        <v>5</v>
      </c>
      <c r="P1806" s="12">
        <f t="shared" si="244"/>
        <v>15.849224489795919</v>
      </c>
      <c r="Q1806" s="12">
        <f t="shared" si="245"/>
        <v>20.849224489795915</v>
      </c>
      <c r="R1806" s="6" t="str">
        <f t="shared" si="246"/>
        <v>YES</v>
      </c>
      <c r="S1806" s="6" t="str">
        <f t="shared" si="249"/>
        <v>YES</v>
      </c>
      <c r="T1806" s="12">
        <f t="shared" si="250"/>
        <v>1531.25</v>
      </c>
      <c r="U1806" s="12">
        <f t="shared" si="247"/>
        <v>2554.0299999999997</v>
      </c>
      <c r="V1806" s="12">
        <f t="shared" si="248"/>
        <v>-1022.7799999999997</v>
      </c>
    </row>
    <row r="1807" spans="1:22" x14ac:dyDescent="0.25">
      <c r="A1807" s="6" t="s">
        <v>24</v>
      </c>
      <c r="B1807" s="6" t="s">
        <v>23</v>
      </c>
      <c r="C1807" s="6" t="s">
        <v>1122</v>
      </c>
      <c r="D1807" s="27" t="s">
        <v>1122</v>
      </c>
      <c r="E1807" s="6" t="s">
        <v>1054</v>
      </c>
      <c r="F1807" s="6" t="s">
        <v>1053</v>
      </c>
      <c r="G1807" s="27" t="s">
        <v>1052</v>
      </c>
      <c r="H1807" s="6" t="s">
        <v>1121</v>
      </c>
      <c r="I1807" s="6" t="s">
        <v>37</v>
      </c>
      <c r="J1807" s="6" t="s">
        <v>1144</v>
      </c>
      <c r="K1807" s="12">
        <v>15</v>
      </c>
      <c r="L1807" s="9">
        <v>14</v>
      </c>
      <c r="M1807" s="12">
        <f t="shared" si="242"/>
        <v>210</v>
      </c>
      <c r="O1807" s="11">
        <f t="shared" si="243"/>
        <v>15</v>
      </c>
      <c r="P1807" s="12">
        <f t="shared" si="244"/>
        <v>0</v>
      </c>
      <c r="Q1807" s="12">
        <f t="shared" si="245"/>
        <v>15</v>
      </c>
      <c r="R1807" s="6" t="str">
        <f t="shared" si="246"/>
        <v>YES</v>
      </c>
      <c r="S1807" s="6" t="str">
        <f t="shared" si="249"/>
        <v>YES</v>
      </c>
      <c r="T1807" s="12">
        <f t="shared" si="250"/>
        <v>175</v>
      </c>
      <c r="U1807" s="12">
        <f t="shared" si="247"/>
        <v>210</v>
      </c>
      <c r="V1807" s="12">
        <f t="shared" si="248"/>
        <v>-35</v>
      </c>
    </row>
    <row r="1808" spans="1:22" x14ac:dyDescent="0.25">
      <c r="A1808" s="6" t="s">
        <v>24</v>
      </c>
      <c r="B1808" s="6" t="s">
        <v>23</v>
      </c>
      <c r="C1808" s="6" t="s">
        <v>1122</v>
      </c>
      <c r="D1808" s="27" t="s">
        <v>1122</v>
      </c>
      <c r="E1808" s="6" t="s">
        <v>1054</v>
      </c>
      <c r="F1808" s="6" t="s">
        <v>1053</v>
      </c>
      <c r="G1808" s="27" t="s">
        <v>1052</v>
      </c>
      <c r="H1808" s="6" t="s">
        <v>1121</v>
      </c>
      <c r="I1808" s="6" t="s">
        <v>37</v>
      </c>
      <c r="J1808" s="6" t="s">
        <v>1145</v>
      </c>
      <c r="K1808" s="12">
        <v>5</v>
      </c>
      <c r="L1808" s="9">
        <v>304.23</v>
      </c>
      <c r="M1808" s="12">
        <f t="shared" si="242"/>
        <v>1521.15</v>
      </c>
      <c r="N1808" s="12">
        <f>7925.64+845.25</f>
        <v>8770.89</v>
      </c>
      <c r="O1808" s="11">
        <f t="shared" si="243"/>
        <v>5</v>
      </c>
      <c r="P1808" s="12">
        <f t="shared" si="244"/>
        <v>28.829799822502707</v>
      </c>
      <c r="Q1808" s="12">
        <f t="shared" si="245"/>
        <v>33.829799822502707</v>
      </c>
      <c r="R1808" s="6" t="str">
        <f t="shared" si="246"/>
        <v>YES</v>
      </c>
      <c r="S1808" s="6" t="str">
        <f t="shared" si="249"/>
        <v>YES</v>
      </c>
      <c r="T1808" s="12">
        <f t="shared" si="250"/>
        <v>3802.875</v>
      </c>
      <c r="U1808" s="12">
        <f t="shared" si="247"/>
        <v>10292.039999999999</v>
      </c>
      <c r="V1808" s="12">
        <f t="shared" si="248"/>
        <v>-6489.1649999999991</v>
      </c>
    </row>
    <row r="1809" spans="1:22" x14ac:dyDescent="0.25">
      <c r="A1809" s="6" t="s">
        <v>24</v>
      </c>
      <c r="B1809" s="6" t="s">
        <v>23</v>
      </c>
      <c r="C1809" s="6" t="s">
        <v>1122</v>
      </c>
      <c r="D1809" s="27" t="s">
        <v>1122</v>
      </c>
      <c r="E1809" s="6" t="s">
        <v>1054</v>
      </c>
      <c r="F1809" s="6" t="s">
        <v>1053</v>
      </c>
      <c r="G1809" s="27" t="s">
        <v>1052</v>
      </c>
      <c r="H1809" s="6" t="s">
        <v>1121</v>
      </c>
      <c r="I1809" s="6" t="s">
        <v>37</v>
      </c>
      <c r="J1809" s="6" t="s">
        <v>1145</v>
      </c>
      <c r="K1809" s="12">
        <v>6</v>
      </c>
      <c r="L1809" s="9">
        <v>62.31</v>
      </c>
      <c r="M1809" s="12">
        <f t="shared" si="242"/>
        <v>373.86</v>
      </c>
      <c r="O1809" s="11">
        <f t="shared" si="243"/>
        <v>6</v>
      </c>
      <c r="P1809" s="12">
        <f t="shared" si="244"/>
        <v>0</v>
      </c>
      <c r="Q1809" s="12">
        <f t="shared" si="245"/>
        <v>6</v>
      </c>
      <c r="R1809" s="6" t="str">
        <f t="shared" si="246"/>
        <v>NO</v>
      </c>
      <c r="S1809" s="6" t="str">
        <f t="shared" si="249"/>
        <v>YES</v>
      </c>
      <c r="T1809" s="12">
        <f t="shared" si="250"/>
        <v>778.875</v>
      </c>
      <c r="U1809" s="12">
        <f t="shared" si="247"/>
        <v>373.86</v>
      </c>
      <c r="V1809" s="12">
        <f t="shared" si="248"/>
        <v>405.01499999999999</v>
      </c>
    </row>
    <row r="1810" spans="1:22" x14ac:dyDescent="0.25">
      <c r="A1810" s="6" t="s">
        <v>24</v>
      </c>
      <c r="B1810" s="6" t="s">
        <v>23</v>
      </c>
      <c r="C1810" s="6" t="s">
        <v>1122</v>
      </c>
      <c r="D1810" s="27" t="s">
        <v>1122</v>
      </c>
      <c r="E1810" s="6" t="s">
        <v>1054</v>
      </c>
      <c r="F1810" s="6" t="s">
        <v>1053</v>
      </c>
      <c r="G1810" s="27" t="s">
        <v>1052</v>
      </c>
      <c r="H1810" s="6" t="s">
        <v>1121</v>
      </c>
      <c r="I1810" s="6" t="s">
        <v>37</v>
      </c>
      <c r="J1810" s="6" t="s">
        <v>1145</v>
      </c>
      <c r="K1810" s="12">
        <v>8.5</v>
      </c>
      <c r="L1810" s="9">
        <v>28.77</v>
      </c>
      <c r="M1810" s="12">
        <f t="shared" si="242"/>
        <v>244.54499999999999</v>
      </c>
      <c r="O1810" s="11">
        <f t="shared" si="243"/>
        <v>8.5</v>
      </c>
      <c r="P1810" s="12">
        <f t="shared" si="244"/>
        <v>0</v>
      </c>
      <c r="Q1810" s="12">
        <f t="shared" si="245"/>
        <v>8.5</v>
      </c>
      <c r="R1810" s="6" t="str">
        <f t="shared" si="246"/>
        <v>NO</v>
      </c>
      <c r="S1810" s="6" t="str">
        <f t="shared" si="249"/>
        <v>YES</v>
      </c>
      <c r="T1810" s="12">
        <f t="shared" si="250"/>
        <v>359.625</v>
      </c>
      <c r="U1810" s="12">
        <f t="shared" si="247"/>
        <v>244.54499999999999</v>
      </c>
      <c r="V1810" s="12">
        <f t="shared" si="248"/>
        <v>115.08000000000001</v>
      </c>
    </row>
    <row r="1811" spans="1:22" x14ac:dyDescent="0.25">
      <c r="A1811" s="6" t="s">
        <v>24</v>
      </c>
      <c r="B1811" s="6" t="s">
        <v>23</v>
      </c>
      <c r="C1811" s="6" t="s">
        <v>1122</v>
      </c>
      <c r="D1811" s="27" t="s">
        <v>1122</v>
      </c>
      <c r="E1811" s="6" t="s">
        <v>1054</v>
      </c>
      <c r="F1811" s="6" t="s">
        <v>1053</v>
      </c>
      <c r="G1811" s="27" t="s">
        <v>1052</v>
      </c>
      <c r="H1811" s="6" t="s">
        <v>1121</v>
      </c>
      <c r="I1811" s="6" t="s">
        <v>37</v>
      </c>
      <c r="J1811" s="6" t="s">
        <v>1145</v>
      </c>
      <c r="K1811" s="12">
        <v>12.5</v>
      </c>
      <c r="L1811" s="9">
        <v>0.56999999999999995</v>
      </c>
      <c r="M1811" s="12">
        <f t="shared" si="242"/>
        <v>7.1249999999999991</v>
      </c>
      <c r="O1811" s="11">
        <f t="shared" si="243"/>
        <v>12.5</v>
      </c>
      <c r="P1811" s="12">
        <f t="shared" si="244"/>
        <v>0</v>
      </c>
      <c r="Q1811" s="12">
        <f t="shared" si="245"/>
        <v>12.5</v>
      </c>
      <c r="R1811" s="6" t="str">
        <f t="shared" si="246"/>
        <v>YES</v>
      </c>
      <c r="S1811" s="6" t="str">
        <f t="shared" si="249"/>
        <v>YES</v>
      </c>
      <c r="T1811" s="12">
        <f t="shared" si="250"/>
        <v>7.1249999999999991</v>
      </c>
      <c r="U1811" s="12">
        <f t="shared" si="247"/>
        <v>7.1249999999999991</v>
      </c>
      <c r="V1811" s="12">
        <f t="shared" si="248"/>
        <v>0</v>
      </c>
    </row>
    <row r="1812" spans="1:22" x14ac:dyDescent="0.25">
      <c r="A1812" s="6" t="s">
        <v>24</v>
      </c>
      <c r="B1812" s="6" t="s">
        <v>23</v>
      </c>
      <c r="C1812" s="6" t="s">
        <v>1122</v>
      </c>
      <c r="D1812" s="27" t="s">
        <v>1122</v>
      </c>
      <c r="E1812" s="6" t="s">
        <v>1054</v>
      </c>
      <c r="F1812" s="6" t="s">
        <v>1053</v>
      </c>
      <c r="G1812" s="27" t="s">
        <v>1052</v>
      </c>
      <c r="H1812" s="6" t="s">
        <v>1121</v>
      </c>
      <c r="I1812" s="6" t="s">
        <v>37</v>
      </c>
      <c r="J1812" s="6" t="s">
        <v>1145</v>
      </c>
      <c r="K1812" s="12">
        <v>22.5</v>
      </c>
      <c r="L1812" s="9">
        <v>0.34</v>
      </c>
      <c r="M1812" s="12">
        <f t="shared" ref="M1812:M1875" si="251">+K1812*L1812</f>
        <v>7.65</v>
      </c>
      <c r="O1812" s="11">
        <f t="shared" si="243"/>
        <v>22.5</v>
      </c>
      <c r="P1812" s="12">
        <f t="shared" si="244"/>
        <v>0</v>
      </c>
      <c r="Q1812" s="12">
        <f t="shared" si="245"/>
        <v>22.5</v>
      </c>
      <c r="R1812" s="6" t="str">
        <f t="shared" si="246"/>
        <v>YES</v>
      </c>
      <c r="S1812" s="6" t="str">
        <f t="shared" si="249"/>
        <v>YES</v>
      </c>
      <c r="T1812" s="12">
        <f t="shared" si="250"/>
        <v>4.25</v>
      </c>
      <c r="U1812" s="12">
        <f t="shared" si="247"/>
        <v>7.65</v>
      </c>
      <c r="V1812" s="12">
        <f t="shared" si="248"/>
        <v>-3.4000000000000004</v>
      </c>
    </row>
    <row r="1813" spans="1:22" x14ac:dyDescent="0.25">
      <c r="A1813" s="6" t="s">
        <v>24</v>
      </c>
      <c r="B1813" s="6" t="s">
        <v>23</v>
      </c>
      <c r="C1813" s="6" t="s">
        <v>1122</v>
      </c>
      <c r="D1813" s="27" t="s">
        <v>1122</v>
      </c>
      <c r="E1813" s="6" t="s">
        <v>1054</v>
      </c>
      <c r="F1813" s="6" t="s">
        <v>1053</v>
      </c>
      <c r="G1813" s="27" t="s">
        <v>1052</v>
      </c>
      <c r="H1813" s="6" t="s">
        <v>1121</v>
      </c>
      <c r="I1813" s="6" t="s">
        <v>37</v>
      </c>
      <c r="J1813" s="6" t="s">
        <v>1145</v>
      </c>
      <c r="K1813" s="12">
        <v>15</v>
      </c>
      <c r="L1813" s="9">
        <v>52.01</v>
      </c>
      <c r="M1813" s="12">
        <f t="shared" si="251"/>
        <v>780.15</v>
      </c>
      <c r="O1813" s="11">
        <f t="shared" si="243"/>
        <v>15</v>
      </c>
      <c r="P1813" s="12">
        <f t="shared" si="244"/>
        <v>0</v>
      </c>
      <c r="Q1813" s="12">
        <f t="shared" si="245"/>
        <v>15</v>
      </c>
      <c r="R1813" s="6" t="str">
        <f t="shared" si="246"/>
        <v>YES</v>
      </c>
      <c r="S1813" s="6" t="str">
        <f t="shared" si="249"/>
        <v>YES</v>
      </c>
      <c r="T1813" s="12">
        <f t="shared" si="250"/>
        <v>650.125</v>
      </c>
      <c r="U1813" s="12">
        <f t="shared" si="247"/>
        <v>780.15</v>
      </c>
      <c r="V1813" s="12">
        <f t="shared" si="248"/>
        <v>-130.02499999999998</v>
      </c>
    </row>
    <row r="1814" spans="1:22" x14ac:dyDescent="0.25">
      <c r="A1814" s="6" t="s">
        <v>24</v>
      </c>
      <c r="B1814" s="6" t="s">
        <v>23</v>
      </c>
      <c r="C1814" s="6" t="s">
        <v>1122</v>
      </c>
      <c r="D1814" s="27" t="s">
        <v>1122</v>
      </c>
      <c r="E1814" s="6" t="s">
        <v>1054</v>
      </c>
      <c r="F1814" s="6" t="s">
        <v>1053</v>
      </c>
      <c r="G1814" s="27" t="s">
        <v>1052</v>
      </c>
      <c r="H1814" s="6" t="s">
        <v>1121</v>
      </c>
      <c r="I1814" s="6" t="s">
        <v>37</v>
      </c>
      <c r="J1814" s="6" t="s">
        <v>1146</v>
      </c>
      <c r="K1814" s="12">
        <v>5</v>
      </c>
      <c r="L1814" s="9">
        <v>418.79</v>
      </c>
      <c r="M1814" s="12">
        <f t="shared" si="251"/>
        <v>2093.9500000000003</v>
      </c>
      <c r="N1814" s="12">
        <f>7219.76+390.53</f>
        <v>7610.29</v>
      </c>
      <c r="O1814" s="11">
        <f t="shared" si="243"/>
        <v>5</v>
      </c>
      <c r="P1814" s="12">
        <f t="shared" si="244"/>
        <v>18.172091024140975</v>
      </c>
      <c r="Q1814" s="12">
        <f t="shared" si="245"/>
        <v>23.172091024140975</v>
      </c>
      <c r="R1814" s="6" t="str">
        <f t="shared" si="246"/>
        <v>YES</v>
      </c>
      <c r="S1814" s="6" t="str">
        <f t="shared" si="249"/>
        <v>YES</v>
      </c>
      <c r="T1814" s="12">
        <f t="shared" si="250"/>
        <v>5234.875</v>
      </c>
      <c r="U1814" s="12">
        <f t="shared" si="247"/>
        <v>9704.24</v>
      </c>
      <c r="V1814" s="12">
        <f t="shared" si="248"/>
        <v>-4469.3649999999998</v>
      </c>
    </row>
    <row r="1815" spans="1:22" x14ac:dyDescent="0.25">
      <c r="A1815" s="6" t="s">
        <v>24</v>
      </c>
      <c r="B1815" s="6" t="s">
        <v>23</v>
      </c>
      <c r="C1815" s="6" t="s">
        <v>1122</v>
      </c>
      <c r="D1815" s="27" t="s">
        <v>1122</v>
      </c>
      <c r="E1815" s="6" t="s">
        <v>1054</v>
      </c>
      <c r="F1815" s="6" t="s">
        <v>1053</v>
      </c>
      <c r="G1815" s="27" t="s">
        <v>1052</v>
      </c>
      <c r="H1815" s="6" t="s">
        <v>1121</v>
      </c>
      <c r="I1815" s="6" t="s">
        <v>37</v>
      </c>
      <c r="J1815" s="6" t="s">
        <v>1146</v>
      </c>
      <c r="K1815" s="12">
        <v>7.5</v>
      </c>
      <c r="L1815" s="9">
        <v>65.88</v>
      </c>
      <c r="M1815" s="12">
        <f t="shared" si="251"/>
        <v>494.09999999999997</v>
      </c>
      <c r="O1815" s="11">
        <f t="shared" si="243"/>
        <v>7.5</v>
      </c>
      <c r="P1815" s="12">
        <f t="shared" si="244"/>
        <v>0</v>
      </c>
      <c r="Q1815" s="12">
        <f t="shared" si="245"/>
        <v>7.5</v>
      </c>
      <c r="R1815" s="6" t="str">
        <f t="shared" si="246"/>
        <v>NO</v>
      </c>
      <c r="S1815" s="6" t="str">
        <f t="shared" si="249"/>
        <v>YES</v>
      </c>
      <c r="T1815" s="12">
        <f t="shared" si="250"/>
        <v>823.5</v>
      </c>
      <c r="U1815" s="12">
        <f t="shared" si="247"/>
        <v>494.09999999999997</v>
      </c>
      <c r="V1815" s="12">
        <f t="shared" si="248"/>
        <v>329.40000000000003</v>
      </c>
    </row>
    <row r="1816" spans="1:22" x14ac:dyDescent="0.25">
      <c r="A1816" s="6" t="s">
        <v>24</v>
      </c>
      <c r="B1816" s="6" t="s">
        <v>23</v>
      </c>
      <c r="C1816" s="6" t="s">
        <v>1122</v>
      </c>
      <c r="D1816" s="27" t="s">
        <v>1122</v>
      </c>
      <c r="E1816" s="6" t="s">
        <v>1054</v>
      </c>
      <c r="F1816" s="6" t="s">
        <v>1053</v>
      </c>
      <c r="G1816" s="27" t="s">
        <v>1052</v>
      </c>
      <c r="H1816" s="6" t="s">
        <v>1121</v>
      </c>
      <c r="I1816" s="6" t="s">
        <v>37</v>
      </c>
      <c r="J1816" s="6" t="s">
        <v>1146</v>
      </c>
      <c r="K1816" s="12">
        <v>15</v>
      </c>
      <c r="L1816" s="9">
        <v>6.28</v>
      </c>
      <c r="M1816" s="12">
        <f t="shared" si="251"/>
        <v>94.2</v>
      </c>
      <c r="O1816" s="11">
        <f t="shared" si="243"/>
        <v>15</v>
      </c>
      <c r="P1816" s="12">
        <f t="shared" si="244"/>
        <v>0</v>
      </c>
      <c r="Q1816" s="12">
        <f t="shared" si="245"/>
        <v>15</v>
      </c>
      <c r="R1816" s="6" t="str">
        <f t="shared" si="246"/>
        <v>YES</v>
      </c>
      <c r="S1816" s="6" t="str">
        <f t="shared" si="249"/>
        <v>YES</v>
      </c>
      <c r="T1816" s="12">
        <f t="shared" si="250"/>
        <v>78.5</v>
      </c>
      <c r="U1816" s="12">
        <f t="shared" si="247"/>
        <v>94.2</v>
      </c>
      <c r="V1816" s="12">
        <f t="shared" si="248"/>
        <v>-15.700000000000003</v>
      </c>
    </row>
    <row r="1817" spans="1:22" x14ac:dyDescent="0.25">
      <c r="A1817" s="6" t="s">
        <v>24</v>
      </c>
      <c r="B1817" s="6" t="s">
        <v>23</v>
      </c>
      <c r="C1817" s="6" t="s">
        <v>1122</v>
      </c>
      <c r="D1817" s="27" t="s">
        <v>1122</v>
      </c>
      <c r="E1817" s="6" t="s">
        <v>1054</v>
      </c>
      <c r="F1817" s="6" t="s">
        <v>1053</v>
      </c>
      <c r="G1817" s="27" t="s">
        <v>1052</v>
      </c>
      <c r="H1817" s="6" t="s">
        <v>1121</v>
      </c>
      <c r="I1817" s="6" t="s">
        <v>37</v>
      </c>
      <c r="J1817" s="6" t="s">
        <v>1146</v>
      </c>
      <c r="K1817" s="12">
        <v>12.5</v>
      </c>
      <c r="L1817" s="9">
        <v>7.21</v>
      </c>
      <c r="M1817" s="12">
        <f t="shared" si="251"/>
        <v>90.125</v>
      </c>
      <c r="O1817" s="11">
        <f t="shared" si="243"/>
        <v>12.5</v>
      </c>
      <c r="P1817" s="12">
        <f t="shared" si="244"/>
        <v>0</v>
      </c>
      <c r="Q1817" s="12">
        <f t="shared" si="245"/>
        <v>12.5</v>
      </c>
      <c r="R1817" s="6" t="str">
        <f t="shared" si="246"/>
        <v>YES</v>
      </c>
      <c r="S1817" s="6" t="str">
        <f t="shared" si="249"/>
        <v>YES</v>
      </c>
      <c r="T1817" s="12">
        <f t="shared" si="250"/>
        <v>90.125</v>
      </c>
      <c r="U1817" s="12">
        <f t="shared" si="247"/>
        <v>90.125</v>
      </c>
      <c r="V1817" s="12">
        <f t="shared" si="248"/>
        <v>0</v>
      </c>
    </row>
    <row r="1818" spans="1:22" x14ac:dyDescent="0.25">
      <c r="A1818" s="6" t="s">
        <v>24</v>
      </c>
      <c r="B1818" s="6" t="s">
        <v>23</v>
      </c>
      <c r="C1818" s="6" t="s">
        <v>1122</v>
      </c>
      <c r="D1818" s="27" t="s">
        <v>1122</v>
      </c>
      <c r="E1818" s="6" t="s">
        <v>1054</v>
      </c>
      <c r="F1818" s="6" t="s">
        <v>1053</v>
      </c>
      <c r="G1818" s="27" t="s">
        <v>1052</v>
      </c>
      <c r="H1818" s="6" t="s">
        <v>1121</v>
      </c>
      <c r="I1818" s="6" t="s">
        <v>37</v>
      </c>
      <c r="J1818" s="6" t="s">
        <v>1147</v>
      </c>
      <c r="K1818" s="12">
        <v>5</v>
      </c>
      <c r="L1818" s="9">
        <v>340.1</v>
      </c>
      <c r="M1818" s="12">
        <f t="shared" si="251"/>
        <v>1700.5</v>
      </c>
      <c r="N1818" s="12">
        <f>5102.91+346.39</f>
        <v>5449.3</v>
      </c>
      <c r="O1818" s="11">
        <f t="shared" si="243"/>
        <v>5</v>
      </c>
      <c r="P1818" s="12">
        <f t="shared" si="244"/>
        <v>16.022640399882388</v>
      </c>
      <c r="Q1818" s="12">
        <f t="shared" si="245"/>
        <v>21.022640399882388</v>
      </c>
      <c r="R1818" s="6" t="str">
        <f t="shared" si="246"/>
        <v>YES</v>
      </c>
      <c r="S1818" s="6" t="str">
        <f t="shared" si="249"/>
        <v>YES</v>
      </c>
      <c r="T1818" s="12">
        <f t="shared" si="250"/>
        <v>4251.25</v>
      </c>
      <c r="U1818" s="12">
        <f t="shared" si="247"/>
        <v>7149.8</v>
      </c>
      <c r="V1818" s="12">
        <f t="shared" si="248"/>
        <v>-2898.55</v>
      </c>
    </row>
    <row r="1819" spans="1:22" x14ac:dyDescent="0.25">
      <c r="A1819" s="6" t="s">
        <v>24</v>
      </c>
      <c r="B1819" s="6" t="s">
        <v>23</v>
      </c>
      <c r="C1819" s="6" t="s">
        <v>1122</v>
      </c>
      <c r="D1819" s="27" t="s">
        <v>1122</v>
      </c>
      <c r="E1819" s="6" t="s">
        <v>1054</v>
      </c>
      <c r="F1819" s="6" t="s">
        <v>1053</v>
      </c>
      <c r="G1819" s="27" t="s">
        <v>1052</v>
      </c>
      <c r="H1819" s="6" t="s">
        <v>1121</v>
      </c>
      <c r="I1819" s="6" t="s">
        <v>37</v>
      </c>
      <c r="J1819" s="6" t="s">
        <v>1147</v>
      </c>
      <c r="K1819" s="12">
        <v>15</v>
      </c>
      <c r="L1819" s="9">
        <v>8.59</v>
      </c>
      <c r="M1819" s="12">
        <f t="shared" si="251"/>
        <v>128.85</v>
      </c>
      <c r="O1819" s="11">
        <f t="shared" si="243"/>
        <v>15</v>
      </c>
      <c r="P1819" s="12">
        <f t="shared" si="244"/>
        <v>0</v>
      </c>
      <c r="Q1819" s="12">
        <f t="shared" si="245"/>
        <v>15</v>
      </c>
      <c r="R1819" s="6" t="str">
        <f t="shared" si="246"/>
        <v>YES</v>
      </c>
      <c r="S1819" s="6" t="str">
        <f t="shared" si="249"/>
        <v>YES</v>
      </c>
      <c r="T1819" s="12">
        <f t="shared" si="250"/>
        <v>107.375</v>
      </c>
      <c r="U1819" s="12">
        <f t="shared" si="247"/>
        <v>128.85</v>
      </c>
      <c r="V1819" s="12">
        <f t="shared" si="248"/>
        <v>-21.474999999999994</v>
      </c>
    </row>
    <row r="1820" spans="1:22" x14ac:dyDescent="0.25">
      <c r="A1820" s="6" t="s">
        <v>24</v>
      </c>
      <c r="B1820" s="6" t="s">
        <v>23</v>
      </c>
      <c r="C1820" s="6" t="s">
        <v>1122</v>
      </c>
      <c r="D1820" s="27" t="s">
        <v>1122</v>
      </c>
      <c r="E1820" s="6" t="s">
        <v>1054</v>
      </c>
      <c r="F1820" s="6" t="s">
        <v>1053</v>
      </c>
      <c r="G1820" s="27" t="s">
        <v>1052</v>
      </c>
      <c r="H1820" s="6" t="s">
        <v>1121</v>
      </c>
      <c r="I1820" s="6" t="s">
        <v>37</v>
      </c>
      <c r="J1820" s="6" t="s">
        <v>1148</v>
      </c>
      <c r="K1820" s="12">
        <v>5</v>
      </c>
      <c r="L1820" s="9">
        <v>229.53</v>
      </c>
      <c r="M1820" s="12">
        <f t="shared" si="251"/>
        <v>1147.6500000000001</v>
      </c>
      <c r="N1820" s="12">
        <f>14046.54+291.7</f>
        <v>14338.240000000002</v>
      </c>
      <c r="O1820" s="11">
        <f t="shared" ref="O1820:O1883" si="252">M1820/L1820</f>
        <v>5</v>
      </c>
      <c r="P1820" s="12">
        <f t="shared" si="244"/>
        <v>62.46782555657213</v>
      </c>
      <c r="Q1820" s="12">
        <f t="shared" si="245"/>
        <v>67.467825556572137</v>
      </c>
      <c r="R1820" s="6" t="str">
        <f t="shared" si="246"/>
        <v>YES</v>
      </c>
      <c r="S1820" s="6" t="str">
        <f t="shared" si="249"/>
        <v>YES</v>
      </c>
      <c r="T1820" s="12">
        <f t="shared" si="250"/>
        <v>2869.125</v>
      </c>
      <c r="U1820" s="12">
        <f t="shared" si="247"/>
        <v>15485.890000000001</v>
      </c>
      <c r="V1820" s="12">
        <f t="shared" si="248"/>
        <v>-12616.765000000001</v>
      </c>
    </row>
    <row r="1821" spans="1:22" x14ac:dyDescent="0.25">
      <c r="A1821" s="6" t="s">
        <v>24</v>
      </c>
      <c r="B1821" s="6" t="s">
        <v>23</v>
      </c>
      <c r="C1821" s="6" t="s">
        <v>1122</v>
      </c>
      <c r="D1821" s="27" t="s">
        <v>1122</v>
      </c>
      <c r="E1821" s="6" t="s">
        <v>1054</v>
      </c>
      <c r="F1821" s="6" t="s">
        <v>1053</v>
      </c>
      <c r="G1821" s="27" t="s">
        <v>1052</v>
      </c>
      <c r="H1821" s="6" t="s">
        <v>1121</v>
      </c>
      <c r="I1821" s="6" t="s">
        <v>37</v>
      </c>
      <c r="J1821" s="6" t="s">
        <v>1148</v>
      </c>
      <c r="K1821" s="12">
        <v>8</v>
      </c>
      <c r="L1821" s="9">
        <v>53.94</v>
      </c>
      <c r="M1821" s="12">
        <f t="shared" si="251"/>
        <v>431.52</v>
      </c>
      <c r="O1821" s="11">
        <f t="shared" si="252"/>
        <v>8</v>
      </c>
      <c r="P1821" s="12">
        <f t="shared" si="244"/>
        <v>0</v>
      </c>
      <c r="Q1821" s="12">
        <f t="shared" si="245"/>
        <v>8</v>
      </c>
      <c r="R1821" s="6" t="str">
        <f t="shared" si="246"/>
        <v>NO</v>
      </c>
      <c r="S1821" s="6" t="str">
        <f t="shared" si="249"/>
        <v>YES</v>
      </c>
      <c r="T1821" s="12">
        <f t="shared" si="250"/>
        <v>674.25</v>
      </c>
      <c r="U1821" s="12">
        <f t="shared" si="247"/>
        <v>431.52</v>
      </c>
      <c r="V1821" s="12">
        <f t="shared" si="248"/>
        <v>242.73000000000002</v>
      </c>
    </row>
    <row r="1822" spans="1:22" x14ac:dyDescent="0.25">
      <c r="A1822" s="6" t="s">
        <v>24</v>
      </c>
      <c r="B1822" s="6" t="s">
        <v>23</v>
      </c>
      <c r="C1822" s="6" t="s">
        <v>1122</v>
      </c>
      <c r="D1822" s="27" t="s">
        <v>1122</v>
      </c>
      <c r="E1822" s="6" t="s">
        <v>1054</v>
      </c>
      <c r="F1822" s="6" t="s">
        <v>1053</v>
      </c>
      <c r="G1822" s="27" t="s">
        <v>1052</v>
      </c>
      <c r="H1822" s="6" t="s">
        <v>1121</v>
      </c>
      <c r="I1822" s="6" t="s">
        <v>37</v>
      </c>
      <c r="J1822" s="6" t="s">
        <v>1148</v>
      </c>
      <c r="K1822" s="12">
        <v>9</v>
      </c>
      <c r="L1822" s="9">
        <v>52.36</v>
      </c>
      <c r="M1822" s="12">
        <f t="shared" si="251"/>
        <v>471.24</v>
      </c>
      <c r="O1822" s="11">
        <f t="shared" si="252"/>
        <v>9</v>
      </c>
      <c r="P1822" s="12">
        <f t="shared" si="244"/>
        <v>0</v>
      </c>
      <c r="Q1822" s="12">
        <f t="shared" si="245"/>
        <v>9</v>
      </c>
      <c r="R1822" s="6" t="str">
        <f t="shared" si="246"/>
        <v>NO</v>
      </c>
      <c r="S1822" s="6" t="str">
        <f t="shared" si="249"/>
        <v>YES</v>
      </c>
      <c r="T1822" s="12">
        <f t="shared" si="250"/>
        <v>654.5</v>
      </c>
      <c r="U1822" s="12">
        <f t="shared" si="247"/>
        <v>471.24</v>
      </c>
      <c r="V1822" s="12">
        <f t="shared" si="248"/>
        <v>183.26</v>
      </c>
    </row>
    <row r="1823" spans="1:22" x14ac:dyDescent="0.25">
      <c r="A1823" s="6" t="s">
        <v>24</v>
      </c>
      <c r="B1823" s="6" t="s">
        <v>23</v>
      </c>
      <c r="C1823" s="6" t="s">
        <v>1122</v>
      </c>
      <c r="D1823" s="27" t="s">
        <v>1122</v>
      </c>
      <c r="E1823" s="6" t="s">
        <v>1054</v>
      </c>
      <c r="F1823" s="6" t="s">
        <v>1053</v>
      </c>
      <c r="G1823" s="27" t="s">
        <v>1052</v>
      </c>
      <c r="H1823" s="6" t="s">
        <v>1121</v>
      </c>
      <c r="I1823" s="6" t="s">
        <v>37</v>
      </c>
      <c r="J1823" s="6" t="s">
        <v>1148</v>
      </c>
      <c r="K1823" s="12">
        <v>12.5</v>
      </c>
      <c r="L1823" s="9">
        <v>47.61</v>
      </c>
      <c r="M1823" s="12">
        <f t="shared" si="251"/>
        <v>595.125</v>
      </c>
      <c r="O1823" s="11">
        <f t="shared" si="252"/>
        <v>12.5</v>
      </c>
      <c r="P1823" s="12">
        <f t="shared" si="244"/>
        <v>0</v>
      </c>
      <c r="Q1823" s="12">
        <f t="shared" si="245"/>
        <v>12.5</v>
      </c>
      <c r="R1823" s="6" t="str">
        <f t="shared" si="246"/>
        <v>YES</v>
      </c>
      <c r="S1823" s="6" t="str">
        <f t="shared" si="249"/>
        <v>YES</v>
      </c>
      <c r="T1823" s="12">
        <f t="shared" si="250"/>
        <v>595.125</v>
      </c>
      <c r="U1823" s="12">
        <f t="shared" si="247"/>
        <v>595.125</v>
      </c>
      <c r="V1823" s="12">
        <f t="shared" si="248"/>
        <v>0</v>
      </c>
    </row>
    <row r="1824" spans="1:22" x14ac:dyDescent="0.25">
      <c r="A1824" s="6" t="s">
        <v>24</v>
      </c>
      <c r="B1824" s="6" t="s">
        <v>23</v>
      </c>
      <c r="C1824" s="6" t="s">
        <v>1122</v>
      </c>
      <c r="D1824" s="27" t="s">
        <v>1122</v>
      </c>
      <c r="E1824" s="6" t="s">
        <v>1054</v>
      </c>
      <c r="F1824" s="6" t="s">
        <v>1053</v>
      </c>
      <c r="G1824" s="27" t="s">
        <v>1052</v>
      </c>
      <c r="H1824" s="6" t="s">
        <v>1121</v>
      </c>
      <c r="I1824" s="6" t="s">
        <v>37</v>
      </c>
      <c r="J1824" s="6" t="s">
        <v>1148</v>
      </c>
      <c r="K1824" s="12">
        <v>15.5</v>
      </c>
      <c r="L1824" s="9">
        <v>7.21</v>
      </c>
      <c r="M1824" s="12">
        <f t="shared" si="251"/>
        <v>111.755</v>
      </c>
      <c r="O1824" s="11">
        <f t="shared" si="252"/>
        <v>15.5</v>
      </c>
      <c r="P1824" s="12">
        <f t="shared" si="244"/>
        <v>0</v>
      </c>
      <c r="Q1824" s="12">
        <f t="shared" si="245"/>
        <v>15.5</v>
      </c>
      <c r="R1824" s="6" t="str">
        <f t="shared" si="246"/>
        <v>YES</v>
      </c>
      <c r="S1824" s="6" t="str">
        <f t="shared" si="249"/>
        <v>YES</v>
      </c>
      <c r="T1824" s="12">
        <f t="shared" si="250"/>
        <v>90.125</v>
      </c>
      <c r="U1824" s="12">
        <f t="shared" si="247"/>
        <v>111.755</v>
      </c>
      <c r="V1824" s="12">
        <f t="shared" si="248"/>
        <v>-21.629999999999995</v>
      </c>
    </row>
    <row r="1825" spans="1:22" x14ac:dyDescent="0.25">
      <c r="A1825" s="6" t="s">
        <v>24</v>
      </c>
      <c r="B1825" s="6" t="s">
        <v>23</v>
      </c>
      <c r="C1825" s="6" t="s">
        <v>1122</v>
      </c>
      <c r="D1825" s="27" t="s">
        <v>1122</v>
      </c>
      <c r="E1825" s="6" t="s">
        <v>1054</v>
      </c>
      <c r="F1825" s="6" t="s">
        <v>1053</v>
      </c>
      <c r="G1825" s="27" t="s">
        <v>1052</v>
      </c>
      <c r="H1825" s="6" t="s">
        <v>1121</v>
      </c>
      <c r="I1825" s="6" t="s">
        <v>37</v>
      </c>
      <c r="J1825" s="6" t="s">
        <v>1148</v>
      </c>
      <c r="K1825" s="12">
        <v>16.5</v>
      </c>
      <c r="L1825" s="9">
        <v>22.97</v>
      </c>
      <c r="M1825" s="12">
        <f t="shared" si="251"/>
        <v>379.005</v>
      </c>
      <c r="O1825" s="11">
        <f t="shared" si="252"/>
        <v>16.5</v>
      </c>
      <c r="P1825" s="12">
        <f t="shared" si="244"/>
        <v>0</v>
      </c>
      <c r="Q1825" s="12">
        <f t="shared" si="245"/>
        <v>16.5</v>
      </c>
      <c r="R1825" s="6" t="str">
        <f t="shared" si="246"/>
        <v>YES</v>
      </c>
      <c r="S1825" s="6" t="str">
        <f t="shared" si="249"/>
        <v>YES</v>
      </c>
      <c r="T1825" s="12">
        <f t="shared" si="250"/>
        <v>287.125</v>
      </c>
      <c r="U1825" s="12">
        <f t="shared" si="247"/>
        <v>379.005</v>
      </c>
      <c r="V1825" s="12">
        <f t="shared" si="248"/>
        <v>-91.88</v>
      </c>
    </row>
    <row r="1826" spans="1:22" x14ac:dyDescent="0.25">
      <c r="A1826" s="6" t="s">
        <v>24</v>
      </c>
      <c r="B1826" s="6" t="s">
        <v>23</v>
      </c>
      <c r="C1826" s="6" t="s">
        <v>1122</v>
      </c>
      <c r="D1826" s="27" t="s">
        <v>1122</v>
      </c>
      <c r="E1826" s="6" t="s">
        <v>1054</v>
      </c>
      <c r="F1826" s="6" t="s">
        <v>1053</v>
      </c>
      <c r="G1826" s="27" t="s">
        <v>1052</v>
      </c>
      <c r="H1826" s="6" t="s">
        <v>1121</v>
      </c>
      <c r="I1826" s="6" t="s">
        <v>37</v>
      </c>
      <c r="J1826" s="6" t="s">
        <v>1148</v>
      </c>
      <c r="K1826" s="12">
        <v>15</v>
      </c>
      <c r="L1826" s="9">
        <v>111.98</v>
      </c>
      <c r="M1826" s="12">
        <f t="shared" si="251"/>
        <v>1679.7</v>
      </c>
      <c r="O1826" s="11">
        <f t="shared" si="252"/>
        <v>15</v>
      </c>
      <c r="P1826" s="12">
        <f t="shared" si="244"/>
        <v>0</v>
      </c>
      <c r="Q1826" s="12">
        <f t="shared" si="245"/>
        <v>15</v>
      </c>
      <c r="R1826" s="6" t="str">
        <f t="shared" si="246"/>
        <v>YES</v>
      </c>
      <c r="S1826" s="6" t="str">
        <f t="shared" si="249"/>
        <v>YES</v>
      </c>
      <c r="T1826" s="12">
        <f t="shared" si="250"/>
        <v>1399.75</v>
      </c>
      <c r="U1826" s="12">
        <f t="shared" si="247"/>
        <v>1679.7</v>
      </c>
      <c r="V1826" s="12">
        <f t="shared" si="248"/>
        <v>-279.95000000000005</v>
      </c>
    </row>
    <row r="1827" spans="1:22" x14ac:dyDescent="0.25">
      <c r="A1827" s="6" t="s">
        <v>24</v>
      </c>
      <c r="B1827" s="6" t="s">
        <v>23</v>
      </c>
      <c r="C1827" s="6" t="s">
        <v>1122</v>
      </c>
      <c r="D1827" s="27" t="s">
        <v>1122</v>
      </c>
      <c r="E1827" s="6" t="s">
        <v>1054</v>
      </c>
      <c r="F1827" s="6" t="s">
        <v>1053</v>
      </c>
      <c r="G1827" s="27" t="s">
        <v>1052</v>
      </c>
      <c r="H1827" s="6" t="s">
        <v>1121</v>
      </c>
      <c r="I1827" s="6" t="s">
        <v>37</v>
      </c>
      <c r="J1827" s="6" t="s">
        <v>1148</v>
      </c>
      <c r="K1827" s="12">
        <v>18</v>
      </c>
      <c r="L1827" s="9">
        <v>39.270000000000003</v>
      </c>
      <c r="M1827" s="12">
        <f t="shared" si="251"/>
        <v>706.86</v>
      </c>
      <c r="O1827" s="11">
        <f t="shared" si="252"/>
        <v>18</v>
      </c>
      <c r="P1827" s="12">
        <f t="shared" si="244"/>
        <v>0</v>
      </c>
      <c r="Q1827" s="12">
        <f t="shared" si="245"/>
        <v>18</v>
      </c>
      <c r="R1827" s="6" t="str">
        <f t="shared" si="246"/>
        <v>YES</v>
      </c>
      <c r="S1827" s="6" t="str">
        <f t="shared" si="249"/>
        <v>YES</v>
      </c>
      <c r="T1827" s="12">
        <f t="shared" si="250"/>
        <v>490.87500000000006</v>
      </c>
      <c r="U1827" s="12">
        <f t="shared" si="247"/>
        <v>706.86</v>
      </c>
      <c r="V1827" s="12">
        <f t="shared" si="248"/>
        <v>-215.98499999999996</v>
      </c>
    </row>
    <row r="1828" spans="1:22" x14ac:dyDescent="0.25">
      <c r="A1828" s="6" t="s">
        <v>24</v>
      </c>
      <c r="B1828" s="6" t="s">
        <v>23</v>
      </c>
      <c r="C1828" s="6" t="s">
        <v>1122</v>
      </c>
      <c r="D1828" s="27" t="s">
        <v>1122</v>
      </c>
      <c r="E1828" s="6" t="s">
        <v>1054</v>
      </c>
      <c r="F1828" s="6" t="s">
        <v>1053</v>
      </c>
      <c r="G1828" s="27" t="s">
        <v>1052</v>
      </c>
      <c r="H1828" s="6" t="s">
        <v>1121</v>
      </c>
      <c r="I1828" s="6" t="s">
        <v>37</v>
      </c>
      <c r="J1828" s="6" t="s">
        <v>1149</v>
      </c>
      <c r="K1828" s="12">
        <v>5</v>
      </c>
      <c r="L1828" s="9">
        <v>19.649999999999999</v>
      </c>
      <c r="M1828" s="12">
        <f t="shared" si="251"/>
        <v>98.25</v>
      </c>
      <c r="N1828" s="12">
        <f>380.91</f>
        <v>380.91</v>
      </c>
      <c r="O1828" s="11">
        <f t="shared" si="252"/>
        <v>5</v>
      </c>
      <c r="P1828" s="12">
        <f t="shared" si="244"/>
        <v>19.384732824427484</v>
      </c>
      <c r="Q1828" s="12">
        <f t="shared" si="245"/>
        <v>24.384732824427484</v>
      </c>
      <c r="R1828" s="6" t="str">
        <f t="shared" si="246"/>
        <v>YES</v>
      </c>
      <c r="S1828" s="6" t="str">
        <f t="shared" si="249"/>
        <v>YES</v>
      </c>
      <c r="T1828" s="12">
        <f t="shared" si="250"/>
        <v>245.62499999999997</v>
      </c>
      <c r="U1828" s="12">
        <f t="shared" si="247"/>
        <v>479.16</v>
      </c>
      <c r="V1828" s="12">
        <f t="shared" si="248"/>
        <v>-233.53500000000005</v>
      </c>
    </row>
    <row r="1829" spans="1:22" x14ac:dyDescent="0.25">
      <c r="A1829" s="6" t="s">
        <v>24</v>
      </c>
      <c r="B1829" s="6" t="s">
        <v>23</v>
      </c>
      <c r="C1829" s="6" t="s">
        <v>1122</v>
      </c>
      <c r="D1829" s="27" t="s">
        <v>1122</v>
      </c>
      <c r="E1829" s="6" t="s">
        <v>1054</v>
      </c>
      <c r="F1829" s="6" t="s">
        <v>1053</v>
      </c>
      <c r="G1829" s="27" t="s">
        <v>1052</v>
      </c>
      <c r="H1829" s="6" t="s">
        <v>1121</v>
      </c>
      <c r="I1829" s="6" t="s">
        <v>37</v>
      </c>
      <c r="J1829" s="6" t="s">
        <v>1149</v>
      </c>
      <c r="K1829" s="12">
        <v>15</v>
      </c>
      <c r="L1829" s="9">
        <v>5.08</v>
      </c>
      <c r="M1829" s="12">
        <f t="shared" si="251"/>
        <v>76.2</v>
      </c>
      <c r="O1829" s="11">
        <f t="shared" si="252"/>
        <v>15</v>
      </c>
      <c r="P1829" s="12">
        <f t="shared" si="244"/>
        <v>0</v>
      </c>
      <c r="Q1829" s="12">
        <f t="shared" si="245"/>
        <v>15</v>
      </c>
      <c r="R1829" s="6" t="str">
        <f t="shared" si="246"/>
        <v>YES</v>
      </c>
      <c r="S1829" s="6" t="str">
        <f t="shared" si="249"/>
        <v>YES</v>
      </c>
      <c r="T1829" s="12">
        <f t="shared" si="250"/>
        <v>63.5</v>
      </c>
      <c r="U1829" s="12">
        <f t="shared" si="247"/>
        <v>76.2</v>
      </c>
      <c r="V1829" s="12">
        <f t="shared" si="248"/>
        <v>-12.700000000000003</v>
      </c>
    </row>
    <row r="1830" spans="1:22" x14ac:dyDescent="0.25">
      <c r="A1830" s="6" t="s">
        <v>24</v>
      </c>
      <c r="B1830" s="6" t="s">
        <v>23</v>
      </c>
      <c r="C1830" s="6" t="s">
        <v>1122</v>
      </c>
      <c r="D1830" s="27" t="s">
        <v>1122</v>
      </c>
      <c r="E1830" s="6" t="s">
        <v>1054</v>
      </c>
      <c r="F1830" s="6" t="s">
        <v>1053</v>
      </c>
      <c r="G1830" s="27" t="s">
        <v>1052</v>
      </c>
      <c r="H1830" s="6" t="s">
        <v>1121</v>
      </c>
      <c r="I1830" s="6" t="s">
        <v>37</v>
      </c>
      <c r="J1830" s="6" t="s">
        <v>1150</v>
      </c>
      <c r="K1830" s="12">
        <v>5</v>
      </c>
      <c r="L1830" s="9">
        <v>389.45</v>
      </c>
      <c r="M1830" s="12">
        <f t="shared" si="251"/>
        <v>1947.25</v>
      </c>
      <c r="N1830" s="12">
        <f>7335.08+367.61</f>
        <v>7702.69</v>
      </c>
      <c r="O1830" s="11">
        <f t="shared" si="252"/>
        <v>5</v>
      </c>
      <c r="P1830" s="12">
        <f t="shared" si="244"/>
        <v>19.778379766337142</v>
      </c>
      <c r="Q1830" s="12">
        <f t="shared" si="245"/>
        <v>24.778379766337139</v>
      </c>
      <c r="R1830" s="6" t="str">
        <f t="shared" si="246"/>
        <v>YES</v>
      </c>
      <c r="S1830" s="6" t="str">
        <f t="shared" si="249"/>
        <v>YES</v>
      </c>
      <c r="T1830" s="12">
        <f t="shared" si="250"/>
        <v>4868.125</v>
      </c>
      <c r="U1830" s="12">
        <f t="shared" si="247"/>
        <v>9649.9399999999987</v>
      </c>
      <c r="V1830" s="12">
        <f t="shared" si="248"/>
        <v>-4781.8149999999987</v>
      </c>
    </row>
    <row r="1831" spans="1:22" x14ac:dyDescent="0.25">
      <c r="A1831" s="6" t="s">
        <v>24</v>
      </c>
      <c r="B1831" s="6" t="s">
        <v>23</v>
      </c>
      <c r="C1831" s="6" t="s">
        <v>1122</v>
      </c>
      <c r="D1831" s="27" t="s">
        <v>1122</v>
      </c>
      <c r="E1831" s="6" t="s">
        <v>1054</v>
      </c>
      <c r="F1831" s="6" t="s">
        <v>1053</v>
      </c>
      <c r="G1831" s="27" t="s">
        <v>1052</v>
      </c>
      <c r="H1831" s="6" t="s">
        <v>1121</v>
      </c>
      <c r="I1831" s="6" t="s">
        <v>37</v>
      </c>
      <c r="J1831" s="6" t="s">
        <v>1150</v>
      </c>
      <c r="K1831" s="12">
        <v>7.5</v>
      </c>
      <c r="L1831" s="9">
        <v>65.150000000000006</v>
      </c>
      <c r="M1831" s="12">
        <f t="shared" si="251"/>
        <v>488.62500000000006</v>
      </c>
      <c r="O1831" s="11">
        <f t="shared" si="252"/>
        <v>7.5</v>
      </c>
      <c r="P1831" s="12">
        <f t="shared" si="244"/>
        <v>0</v>
      </c>
      <c r="Q1831" s="12">
        <f t="shared" si="245"/>
        <v>7.5</v>
      </c>
      <c r="R1831" s="6" t="str">
        <f t="shared" si="246"/>
        <v>NO</v>
      </c>
      <c r="S1831" s="6" t="str">
        <f t="shared" si="249"/>
        <v>YES</v>
      </c>
      <c r="T1831" s="12">
        <f t="shared" si="250"/>
        <v>814.37500000000011</v>
      </c>
      <c r="U1831" s="12">
        <f t="shared" si="247"/>
        <v>488.62500000000006</v>
      </c>
      <c r="V1831" s="12">
        <f t="shared" si="248"/>
        <v>325.75000000000006</v>
      </c>
    </row>
    <row r="1832" spans="1:22" x14ac:dyDescent="0.25">
      <c r="A1832" s="6" t="s">
        <v>24</v>
      </c>
      <c r="B1832" s="6" t="s">
        <v>23</v>
      </c>
      <c r="C1832" s="6" t="s">
        <v>1122</v>
      </c>
      <c r="D1832" s="27" t="s">
        <v>1122</v>
      </c>
      <c r="E1832" s="6" t="s">
        <v>1054</v>
      </c>
      <c r="F1832" s="6" t="s">
        <v>1053</v>
      </c>
      <c r="G1832" s="27" t="s">
        <v>1052</v>
      </c>
      <c r="H1832" s="6" t="s">
        <v>1121</v>
      </c>
      <c r="I1832" s="6" t="s">
        <v>37</v>
      </c>
      <c r="J1832" s="6" t="s">
        <v>1150</v>
      </c>
      <c r="K1832" s="12">
        <v>12.5</v>
      </c>
      <c r="L1832" s="9">
        <v>12.5</v>
      </c>
      <c r="M1832" s="12">
        <f t="shared" si="251"/>
        <v>156.25</v>
      </c>
      <c r="O1832" s="11">
        <f t="shared" si="252"/>
        <v>12.5</v>
      </c>
      <c r="P1832" s="12">
        <f t="shared" si="244"/>
        <v>0</v>
      </c>
      <c r="Q1832" s="12">
        <f t="shared" si="245"/>
        <v>12.5</v>
      </c>
      <c r="R1832" s="6" t="str">
        <f t="shared" si="246"/>
        <v>YES</v>
      </c>
      <c r="S1832" s="6" t="str">
        <f t="shared" si="249"/>
        <v>YES</v>
      </c>
      <c r="T1832" s="12">
        <f t="shared" si="250"/>
        <v>156.25</v>
      </c>
      <c r="U1832" s="12">
        <f t="shared" si="247"/>
        <v>156.25</v>
      </c>
      <c r="V1832" s="12">
        <f t="shared" si="248"/>
        <v>0</v>
      </c>
    </row>
    <row r="1833" spans="1:22" x14ac:dyDescent="0.25">
      <c r="A1833" s="6" t="s">
        <v>24</v>
      </c>
      <c r="B1833" s="6" t="s">
        <v>23</v>
      </c>
      <c r="C1833" s="6" t="s">
        <v>1122</v>
      </c>
      <c r="D1833" s="27" t="s">
        <v>1122</v>
      </c>
      <c r="E1833" s="6" t="s">
        <v>1054</v>
      </c>
      <c r="F1833" s="6" t="s">
        <v>1053</v>
      </c>
      <c r="G1833" s="27" t="s">
        <v>1052</v>
      </c>
      <c r="H1833" s="6" t="s">
        <v>1121</v>
      </c>
      <c r="I1833" s="6" t="s">
        <v>37</v>
      </c>
      <c r="J1833" s="6" t="s">
        <v>1150</v>
      </c>
      <c r="K1833" s="12">
        <v>15</v>
      </c>
      <c r="L1833" s="9">
        <v>24.01</v>
      </c>
      <c r="M1833" s="12">
        <f t="shared" si="251"/>
        <v>360.15000000000003</v>
      </c>
      <c r="O1833" s="11">
        <f t="shared" si="252"/>
        <v>15</v>
      </c>
      <c r="P1833" s="12">
        <f t="shared" si="244"/>
        <v>0</v>
      </c>
      <c r="Q1833" s="12">
        <f t="shared" si="245"/>
        <v>15</v>
      </c>
      <c r="R1833" s="6" t="str">
        <f t="shared" si="246"/>
        <v>YES</v>
      </c>
      <c r="S1833" s="6" t="str">
        <f t="shared" si="249"/>
        <v>YES</v>
      </c>
      <c r="T1833" s="12">
        <f t="shared" si="250"/>
        <v>300.125</v>
      </c>
      <c r="U1833" s="12">
        <f t="shared" si="247"/>
        <v>360.15000000000003</v>
      </c>
      <c r="V1833" s="12">
        <f t="shared" si="248"/>
        <v>-60.025000000000034</v>
      </c>
    </row>
    <row r="1834" spans="1:22" x14ac:dyDescent="0.25">
      <c r="A1834" s="6" t="s">
        <v>24</v>
      </c>
      <c r="B1834" s="6" t="s">
        <v>23</v>
      </c>
      <c r="C1834" s="6" t="s">
        <v>1122</v>
      </c>
      <c r="D1834" s="27" t="s">
        <v>1122</v>
      </c>
      <c r="E1834" s="6" t="s">
        <v>1054</v>
      </c>
      <c r="F1834" s="6" t="s">
        <v>1053</v>
      </c>
      <c r="G1834" s="27" t="s">
        <v>1052</v>
      </c>
      <c r="H1834" s="6" t="s">
        <v>1121</v>
      </c>
      <c r="I1834" s="6" t="s">
        <v>37</v>
      </c>
      <c r="J1834" s="6" t="s">
        <v>1151</v>
      </c>
      <c r="K1834" s="12">
        <v>5</v>
      </c>
      <c r="L1834" s="9">
        <v>407.96</v>
      </c>
      <c r="M1834" s="12">
        <f t="shared" si="251"/>
        <v>2039.8</v>
      </c>
      <c r="N1834" s="12">
        <f>7170.24+294.98</f>
        <v>7465.2199999999993</v>
      </c>
      <c r="O1834" s="11">
        <f t="shared" si="252"/>
        <v>5</v>
      </c>
      <c r="P1834" s="12">
        <f t="shared" si="244"/>
        <v>18.298901853122853</v>
      </c>
      <c r="Q1834" s="12">
        <f t="shared" si="245"/>
        <v>23.298901853122853</v>
      </c>
      <c r="R1834" s="6" t="str">
        <f t="shared" si="246"/>
        <v>YES</v>
      </c>
      <c r="S1834" s="6" t="str">
        <f t="shared" si="249"/>
        <v>YES</v>
      </c>
      <c r="T1834" s="12">
        <f t="shared" si="250"/>
        <v>5099.5</v>
      </c>
      <c r="U1834" s="12">
        <f t="shared" si="247"/>
        <v>9505.0199999999986</v>
      </c>
      <c r="V1834" s="12">
        <f t="shared" si="248"/>
        <v>-4405.5199999999986</v>
      </c>
    </row>
    <row r="1835" spans="1:22" x14ac:dyDescent="0.25">
      <c r="A1835" s="6" t="s">
        <v>24</v>
      </c>
      <c r="B1835" s="6" t="s">
        <v>23</v>
      </c>
      <c r="C1835" s="6" t="s">
        <v>1122</v>
      </c>
      <c r="D1835" s="27" t="s">
        <v>1122</v>
      </c>
      <c r="E1835" s="6" t="s">
        <v>1054</v>
      </c>
      <c r="F1835" s="6" t="s">
        <v>1053</v>
      </c>
      <c r="G1835" s="27" t="s">
        <v>1052</v>
      </c>
      <c r="H1835" s="6" t="s">
        <v>1121</v>
      </c>
      <c r="I1835" s="6" t="s">
        <v>37</v>
      </c>
      <c r="J1835" s="6" t="s">
        <v>1151</v>
      </c>
      <c r="K1835" s="12">
        <v>7.5</v>
      </c>
      <c r="L1835" s="9">
        <v>49.79</v>
      </c>
      <c r="M1835" s="12">
        <f t="shared" si="251"/>
        <v>373.42500000000001</v>
      </c>
      <c r="O1835" s="11">
        <f t="shared" si="252"/>
        <v>7.5</v>
      </c>
      <c r="P1835" s="12">
        <f t="shared" si="244"/>
        <v>0</v>
      </c>
      <c r="Q1835" s="12">
        <f t="shared" si="245"/>
        <v>7.5</v>
      </c>
      <c r="R1835" s="6" t="str">
        <f t="shared" si="246"/>
        <v>NO</v>
      </c>
      <c r="S1835" s="6" t="str">
        <f t="shared" si="249"/>
        <v>YES</v>
      </c>
      <c r="T1835" s="12">
        <f t="shared" si="250"/>
        <v>622.375</v>
      </c>
      <c r="U1835" s="12">
        <f t="shared" si="247"/>
        <v>373.42500000000001</v>
      </c>
      <c r="V1835" s="12">
        <f t="shared" si="248"/>
        <v>248.95</v>
      </c>
    </row>
    <row r="1836" spans="1:22" x14ac:dyDescent="0.25">
      <c r="A1836" s="6" t="s">
        <v>24</v>
      </c>
      <c r="B1836" s="6" t="s">
        <v>23</v>
      </c>
      <c r="C1836" s="6" t="s">
        <v>1122</v>
      </c>
      <c r="D1836" s="27" t="s">
        <v>1122</v>
      </c>
      <c r="E1836" s="6" t="s">
        <v>1054</v>
      </c>
      <c r="F1836" s="6" t="s">
        <v>1053</v>
      </c>
      <c r="G1836" s="27" t="s">
        <v>1052</v>
      </c>
      <c r="H1836" s="6" t="s">
        <v>1121</v>
      </c>
      <c r="I1836" s="6" t="s">
        <v>37</v>
      </c>
      <c r="J1836" s="6" t="s">
        <v>1151</v>
      </c>
      <c r="K1836" s="12">
        <v>12.5</v>
      </c>
      <c r="L1836" s="9">
        <v>26.3</v>
      </c>
      <c r="M1836" s="12">
        <f t="shared" si="251"/>
        <v>328.75</v>
      </c>
      <c r="O1836" s="11">
        <f t="shared" si="252"/>
        <v>12.5</v>
      </c>
      <c r="P1836" s="12">
        <f t="shared" si="244"/>
        <v>0</v>
      </c>
      <c r="Q1836" s="12">
        <f t="shared" si="245"/>
        <v>12.5</v>
      </c>
      <c r="R1836" s="6" t="str">
        <f t="shared" si="246"/>
        <v>YES</v>
      </c>
      <c r="S1836" s="6" t="str">
        <f t="shared" si="249"/>
        <v>YES</v>
      </c>
      <c r="T1836" s="12">
        <f t="shared" si="250"/>
        <v>328.75</v>
      </c>
      <c r="U1836" s="12">
        <f t="shared" si="247"/>
        <v>328.75</v>
      </c>
      <c r="V1836" s="12">
        <f t="shared" si="248"/>
        <v>0</v>
      </c>
    </row>
    <row r="1837" spans="1:22" x14ac:dyDescent="0.25">
      <c r="A1837" s="6" t="s">
        <v>24</v>
      </c>
      <c r="B1837" s="6" t="s">
        <v>23</v>
      </c>
      <c r="C1837" s="6" t="s">
        <v>1122</v>
      </c>
      <c r="D1837" s="27" t="s">
        <v>1122</v>
      </c>
      <c r="E1837" s="6" t="s">
        <v>1054</v>
      </c>
      <c r="F1837" s="6" t="s">
        <v>1053</v>
      </c>
      <c r="G1837" s="27" t="s">
        <v>1052</v>
      </c>
      <c r="H1837" s="6" t="s">
        <v>1121</v>
      </c>
      <c r="I1837" s="6" t="s">
        <v>37</v>
      </c>
      <c r="J1837" s="6" t="s">
        <v>1151</v>
      </c>
      <c r="K1837" s="12">
        <v>15</v>
      </c>
      <c r="L1837" s="9">
        <v>41.9</v>
      </c>
      <c r="M1837" s="12">
        <f t="shared" si="251"/>
        <v>628.5</v>
      </c>
      <c r="O1837" s="11">
        <f t="shared" si="252"/>
        <v>15</v>
      </c>
      <c r="P1837" s="12">
        <f t="shared" si="244"/>
        <v>0</v>
      </c>
      <c r="Q1837" s="12">
        <f t="shared" si="245"/>
        <v>15</v>
      </c>
      <c r="R1837" s="6" t="str">
        <f t="shared" si="246"/>
        <v>YES</v>
      </c>
      <c r="S1837" s="6" t="str">
        <f t="shared" si="249"/>
        <v>YES</v>
      </c>
      <c r="T1837" s="12">
        <f t="shared" si="250"/>
        <v>523.75</v>
      </c>
      <c r="U1837" s="12">
        <f t="shared" si="247"/>
        <v>628.5</v>
      </c>
      <c r="V1837" s="12">
        <f t="shared" si="248"/>
        <v>-104.75</v>
      </c>
    </row>
    <row r="1838" spans="1:22" x14ac:dyDescent="0.25">
      <c r="A1838" s="6" t="s">
        <v>24</v>
      </c>
      <c r="B1838" s="6" t="s">
        <v>23</v>
      </c>
      <c r="C1838" s="6" t="s">
        <v>1122</v>
      </c>
      <c r="D1838" s="27" t="s">
        <v>1122</v>
      </c>
      <c r="E1838" s="6" t="s">
        <v>1054</v>
      </c>
      <c r="F1838" s="6" t="s">
        <v>1053</v>
      </c>
      <c r="G1838" s="27" t="s">
        <v>1052</v>
      </c>
      <c r="H1838" s="6" t="s">
        <v>1121</v>
      </c>
      <c r="I1838" s="6" t="s">
        <v>37</v>
      </c>
      <c r="J1838" s="6" t="s">
        <v>1152</v>
      </c>
      <c r="K1838" s="12">
        <v>7.5</v>
      </c>
      <c r="L1838" s="9">
        <v>67.67</v>
      </c>
      <c r="M1838" s="12">
        <f t="shared" si="251"/>
        <v>507.52500000000003</v>
      </c>
      <c r="N1838" s="12">
        <v>989.91</v>
      </c>
      <c r="O1838" s="11">
        <f t="shared" si="252"/>
        <v>7.5</v>
      </c>
      <c r="P1838" s="12">
        <f t="shared" si="244"/>
        <v>14.628491207329688</v>
      </c>
      <c r="Q1838" s="12">
        <f t="shared" si="245"/>
        <v>22.128491207329688</v>
      </c>
      <c r="R1838" s="6" t="str">
        <f t="shared" si="246"/>
        <v>YES</v>
      </c>
      <c r="S1838" s="6" t="str">
        <f t="shared" si="249"/>
        <v>YES</v>
      </c>
      <c r="T1838" s="12">
        <f t="shared" si="250"/>
        <v>845.875</v>
      </c>
      <c r="U1838" s="12">
        <f t="shared" si="247"/>
        <v>1497.4349999999999</v>
      </c>
      <c r="V1838" s="12">
        <f t="shared" si="248"/>
        <v>-651.55999999999995</v>
      </c>
    </row>
    <row r="1839" spans="1:22" x14ac:dyDescent="0.25">
      <c r="A1839" s="6" t="s">
        <v>24</v>
      </c>
      <c r="B1839" s="6" t="s">
        <v>23</v>
      </c>
      <c r="C1839" s="6" t="s">
        <v>1122</v>
      </c>
      <c r="D1839" s="27" t="s">
        <v>1122</v>
      </c>
      <c r="E1839" s="6" t="s">
        <v>1054</v>
      </c>
      <c r="F1839" s="6" t="s">
        <v>1053</v>
      </c>
      <c r="G1839" s="27" t="s">
        <v>1052</v>
      </c>
      <c r="H1839" s="6" t="s">
        <v>1121</v>
      </c>
      <c r="I1839" s="6" t="s">
        <v>37</v>
      </c>
      <c r="J1839" s="6" t="s">
        <v>1152</v>
      </c>
      <c r="K1839" s="12">
        <v>15</v>
      </c>
      <c r="L1839" s="9">
        <v>18.66</v>
      </c>
      <c r="M1839" s="12">
        <f t="shared" si="251"/>
        <v>279.89999999999998</v>
      </c>
      <c r="O1839" s="11">
        <f t="shared" si="252"/>
        <v>14.999999999999998</v>
      </c>
      <c r="P1839" s="12">
        <f t="shared" si="244"/>
        <v>0</v>
      </c>
      <c r="Q1839" s="12">
        <f t="shared" si="245"/>
        <v>14.999999999999998</v>
      </c>
      <c r="R1839" s="6" t="str">
        <f t="shared" si="246"/>
        <v>YES</v>
      </c>
      <c r="S1839" s="6" t="str">
        <f t="shared" si="249"/>
        <v>YES</v>
      </c>
      <c r="T1839" s="12">
        <f t="shared" si="250"/>
        <v>233.25</v>
      </c>
      <c r="U1839" s="12">
        <f t="shared" si="247"/>
        <v>279.89999999999998</v>
      </c>
      <c r="V1839" s="12">
        <f t="shared" si="248"/>
        <v>-46.649999999999977</v>
      </c>
    </row>
    <row r="1840" spans="1:22" x14ac:dyDescent="0.25">
      <c r="A1840" s="6" t="s">
        <v>24</v>
      </c>
      <c r="B1840" s="6" t="s">
        <v>23</v>
      </c>
      <c r="C1840" s="6" t="s">
        <v>1122</v>
      </c>
      <c r="D1840" s="27" t="s">
        <v>1122</v>
      </c>
      <c r="E1840" s="6" t="s">
        <v>1054</v>
      </c>
      <c r="F1840" s="6" t="s">
        <v>1053</v>
      </c>
      <c r="G1840" s="27" t="s">
        <v>1052</v>
      </c>
      <c r="H1840" s="6" t="s">
        <v>1121</v>
      </c>
      <c r="I1840" s="6" t="s">
        <v>37</v>
      </c>
      <c r="J1840" s="6" t="s">
        <v>1153</v>
      </c>
      <c r="K1840" s="12">
        <v>5</v>
      </c>
      <c r="L1840" s="9">
        <v>214.9</v>
      </c>
      <c r="M1840" s="12">
        <f t="shared" si="251"/>
        <v>1074.5</v>
      </c>
      <c r="N1840" s="12">
        <f>6844.44+579.89</f>
        <v>7424.33</v>
      </c>
      <c r="O1840" s="11">
        <f t="shared" si="252"/>
        <v>5</v>
      </c>
      <c r="P1840" s="12">
        <f t="shared" si="244"/>
        <v>34.547836202885058</v>
      </c>
      <c r="Q1840" s="12">
        <f t="shared" si="245"/>
        <v>39.547836202885058</v>
      </c>
      <c r="R1840" s="6" t="str">
        <f t="shared" si="246"/>
        <v>YES</v>
      </c>
      <c r="S1840" s="6" t="str">
        <f t="shared" si="249"/>
        <v>YES</v>
      </c>
      <c r="T1840" s="12">
        <f t="shared" si="250"/>
        <v>2686.25</v>
      </c>
      <c r="U1840" s="12">
        <f t="shared" si="247"/>
        <v>8498.83</v>
      </c>
      <c r="V1840" s="12">
        <f t="shared" si="248"/>
        <v>-5812.58</v>
      </c>
    </row>
    <row r="1841" spans="1:22" x14ac:dyDescent="0.25">
      <c r="A1841" s="6" t="s">
        <v>24</v>
      </c>
      <c r="B1841" s="6" t="s">
        <v>23</v>
      </c>
      <c r="C1841" s="6" t="s">
        <v>1122</v>
      </c>
      <c r="D1841" s="27" t="s">
        <v>1122</v>
      </c>
      <c r="E1841" s="6" t="s">
        <v>1054</v>
      </c>
      <c r="F1841" s="6" t="s">
        <v>1053</v>
      </c>
      <c r="G1841" s="27" t="s">
        <v>1052</v>
      </c>
      <c r="H1841" s="6" t="s">
        <v>1121</v>
      </c>
      <c r="I1841" s="6" t="s">
        <v>37</v>
      </c>
      <c r="J1841" s="6" t="s">
        <v>1153</v>
      </c>
      <c r="K1841" s="12">
        <v>6</v>
      </c>
      <c r="L1841" s="9">
        <v>64.86</v>
      </c>
      <c r="M1841" s="12">
        <f t="shared" si="251"/>
        <v>389.15999999999997</v>
      </c>
      <c r="O1841" s="11">
        <f t="shared" si="252"/>
        <v>6</v>
      </c>
      <c r="P1841" s="12">
        <f t="shared" si="244"/>
        <v>0</v>
      </c>
      <c r="Q1841" s="12">
        <f t="shared" si="245"/>
        <v>6</v>
      </c>
      <c r="R1841" s="6" t="str">
        <f t="shared" si="246"/>
        <v>NO</v>
      </c>
      <c r="S1841" s="6" t="str">
        <f t="shared" si="249"/>
        <v>YES</v>
      </c>
      <c r="T1841" s="12">
        <f t="shared" si="250"/>
        <v>810.75</v>
      </c>
      <c r="U1841" s="12">
        <f t="shared" si="247"/>
        <v>389.15999999999997</v>
      </c>
      <c r="V1841" s="12">
        <f t="shared" si="248"/>
        <v>421.59000000000003</v>
      </c>
    </row>
    <row r="1842" spans="1:22" x14ac:dyDescent="0.25">
      <c r="A1842" s="6" t="s">
        <v>24</v>
      </c>
      <c r="B1842" s="6" t="s">
        <v>23</v>
      </c>
      <c r="C1842" s="6" t="s">
        <v>1122</v>
      </c>
      <c r="D1842" s="27" t="s">
        <v>1122</v>
      </c>
      <c r="E1842" s="6" t="s">
        <v>1054</v>
      </c>
      <c r="F1842" s="6" t="s">
        <v>1053</v>
      </c>
      <c r="G1842" s="27" t="s">
        <v>1052</v>
      </c>
      <c r="H1842" s="6" t="s">
        <v>1121</v>
      </c>
      <c r="I1842" s="6" t="s">
        <v>37</v>
      </c>
      <c r="J1842" s="6" t="s">
        <v>1153</v>
      </c>
      <c r="K1842" s="12">
        <v>8.5</v>
      </c>
      <c r="L1842" s="9">
        <v>71.95</v>
      </c>
      <c r="M1842" s="12">
        <f t="shared" si="251"/>
        <v>611.57500000000005</v>
      </c>
      <c r="O1842" s="11">
        <f t="shared" si="252"/>
        <v>8.5</v>
      </c>
      <c r="P1842" s="12">
        <f t="shared" si="244"/>
        <v>0</v>
      </c>
      <c r="Q1842" s="12">
        <f t="shared" si="245"/>
        <v>8.5</v>
      </c>
      <c r="R1842" s="6" t="str">
        <f t="shared" si="246"/>
        <v>NO</v>
      </c>
      <c r="S1842" s="6" t="str">
        <f t="shared" si="249"/>
        <v>YES</v>
      </c>
      <c r="T1842" s="12">
        <f t="shared" si="250"/>
        <v>899.375</v>
      </c>
      <c r="U1842" s="12">
        <f t="shared" si="247"/>
        <v>611.57500000000005</v>
      </c>
      <c r="V1842" s="12">
        <f t="shared" si="248"/>
        <v>287.79999999999995</v>
      </c>
    </row>
    <row r="1843" spans="1:22" x14ac:dyDescent="0.25">
      <c r="A1843" s="6" t="s">
        <v>24</v>
      </c>
      <c r="B1843" s="6" t="s">
        <v>23</v>
      </c>
      <c r="C1843" s="6" t="s">
        <v>1122</v>
      </c>
      <c r="D1843" s="27" t="s">
        <v>1122</v>
      </c>
      <c r="E1843" s="6" t="s">
        <v>1054</v>
      </c>
      <c r="F1843" s="6" t="s">
        <v>1053</v>
      </c>
      <c r="G1843" s="27" t="s">
        <v>1052</v>
      </c>
      <c r="H1843" s="6" t="s">
        <v>1121</v>
      </c>
      <c r="I1843" s="6" t="s">
        <v>37</v>
      </c>
      <c r="J1843" s="6" t="s">
        <v>1153</v>
      </c>
      <c r="K1843" s="12">
        <v>15</v>
      </c>
      <c r="L1843" s="9">
        <v>3.1</v>
      </c>
      <c r="M1843" s="12">
        <f t="shared" si="251"/>
        <v>46.5</v>
      </c>
      <c r="O1843" s="11">
        <f t="shared" si="252"/>
        <v>15</v>
      </c>
      <c r="P1843" s="12">
        <f t="shared" si="244"/>
        <v>0</v>
      </c>
      <c r="Q1843" s="12">
        <f t="shared" si="245"/>
        <v>15</v>
      </c>
      <c r="R1843" s="6" t="str">
        <f t="shared" si="246"/>
        <v>YES</v>
      </c>
      <c r="S1843" s="6" t="str">
        <f t="shared" si="249"/>
        <v>YES</v>
      </c>
      <c r="T1843" s="12">
        <f t="shared" si="250"/>
        <v>38.75</v>
      </c>
      <c r="U1843" s="12">
        <f t="shared" si="247"/>
        <v>46.5</v>
      </c>
      <c r="V1843" s="12">
        <f t="shared" si="248"/>
        <v>-7.75</v>
      </c>
    </row>
    <row r="1844" spans="1:22" x14ac:dyDescent="0.25">
      <c r="A1844" s="6" t="s">
        <v>24</v>
      </c>
      <c r="B1844" s="6" t="s">
        <v>23</v>
      </c>
      <c r="C1844" s="6" t="s">
        <v>1122</v>
      </c>
      <c r="D1844" s="27" t="s">
        <v>1122</v>
      </c>
      <c r="E1844" s="6" t="s">
        <v>1054</v>
      </c>
      <c r="F1844" s="6" t="s">
        <v>1053</v>
      </c>
      <c r="G1844" s="27" t="s">
        <v>1052</v>
      </c>
      <c r="H1844" s="6" t="s">
        <v>1121</v>
      </c>
      <c r="I1844" s="6" t="s">
        <v>37</v>
      </c>
      <c r="J1844" s="6" t="s">
        <v>1154</v>
      </c>
      <c r="K1844" s="12">
        <v>5</v>
      </c>
      <c r="L1844" s="9">
        <v>190.18</v>
      </c>
      <c r="M1844" s="12">
        <f t="shared" si="251"/>
        <v>950.90000000000009</v>
      </c>
      <c r="N1844" s="12">
        <f>9890.04+891.66</f>
        <v>10781.7</v>
      </c>
      <c r="O1844" s="11">
        <f t="shared" si="252"/>
        <v>5</v>
      </c>
      <c r="P1844" s="12">
        <f t="shared" si="244"/>
        <v>56.692081186244614</v>
      </c>
      <c r="Q1844" s="12">
        <f t="shared" si="245"/>
        <v>61.692081186244607</v>
      </c>
      <c r="R1844" s="6" t="str">
        <f t="shared" si="246"/>
        <v>YES</v>
      </c>
      <c r="S1844" s="6" t="str">
        <f t="shared" si="249"/>
        <v>YES</v>
      </c>
      <c r="T1844" s="12">
        <f t="shared" si="250"/>
        <v>2377.25</v>
      </c>
      <c r="U1844" s="12">
        <f t="shared" si="247"/>
        <v>11732.6</v>
      </c>
      <c r="V1844" s="12">
        <f t="shared" si="248"/>
        <v>-9355.35</v>
      </c>
    </row>
    <row r="1845" spans="1:22" x14ac:dyDescent="0.25">
      <c r="A1845" s="6" t="s">
        <v>24</v>
      </c>
      <c r="B1845" s="6" t="s">
        <v>23</v>
      </c>
      <c r="C1845" s="6" t="s">
        <v>1122</v>
      </c>
      <c r="D1845" s="27" t="s">
        <v>1122</v>
      </c>
      <c r="E1845" s="6" t="s">
        <v>1054</v>
      </c>
      <c r="F1845" s="6" t="s">
        <v>1053</v>
      </c>
      <c r="G1845" s="27" t="s">
        <v>1052</v>
      </c>
      <c r="H1845" s="6" t="s">
        <v>1121</v>
      </c>
      <c r="I1845" s="6" t="s">
        <v>37</v>
      </c>
      <c r="J1845" s="6" t="s">
        <v>1154</v>
      </c>
      <c r="K1845" s="12">
        <v>6</v>
      </c>
      <c r="L1845" s="9">
        <v>54.45</v>
      </c>
      <c r="M1845" s="12">
        <f t="shared" si="251"/>
        <v>326.70000000000005</v>
      </c>
      <c r="O1845" s="11">
        <f t="shared" si="252"/>
        <v>6.0000000000000009</v>
      </c>
      <c r="P1845" s="12">
        <f t="shared" si="244"/>
        <v>0</v>
      </c>
      <c r="Q1845" s="12">
        <f t="shared" si="245"/>
        <v>6.0000000000000009</v>
      </c>
      <c r="R1845" s="6" t="str">
        <f t="shared" si="246"/>
        <v>NO</v>
      </c>
      <c r="S1845" s="6" t="str">
        <f t="shared" si="249"/>
        <v>YES</v>
      </c>
      <c r="T1845" s="12">
        <f t="shared" si="250"/>
        <v>680.625</v>
      </c>
      <c r="U1845" s="12">
        <f t="shared" si="247"/>
        <v>326.70000000000005</v>
      </c>
      <c r="V1845" s="12">
        <f t="shared" si="248"/>
        <v>353.92499999999995</v>
      </c>
    </row>
    <row r="1846" spans="1:22" x14ac:dyDescent="0.25">
      <c r="A1846" s="6" t="s">
        <v>24</v>
      </c>
      <c r="B1846" s="6" t="s">
        <v>23</v>
      </c>
      <c r="C1846" s="6" t="s">
        <v>1122</v>
      </c>
      <c r="D1846" s="27" t="s">
        <v>1122</v>
      </c>
      <c r="E1846" s="6" t="s">
        <v>1054</v>
      </c>
      <c r="F1846" s="6" t="s">
        <v>1053</v>
      </c>
      <c r="G1846" s="27" t="s">
        <v>1052</v>
      </c>
      <c r="H1846" s="6" t="s">
        <v>1121</v>
      </c>
      <c r="I1846" s="6" t="s">
        <v>37</v>
      </c>
      <c r="J1846" s="6" t="s">
        <v>1154</v>
      </c>
      <c r="K1846" s="12">
        <v>13.5</v>
      </c>
      <c r="L1846" s="9">
        <v>0.02</v>
      </c>
      <c r="M1846" s="12">
        <f t="shared" si="251"/>
        <v>0.27</v>
      </c>
      <c r="O1846" s="11">
        <f t="shared" si="252"/>
        <v>13.5</v>
      </c>
      <c r="P1846" s="12">
        <f t="shared" si="244"/>
        <v>0</v>
      </c>
      <c r="Q1846" s="12">
        <f t="shared" si="245"/>
        <v>13.5</v>
      </c>
      <c r="R1846" s="6" t="str">
        <f t="shared" si="246"/>
        <v>YES</v>
      </c>
      <c r="S1846" s="6" t="str">
        <f t="shared" si="249"/>
        <v>YES</v>
      </c>
      <c r="T1846" s="12">
        <f t="shared" si="250"/>
        <v>0.25</v>
      </c>
      <c r="U1846" s="12">
        <f t="shared" si="247"/>
        <v>0.27</v>
      </c>
      <c r="V1846" s="12">
        <f t="shared" si="248"/>
        <v>-2.0000000000000018E-2</v>
      </c>
    </row>
    <row r="1847" spans="1:22" x14ac:dyDescent="0.25">
      <c r="A1847" s="6" t="s">
        <v>24</v>
      </c>
      <c r="B1847" s="6" t="s">
        <v>23</v>
      </c>
      <c r="C1847" s="6" t="s">
        <v>1122</v>
      </c>
      <c r="D1847" s="27" t="s">
        <v>1122</v>
      </c>
      <c r="E1847" s="6" t="s">
        <v>1054</v>
      </c>
      <c r="F1847" s="6" t="s">
        <v>1053</v>
      </c>
      <c r="G1847" s="27" t="s">
        <v>1052</v>
      </c>
      <c r="H1847" s="6" t="s">
        <v>1121</v>
      </c>
      <c r="I1847" s="6" t="s">
        <v>37</v>
      </c>
      <c r="J1847" s="6" t="s">
        <v>1154</v>
      </c>
      <c r="K1847" s="12">
        <v>14.5</v>
      </c>
      <c r="L1847" s="9">
        <v>4.1100000000000003</v>
      </c>
      <c r="M1847" s="12">
        <f t="shared" si="251"/>
        <v>59.595000000000006</v>
      </c>
      <c r="O1847" s="11">
        <f t="shared" si="252"/>
        <v>14.5</v>
      </c>
      <c r="P1847" s="12">
        <f t="shared" si="244"/>
        <v>0</v>
      </c>
      <c r="Q1847" s="12">
        <f t="shared" si="245"/>
        <v>14.5</v>
      </c>
      <c r="R1847" s="6" t="str">
        <f t="shared" si="246"/>
        <v>YES</v>
      </c>
      <c r="S1847" s="6" t="str">
        <f t="shared" si="249"/>
        <v>YES</v>
      </c>
      <c r="T1847" s="12">
        <f t="shared" si="250"/>
        <v>51.375000000000007</v>
      </c>
      <c r="U1847" s="12">
        <f t="shared" si="247"/>
        <v>59.595000000000006</v>
      </c>
      <c r="V1847" s="12">
        <f t="shared" si="248"/>
        <v>-8.2199999999999989</v>
      </c>
    </row>
    <row r="1848" spans="1:22" x14ac:dyDescent="0.25">
      <c r="A1848" s="6" t="s">
        <v>24</v>
      </c>
      <c r="B1848" s="6" t="s">
        <v>23</v>
      </c>
      <c r="C1848" s="6" t="s">
        <v>1122</v>
      </c>
      <c r="D1848" s="27" t="s">
        <v>1122</v>
      </c>
      <c r="E1848" s="6" t="s">
        <v>1054</v>
      </c>
      <c r="F1848" s="6" t="s">
        <v>1053</v>
      </c>
      <c r="G1848" s="27" t="s">
        <v>1052</v>
      </c>
      <c r="H1848" s="6" t="s">
        <v>1121</v>
      </c>
      <c r="I1848" s="6" t="s">
        <v>37</v>
      </c>
      <c r="J1848" s="6" t="s">
        <v>1154</v>
      </c>
      <c r="K1848" s="12">
        <v>7</v>
      </c>
      <c r="L1848" s="9">
        <v>101.36</v>
      </c>
      <c r="M1848" s="12">
        <f t="shared" si="251"/>
        <v>709.52</v>
      </c>
      <c r="O1848" s="11">
        <f t="shared" si="252"/>
        <v>7</v>
      </c>
      <c r="P1848" s="12">
        <f t="shared" si="244"/>
        <v>0</v>
      </c>
      <c r="Q1848" s="12">
        <f t="shared" si="245"/>
        <v>7</v>
      </c>
      <c r="R1848" s="6" t="str">
        <f t="shared" si="246"/>
        <v>NO</v>
      </c>
      <c r="S1848" s="6" t="str">
        <f t="shared" si="249"/>
        <v>YES</v>
      </c>
      <c r="T1848" s="12">
        <f t="shared" si="250"/>
        <v>1267</v>
      </c>
      <c r="U1848" s="12">
        <f t="shared" si="247"/>
        <v>709.52</v>
      </c>
      <c r="V1848" s="12">
        <f t="shared" si="248"/>
        <v>557.48</v>
      </c>
    </row>
    <row r="1849" spans="1:22" x14ac:dyDescent="0.25">
      <c r="A1849" s="6" t="s">
        <v>24</v>
      </c>
      <c r="B1849" s="6" t="s">
        <v>23</v>
      </c>
      <c r="C1849" s="6" t="s">
        <v>1122</v>
      </c>
      <c r="D1849" s="27" t="s">
        <v>1122</v>
      </c>
      <c r="E1849" s="6" t="s">
        <v>1054</v>
      </c>
      <c r="F1849" s="6" t="s">
        <v>1053</v>
      </c>
      <c r="G1849" s="27" t="s">
        <v>1052</v>
      </c>
      <c r="H1849" s="6" t="s">
        <v>1121</v>
      </c>
      <c r="I1849" s="6" t="s">
        <v>37</v>
      </c>
      <c r="J1849" s="6" t="s">
        <v>1154</v>
      </c>
      <c r="K1849" s="12">
        <v>15</v>
      </c>
      <c r="L1849" s="9">
        <v>55.25</v>
      </c>
      <c r="M1849" s="12">
        <f t="shared" si="251"/>
        <v>828.75</v>
      </c>
      <c r="O1849" s="11">
        <f t="shared" si="252"/>
        <v>15</v>
      </c>
      <c r="P1849" s="12">
        <f t="shared" si="244"/>
        <v>0</v>
      </c>
      <c r="Q1849" s="12">
        <f t="shared" si="245"/>
        <v>15</v>
      </c>
      <c r="R1849" s="6" t="str">
        <f t="shared" si="246"/>
        <v>YES</v>
      </c>
      <c r="S1849" s="6" t="str">
        <f t="shared" si="249"/>
        <v>YES</v>
      </c>
      <c r="T1849" s="12">
        <f t="shared" si="250"/>
        <v>690.625</v>
      </c>
      <c r="U1849" s="12">
        <f t="shared" si="247"/>
        <v>828.75</v>
      </c>
      <c r="V1849" s="12">
        <f t="shared" si="248"/>
        <v>-138.125</v>
      </c>
    </row>
    <row r="1850" spans="1:22" x14ac:dyDescent="0.25">
      <c r="A1850" s="6" t="s">
        <v>24</v>
      </c>
      <c r="B1850" s="6" t="s">
        <v>23</v>
      </c>
      <c r="C1850" s="6" t="s">
        <v>1122</v>
      </c>
      <c r="D1850" s="27" t="s">
        <v>1122</v>
      </c>
      <c r="E1850" s="6" t="s">
        <v>1054</v>
      </c>
      <c r="F1850" s="6" t="s">
        <v>1053</v>
      </c>
      <c r="G1850" s="27" t="s">
        <v>1052</v>
      </c>
      <c r="H1850" s="6" t="s">
        <v>1121</v>
      </c>
      <c r="I1850" s="6" t="s">
        <v>37</v>
      </c>
      <c r="J1850" s="6" t="s">
        <v>1155</v>
      </c>
      <c r="K1850" s="12">
        <v>5</v>
      </c>
      <c r="L1850" s="9">
        <v>268.42</v>
      </c>
      <c r="M1850" s="12">
        <f t="shared" si="251"/>
        <v>1342.1000000000001</v>
      </c>
      <c r="N1850" s="12">
        <f>7782.27+625.72</f>
        <v>8407.99</v>
      </c>
      <c r="O1850" s="11">
        <f t="shared" si="252"/>
        <v>5</v>
      </c>
      <c r="P1850" s="12">
        <f t="shared" si="244"/>
        <v>31.324007152969223</v>
      </c>
      <c r="Q1850" s="12">
        <f t="shared" si="245"/>
        <v>36.324007152969223</v>
      </c>
      <c r="R1850" s="6" t="str">
        <f t="shared" si="246"/>
        <v>YES</v>
      </c>
      <c r="S1850" s="6" t="str">
        <f t="shared" si="249"/>
        <v>YES</v>
      </c>
      <c r="T1850" s="12">
        <f t="shared" si="250"/>
        <v>3355.25</v>
      </c>
      <c r="U1850" s="12">
        <f t="shared" si="247"/>
        <v>9750.09</v>
      </c>
      <c r="V1850" s="12">
        <f t="shared" si="248"/>
        <v>-6394.84</v>
      </c>
    </row>
    <row r="1851" spans="1:22" x14ac:dyDescent="0.25">
      <c r="A1851" s="6" t="s">
        <v>24</v>
      </c>
      <c r="B1851" s="6" t="s">
        <v>23</v>
      </c>
      <c r="C1851" s="6" t="s">
        <v>1122</v>
      </c>
      <c r="D1851" s="27" t="s">
        <v>1122</v>
      </c>
      <c r="E1851" s="6" t="s">
        <v>1054</v>
      </c>
      <c r="F1851" s="6" t="s">
        <v>1053</v>
      </c>
      <c r="G1851" s="27" t="s">
        <v>1052</v>
      </c>
      <c r="H1851" s="6" t="s">
        <v>1121</v>
      </c>
      <c r="I1851" s="6" t="s">
        <v>37</v>
      </c>
      <c r="J1851" s="6" t="s">
        <v>1155</v>
      </c>
      <c r="K1851" s="12">
        <v>11</v>
      </c>
      <c r="L1851" s="9">
        <v>109.91</v>
      </c>
      <c r="M1851" s="12">
        <f t="shared" si="251"/>
        <v>1209.01</v>
      </c>
      <c r="O1851" s="11">
        <f t="shared" si="252"/>
        <v>11</v>
      </c>
      <c r="P1851" s="12">
        <f t="shared" si="244"/>
        <v>0</v>
      </c>
      <c r="Q1851" s="12">
        <f t="shared" si="245"/>
        <v>11</v>
      </c>
      <c r="R1851" s="6" t="str">
        <f t="shared" si="246"/>
        <v>NO</v>
      </c>
      <c r="S1851" s="6" t="str">
        <f t="shared" si="249"/>
        <v>YES</v>
      </c>
      <c r="T1851" s="12">
        <f t="shared" si="250"/>
        <v>1373.875</v>
      </c>
      <c r="U1851" s="12">
        <f t="shared" si="247"/>
        <v>1209.01</v>
      </c>
      <c r="V1851" s="12">
        <f t="shared" si="248"/>
        <v>164.86500000000001</v>
      </c>
    </row>
    <row r="1852" spans="1:22" x14ac:dyDescent="0.25">
      <c r="A1852" s="6" t="s">
        <v>24</v>
      </c>
      <c r="B1852" s="6" t="s">
        <v>23</v>
      </c>
      <c r="C1852" s="6" t="s">
        <v>1122</v>
      </c>
      <c r="D1852" s="27" t="s">
        <v>1122</v>
      </c>
      <c r="E1852" s="6" t="s">
        <v>1054</v>
      </c>
      <c r="F1852" s="6" t="s">
        <v>1053</v>
      </c>
      <c r="G1852" s="27" t="s">
        <v>1052</v>
      </c>
      <c r="H1852" s="6" t="s">
        <v>1121</v>
      </c>
      <c r="I1852" s="6" t="s">
        <v>37</v>
      </c>
      <c r="J1852" s="6" t="s">
        <v>1155</v>
      </c>
      <c r="K1852" s="12">
        <v>15</v>
      </c>
      <c r="L1852" s="9">
        <v>5.65</v>
      </c>
      <c r="M1852" s="12">
        <f t="shared" si="251"/>
        <v>84.75</v>
      </c>
      <c r="O1852" s="11">
        <f t="shared" si="252"/>
        <v>14.999999999999998</v>
      </c>
      <c r="P1852" s="12">
        <f t="shared" si="244"/>
        <v>0</v>
      </c>
      <c r="Q1852" s="12">
        <f t="shared" si="245"/>
        <v>14.999999999999998</v>
      </c>
      <c r="R1852" s="6" t="str">
        <f t="shared" si="246"/>
        <v>YES</v>
      </c>
      <c r="S1852" s="6" t="str">
        <f t="shared" si="249"/>
        <v>YES</v>
      </c>
      <c r="T1852" s="12">
        <f t="shared" si="250"/>
        <v>70.625</v>
      </c>
      <c r="U1852" s="12">
        <f t="shared" si="247"/>
        <v>84.75</v>
      </c>
      <c r="V1852" s="12">
        <f t="shared" si="248"/>
        <v>-14.125</v>
      </c>
    </row>
    <row r="1853" spans="1:22" x14ac:dyDescent="0.25">
      <c r="A1853" s="6" t="s">
        <v>24</v>
      </c>
      <c r="B1853" s="6" t="s">
        <v>23</v>
      </c>
      <c r="C1853" s="6" t="s">
        <v>1122</v>
      </c>
      <c r="D1853" s="27" t="s">
        <v>1122</v>
      </c>
      <c r="E1853" s="6" t="s">
        <v>1054</v>
      </c>
      <c r="F1853" s="6" t="s">
        <v>1053</v>
      </c>
      <c r="G1853" s="27" t="s">
        <v>1052</v>
      </c>
      <c r="H1853" s="6" t="s">
        <v>1121</v>
      </c>
      <c r="I1853" s="6" t="s">
        <v>37</v>
      </c>
      <c r="J1853" s="6" t="s">
        <v>1156</v>
      </c>
      <c r="K1853" s="12">
        <v>5</v>
      </c>
      <c r="L1853" s="9">
        <v>285.66000000000003</v>
      </c>
      <c r="M1853" s="12">
        <f t="shared" si="251"/>
        <v>1428.3000000000002</v>
      </c>
      <c r="N1853" s="12">
        <f>9682.45+289.05</f>
        <v>9971.5</v>
      </c>
      <c r="O1853" s="11">
        <f t="shared" si="252"/>
        <v>5</v>
      </c>
      <c r="P1853" s="12">
        <f t="shared" si="244"/>
        <v>34.906882307638448</v>
      </c>
      <c r="Q1853" s="12">
        <f t="shared" si="245"/>
        <v>39.906882307638448</v>
      </c>
      <c r="R1853" s="6" t="str">
        <f t="shared" si="246"/>
        <v>YES</v>
      </c>
      <c r="S1853" s="6" t="str">
        <f t="shared" si="249"/>
        <v>YES</v>
      </c>
      <c r="T1853" s="12">
        <f t="shared" si="250"/>
        <v>3570.7500000000005</v>
      </c>
      <c r="U1853" s="12">
        <f t="shared" si="247"/>
        <v>11399.8</v>
      </c>
      <c r="V1853" s="12">
        <f t="shared" si="248"/>
        <v>-7829.0499999999993</v>
      </c>
    </row>
    <row r="1854" spans="1:22" x14ac:dyDescent="0.25">
      <c r="A1854" s="6" t="s">
        <v>24</v>
      </c>
      <c r="B1854" s="6" t="s">
        <v>23</v>
      </c>
      <c r="C1854" s="6" t="s">
        <v>1122</v>
      </c>
      <c r="D1854" s="27" t="s">
        <v>1122</v>
      </c>
      <c r="E1854" s="6" t="s">
        <v>1054</v>
      </c>
      <c r="F1854" s="6" t="s">
        <v>1053</v>
      </c>
      <c r="G1854" s="27" t="s">
        <v>1052</v>
      </c>
      <c r="H1854" s="6" t="s">
        <v>1121</v>
      </c>
      <c r="I1854" s="6" t="s">
        <v>37</v>
      </c>
      <c r="J1854" s="6" t="s">
        <v>1156</v>
      </c>
      <c r="K1854" s="12">
        <v>6</v>
      </c>
      <c r="L1854" s="9">
        <v>29.72</v>
      </c>
      <c r="M1854" s="12">
        <f t="shared" si="251"/>
        <v>178.32</v>
      </c>
      <c r="O1854" s="11">
        <f t="shared" si="252"/>
        <v>6</v>
      </c>
      <c r="P1854" s="12">
        <f t="shared" si="244"/>
        <v>0</v>
      </c>
      <c r="Q1854" s="12">
        <f t="shared" si="245"/>
        <v>6</v>
      </c>
      <c r="R1854" s="6" t="str">
        <f t="shared" si="246"/>
        <v>NO</v>
      </c>
      <c r="S1854" s="6" t="str">
        <f t="shared" si="249"/>
        <v>YES</v>
      </c>
      <c r="T1854" s="12">
        <f t="shared" si="250"/>
        <v>371.5</v>
      </c>
      <c r="U1854" s="12">
        <f t="shared" si="247"/>
        <v>178.32</v>
      </c>
      <c r="V1854" s="12">
        <f t="shared" si="248"/>
        <v>193.18</v>
      </c>
    </row>
    <row r="1855" spans="1:22" x14ac:dyDescent="0.25">
      <c r="A1855" s="6" t="s">
        <v>24</v>
      </c>
      <c r="B1855" s="6" t="s">
        <v>23</v>
      </c>
      <c r="C1855" s="6" t="s">
        <v>1122</v>
      </c>
      <c r="D1855" s="27" t="s">
        <v>1122</v>
      </c>
      <c r="E1855" s="6" t="s">
        <v>1054</v>
      </c>
      <c r="F1855" s="6" t="s">
        <v>1053</v>
      </c>
      <c r="G1855" s="27" t="s">
        <v>1052</v>
      </c>
      <c r="H1855" s="6" t="s">
        <v>1121</v>
      </c>
      <c r="I1855" s="6" t="s">
        <v>37</v>
      </c>
      <c r="J1855" s="6" t="s">
        <v>1156</v>
      </c>
      <c r="K1855" s="12">
        <v>14.5</v>
      </c>
      <c r="L1855" s="9">
        <v>9.27</v>
      </c>
      <c r="M1855" s="12">
        <f t="shared" si="251"/>
        <v>134.41499999999999</v>
      </c>
      <c r="O1855" s="11">
        <f t="shared" si="252"/>
        <v>14.5</v>
      </c>
      <c r="P1855" s="12">
        <f t="shared" si="244"/>
        <v>0</v>
      </c>
      <c r="Q1855" s="12">
        <f t="shared" si="245"/>
        <v>14.5</v>
      </c>
      <c r="R1855" s="6" t="str">
        <f t="shared" si="246"/>
        <v>YES</v>
      </c>
      <c r="S1855" s="6" t="str">
        <f t="shared" si="249"/>
        <v>YES</v>
      </c>
      <c r="T1855" s="12">
        <f t="shared" si="250"/>
        <v>115.875</v>
      </c>
      <c r="U1855" s="12">
        <f t="shared" si="247"/>
        <v>134.41499999999999</v>
      </c>
      <c r="V1855" s="12">
        <f t="shared" si="248"/>
        <v>-18.539999999999992</v>
      </c>
    </row>
    <row r="1856" spans="1:22" x14ac:dyDescent="0.25">
      <c r="A1856" s="6" t="s">
        <v>24</v>
      </c>
      <c r="B1856" s="6" t="s">
        <v>23</v>
      </c>
      <c r="C1856" s="6" t="s">
        <v>1122</v>
      </c>
      <c r="D1856" s="27" t="s">
        <v>1122</v>
      </c>
      <c r="E1856" s="6" t="s">
        <v>1054</v>
      </c>
      <c r="F1856" s="6" t="s">
        <v>1053</v>
      </c>
      <c r="G1856" s="27" t="s">
        <v>1052</v>
      </c>
      <c r="H1856" s="6" t="s">
        <v>1121</v>
      </c>
      <c r="I1856" s="6" t="s">
        <v>37</v>
      </c>
      <c r="J1856" s="6" t="s">
        <v>1156</v>
      </c>
      <c r="K1856" s="12">
        <v>7</v>
      </c>
      <c r="L1856" s="9">
        <v>62.83</v>
      </c>
      <c r="M1856" s="12">
        <f t="shared" si="251"/>
        <v>439.81</v>
      </c>
      <c r="O1856" s="11">
        <f t="shared" si="252"/>
        <v>7</v>
      </c>
      <c r="P1856" s="12">
        <f t="shared" si="244"/>
        <v>0</v>
      </c>
      <c r="Q1856" s="12">
        <f t="shared" si="245"/>
        <v>7</v>
      </c>
      <c r="R1856" s="6" t="str">
        <f t="shared" si="246"/>
        <v>NO</v>
      </c>
      <c r="S1856" s="6" t="str">
        <f t="shared" si="249"/>
        <v>YES</v>
      </c>
      <c r="T1856" s="12">
        <f t="shared" si="250"/>
        <v>785.375</v>
      </c>
      <c r="U1856" s="12">
        <f t="shared" si="247"/>
        <v>439.81</v>
      </c>
      <c r="V1856" s="12">
        <f t="shared" si="248"/>
        <v>345.565</v>
      </c>
    </row>
    <row r="1857" spans="1:22" x14ac:dyDescent="0.25">
      <c r="A1857" s="6" t="s">
        <v>24</v>
      </c>
      <c r="B1857" s="6" t="s">
        <v>23</v>
      </c>
      <c r="C1857" s="6" t="s">
        <v>1122</v>
      </c>
      <c r="D1857" s="27" t="s">
        <v>1122</v>
      </c>
      <c r="E1857" s="6" t="s">
        <v>1054</v>
      </c>
      <c r="F1857" s="6" t="s">
        <v>1053</v>
      </c>
      <c r="G1857" s="27" t="s">
        <v>1052</v>
      </c>
      <c r="H1857" s="6" t="s">
        <v>1121</v>
      </c>
      <c r="I1857" s="6" t="s">
        <v>37</v>
      </c>
      <c r="J1857" s="6" t="s">
        <v>1156</v>
      </c>
      <c r="K1857" s="12">
        <v>15</v>
      </c>
      <c r="L1857" s="9">
        <v>55.51</v>
      </c>
      <c r="M1857" s="12">
        <f t="shared" si="251"/>
        <v>832.65</v>
      </c>
      <c r="O1857" s="11">
        <f t="shared" si="252"/>
        <v>15</v>
      </c>
      <c r="P1857" s="12">
        <f t="shared" si="244"/>
        <v>0</v>
      </c>
      <c r="Q1857" s="12">
        <f t="shared" si="245"/>
        <v>15</v>
      </c>
      <c r="R1857" s="6" t="str">
        <f t="shared" si="246"/>
        <v>YES</v>
      </c>
      <c r="S1857" s="6" t="str">
        <f t="shared" si="249"/>
        <v>YES</v>
      </c>
      <c r="T1857" s="12">
        <f t="shared" si="250"/>
        <v>693.875</v>
      </c>
      <c r="U1857" s="12">
        <f t="shared" si="247"/>
        <v>832.65</v>
      </c>
      <c r="V1857" s="12">
        <f t="shared" si="248"/>
        <v>-138.77499999999998</v>
      </c>
    </row>
    <row r="1858" spans="1:22" x14ac:dyDescent="0.25">
      <c r="A1858" s="6" t="s">
        <v>24</v>
      </c>
      <c r="B1858" s="6" t="s">
        <v>23</v>
      </c>
      <c r="C1858" s="6" t="s">
        <v>1122</v>
      </c>
      <c r="D1858" s="27" t="s">
        <v>1122</v>
      </c>
      <c r="E1858" s="6" t="s">
        <v>1054</v>
      </c>
      <c r="F1858" s="6" t="s">
        <v>1053</v>
      </c>
      <c r="G1858" s="27" t="s">
        <v>1052</v>
      </c>
      <c r="H1858" s="6" t="s">
        <v>1121</v>
      </c>
      <c r="I1858" s="6" t="s">
        <v>37</v>
      </c>
      <c r="J1858" s="6" t="s">
        <v>1075</v>
      </c>
      <c r="K1858" s="12">
        <v>8</v>
      </c>
      <c r="L1858" s="9">
        <v>65.3</v>
      </c>
      <c r="M1858" s="12">
        <f t="shared" si="251"/>
        <v>522.4</v>
      </c>
      <c r="N1858" s="12">
        <f>3660.66+50+701.52</f>
        <v>4412.18</v>
      </c>
      <c r="O1858" s="11">
        <f t="shared" si="252"/>
        <v>8</v>
      </c>
      <c r="P1858" s="12">
        <f t="shared" ref="P1858:P1921" si="253">N1858/L1858</f>
        <v>67.567840735068927</v>
      </c>
      <c r="Q1858" s="12">
        <f t="shared" ref="Q1858:Q1921" si="254">(M1858+N1858)/L1858</f>
        <v>75.567840735068913</v>
      </c>
      <c r="R1858" s="6" t="str">
        <f t="shared" ref="R1858:R1921" si="255">IF(Q1858&gt;12.49,"YES","NO")</f>
        <v>YES</v>
      </c>
      <c r="S1858" s="6" t="str">
        <f t="shared" si="249"/>
        <v>YES</v>
      </c>
      <c r="T1858" s="12">
        <f t="shared" si="250"/>
        <v>816.25</v>
      </c>
      <c r="U1858" s="12">
        <f t="shared" ref="U1858:U1921" si="256">M1858+N1858</f>
        <v>4934.58</v>
      </c>
      <c r="V1858" s="12">
        <f t="shared" ref="V1858:V1921" si="257">T1858-U1858</f>
        <v>-4118.33</v>
      </c>
    </row>
    <row r="1859" spans="1:22" x14ac:dyDescent="0.25">
      <c r="A1859" s="6" t="s">
        <v>24</v>
      </c>
      <c r="B1859" s="6" t="s">
        <v>23</v>
      </c>
      <c r="C1859" s="6" t="s">
        <v>1122</v>
      </c>
      <c r="D1859" s="27" t="s">
        <v>1122</v>
      </c>
      <c r="E1859" s="6" t="s">
        <v>1054</v>
      </c>
      <c r="F1859" s="6" t="s">
        <v>1053</v>
      </c>
      <c r="G1859" s="27" t="s">
        <v>1052</v>
      </c>
      <c r="H1859" s="6" t="s">
        <v>1121</v>
      </c>
      <c r="I1859" s="6" t="s">
        <v>37</v>
      </c>
      <c r="J1859" s="6" t="s">
        <v>1075</v>
      </c>
      <c r="K1859" s="12">
        <v>15.5</v>
      </c>
      <c r="L1859" s="9">
        <v>10.6</v>
      </c>
      <c r="M1859" s="12">
        <f t="shared" si="251"/>
        <v>164.29999999999998</v>
      </c>
      <c r="O1859" s="11">
        <f t="shared" si="252"/>
        <v>15.499999999999998</v>
      </c>
      <c r="P1859" s="12">
        <f t="shared" si="253"/>
        <v>0</v>
      </c>
      <c r="Q1859" s="12">
        <f t="shared" si="254"/>
        <v>15.499999999999998</v>
      </c>
      <c r="R1859" s="6" t="str">
        <f t="shared" si="255"/>
        <v>YES</v>
      </c>
      <c r="S1859" s="6" t="str">
        <f t="shared" si="249"/>
        <v>YES</v>
      </c>
      <c r="T1859" s="12">
        <f t="shared" si="250"/>
        <v>132.5</v>
      </c>
      <c r="U1859" s="12">
        <f t="shared" si="256"/>
        <v>164.29999999999998</v>
      </c>
      <c r="V1859" s="12">
        <f t="shared" si="257"/>
        <v>-31.799999999999983</v>
      </c>
    </row>
    <row r="1860" spans="1:22" x14ac:dyDescent="0.25">
      <c r="A1860" s="6" t="s">
        <v>24</v>
      </c>
      <c r="B1860" s="6" t="s">
        <v>23</v>
      </c>
      <c r="C1860" s="6" t="s">
        <v>1122</v>
      </c>
      <c r="D1860" s="27" t="s">
        <v>1122</v>
      </c>
      <c r="E1860" s="6" t="s">
        <v>1054</v>
      </c>
      <c r="F1860" s="6" t="s">
        <v>1053</v>
      </c>
      <c r="G1860" s="27" t="s">
        <v>1052</v>
      </c>
      <c r="H1860" s="6" t="s">
        <v>1121</v>
      </c>
      <c r="I1860" s="6" t="s">
        <v>37</v>
      </c>
      <c r="J1860" s="6" t="s">
        <v>1075</v>
      </c>
      <c r="K1860" s="12">
        <v>5</v>
      </c>
      <c r="L1860" s="9">
        <v>55</v>
      </c>
      <c r="M1860" s="12">
        <f t="shared" si="251"/>
        <v>275</v>
      </c>
      <c r="O1860" s="11">
        <f t="shared" si="252"/>
        <v>5</v>
      </c>
      <c r="P1860" s="12">
        <f t="shared" si="253"/>
        <v>0</v>
      </c>
      <c r="Q1860" s="12">
        <f t="shared" si="254"/>
        <v>5</v>
      </c>
      <c r="R1860" s="6" t="str">
        <f t="shared" si="255"/>
        <v>NO</v>
      </c>
      <c r="S1860" s="6" t="str">
        <f t="shared" ref="S1860:S1923" si="258">IF(O1860&gt;3.32,"YES","NO")</f>
        <v>YES</v>
      </c>
      <c r="T1860" s="12">
        <f t="shared" ref="T1860:T1923" si="259">L1860*12.5</f>
        <v>687.5</v>
      </c>
      <c r="U1860" s="12">
        <f t="shared" si="256"/>
        <v>275</v>
      </c>
      <c r="V1860" s="12">
        <f t="shared" si="257"/>
        <v>412.5</v>
      </c>
    </row>
    <row r="1861" spans="1:22" x14ac:dyDescent="0.25">
      <c r="A1861" s="6" t="s">
        <v>24</v>
      </c>
      <c r="B1861" s="6" t="s">
        <v>23</v>
      </c>
      <c r="C1861" s="6" t="s">
        <v>1122</v>
      </c>
      <c r="D1861" s="27" t="s">
        <v>1122</v>
      </c>
      <c r="E1861" s="6" t="s">
        <v>1054</v>
      </c>
      <c r="F1861" s="6" t="s">
        <v>1053</v>
      </c>
      <c r="G1861" s="27" t="s">
        <v>1052</v>
      </c>
      <c r="H1861" s="6" t="s">
        <v>1121</v>
      </c>
      <c r="I1861" s="6" t="s">
        <v>37</v>
      </c>
      <c r="J1861" s="6" t="s">
        <v>1075</v>
      </c>
      <c r="K1861" s="12">
        <v>15</v>
      </c>
      <c r="L1861" s="9">
        <v>6.95</v>
      </c>
      <c r="M1861" s="12">
        <f t="shared" si="251"/>
        <v>104.25</v>
      </c>
      <c r="O1861" s="11">
        <f t="shared" si="252"/>
        <v>15</v>
      </c>
      <c r="P1861" s="12">
        <f t="shared" si="253"/>
        <v>0</v>
      </c>
      <c r="Q1861" s="12">
        <f t="shared" si="254"/>
        <v>15</v>
      </c>
      <c r="R1861" s="6" t="str">
        <f t="shared" si="255"/>
        <v>YES</v>
      </c>
      <c r="S1861" s="6" t="str">
        <f t="shared" si="258"/>
        <v>YES</v>
      </c>
      <c r="T1861" s="12">
        <f t="shared" si="259"/>
        <v>86.875</v>
      </c>
      <c r="U1861" s="12">
        <f t="shared" si="256"/>
        <v>104.25</v>
      </c>
      <c r="V1861" s="12">
        <f t="shared" si="257"/>
        <v>-17.375</v>
      </c>
    </row>
    <row r="1862" spans="1:22" x14ac:dyDescent="0.25">
      <c r="A1862" s="6" t="s">
        <v>24</v>
      </c>
      <c r="B1862" s="6" t="s">
        <v>23</v>
      </c>
      <c r="C1862" s="6" t="s">
        <v>1122</v>
      </c>
      <c r="D1862" s="27" t="s">
        <v>1122</v>
      </c>
      <c r="E1862" s="6" t="s">
        <v>1054</v>
      </c>
      <c r="F1862" s="6" t="s">
        <v>1053</v>
      </c>
      <c r="G1862" s="27" t="s">
        <v>1052</v>
      </c>
      <c r="H1862" s="6" t="s">
        <v>1121</v>
      </c>
      <c r="I1862" s="6" t="s">
        <v>37</v>
      </c>
      <c r="J1862" s="6" t="s">
        <v>1157</v>
      </c>
      <c r="K1862" s="12">
        <v>5</v>
      </c>
      <c r="L1862" s="9">
        <v>334.83</v>
      </c>
      <c r="M1862" s="12">
        <f t="shared" si="251"/>
        <v>1674.1499999999999</v>
      </c>
      <c r="N1862" s="12">
        <f>16043.36+296.72</f>
        <v>16340.08</v>
      </c>
      <c r="O1862" s="11">
        <f t="shared" si="252"/>
        <v>5</v>
      </c>
      <c r="P1862" s="12">
        <f t="shared" si="253"/>
        <v>48.801122957918949</v>
      </c>
      <c r="Q1862" s="12">
        <f t="shared" si="254"/>
        <v>53.801122957918942</v>
      </c>
      <c r="R1862" s="6" t="str">
        <f t="shared" si="255"/>
        <v>YES</v>
      </c>
      <c r="S1862" s="6" t="str">
        <f t="shared" si="258"/>
        <v>YES</v>
      </c>
      <c r="T1862" s="12">
        <f t="shared" si="259"/>
        <v>4185.375</v>
      </c>
      <c r="U1862" s="12">
        <f t="shared" si="256"/>
        <v>18014.23</v>
      </c>
      <c r="V1862" s="12">
        <f t="shared" si="257"/>
        <v>-13828.855</v>
      </c>
    </row>
    <row r="1863" spans="1:22" x14ac:dyDescent="0.25">
      <c r="A1863" s="6" t="s">
        <v>24</v>
      </c>
      <c r="B1863" s="6" t="s">
        <v>23</v>
      </c>
      <c r="C1863" s="6" t="s">
        <v>1122</v>
      </c>
      <c r="D1863" s="27" t="s">
        <v>1122</v>
      </c>
      <c r="E1863" s="6" t="s">
        <v>1054</v>
      </c>
      <c r="F1863" s="6" t="s">
        <v>1053</v>
      </c>
      <c r="G1863" s="27" t="s">
        <v>1052</v>
      </c>
      <c r="H1863" s="6" t="s">
        <v>1121</v>
      </c>
      <c r="I1863" s="6" t="s">
        <v>37</v>
      </c>
      <c r="J1863" s="6" t="s">
        <v>1157</v>
      </c>
      <c r="K1863" s="12">
        <v>12.5</v>
      </c>
      <c r="L1863" s="9">
        <v>142.63999999999999</v>
      </c>
      <c r="M1863" s="12">
        <f t="shared" si="251"/>
        <v>1782.9999999999998</v>
      </c>
      <c r="O1863" s="11">
        <f t="shared" si="252"/>
        <v>12.5</v>
      </c>
      <c r="P1863" s="12">
        <f t="shared" si="253"/>
        <v>0</v>
      </c>
      <c r="Q1863" s="12">
        <f t="shared" si="254"/>
        <v>12.5</v>
      </c>
      <c r="R1863" s="6" t="str">
        <f t="shared" si="255"/>
        <v>YES</v>
      </c>
      <c r="S1863" s="6" t="str">
        <f t="shared" si="258"/>
        <v>YES</v>
      </c>
      <c r="T1863" s="12">
        <f t="shared" si="259"/>
        <v>1782.9999999999998</v>
      </c>
      <c r="U1863" s="12">
        <f t="shared" si="256"/>
        <v>1782.9999999999998</v>
      </c>
      <c r="V1863" s="12">
        <f t="shared" si="257"/>
        <v>0</v>
      </c>
    </row>
    <row r="1864" spans="1:22" x14ac:dyDescent="0.25">
      <c r="A1864" s="6" t="s">
        <v>24</v>
      </c>
      <c r="B1864" s="6" t="s">
        <v>23</v>
      </c>
      <c r="C1864" s="6" t="s">
        <v>1122</v>
      </c>
      <c r="D1864" s="27" t="s">
        <v>1122</v>
      </c>
      <c r="E1864" s="6" t="s">
        <v>1054</v>
      </c>
      <c r="F1864" s="6" t="s">
        <v>1053</v>
      </c>
      <c r="G1864" s="27" t="s">
        <v>1052</v>
      </c>
      <c r="H1864" s="6" t="s">
        <v>1121</v>
      </c>
      <c r="I1864" s="6" t="s">
        <v>37</v>
      </c>
      <c r="J1864" s="6" t="s">
        <v>1157</v>
      </c>
      <c r="K1864" s="12">
        <v>20</v>
      </c>
      <c r="L1864" s="9">
        <v>6.61</v>
      </c>
      <c r="M1864" s="12">
        <f t="shared" si="251"/>
        <v>132.20000000000002</v>
      </c>
      <c r="O1864" s="11">
        <f t="shared" si="252"/>
        <v>20</v>
      </c>
      <c r="P1864" s="12">
        <f t="shared" si="253"/>
        <v>0</v>
      </c>
      <c r="Q1864" s="12">
        <f t="shared" si="254"/>
        <v>20</v>
      </c>
      <c r="R1864" s="6" t="str">
        <f t="shared" si="255"/>
        <v>YES</v>
      </c>
      <c r="S1864" s="6" t="str">
        <f t="shared" si="258"/>
        <v>YES</v>
      </c>
      <c r="T1864" s="12">
        <f t="shared" si="259"/>
        <v>82.625</v>
      </c>
      <c r="U1864" s="12">
        <f t="shared" si="256"/>
        <v>132.20000000000002</v>
      </c>
      <c r="V1864" s="12">
        <f t="shared" si="257"/>
        <v>-49.575000000000017</v>
      </c>
    </row>
    <row r="1865" spans="1:22" x14ac:dyDescent="0.25">
      <c r="A1865" s="6" t="s">
        <v>24</v>
      </c>
      <c r="B1865" s="6" t="s">
        <v>23</v>
      </c>
      <c r="C1865" s="6" t="s">
        <v>1122</v>
      </c>
      <c r="D1865" s="27" t="s">
        <v>1122</v>
      </c>
      <c r="E1865" s="6" t="s">
        <v>1054</v>
      </c>
      <c r="F1865" s="6" t="s">
        <v>1053</v>
      </c>
      <c r="G1865" s="27" t="s">
        <v>1052</v>
      </c>
      <c r="H1865" s="6" t="s">
        <v>1121</v>
      </c>
      <c r="I1865" s="6" t="s">
        <v>37</v>
      </c>
      <c r="J1865" s="6" t="s">
        <v>1157</v>
      </c>
      <c r="K1865" s="12">
        <v>12.5</v>
      </c>
      <c r="L1865" s="9">
        <v>23.56</v>
      </c>
      <c r="M1865" s="12">
        <f t="shared" si="251"/>
        <v>294.5</v>
      </c>
      <c r="O1865" s="11">
        <f t="shared" si="252"/>
        <v>12.5</v>
      </c>
      <c r="P1865" s="12">
        <f t="shared" si="253"/>
        <v>0</v>
      </c>
      <c r="Q1865" s="12">
        <f t="shared" si="254"/>
        <v>12.5</v>
      </c>
      <c r="R1865" s="6" t="str">
        <f t="shared" si="255"/>
        <v>YES</v>
      </c>
      <c r="S1865" s="6" t="str">
        <f t="shared" si="258"/>
        <v>YES</v>
      </c>
      <c r="T1865" s="12">
        <f t="shared" si="259"/>
        <v>294.5</v>
      </c>
      <c r="U1865" s="12">
        <f t="shared" si="256"/>
        <v>294.5</v>
      </c>
      <c r="V1865" s="12">
        <f t="shared" si="257"/>
        <v>0</v>
      </c>
    </row>
    <row r="1866" spans="1:22" x14ac:dyDescent="0.25">
      <c r="A1866" s="6" t="s">
        <v>24</v>
      </c>
      <c r="B1866" s="6" t="s">
        <v>23</v>
      </c>
      <c r="C1866" s="6" t="s">
        <v>1122</v>
      </c>
      <c r="D1866" s="27" t="s">
        <v>1122</v>
      </c>
      <c r="E1866" s="6" t="s">
        <v>1054</v>
      </c>
      <c r="F1866" s="6" t="s">
        <v>1053</v>
      </c>
      <c r="G1866" s="27" t="s">
        <v>1052</v>
      </c>
      <c r="H1866" s="6" t="s">
        <v>1121</v>
      </c>
      <c r="I1866" s="6" t="s">
        <v>37</v>
      </c>
      <c r="J1866" s="6" t="s">
        <v>1157</v>
      </c>
      <c r="K1866" s="12">
        <v>15</v>
      </c>
      <c r="L1866" s="9">
        <v>16.170000000000002</v>
      </c>
      <c r="M1866" s="12">
        <f t="shared" si="251"/>
        <v>242.55</v>
      </c>
      <c r="O1866" s="11">
        <f t="shared" si="252"/>
        <v>15</v>
      </c>
      <c r="P1866" s="12">
        <f t="shared" si="253"/>
        <v>0</v>
      </c>
      <c r="Q1866" s="12">
        <f t="shared" si="254"/>
        <v>15</v>
      </c>
      <c r="R1866" s="6" t="str">
        <f t="shared" si="255"/>
        <v>YES</v>
      </c>
      <c r="S1866" s="6" t="str">
        <f t="shared" si="258"/>
        <v>YES</v>
      </c>
      <c r="T1866" s="12">
        <f t="shared" si="259"/>
        <v>202.12500000000003</v>
      </c>
      <c r="U1866" s="12">
        <f t="shared" si="256"/>
        <v>242.55</v>
      </c>
      <c r="V1866" s="12">
        <f t="shared" si="257"/>
        <v>-40.424999999999983</v>
      </c>
    </row>
    <row r="1867" spans="1:22" x14ac:dyDescent="0.25">
      <c r="A1867" s="6" t="s">
        <v>24</v>
      </c>
      <c r="B1867" s="6" t="s">
        <v>23</v>
      </c>
      <c r="C1867" s="6" t="s">
        <v>1122</v>
      </c>
      <c r="D1867" s="27" t="s">
        <v>1122</v>
      </c>
      <c r="E1867" s="6" t="s">
        <v>1054</v>
      </c>
      <c r="F1867" s="6" t="s">
        <v>1053</v>
      </c>
      <c r="G1867" s="27" t="s">
        <v>1052</v>
      </c>
      <c r="H1867" s="6" t="s">
        <v>1121</v>
      </c>
      <c r="I1867" s="6" t="s">
        <v>37</v>
      </c>
      <c r="J1867" s="6" t="s">
        <v>1158</v>
      </c>
      <c r="K1867" s="12">
        <v>5</v>
      </c>
      <c r="L1867" s="9">
        <v>331.93</v>
      </c>
      <c r="M1867" s="12">
        <f t="shared" si="251"/>
        <v>1659.65</v>
      </c>
      <c r="N1867" s="12">
        <f>21063.2+543.44</f>
        <v>21606.639999999999</v>
      </c>
      <c r="O1867" s="11">
        <f t="shared" si="252"/>
        <v>5</v>
      </c>
      <c r="P1867" s="12">
        <f t="shared" si="253"/>
        <v>65.093965595155609</v>
      </c>
      <c r="Q1867" s="12">
        <f t="shared" si="254"/>
        <v>70.093965595155609</v>
      </c>
      <c r="R1867" s="6" t="str">
        <f t="shared" si="255"/>
        <v>YES</v>
      </c>
      <c r="S1867" s="6" t="str">
        <f t="shared" si="258"/>
        <v>YES</v>
      </c>
      <c r="T1867" s="12">
        <f t="shared" si="259"/>
        <v>4149.125</v>
      </c>
      <c r="U1867" s="12">
        <f t="shared" si="256"/>
        <v>23266.29</v>
      </c>
      <c r="V1867" s="12">
        <f t="shared" si="257"/>
        <v>-19117.165000000001</v>
      </c>
    </row>
    <row r="1868" spans="1:22" x14ac:dyDescent="0.25">
      <c r="A1868" s="6" t="s">
        <v>24</v>
      </c>
      <c r="B1868" s="6" t="s">
        <v>23</v>
      </c>
      <c r="C1868" s="6" t="s">
        <v>1122</v>
      </c>
      <c r="D1868" s="27" t="s">
        <v>1122</v>
      </c>
      <c r="E1868" s="6" t="s">
        <v>1054</v>
      </c>
      <c r="F1868" s="6" t="s">
        <v>1053</v>
      </c>
      <c r="G1868" s="27" t="s">
        <v>1052</v>
      </c>
      <c r="H1868" s="6" t="s">
        <v>1121</v>
      </c>
      <c r="I1868" s="6" t="s">
        <v>37</v>
      </c>
      <c r="J1868" s="6" t="s">
        <v>1158</v>
      </c>
      <c r="K1868" s="12">
        <v>8</v>
      </c>
      <c r="L1868" s="9">
        <v>154.93</v>
      </c>
      <c r="M1868" s="12">
        <f t="shared" si="251"/>
        <v>1239.44</v>
      </c>
      <c r="O1868" s="11">
        <f t="shared" si="252"/>
        <v>8</v>
      </c>
      <c r="P1868" s="12">
        <f t="shared" si="253"/>
        <v>0</v>
      </c>
      <c r="Q1868" s="12">
        <f t="shared" si="254"/>
        <v>8</v>
      </c>
      <c r="R1868" s="6" t="str">
        <f t="shared" si="255"/>
        <v>NO</v>
      </c>
      <c r="S1868" s="6" t="str">
        <f t="shared" si="258"/>
        <v>YES</v>
      </c>
      <c r="T1868" s="12">
        <f t="shared" si="259"/>
        <v>1936.625</v>
      </c>
      <c r="U1868" s="12">
        <f t="shared" si="256"/>
        <v>1239.44</v>
      </c>
      <c r="V1868" s="12">
        <f t="shared" si="257"/>
        <v>697.18499999999995</v>
      </c>
    </row>
    <row r="1869" spans="1:22" x14ac:dyDescent="0.25">
      <c r="A1869" s="6" t="s">
        <v>24</v>
      </c>
      <c r="B1869" s="6" t="s">
        <v>23</v>
      </c>
      <c r="C1869" s="6" t="s">
        <v>1122</v>
      </c>
      <c r="D1869" s="27" t="s">
        <v>1122</v>
      </c>
      <c r="E1869" s="6" t="s">
        <v>1054</v>
      </c>
      <c r="F1869" s="6" t="s">
        <v>1053</v>
      </c>
      <c r="G1869" s="27" t="s">
        <v>1052</v>
      </c>
      <c r="H1869" s="6" t="s">
        <v>1121</v>
      </c>
      <c r="I1869" s="6" t="s">
        <v>37</v>
      </c>
      <c r="J1869" s="6" t="s">
        <v>1158</v>
      </c>
      <c r="K1869" s="12">
        <v>12.5</v>
      </c>
      <c r="L1869" s="9">
        <v>35.33</v>
      </c>
      <c r="M1869" s="12">
        <f t="shared" si="251"/>
        <v>441.625</v>
      </c>
      <c r="O1869" s="11">
        <f t="shared" si="252"/>
        <v>12.5</v>
      </c>
      <c r="P1869" s="12">
        <f t="shared" si="253"/>
        <v>0</v>
      </c>
      <c r="Q1869" s="12">
        <f t="shared" si="254"/>
        <v>12.5</v>
      </c>
      <c r="R1869" s="6" t="str">
        <f t="shared" si="255"/>
        <v>YES</v>
      </c>
      <c r="S1869" s="6" t="str">
        <f t="shared" si="258"/>
        <v>YES</v>
      </c>
      <c r="T1869" s="12">
        <f t="shared" si="259"/>
        <v>441.625</v>
      </c>
      <c r="U1869" s="12">
        <f t="shared" si="256"/>
        <v>441.625</v>
      </c>
      <c r="V1869" s="12">
        <f t="shared" si="257"/>
        <v>0</v>
      </c>
    </row>
    <row r="1870" spans="1:22" x14ac:dyDescent="0.25">
      <c r="A1870" s="6" t="s">
        <v>24</v>
      </c>
      <c r="B1870" s="6" t="s">
        <v>23</v>
      </c>
      <c r="C1870" s="6" t="s">
        <v>1122</v>
      </c>
      <c r="D1870" s="27" t="s">
        <v>1122</v>
      </c>
      <c r="E1870" s="6" t="s">
        <v>1054</v>
      </c>
      <c r="F1870" s="6" t="s">
        <v>1053</v>
      </c>
      <c r="G1870" s="27" t="s">
        <v>1052</v>
      </c>
      <c r="H1870" s="6" t="s">
        <v>1121</v>
      </c>
      <c r="I1870" s="6" t="s">
        <v>37</v>
      </c>
      <c r="J1870" s="6" t="s">
        <v>1158</v>
      </c>
      <c r="K1870" s="12">
        <v>15</v>
      </c>
      <c r="L1870" s="9">
        <v>43.06</v>
      </c>
      <c r="M1870" s="12">
        <f t="shared" si="251"/>
        <v>645.90000000000009</v>
      </c>
      <c r="O1870" s="11">
        <f t="shared" si="252"/>
        <v>15.000000000000002</v>
      </c>
      <c r="P1870" s="12">
        <f t="shared" si="253"/>
        <v>0</v>
      </c>
      <c r="Q1870" s="12">
        <f t="shared" si="254"/>
        <v>15.000000000000002</v>
      </c>
      <c r="R1870" s="6" t="str">
        <f t="shared" si="255"/>
        <v>YES</v>
      </c>
      <c r="S1870" s="6" t="str">
        <f t="shared" si="258"/>
        <v>YES</v>
      </c>
      <c r="T1870" s="12">
        <f t="shared" si="259"/>
        <v>538.25</v>
      </c>
      <c r="U1870" s="12">
        <f t="shared" si="256"/>
        <v>645.90000000000009</v>
      </c>
      <c r="V1870" s="12">
        <f t="shared" si="257"/>
        <v>-107.65000000000009</v>
      </c>
    </row>
    <row r="1871" spans="1:22" x14ac:dyDescent="0.25">
      <c r="A1871" s="6" t="s">
        <v>24</v>
      </c>
      <c r="B1871" s="6" t="s">
        <v>23</v>
      </c>
      <c r="C1871" s="6" t="s">
        <v>1122</v>
      </c>
      <c r="D1871" s="27" t="s">
        <v>1122</v>
      </c>
      <c r="E1871" s="6" t="s">
        <v>1054</v>
      </c>
      <c r="F1871" s="6" t="s">
        <v>1053</v>
      </c>
      <c r="G1871" s="27" t="s">
        <v>1052</v>
      </c>
      <c r="H1871" s="6" t="s">
        <v>1121</v>
      </c>
      <c r="I1871" s="6" t="s">
        <v>37</v>
      </c>
      <c r="J1871" s="6" t="s">
        <v>1159</v>
      </c>
      <c r="K1871" s="12">
        <v>5</v>
      </c>
      <c r="L1871" s="9">
        <v>333.57</v>
      </c>
      <c r="M1871" s="12">
        <f t="shared" si="251"/>
        <v>1667.85</v>
      </c>
      <c r="N1871" s="12">
        <f>5647.3+307.76</f>
        <v>5955.06</v>
      </c>
      <c r="O1871" s="11">
        <f t="shared" si="252"/>
        <v>5</v>
      </c>
      <c r="P1871" s="12">
        <f t="shared" si="253"/>
        <v>17.85250472164763</v>
      </c>
      <c r="Q1871" s="12">
        <f t="shared" si="254"/>
        <v>22.85250472164763</v>
      </c>
      <c r="R1871" s="6" t="str">
        <f t="shared" si="255"/>
        <v>YES</v>
      </c>
      <c r="S1871" s="6" t="str">
        <f t="shared" si="258"/>
        <v>YES</v>
      </c>
      <c r="T1871" s="12">
        <f t="shared" si="259"/>
        <v>4169.625</v>
      </c>
      <c r="U1871" s="12">
        <f t="shared" si="256"/>
        <v>7622.91</v>
      </c>
      <c r="V1871" s="12">
        <f t="shared" si="257"/>
        <v>-3453.2849999999999</v>
      </c>
    </row>
    <row r="1872" spans="1:22" x14ac:dyDescent="0.25">
      <c r="A1872" s="6" t="s">
        <v>24</v>
      </c>
      <c r="B1872" s="6" t="s">
        <v>23</v>
      </c>
      <c r="C1872" s="6" t="s">
        <v>1122</v>
      </c>
      <c r="D1872" s="27" t="s">
        <v>1122</v>
      </c>
      <c r="E1872" s="6" t="s">
        <v>1054</v>
      </c>
      <c r="F1872" s="6" t="s">
        <v>1053</v>
      </c>
      <c r="G1872" s="27" t="s">
        <v>1052</v>
      </c>
      <c r="H1872" s="6" t="s">
        <v>1121</v>
      </c>
      <c r="I1872" s="6" t="s">
        <v>37</v>
      </c>
      <c r="J1872" s="6" t="s">
        <v>1159</v>
      </c>
      <c r="K1872" s="12">
        <v>12.5</v>
      </c>
      <c r="L1872" s="9">
        <v>13.16</v>
      </c>
      <c r="M1872" s="12">
        <f t="shared" si="251"/>
        <v>164.5</v>
      </c>
      <c r="O1872" s="11">
        <f t="shared" si="252"/>
        <v>12.5</v>
      </c>
      <c r="P1872" s="12">
        <f t="shared" si="253"/>
        <v>0</v>
      </c>
      <c r="Q1872" s="12">
        <f t="shared" si="254"/>
        <v>12.5</v>
      </c>
      <c r="R1872" s="6" t="str">
        <f t="shared" si="255"/>
        <v>YES</v>
      </c>
      <c r="S1872" s="6" t="str">
        <f t="shared" si="258"/>
        <v>YES</v>
      </c>
      <c r="T1872" s="12">
        <f t="shared" si="259"/>
        <v>164.5</v>
      </c>
      <c r="U1872" s="12">
        <f t="shared" si="256"/>
        <v>164.5</v>
      </c>
      <c r="V1872" s="12">
        <f t="shared" si="257"/>
        <v>0</v>
      </c>
    </row>
    <row r="1873" spans="1:22" x14ac:dyDescent="0.25">
      <c r="A1873" s="6" t="s">
        <v>24</v>
      </c>
      <c r="B1873" s="6" t="s">
        <v>23</v>
      </c>
      <c r="C1873" s="6" t="s">
        <v>1122</v>
      </c>
      <c r="D1873" s="27" t="s">
        <v>1122</v>
      </c>
      <c r="E1873" s="6" t="s">
        <v>1054</v>
      </c>
      <c r="F1873" s="6" t="s">
        <v>1053</v>
      </c>
      <c r="G1873" s="27" t="s">
        <v>1052</v>
      </c>
      <c r="H1873" s="6" t="s">
        <v>1121</v>
      </c>
      <c r="I1873" s="6" t="s">
        <v>37</v>
      </c>
      <c r="J1873" s="6" t="s">
        <v>1159</v>
      </c>
      <c r="K1873" s="12">
        <v>15</v>
      </c>
      <c r="L1873" s="9">
        <v>20.74</v>
      </c>
      <c r="M1873" s="12">
        <f t="shared" si="251"/>
        <v>311.09999999999997</v>
      </c>
      <c r="O1873" s="11">
        <f t="shared" si="252"/>
        <v>15</v>
      </c>
      <c r="P1873" s="12">
        <f t="shared" si="253"/>
        <v>0</v>
      </c>
      <c r="Q1873" s="12">
        <f t="shared" si="254"/>
        <v>15</v>
      </c>
      <c r="R1873" s="6" t="str">
        <f t="shared" si="255"/>
        <v>YES</v>
      </c>
      <c r="S1873" s="6" t="str">
        <f t="shared" si="258"/>
        <v>YES</v>
      </c>
      <c r="T1873" s="12">
        <f t="shared" si="259"/>
        <v>259.25</v>
      </c>
      <c r="U1873" s="12">
        <f t="shared" si="256"/>
        <v>311.09999999999997</v>
      </c>
      <c r="V1873" s="12">
        <f t="shared" si="257"/>
        <v>-51.849999999999966</v>
      </c>
    </row>
    <row r="1874" spans="1:22" x14ac:dyDescent="0.25">
      <c r="A1874" s="6" t="s">
        <v>24</v>
      </c>
      <c r="B1874" s="6" t="s">
        <v>23</v>
      </c>
      <c r="C1874" s="27" t="s">
        <v>1162</v>
      </c>
      <c r="D1874" s="27" t="s">
        <v>1162</v>
      </c>
      <c r="E1874" s="6" t="s">
        <v>1054</v>
      </c>
      <c r="F1874" s="6" t="s">
        <v>1053</v>
      </c>
      <c r="G1874" s="27" t="s">
        <v>1052</v>
      </c>
      <c r="H1874" s="6" t="s">
        <v>1160</v>
      </c>
      <c r="I1874" s="6" t="s">
        <v>1161</v>
      </c>
      <c r="J1874" s="6" t="s">
        <v>1164</v>
      </c>
      <c r="K1874" s="12">
        <v>5</v>
      </c>
      <c r="L1874" s="9">
        <v>130.83000000000001</v>
      </c>
      <c r="M1874" s="12">
        <f t="shared" si="251"/>
        <v>654.15000000000009</v>
      </c>
      <c r="N1874" s="12">
        <v>3659.09</v>
      </c>
      <c r="O1874" s="11">
        <f t="shared" si="252"/>
        <v>5</v>
      </c>
      <c r="P1874" s="12">
        <f t="shared" si="253"/>
        <v>27.968279446610104</v>
      </c>
      <c r="Q1874" s="12">
        <f t="shared" si="254"/>
        <v>32.968279446610097</v>
      </c>
      <c r="R1874" s="6" t="str">
        <f t="shared" si="255"/>
        <v>YES</v>
      </c>
      <c r="S1874" s="6" t="str">
        <f t="shared" si="258"/>
        <v>YES</v>
      </c>
      <c r="T1874" s="12">
        <f t="shared" si="259"/>
        <v>1635.3750000000002</v>
      </c>
      <c r="U1874" s="12">
        <f t="shared" si="256"/>
        <v>4313.24</v>
      </c>
      <c r="V1874" s="12">
        <f t="shared" si="257"/>
        <v>-2677.8649999999998</v>
      </c>
    </row>
    <row r="1875" spans="1:22" x14ac:dyDescent="0.25">
      <c r="A1875" s="6" t="s">
        <v>24</v>
      </c>
      <c r="B1875" s="6" t="s">
        <v>23</v>
      </c>
      <c r="C1875" s="27" t="s">
        <v>1162</v>
      </c>
      <c r="D1875" s="27" t="s">
        <v>1162</v>
      </c>
      <c r="E1875" s="6" t="s">
        <v>1054</v>
      </c>
      <c r="F1875" s="6" t="s">
        <v>1053</v>
      </c>
      <c r="G1875" s="27" t="s">
        <v>1052</v>
      </c>
      <c r="H1875" s="6" t="s">
        <v>1160</v>
      </c>
      <c r="I1875" s="6" t="s">
        <v>1161</v>
      </c>
      <c r="J1875" s="6" t="s">
        <v>1165</v>
      </c>
      <c r="K1875" s="12">
        <v>5</v>
      </c>
      <c r="L1875" s="9">
        <v>267.95</v>
      </c>
      <c r="M1875" s="12">
        <f t="shared" si="251"/>
        <v>1339.75</v>
      </c>
      <c r="N1875" s="12">
        <v>12098.59</v>
      </c>
      <c r="O1875" s="11">
        <f t="shared" si="252"/>
        <v>5</v>
      </c>
      <c r="P1875" s="12">
        <f t="shared" si="253"/>
        <v>45.152416495614858</v>
      </c>
      <c r="Q1875" s="12">
        <f t="shared" si="254"/>
        <v>50.152416495614858</v>
      </c>
      <c r="R1875" s="6" t="str">
        <f t="shared" si="255"/>
        <v>YES</v>
      </c>
      <c r="S1875" s="6" t="str">
        <f t="shared" si="258"/>
        <v>YES</v>
      </c>
      <c r="T1875" s="12">
        <f t="shared" si="259"/>
        <v>3349.375</v>
      </c>
      <c r="U1875" s="12">
        <f t="shared" si="256"/>
        <v>13438.34</v>
      </c>
      <c r="V1875" s="12">
        <f t="shared" si="257"/>
        <v>-10088.965</v>
      </c>
    </row>
    <row r="1876" spans="1:22" x14ac:dyDescent="0.25">
      <c r="A1876" s="6" t="s">
        <v>24</v>
      </c>
      <c r="B1876" s="6" t="s">
        <v>23</v>
      </c>
      <c r="C1876" s="27" t="s">
        <v>1162</v>
      </c>
      <c r="D1876" s="27" t="s">
        <v>1162</v>
      </c>
      <c r="E1876" s="6" t="s">
        <v>1054</v>
      </c>
      <c r="F1876" s="6" t="s">
        <v>1053</v>
      </c>
      <c r="G1876" s="27" t="s">
        <v>1052</v>
      </c>
      <c r="H1876" s="6" t="s">
        <v>1160</v>
      </c>
      <c r="I1876" s="6" t="s">
        <v>1161</v>
      </c>
      <c r="J1876" s="6" t="s">
        <v>1165</v>
      </c>
      <c r="K1876" s="12">
        <v>6</v>
      </c>
      <c r="L1876" s="9">
        <v>79.2</v>
      </c>
      <c r="M1876" s="12">
        <f t="shared" ref="M1876:M1934" si="260">+K1876*L1876</f>
        <v>475.20000000000005</v>
      </c>
      <c r="O1876" s="11">
        <f t="shared" si="252"/>
        <v>6</v>
      </c>
      <c r="P1876" s="12">
        <f t="shared" si="253"/>
        <v>0</v>
      </c>
      <c r="Q1876" s="12">
        <f t="shared" si="254"/>
        <v>6</v>
      </c>
      <c r="R1876" s="6" t="str">
        <f t="shared" si="255"/>
        <v>NO</v>
      </c>
      <c r="S1876" s="6" t="str">
        <f t="shared" si="258"/>
        <v>YES</v>
      </c>
      <c r="T1876" s="12">
        <f t="shared" si="259"/>
        <v>990</v>
      </c>
      <c r="U1876" s="12">
        <f t="shared" si="256"/>
        <v>475.20000000000005</v>
      </c>
      <c r="V1876" s="12">
        <f t="shared" si="257"/>
        <v>514.79999999999995</v>
      </c>
    </row>
    <row r="1877" spans="1:22" x14ac:dyDescent="0.25">
      <c r="A1877" s="6" t="s">
        <v>24</v>
      </c>
      <c r="B1877" s="6" t="s">
        <v>23</v>
      </c>
      <c r="C1877" s="27" t="s">
        <v>1162</v>
      </c>
      <c r="D1877" s="27" t="s">
        <v>1162</v>
      </c>
      <c r="E1877" s="6" t="s">
        <v>1054</v>
      </c>
      <c r="F1877" s="6" t="s">
        <v>1053</v>
      </c>
      <c r="G1877" s="27" t="s">
        <v>1052</v>
      </c>
      <c r="H1877" s="6" t="s">
        <v>1160</v>
      </c>
      <c r="I1877" s="6" t="s">
        <v>1161</v>
      </c>
      <c r="J1877" s="6" t="s">
        <v>1165</v>
      </c>
      <c r="K1877" s="12">
        <v>12.5</v>
      </c>
      <c r="L1877" s="9">
        <v>4.83</v>
      </c>
      <c r="M1877" s="12">
        <f t="shared" si="260"/>
        <v>60.375</v>
      </c>
      <c r="O1877" s="11">
        <f t="shared" si="252"/>
        <v>12.5</v>
      </c>
      <c r="P1877" s="12">
        <f t="shared" si="253"/>
        <v>0</v>
      </c>
      <c r="Q1877" s="12">
        <f t="shared" si="254"/>
        <v>12.5</v>
      </c>
      <c r="R1877" s="6" t="str">
        <f t="shared" si="255"/>
        <v>YES</v>
      </c>
      <c r="S1877" s="6" t="str">
        <f t="shared" si="258"/>
        <v>YES</v>
      </c>
      <c r="T1877" s="12">
        <f t="shared" si="259"/>
        <v>60.375</v>
      </c>
      <c r="U1877" s="12">
        <f t="shared" si="256"/>
        <v>60.375</v>
      </c>
      <c r="V1877" s="12">
        <f t="shared" si="257"/>
        <v>0</v>
      </c>
    </row>
    <row r="1878" spans="1:22" x14ac:dyDescent="0.25">
      <c r="A1878" s="6" t="s">
        <v>24</v>
      </c>
      <c r="B1878" s="6" t="s">
        <v>23</v>
      </c>
      <c r="C1878" s="27" t="s">
        <v>1162</v>
      </c>
      <c r="D1878" s="27" t="s">
        <v>1162</v>
      </c>
      <c r="E1878" s="6" t="s">
        <v>1054</v>
      </c>
      <c r="F1878" s="6" t="s">
        <v>1053</v>
      </c>
      <c r="G1878" s="27" t="s">
        <v>1052</v>
      </c>
      <c r="H1878" s="6" t="s">
        <v>1160</v>
      </c>
      <c r="I1878" s="6" t="s">
        <v>1161</v>
      </c>
      <c r="J1878" s="6" t="s">
        <v>1165</v>
      </c>
      <c r="K1878" s="12">
        <v>13.5</v>
      </c>
      <c r="L1878" s="9">
        <v>0.13</v>
      </c>
      <c r="M1878" s="12">
        <f t="shared" si="260"/>
        <v>1.7550000000000001</v>
      </c>
      <c r="O1878" s="11">
        <f t="shared" si="252"/>
        <v>13.5</v>
      </c>
      <c r="P1878" s="12">
        <f t="shared" si="253"/>
        <v>0</v>
      </c>
      <c r="Q1878" s="12">
        <f t="shared" si="254"/>
        <v>13.5</v>
      </c>
      <c r="R1878" s="6" t="str">
        <f t="shared" si="255"/>
        <v>YES</v>
      </c>
      <c r="S1878" s="6" t="str">
        <f t="shared" si="258"/>
        <v>YES</v>
      </c>
      <c r="T1878" s="12">
        <f t="shared" si="259"/>
        <v>1.625</v>
      </c>
      <c r="U1878" s="12">
        <f t="shared" si="256"/>
        <v>1.7550000000000001</v>
      </c>
      <c r="V1878" s="12">
        <f t="shared" si="257"/>
        <v>-0.13000000000000012</v>
      </c>
    </row>
    <row r="1879" spans="1:22" x14ac:dyDescent="0.25">
      <c r="A1879" s="6" t="s">
        <v>24</v>
      </c>
      <c r="B1879" s="6" t="s">
        <v>23</v>
      </c>
      <c r="C1879" s="27" t="s">
        <v>1162</v>
      </c>
      <c r="D1879" s="27" t="s">
        <v>1162</v>
      </c>
      <c r="E1879" s="6" t="s">
        <v>1054</v>
      </c>
      <c r="F1879" s="6" t="s">
        <v>1053</v>
      </c>
      <c r="G1879" s="27" t="s">
        <v>1052</v>
      </c>
      <c r="H1879" s="6" t="s">
        <v>1160</v>
      </c>
      <c r="I1879" s="6" t="s">
        <v>1161</v>
      </c>
      <c r="J1879" s="6" t="s">
        <v>1165</v>
      </c>
      <c r="K1879" s="12">
        <v>15</v>
      </c>
      <c r="L1879" s="9">
        <v>1.93</v>
      </c>
      <c r="M1879" s="12">
        <f t="shared" si="260"/>
        <v>28.95</v>
      </c>
      <c r="O1879" s="11">
        <f t="shared" si="252"/>
        <v>15</v>
      </c>
      <c r="P1879" s="12">
        <f t="shared" si="253"/>
        <v>0</v>
      </c>
      <c r="Q1879" s="12">
        <f t="shared" si="254"/>
        <v>15</v>
      </c>
      <c r="R1879" s="6" t="str">
        <f t="shared" si="255"/>
        <v>YES</v>
      </c>
      <c r="S1879" s="6" t="str">
        <f t="shared" si="258"/>
        <v>YES</v>
      </c>
      <c r="T1879" s="12">
        <f t="shared" si="259"/>
        <v>24.125</v>
      </c>
      <c r="U1879" s="12">
        <f t="shared" si="256"/>
        <v>28.95</v>
      </c>
      <c r="V1879" s="12">
        <f t="shared" si="257"/>
        <v>-4.8249999999999993</v>
      </c>
    </row>
    <row r="1880" spans="1:22" x14ac:dyDescent="0.25">
      <c r="A1880" s="6" t="s">
        <v>24</v>
      </c>
      <c r="B1880" s="6" t="s">
        <v>23</v>
      </c>
      <c r="C1880" s="27" t="s">
        <v>1162</v>
      </c>
      <c r="D1880" s="27" t="s">
        <v>1162</v>
      </c>
      <c r="E1880" s="6" t="s">
        <v>1054</v>
      </c>
      <c r="F1880" s="6" t="s">
        <v>1053</v>
      </c>
      <c r="G1880" s="27" t="s">
        <v>1052</v>
      </c>
      <c r="H1880" s="6" t="s">
        <v>1160</v>
      </c>
      <c r="I1880" s="6" t="s">
        <v>1161</v>
      </c>
      <c r="J1880" s="6" t="s">
        <v>1166</v>
      </c>
      <c r="K1880" s="12">
        <v>5</v>
      </c>
      <c r="L1880" s="9">
        <v>131.97999999999999</v>
      </c>
      <c r="M1880" s="12">
        <f t="shared" si="260"/>
        <v>659.9</v>
      </c>
      <c r="N1880" s="12">
        <v>8005.66</v>
      </c>
      <c r="O1880" s="11">
        <f t="shared" si="252"/>
        <v>5</v>
      </c>
      <c r="P1880" s="12">
        <f t="shared" si="253"/>
        <v>60.658130019699961</v>
      </c>
      <c r="Q1880" s="12">
        <f t="shared" si="254"/>
        <v>65.658130019699954</v>
      </c>
      <c r="R1880" s="6" t="str">
        <f t="shared" si="255"/>
        <v>YES</v>
      </c>
      <c r="S1880" s="6" t="str">
        <f t="shared" si="258"/>
        <v>YES</v>
      </c>
      <c r="T1880" s="12">
        <f t="shared" si="259"/>
        <v>1649.7499999999998</v>
      </c>
      <c r="U1880" s="12">
        <f t="shared" si="256"/>
        <v>8665.56</v>
      </c>
      <c r="V1880" s="12">
        <f t="shared" si="257"/>
        <v>-7015.8099999999995</v>
      </c>
    </row>
    <row r="1881" spans="1:22" x14ac:dyDescent="0.25">
      <c r="A1881" s="6" t="s">
        <v>24</v>
      </c>
      <c r="B1881" s="6" t="s">
        <v>23</v>
      </c>
      <c r="C1881" s="27" t="s">
        <v>1162</v>
      </c>
      <c r="D1881" s="27" t="s">
        <v>1162</v>
      </c>
      <c r="E1881" s="6" t="s">
        <v>1054</v>
      </c>
      <c r="F1881" s="6" t="s">
        <v>1053</v>
      </c>
      <c r="G1881" s="27" t="s">
        <v>1052</v>
      </c>
      <c r="H1881" s="6" t="s">
        <v>1160</v>
      </c>
      <c r="I1881" s="6" t="s">
        <v>1161</v>
      </c>
      <c r="J1881" s="6" t="s">
        <v>1166</v>
      </c>
      <c r="K1881" s="12">
        <v>6</v>
      </c>
      <c r="L1881" s="9">
        <v>78.05</v>
      </c>
      <c r="M1881" s="12">
        <f t="shared" si="260"/>
        <v>468.29999999999995</v>
      </c>
      <c r="O1881" s="11">
        <f t="shared" si="252"/>
        <v>6</v>
      </c>
      <c r="P1881" s="12">
        <f t="shared" si="253"/>
        <v>0</v>
      </c>
      <c r="Q1881" s="12">
        <f t="shared" si="254"/>
        <v>6</v>
      </c>
      <c r="R1881" s="6" t="str">
        <f t="shared" si="255"/>
        <v>NO</v>
      </c>
      <c r="S1881" s="6" t="str">
        <f t="shared" si="258"/>
        <v>YES</v>
      </c>
      <c r="T1881" s="12">
        <f t="shared" si="259"/>
        <v>975.625</v>
      </c>
      <c r="U1881" s="12">
        <f t="shared" si="256"/>
        <v>468.29999999999995</v>
      </c>
      <c r="V1881" s="12">
        <f t="shared" si="257"/>
        <v>507.32500000000005</v>
      </c>
    </row>
    <row r="1882" spans="1:22" x14ac:dyDescent="0.25">
      <c r="A1882" s="6" t="s">
        <v>24</v>
      </c>
      <c r="B1882" s="6" t="s">
        <v>23</v>
      </c>
      <c r="C1882" s="27" t="s">
        <v>1162</v>
      </c>
      <c r="D1882" s="27" t="s">
        <v>1162</v>
      </c>
      <c r="E1882" s="6" t="s">
        <v>1054</v>
      </c>
      <c r="F1882" s="6" t="s">
        <v>1053</v>
      </c>
      <c r="G1882" s="27" t="s">
        <v>1052</v>
      </c>
      <c r="H1882" s="6" t="s">
        <v>1160</v>
      </c>
      <c r="I1882" s="6" t="s">
        <v>1161</v>
      </c>
      <c r="J1882" s="6" t="s">
        <v>1166</v>
      </c>
      <c r="K1882" s="12">
        <v>12.5</v>
      </c>
      <c r="L1882" s="9">
        <v>4.88</v>
      </c>
      <c r="M1882" s="12">
        <f t="shared" si="260"/>
        <v>61</v>
      </c>
      <c r="O1882" s="11">
        <f t="shared" si="252"/>
        <v>12.5</v>
      </c>
      <c r="P1882" s="12">
        <f t="shared" si="253"/>
        <v>0</v>
      </c>
      <c r="Q1882" s="12">
        <f t="shared" si="254"/>
        <v>12.5</v>
      </c>
      <c r="R1882" s="6" t="str">
        <f t="shared" si="255"/>
        <v>YES</v>
      </c>
      <c r="S1882" s="6" t="str">
        <f t="shared" si="258"/>
        <v>YES</v>
      </c>
      <c r="T1882" s="12">
        <f t="shared" si="259"/>
        <v>61</v>
      </c>
      <c r="U1882" s="12">
        <f t="shared" si="256"/>
        <v>61</v>
      </c>
      <c r="V1882" s="12">
        <f t="shared" si="257"/>
        <v>0</v>
      </c>
    </row>
    <row r="1883" spans="1:22" x14ac:dyDescent="0.25">
      <c r="A1883" s="6" t="s">
        <v>24</v>
      </c>
      <c r="B1883" s="6" t="s">
        <v>23</v>
      </c>
      <c r="C1883" s="27" t="s">
        <v>1162</v>
      </c>
      <c r="D1883" s="27" t="s">
        <v>1162</v>
      </c>
      <c r="E1883" s="6" t="s">
        <v>1054</v>
      </c>
      <c r="F1883" s="6" t="s">
        <v>1053</v>
      </c>
      <c r="G1883" s="27" t="s">
        <v>1052</v>
      </c>
      <c r="H1883" s="6" t="s">
        <v>1160</v>
      </c>
      <c r="I1883" s="6" t="s">
        <v>1161</v>
      </c>
      <c r="J1883" s="6" t="s">
        <v>1166</v>
      </c>
      <c r="K1883" s="12">
        <v>13.5</v>
      </c>
      <c r="L1883" s="9">
        <v>7.39</v>
      </c>
      <c r="M1883" s="12">
        <f t="shared" si="260"/>
        <v>99.765000000000001</v>
      </c>
      <c r="O1883" s="11">
        <f t="shared" si="252"/>
        <v>13.5</v>
      </c>
      <c r="P1883" s="12">
        <f t="shared" si="253"/>
        <v>0</v>
      </c>
      <c r="Q1883" s="12">
        <f t="shared" si="254"/>
        <v>13.5</v>
      </c>
      <c r="R1883" s="6" t="str">
        <f t="shared" si="255"/>
        <v>YES</v>
      </c>
      <c r="S1883" s="6" t="str">
        <f t="shared" si="258"/>
        <v>YES</v>
      </c>
      <c r="T1883" s="12">
        <f t="shared" si="259"/>
        <v>92.375</v>
      </c>
      <c r="U1883" s="12">
        <f t="shared" si="256"/>
        <v>99.765000000000001</v>
      </c>
      <c r="V1883" s="12">
        <f t="shared" si="257"/>
        <v>-7.3900000000000006</v>
      </c>
    </row>
    <row r="1884" spans="1:22" x14ac:dyDescent="0.25">
      <c r="A1884" s="6" t="s">
        <v>24</v>
      </c>
      <c r="B1884" s="6" t="s">
        <v>23</v>
      </c>
      <c r="C1884" s="27" t="s">
        <v>1162</v>
      </c>
      <c r="D1884" s="27" t="s">
        <v>1162</v>
      </c>
      <c r="E1884" s="6" t="s">
        <v>1054</v>
      </c>
      <c r="F1884" s="6" t="s">
        <v>1053</v>
      </c>
      <c r="G1884" s="27" t="s">
        <v>1052</v>
      </c>
      <c r="H1884" s="6" t="s">
        <v>1160</v>
      </c>
      <c r="I1884" s="6" t="s">
        <v>1161</v>
      </c>
      <c r="J1884" s="6" t="s">
        <v>1166</v>
      </c>
      <c r="K1884" s="12">
        <v>15</v>
      </c>
      <c r="L1884" s="9">
        <v>20.73</v>
      </c>
      <c r="M1884" s="12">
        <f t="shared" si="260"/>
        <v>310.95</v>
      </c>
      <c r="O1884" s="11">
        <f t="shared" ref="O1884:O1947" si="261">M1884/L1884</f>
        <v>15</v>
      </c>
      <c r="P1884" s="12">
        <f t="shared" si="253"/>
        <v>0</v>
      </c>
      <c r="Q1884" s="12">
        <f t="shared" si="254"/>
        <v>15</v>
      </c>
      <c r="R1884" s="6" t="str">
        <f t="shared" si="255"/>
        <v>YES</v>
      </c>
      <c r="S1884" s="6" t="str">
        <f t="shared" si="258"/>
        <v>YES</v>
      </c>
      <c r="T1884" s="12">
        <f t="shared" si="259"/>
        <v>259.125</v>
      </c>
      <c r="U1884" s="12">
        <f t="shared" si="256"/>
        <v>310.95</v>
      </c>
      <c r="V1884" s="12">
        <f t="shared" si="257"/>
        <v>-51.824999999999989</v>
      </c>
    </row>
    <row r="1885" spans="1:22" x14ac:dyDescent="0.25">
      <c r="A1885" s="6" t="s">
        <v>24</v>
      </c>
      <c r="B1885" s="6" t="s">
        <v>23</v>
      </c>
      <c r="C1885" s="27" t="s">
        <v>1162</v>
      </c>
      <c r="D1885" s="27" t="s">
        <v>1162</v>
      </c>
      <c r="E1885" s="6" t="s">
        <v>1054</v>
      </c>
      <c r="F1885" s="6" t="s">
        <v>1053</v>
      </c>
      <c r="G1885" s="27" t="s">
        <v>1052</v>
      </c>
      <c r="H1885" s="6" t="s">
        <v>1160</v>
      </c>
      <c r="I1885" s="6" t="s">
        <v>1161</v>
      </c>
      <c r="J1885" s="6" t="s">
        <v>1167</v>
      </c>
      <c r="K1885" s="12">
        <v>5</v>
      </c>
      <c r="L1885" s="9">
        <v>296.93</v>
      </c>
      <c r="M1885" s="12">
        <f t="shared" si="260"/>
        <v>1484.65</v>
      </c>
      <c r="N1885" s="12">
        <v>13093.77</v>
      </c>
      <c r="O1885" s="11">
        <f t="shared" si="261"/>
        <v>5</v>
      </c>
      <c r="P1885" s="12">
        <f t="shared" si="253"/>
        <v>44.097160947024548</v>
      </c>
      <c r="Q1885" s="12">
        <f t="shared" si="254"/>
        <v>49.097160947024548</v>
      </c>
      <c r="R1885" s="6" t="str">
        <f t="shared" si="255"/>
        <v>YES</v>
      </c>
      <c r="S1885" s="6" t="str">
        <f t="shared" si="258"/>
        <v>YES</v>
      </c>
      <c r="T1885" s="12">
        <f t="shared" si="259"/>
        <v>3711.625</v>
      </c>
      <c r="U1885" s="12">
        <f t="shared" si="256"/>
        <v>14578.42</v>
      </c>
      <c r="V1885" s="12">
        <f t="shared" si="257"/>
        <v>-10866.795</v>
      </c>
    </row>
    <row r="1886" spans="1:22" x14ac:dyDescent="0.25">
      <c r="A1886" s="6" t="s">
        <v>24</v>
      </c>
      <c r="B1886" s="6" t="s">
        <v>23</v>
      </c>
      <c r="C1886" s="27" t="s">
        <v>1162</v>
      </c>
      <c r="D1886" s="27" t="s">
        <v>1162</v>
      </c>
      <c r="E1886" s="6" t="s">
        <v>1054</v>
      </c>
      <c r="F1886" s="6" t="s">
        <v>1053</v>
      </c>
      <c r="G1886" s="27" t="s">
        <v>1052</v>
      </c>
      <c r="H1886" s="6" t="s">
        <v>1160</v>
      </c>
      <c r="I1886" s="6" t="s">
        <v>1161</v>
      </c>
      <c r="J1886" s="6" t="s">
        <v>1167</v>
      </c>
      <c r="K1886" s="12">
        <v>6</v>
      </c>
      <c r="L1886" s="9">
        <v>70.25</v>
      </c>
      <c r="M1886" s="12">
        <f t="shared" si="260"/>
        <v>421.5</v>
      </c>
      <c r="O1886" s="11">
        <f t="shared" si="261"/>
        <v>6</v>
      </c>
      <c r="P1886" s="12">
        <f t="shared" si="253"/>
        <v>0</v>
      </c>
      <c r="Q1886" s="12">
        <f t="shared" si="254"/>
        <v>6</v>
      </c>
      <c r="R1886" s="6" t="str">
        <f t="shared" si="255"/>
        <v>NO</v>
      </c>
      <c r="S1886" s="6" t="str">
        <f t="shared" si="258"/>
        <v>YES</v>
      </c>
      <c r="T1886" s="12">
        <f t="shared" si="259"/>
        <v>878.125</v>
      </c>
      <c r="U1886" s="12">
        <f t="shared" si="256"/>
        <v>421.5</v>
      </c>
      <c r="V1886" s="12">
        <f t="shared" si="257"/>
        <v>456.625</v>
      </c>
    </row>
    <row r="1887" spans="1:22" x14ac:dyDescent="0.25">
      <c r="A1887" s="6" t="s">
        <v>24</v>
      </c>
      <c r="B1887" s="6" t="s">
        <v>23</v>
      </c>
      <c r="C1887" s="27" t="s">
        <v>1162</v>
      </c>
      <c r="D1887" s="27" t="s">
        <v>1162</v>
      </c>
      <c r="E1887" s="6" t="s">
        <v>1054</v>
      </c>
      <c r="F1887" s="6" t="s">
        <v>1053</v>
      </c>
      <c r="G1887" s="27" t="s">
        <v>1052</v>
      </c>
      <c r="H1887" s="6" t="s">
        <v>1160</v>
      </c>
      <c r="I1887" s="6" t="s">
        <v>1161</v>
      </c>
      <c r="J1887" s="6" t="s">
        <v>1167</v>
      </c>
      <c r="K1887" s="12">
        <v>15</v>
      </c>
      <c r="L1887" s="9">
        <v>6.97</v>
      </c>
      <c r="M1887" s="12">
        <f t="shared" si="260"/>
        <v>104.55</v>
      </c>
      <c r="O1887" s="11">
        <f t="shared" si="261"/>
        <v>15</v>
      </c>
      <c r="P1887" s="12">
        <f t="shared" si="253"/>
        <v>0</v>
      </c>
      <c r="Q1887" s="12">
        <f t="shared" si="254"/>
        <v>15</v>
      </c>
      <c r="R1887" s="6" t="str">
        <f t="shared" si="255"/>
        <v>YES</v>
      </c>
      <c r="S1887" s="6" t="str">
        <f t="shared" si="258"/>
        <v>YES</v>
      </c>
      <c r="T1887" s="12">
        <f t="shared" si="259"/>
        <v>87.125</v>
      </c>
      <c r="U1887" s="12">
        <f t="shared" si="256"/>
        <v>104.55</v>
      </c>
      <c r="V1887" s="12">
        <f t="shared" si="257"/>
        <v>-17.424999999999997</v>
      </c>
    </row>
    <row r="1888" spans="1:22" x14ac:dyDescent="0.25">
      <c r="A1888" s="6" t="s">
        <v>24</v>
      </c>
      <c r="B1888" s="6" t="s">
        <v>23</v>
      </c>
      <c r="C1888" s="27" t="s">
        <v>1162</v>
      </c>
      <c r="D1888" s="27" t="s">
        <v>1162</v>
      </c>
      <c r="E1888" s="6" t="s">
        <v>1054</v>
      </c>
      <c r="F1888" s="6" t="s">
        <v>1053</v>
      </c>
      <c r="G1888" s="27" t="s">
        <v>1052</v>
      </c>
      <c r="H1888" s="6" t="s">
        <v>1160</v>
      </c>
      <c r="I1888" s="6" t="s">
        <v>1161</v>
      </c>
      <c r="J1888" s="6" t="s">
        <v>1168</v>
      </c>
      <c r="K1888" s="12">
        <v>5</v>
      </c>
      <c r="L1888" s="9">
        <v>402.5</v>
      </c>
      <c r="M1888" s="12">
        <f t="shared" si="260"/>
        <v>2012.5</v>
      </c>
      <c r="N1888" s="12">
        <v>17935.28</v>
      </c>
      <c r="O1888" s="11">
        <f t="shared" si="261"/>
        <v>5</v>
      </c>
      <c r="P1888" s="12">
        <f t="shared" si="253"/>
        <v>44.559701863354036</v>
      </c>
      <c r="Q1888" s="12">
        <f t="shared" si="254"/>
        <v>49.559701863354036</v>
      </c>
      <c r="R1888" s="6" t="str">
        <f t="shared" si="255"/>
        <v>YES</v>
      </c>
      <c r="S1888" s="6" t="str">
        <f t="shared" si="258"/>
        <v>YES</v>
      </c>
      <c r="T1888" s="12">
        <f t="shared" si="259"/>
        <v>5031.25</v>
      </c>
      <c r="U1888" s="12">
        <f t="shared" si="256"/>
        <v>19947.78</v>
      </c>
      <c r="V1888" s="12">
        <f t="shared" si="257"/>
        <v>-14916.529999999999</v>
      </c>
    </row>
    <row r="1889" spans="1:22" x14ac:dyDescent="0.25">
      <c r="A1889" s="6" t="s">
        <v>24</v>
      </c>
      <c r="B1889" s="6" t="s">
        <v>23</v>
      </c>
      <c r="C1889" s="27" t="s">
        <v>1162</v>
      </c>
      <c r="D1889" s="27" t="s">
        <v>1162</v>
      </c>
      <c r="E1889" s="6" t="s">
        <v>1054</v>
      </c>
      <c r="F1889" s="6" t="s">
        <v>1053</v>
      </c>
      <c r="G1889" s="27" t="s">
        <v>1052</v>
      </c>
      <c r="H1889" s="6" t="s">
        <v>1160</v>
      </c>
      <c r="I1889" s="6" t="s">
        <v>1161</v>
      </c>
      <c r="J1889" s="6" t="s">
        <v>1168</v>
      </c>
      <c r="K1889" s="12">
        <v>6</v>
      </c>
      <c r="L1889" s="9">
        <v>79.739999999999995</v>
      </c>
      <c r="M1889" s="12">
        <f t="shared" si="260"/>
        <v>478.43999999999994</v>
      </c>
      <c r="O1889" s="11">
        <f t="shared" si="261"/>
        <v>6</v>
      </c>
      <c r="P1889" s="12">
        <f t="shared" si="253"/>
        <v>0</v>
      </c>
      <c r="Q1889" s="12">
        <f t="shared" si="254"/>
        <v>6</v>
      </c>
      <c r="R1889" s="6" t="str">
        <f t="shared" si="255"/>
        <v>NO</v>
      </c>
      <c r="S1889" s="6" t="str">
        <f t="shared" si="258"/>
        <v>YES</v>
      </c>
      <c r="T1889" s="12">
        <f t="shared" si="259"/>
        <v>996.74999999999989</v>
      </c>
      <c r="U1889" s="12">
        <f t="shared" si="256"/>
        <v>478.43999999999994</v>
      </c>
      <c r="V1889" s="12">
        <f t="shared" si="257"/>
        <v>518.30999999999995</v>
      </c>
    </row>
    <row r="1890" spans="1:22" x14ac:dyDescent="0.25">
      <c r="A1890" s="6" t="s">
        <v>24</v>
      </c>
      <c r="B1890" s="6" t="s">
        <v>23</v>
      </c>
      <c r="C1890" s="27" t="s">
        <v>1162</v>
      </c>
      <c r="D1890" s="27" t="s">
        <v>1162</v>
      </c>
      <c r="E1890" s="6" t="s">
        <v>1054</v>
      </c>
      <c r="F1890" s="6" t="s">
        <v>1053</v>
      </c>
      <c r="G1890" s="27" t="s">
        <v>1052</v>
      </c>
      <c r="H1890" s="6" t="s">
        <v>1160</v>
      </c>
      <c r="I1890" s="6" t="s">
        <v>1161</v>
      </c>
      <c r="J1890" s="6" t="s">
        <v>1168</v>
      </c>
      <c r="K1890" s="12">
        <v>12.5</v>
      </c>
      <c r="L1890" s="9">
        <v>29.16</v>
      </c>
      <c r="M1890" s="12">
        <f t="shared" si="260"/>
        <v>364.5</v>
      </c>
      <c r="O1890" s="11">
        <f t="shared" si="261"/>
        <v>12.5</v>
      </c>
      <c r="P1890" s="12">
        <f t="shared" si="253"/>
        <v>0</v>
      </c>
      <c r="Q1890" s="12">
        <f t="shared" si="254"/>
        <v>12.5</v>
      </c>
      <c r="R1890" s="6" t="str">
        <f t="shared" si="255"/>
        <v>YES</v>
      </c>
      <c r="S1890" s="6" t="str">
        <f t="shared" si="258"/>
        <v>YES</v>
      </c>
      <c r="T1890" s="12">
        <f t="shared" si="259"/>
        <v>364.5</v>
      </c>
      <c r="U1890" s="12">
        <f t="shared" si="256"/>
        <v>364.5</v>
      </c>
      <c r="V1890" s="12">
        <f t="shared" si="257"/>
        <v>0</v>
      </c>
    </row>
    <row r="1891" spans="1:22" x14ac:dyDescent="0.25">
      <c r="A1891" s="6" t="s">
        <v>24</v>
      </c>
      <c r="B1891" s="6" t="s">
        <v>23</v>
      </c>
      <c r="C1891" s="27" t="s">
        <v>1162</v>
      </c>
      <c r="D1891" s="27" t="s">
        <v>1162</v>
      </c>
      <c r="E1891" s="6" t="s">
        <v>1054</v>
      </c>
      <c r="F1891" s="6" t="s">
        <v>1053</v>
      </c>
      <c r="G1891" s="27" t="s">
        <v>1052</v>
      </c>
      <c r="H1891" s="6" t="s">
        <v>1160</v>
      </c>
      <c r="I1891" s="6" t="s">
        <v>1161</v>
      </c>
      <c r="J1891" s="6" t="s">
        <v>1168</v>
      </c>
      <c r="K1891" s="12">
        <v>13.5</v>
      </c>
      <c r="L1891" s="9">
        <v>7.4</v>
      </c>
      <c r="M1891" s="12">
        <f t="shared" si="260"/>
        <v>99.9</v>
      </c>
      <c r="O1891" s="11">
        <f t="shared" si="261"/>
        <v>13.5</v>
      </c>
      <c r="P1891" s="12">
        <f t="shared" si="253"/>
        <v>0</v>
      </c>
      <c r="Q1891" s="12">
        <f t="shared" si="254"/>
        <v>13.5</v>
      </c>
      <c r="R1891" s="6" t="str">
        <f t="shared" si="255"/>
        <v>YES</v>
      </c>
      <c r="S1891" s="6" t="str">
        <f t="shared" si="258"/>
        <v>YES</v>
      </c>
      <c r="T1891" s="12">
        <f t="shared" si="259"/>
        <v>92.5</v>
      </c>
      <c r="U1891" s="12">
        <f t="shared" si="256"/>
        <v>99.9</v>
      </c>
      <c r="V1891" s="12">
        <f t="shared" si="257"/>
        <v>-7.4000000000000057</v>
      </c>
    </row>
    <row r="1892" spans="1:22" x14ac:dyDescent="0.25">
      <c r="A1892" s="6" t="s">
        <v>24</v>
      </c>
      <c r="B1892" s="6" t="s">
        <v>23</v>
      </c>
      <c r="C1892" s="27" t="s">
        <v>1162</v>
      </c>
      <c r="D1892" s="27" t="s">
        <v>1162</v>
      </c>
      <c r="E1892" s="6" t="s">
        <v>1054</v>
      </c>
      <c r="F1892" s="6" t="s">
        <v>1053</v>
      </c>
      <c r="G1892" s="27" t="s">
        <v>1052</v>
      </c>
      <c r="H1892" s="6" t="s">
        <v>1160</v>
      </c>
      <c r="I1892" s="6" t="s">
        <v>1161</v>
      </c>
      <c r="J1892" s="6" t="s">
        <v>1168</v>
      </c>
      <c r="K1892" s="12">
        <v>24</v>
      </c>
      <c r="L1892" s="9">
        <v>5.5</v>
      </c>
      <c r="M1892" s="12">
        <f t="shared" si="260"/>
        <v>132</v>
      </c>
      <c r="O1892" s="11">
        <f t="shared" si="261"/>
        <v>24</v>
      </c>
      <c r="P1892" s="12">
        <f t="shared" si="253"/>
        <v>0</v>
      </c>
      <c r="Q1892" s="12">
        <f t="shared" si="254"/>
        <v>24</v>
      </c>
      <c r="R1892" s="6" t="str">
        <f t="shared" si="255"/>
        <v>YES</v>
      </c>
      <c r="S1892" s="6" t="str">
        <f t="shared" si="258"/>
        <v>YES</v>
      </c>
      <c r="T1892" s="12">
        <f t="shared" si="259"/>
        <v>68.75</v>
      </c>
      <c r="U1892" s="12">
        <f t="shared" si="256"/>
        <v>132</v>
      </c>
      <c r="V1892" s="12">
        <f t="shared" si="257"/>
        <v>-63.25</v>
      </c>
    </row>
    <row r="1893" spans="1:22" x14ac:dyDescent="0.25">
      <c r="A1893" s="6" t="s">
        <v>24</v>
      </c>
      <c r="B1893" s="6" t="s">
        <v>23</v>
      </c>
      <c r="C1893" s="27" t="s">
        <v>1162</v>
      </c>
      <c r="D1893" s="27" t="s">
        <v>1162</v>
      </c>
      <c r="E1893" s="6" t="s">
        <v>1054</v>
      </c>
      <c r="F1893" s="6" t="s">
        <v>1053</v>
      </c>
      <c r="G1893" s="27" t="s">
        <v>1052</v>
      </c>
      <c r="H1893" s="6" t="s">
        <v>1160</v>
      </c>
      <c r="I1893" s="6" t="s">
        <v>1161</v>
      </c>
      <c r="J1893" s="6" t="s">
        <v>1168</v>
      </c>
      <c r="K1893" s="12">
        <v>12</v>
      </c>
      <c r="L1893" s="9">
        <v>12.35</v>
      </c>
      <c r="M1893" s="12">
        <f t="shared" si="260"/>
        <v>148.19999999999999</v>
      </c>
      <c r="O1893" s="11">
        <f t="shared" si="261"/>
        <v>12</v>
      </c>
      <c r="P1893" s="12">
        <f t="shared" si="253"/>
        <v>0</v>
      </c>
      <c r="Q1893" s="12">
        <f t="shared" si="254"/>
        <v>12</v>
      </c>
      <c r="R1893" s="6" t="str">
        <f t="shared" si="255"/>
        <v>NO</v>
      </c>
      <c r="S1893" s="6" t="str">
        <f t="shared" si="258"/>
        <v>YES</v>
      </c>
      <c r="T1893" s="12">
        <f t="shared" si="259"/>
        <v>154.375</v>
      </c>
      <c r="U1893" s="12">
        <f t="shared" si="256"/>
        <v>148.19999999999999</v>
      </c>
      <c r="V1893" s="12">
        <f t="shared" si="257"/>
        <v>6.1750000000000114</v>
      </c>
    </row>
    <row r="1894" spans="1:22" x14ac:dyDescent="0.25">
      <c r="A1894" s="6" t="s">
        <v>24</v>
      </c>
      <c r="B1894" s="6" t="s">
        <v>23</v>
      </c>
      <c r="C1894" s="27" t="s">
        <v>1162</v>
      </c>
      <c r="D1894" s="27" t="s">
        <v>1162</v>
      </c>
      <c r="E1894" s="6" t="s">
        <v>1054</v>
      </c>
      <c r="F1894" s="6" t="s">
        <v>1053</v>
      </c>
      <c r="G1894" s="27" t="s">
        <v>1052</v>
      </c>
      <c r="H1894" s="6" t="s">
        <v>1160</v>
      </c>
      <c r="I1894" s="6" t="s">
        <v>1161</v>
      </c>
      <c r="J1894" s="6" t="s">
        <v>1168</v>
      </c>
      <c r="K1894" s="12">
        <v>15</v>
      </c>
      <c r="L1894" s="9">
        <v>2.23</v>
      </c>
      <c r="M1894" s="12">
        <f t="shared" si="260"/>
        <v>33.450000000000003</v>
      </c>
      <c r="O1894" s="11">
        <f t="shared" si="261"/>
        <v>15.000000000000002</v>
      </c>
      <c r="P1894" s="12">
        <f t="shared" si="253"/>
        <v>0</v>
      </c>
      <c r="Q1894" s="12">
        <f t="shared" si="254"/>
        <v>15.000000000000002</v>
      </c>
      <c r="R1894" s="6" t="str">
        <f t="shared" si="255"/>
        <v>YES</v>
      </c>
      <c r="S1894" s="6" t="str">
        <f t="shared" si="258"/>
        <v>YES</v>
      </c>
      <c r="T1894" s="12">
        <f t="shared" si="259"/>
        <v>27.875</v>
      </c>
      <c r="U1894" s="12">
        <f t="shared" si="256"/>
        <v>33.450000000000003</v>
      </c>
      <c r="V1894" s="12">
        <f t="shared" si="257"/>
        <v>-5.5750000000000028</v>
      </c>
    </row>
    <row r="1895" spans="1:22" x14ac:dyDescent="0.25">
      <c r="A1895" s="6" t="s">
        <v>24</v>
      </c>
      <c r="B1895" s="6" t="s">
        <v>23</v>
      </c>
      <c r="C1895" s="27" t="s">
        <v>1162</v>
      </c>
      <c r="D1895" s="27" t="s">
        <v>1162</v>
      </c>
      <c r="E1895" s="6" t="s">
        <v>1054</v>
      </c>
      <c r="F1895" s="6" t="s">
        <v>1053</v>
      </c>
      <c r="G1895" s="27" t="s">
        <v>1052</v>
      </c>
      <c r="H1895" s="6" t="s">
        <v>1160</v>
      </c>
      <c r="I1895" s="6" t="s">
        <v>1161</v>
      </c>
      <c r="J1895" s="6" t="s">
        <v>1168</v>
      </c>
      <c r="K1895" s="12">
        <v>16</v>
      </c>
      <c r="L1895" s="9">
        <v>21.38</v>
      </c>
      <c r="M1895" s="12">
        <f t="shared" si="260"/>
        <v>342.08</v>
      </c>
      <c r="O1895" s="11">
        <f t="shared" si="261"/>
        <v>16</v>
      </c>
      <c r="P1895" s="12">
        <f t="shared" si="253"/>
        <v>0</v>
      </c>
      <c r="Q1895" s="12">
        <f t="shared" si="254"/>
        <v>16</v>
      </c>
      <c r="R1895" s="6" t="str">
        <f t="shared" si="255"/>
        <v>YES</v>
      </c>
      <c r="S1895" s="6" t="str">
        <f t="shared" si="258"/>
        <v>YES</v>
      </c>
      <c r="T1895" s="12">
        <f t="shared" si="259"/>
        <v>267.25</v>
      </c>
      <c r="U1895" s="12">
        <f t="shared" si="256"/>
        <v>342.08</v>
      </c>
      <c r="V1895" s="12">
        <f t="shared" si="257"/>
        <v>-74.829999999999984</v>
      </c>
    </row>
    <row r="1896" spans="1:22" x14ac:dyDescent="0.25">
      <c r="A1896" s="6" t="s">
        <v>24</v>
      </c>
      <c r="B1896" s="6" t="s">
        <v>23</v>
      </c>
      <c r="C1896" s="27" t="s">
        <v>1162</v>
      </c>
      <c r="D1896" s="27" t="s">
        <v>1162</v>
      </c>
      <c r="E1896" s="6" t="s">
        <v>1054</v>
      </c>
      <c r="F1896" s="6" t="s">
        <v>1053</v>
      </c>
      <c r="G1896" s="27" t="s">
        <v>1052</v>
      </c>
      <c r="H1896" s="6" t="s">
        <v>1160</v>
      </c>
      <c r="I1896" s="6" t="s">
        <v>1161</v>
      </c>
      <c r="J1896" s="6" t="s">
        <v>1169</v>
      </c>
      <c r="K1896" s="12">
        <v>5</v>
      </c>
      <c r="L1896" s="9">
        <v>313.08999999999997</v>
      </c>
      <c r="M1896" s="12">
        <f t="shared" si="260"/>
        <v>1565.4499999999998</v>
      </c>
      <c r="N1896" s="12">
        <f>13817.34+60</f>
        <v>13877.34</v>
      </c>
      <c r="O1896" s="11">
        <f t="shared" si="261"/>
        <v>5</v>
      </c>
      <c r="P1896" s="12">
        <f t="shared" si="253"/>
        <v>44.323804656807951</v>
      </c>
      <c r="Q1896" s="12">
        <f t="shared" si="254"/>
        <v>49.323804656807951</v>
      </c>
      <c r="R1896" s="6" t="str">
        <f t="shared" si="255"/>
        <v>YES</v>
      </c>
      <c r="S1896" s="6" t="str">
        <f t="shared" si="258"/>
        <v>YES</v>
      </c>
      <c r="T1896" s="12">
        <f t="shared" si="259"/>
        <v>3913.6249999999995</v>
      </c>
      <c r="U1896" s="12">
        <f t="shared" si="256"/>
        <v>15442.79</v>
      </c>
      <c r="V1896" s="12">
        <f t="shared" si="257"/>
        <v>-11529.165000000001</v>
      </c>
    </row>
    <row r="1897" spans="1:22" x14ac:dyDescent="0.25">
      <c r="A1897" s="6" t="s">
        <v>24</v>
      </c>
      <c r="B1897" s="6" t="s">
        <v>23</v>
      </c>
      <c r="C1897" s="27" t="s">
        <v>1162</v>
      </c>
      <c r="D1897" s="27" t="s">
        <v>1162</v>
      </c>
      <c r="E1897" s="6" t="s">
        <v>1054</v>
      </c>
      <c r="F1897" s="6" t="s">
        <v>1053</v>
      </c>
      <c r="G1897" s="27" t="s">
        <v>1052</v>
      </c>
      <c r="H1897" s="6" t="s">
        <v>1160</v>
      </c>
      <c r="I1897" s="6" t="s">
        <v>1161</v>
      </c>
      <c r="J1897" s="6" t="s">
        <v>1169</v>
      </c>
      <c r="K1897" s="12">
        <v>6</v>
      </c>
      <c r="L1897" s="9">
        <v>79.12</v>
      </c>
      <c r="M1897" s="12">
        <f t="shared" si="260"/>
        <v>474.72</v>
      </c>
      <c r="O1897" s="11">
        <f t="shared" si="261"/>
        <v>6</v>
      </c>
      <c r="P1897" s="12">
        <f t="shared" si="253"/>
        <v>0</v>
      </c>
      <c r="Q1897" s="12">
        <f t="shared" si="254"/>
        <v>6</v>
      </c>
      <c r="R1897" s="6" t="str">
        <f t="shared" si="255"/>
        <v>NO</v>
      </c>
      <c r="S1897" s="6" t="str">
        <f t="shared" si="258"/>
        <v>YES</v>
      </c>
      <c r="T1897" s="12">
        <f t="shared" si="259"/>
        <v>989</v>
      </c>
      <c r="U1897" s="12">
        <f t="shared" si="256"/>
        <v>474.72</v>
      </c>
      <c r="V1897" s="12">
        <f t="shared" si="257"/>
        <v>514.28</v>
      </c>
    </row>
    <row r="1898" spans="1:22" x14ac:dyDescent="0.25">
      <c r="A1898" s="6" t="s">
        <v>24</v>
      </c>
      <c r="B1898" s="6" t="s">
        <v>23</v>
      </c>
      <c r="C1898" s="27" t="s">
        <v>1162</v>
      </c>
      <c r="D1898" s="27" t="s">
        <v>1162</v>
      </c>
      <c r="E1898" s="6" t="s">
        <v>1054</v>
      </c>
      <c r="F1898" s="6" t="s">
        <v>1053</v>
      </c>
      <c r="G1898" s="27" t="s">
        <v>1052</v>
      </c>
      <c r="H1898" s="6" t="s">
        <v>1160</v>
      </c>
      <c r="I1898" s="6" t="s">
        <v>1161</v>
      </c>
      <c r="J1898" s="6" t="s">
        <v>1169</v>
      </c>
      <c r="K1898" s="12">
        <v>12.5</v>
      </c>
      <c r="L1898" s="9">
        <v>9.8699999999999992</v>
      </c>
      <c r="M1898" s="12">
        <f t="shared" si="260"/>
        <v>123.37499999999999</v>
      </c>
      <c r="O1898" s="11">
        <f t="shared" si="261"/>
        <v>12.5</v>
      </c>
      <c r="P1898" s="12">
        <f t="shared" si="253"/>
        <v>0</v>
      </c>
      <c r="Q1898" s="12">
        <f t="shared" si="254"/>
        <v>12.5</v>
      </c>
      <c r="R1898" s="6" t="str">
        <f t="shared" si="255"/>
        <v>YES</v>
      </c>
      <c r="S1898" s="6" t="str">
        <f t="shared" si="258"/>
        <v>YES</v>
      </c>
      <c r="T1898" s="12">
        <f t="shared" si="259"/>
        <v>123.37499999999999</v>
      </c>
      <c r="U1898" s="12">
        <f t="shared" si="256"/>
        <v>123.37499999999999</v>
      </c>
      <c r="V1898" s="12">
        <f t="shared" si="257"/>
        <v>0</v>
      </c>
    </row>
    <row r="1899" spans="1:22" x14ac:dyDescent="0.25">
      <c r="A1899" s="6" t="s">
        <v>24</v>
      </c>
      <c r="B1899" s="6" t="s">
        <v>23</v>
      </c>
      <c r="C1899" s="27" t="s">
        <v>1162</v>
      </c>
      <c r="D1899" s="27" t="s">
        <v>1162</v>
      </c>
      <c r="E1899" s="6" t="s">
        <v>1054</v>
      </c>
      <c r="F1899" s="6" t="s">
        <v>1053</v>
      </c>
      <c r="G1899" s="27" t="s">
        <v>1052</v>
      </c>
      <c r="H1899" s="6" t="s">
        <v>1160</v>
      </c>
      <c r="I1899" s="6" t="s">
        <v>1161</v>
      </c>
      <c r="J1899" s="6" t="s">
        <v>1169</v>
      </c>
      <c r="K1899" s="12">
        <v>13.5</v>
      </c>
      <c r="L1899" s="9">
        <v>1.65</v>
      </c>
      <c r="M1899" s="12">
        <f t="shared" si="260"/>
        <v>22.274999999999999</v>
      </c>
      <c r="O1899" s="11">
        <f t="shared" si="261"/>
        <v>13.5</v>
      </c>
      <c r="P1899" s="12">
        <f t="shared" si="253"/>
        <v>0</v>
      </c>
      <c r="Q1899" s="12">
        <f t="shared" si="254"/>
        <v>13.5</v>
      </c>
      <c r="R1899" s="6" t="str">
        <f t="shared" si="255"/>
        <v>YES</v>
      </c>
      <c r="S1899" s="6" t="str">
        <f t="shared" si="258"/>
        <v>YES</v>
      </c>
      <c r="T1899" s="12">
        <f t="shared" si="259"/>
        <v>20.625</v>
      </c>
      <c r="U1899" s="12">
        <f t="shared" si="256"/>
        <v>22.274999999999999</v>
      </c>
      <c r="V1899" s="12">
        <f t="shared" si="257"/>
        <v>-1.6499999999999986</v>
      </c>
    </row>
    <row r="1900" spans="1:22" x14ac:dyDescent="0.25">
      <c r="A1900" s="6" t="s">
        <v>24</v>
      </c>
      <c r="B1900" s="6" t="s">
        <v>23</v>
      </c>
      <c r="C1900" s="27" t="s">
        <v>1162</v>
      </c>
      <c r="D1900" s="27" t="s">
        <v>1162</v>
      </c>
      <c r="E1900" s="6" t="s">
        <v>1054</v>
      </c>
      <c r="F1900" s="6" t="s">
        <v>1053</v>
      </c>
      <c r="G1900" s="27" t="s">
        <v>1052</v>
      </c>
      <c r="H1900" s="6" t="s">
        <v>1160</v>
      </c>
      <c r="I1900" s="6" t="s">
        <v>1161</v>
      </c>
      <c r="J1900" s="6" t="s">
        <v>1169</v>
      </c>
      <c r="K1900" s="12">
        <v>15</v>
      </c>
      <c r="L1900" s="9">
        <v>28.06</v>
      </c>
      <c r="M1900" s="12">
        <f t="shared" si="260"/>
        <v>420.9</v>
      </c>
      <c r="O1900" s="11">
        <f t="shared" si="261"/>
        <v>15</v>
      </c>
      <c r="P1900" s="12">
        <f t="shared" si="253"/>
        <v>0</v>
      </c>
      <c r="Q1900" s="12">
        <f t="shared" si="254"/>
        <v>15</v>
      </c>
      <c r="R1900" s="6" t="str">
        <f t="shared" si="255"/>
        <v>YES</v>
      </c>
      <c r="S1900" s="6" t="str">
        <f t="shared" si="258"/>
        <v>YES</v>
      </c>
      <c r="T1900" s="12">
        <f t="shared" si="259"/>
        <v>350.75</v>
      </c>
      <c r="U1900" s="12">
        <f t="shared" si="256"/>
        <v>420.9</v>
      </c>
      <c r="V1900" s="12">
        <f t="shared" si="257"/>
        <v>-70.149999999999977</v>
      </c>
    </row>
    <row r="1901" spans="1:22" x14ac:dyDescent="0.25">
      <c r="A1901" s="6" t="s">
        <v>24</v>
      </c>
      <c r="B1901" s="6" t="s">
        <v>23</v>
      </c>
      <c r="C1901" s="27" t="s">
        <v>1162</v>
      </c>
      <c r="D1901" s="27" t="s">
        <v>1162</v>
      </c>
      <c r="E1901" s="6" t="s">
        <v>1054</v>
      </c>
      <c r="F1901" s="6" t="s">
        <v>1053</v>
      </c>
      <c r="G1901" s="27" t="s">
        <v>1052</v>
      </c>
      <c r="H1901" s="6" t="s">
        <v>1160</v>
      </c>
      <c r="I1901" s="6" t="s">
        <v>1161</v>
      </c>
      <c r="J1901" s="6" t="s">
        <v>1170</v>
      </c>
      <c r="K1901" s="12">
        <v>5</v>
      </c>
      <c r="L1901" s="9">
        <v>13.05</v>
      </c>
      <c r="M1901" s="12">
        <f t="shared" si="260"/>
        <v>65.25</v>
      </c>
      <c r="N1901" s="12">
        <v>353.06</v>
      </c>
      <c r="O1901" s="11">
        <f t="shared" si="261"/>
        <v>5</v>
      </c>
      <c r="P1901" s="12">
        <f t="shared" si="253"/>
        <v>27.054406130268198</v>
      </c>
      <c r="Q1901" s="12">
        <f t="shared" si="254"/>
        <v>32.054406130268198</v>
      </c>
      <c r="R1901" s="6" t="str">
        <f t="shared" si="255"/>
        <v>YES</v>
      </c>
      <c r="S1901" s="6" t="str">
        <f t="shared" si="258"/>
        <v>YES</v>
      </c>
      <c r="T1901" s="12">
        <f t="shared" si="259"/>
        <v>163.125</v>
      </c>
      <c r="U1901" s="12">
        <f t="shared" si="256"/>
        <v>418.31</v>
      </c>
      <c r="V1901" s="12">
        <f t="shared" si="257"/>
        <v>-255.185</v>
      </c>
    </row>
    <row r="1902" spans="1:22" x14ac:dyDescent="0.25">
      <c r="A1902" s="6" t="s">
        <v>24</v>
      </c>
      <c r="B1902" s="6" t="s">
        <v>23</v>
      </c>
      <c r="C1902" s="27" t="s">
        <v>1162</v>
      </c>
      <c r="D1902" s="27" t="s">
        <v>1162</v>
      </c>
      <c r="E1902" s="6" t="s">
        <v>1054</v>
      </c>
      <c r="F1902" s="6" t="s">
        <v>1053</v>
      </c>
      <c r="G1902" s="27" t="s">
        <v>1052</v>
      </c>
      <c r="H1902" s="6" t="s">
        <v>1160</v>
      </c>
      <c r="I1902" s="6" t="s">
        <v>1161</v>
      </c>
      <c r="J1902" s="6" t="s">
        <v>1171</v>
      </c>
      <c r="K1902" s="12">
        <v>5</v>
      </c>
      <c r="L1902" s="9">
        <v>380.5</v>
      </c>
      <c r="M1902" s="12">
        <f t="shared" si="260"/>
        <v>1902.5</v>
      </c>
      <c r="N1902" s="12">
        <v>17310.5</v>
      </c>
      <c r="O1902" s="11">
        <f t="shared" si="261"/>
        <v>5</v>
      </c>
      <c r="P1902" s="12">
        <f t="shared" si="253"/>
        <v>45.49408672798949</v>
      </c>
      <c r="Q1902" s="12">
        <f t="shared" si="254"/>
        <v>50.49408672798949</v>
      </c>
      <c r="R1902" s="6" t="str">
        <f t="shared" si="255"/>
        <v>YES</v>
      </c>
      <c r="S1902" s="6" t="str">
        <f t="shared" si="258"/>
        <v>YES</v>
      </c>
      <c r="T1902" s="12">
        <f t="shared" si="259"/>
        <v>4756.25</v>
      </c>
      <c r="U1902" s="12">
        <f t="shared" si="256"/>
        <v>19213</v>
      </c>
      <c r="V1902" s="12">
        <f t="shared" si="257"/>
        <v>-14456.75</v>
      </c>
    </row>
    <row r="1903" spans="1:22" x14ac:dyDescent="0.25">
      <c r="A1903" s="6" t="s">
        <v>24</v>
      </c>
      <c r="B1903" s="6" t="s">
        <v>23</v>
      </c>
      <c r="C1903" s="27" t="s">
        <v>1162</v>
      </c>
      <c r="D1903" s="27" t="s">
        <v>1162</v>
      </c>
      <c r="E1903" s="6" t="s">
        <v>1054</v>
      </c>
      <c r="F1903" s="6" t="s">
        <v>1053</v>
      </c>
      <c r="G1903" s="27" t="s">
        <v>1052</v>
      </c>
      <c r="H1903" s="6" t="s">
        <v>1160</v>
      </c>
      <c r="I1903" s="6" t="s">
        <v>1161</v>
      </c>
      <c r="J1903" s="6" t="s">
        <v>1171</v>
      </c>
      <c r="K1903" s="12">
        <v>6</v>
      </c>
      <c r="L1903" s="9">
        <v>80</v>
      </c>
      <c r="M1903" s="12">
        <f t="shared" si="260"/>
        <v>480</v>
      </c>
      <c r="O1903" s="11">
        <f t="shared" si="261"/>
        <v>6</v>
      </c>
      <c r="P1903" s="12">
        <f t="shared" si="253"/>
        <v>0</v>
      </c>
      <c r="Q1903" s="12">
        <f t="shared" si="254"/>
        <v>6</v>
      </c>
      <c r="R1903" s="6" t="str">
        <f t="shared" si="255"/>
        <v>NO</v>
      </c>
      <c r="S1903" s="6" t="str">
        <f t="shared" si="258"/>
        <v>YES</v>
      </c>
      <c r="T1903" s="12">
        <f t="shared" si="259"/>
        <v>1000</v>
      </c>
      <c r="U1903" s="12">
        <f t="shared" si="256"/>
        <v>480</v>
      </c>
      <c r="V1903" s="12">
        <f t="shared" si="257"/>
        <v>520</v>
      </c>
    </row>
    <row r="1904" spans="1:22" x14ac:dyDescent="0.25">
      <c r="A1904" s="6" t="s">
        <v>24</v>
      </c>
      <c r="B1904" s="6" t="s">
        <v>23</v>
      </c>
      <c r="C1904" s="27" t="s">
        <v>1162</v>
      </c>
      <c r="D1904" s="27" t="s">
        <v>1162</v>
      </c>
      <c r="E1904" s="6" t="s">
        <v>1054</v>
      </c>
      <c r="F1904" s="6" t="s">
        <v>1053</v>
      </c>
      <c r="G1904" s="27" t="s">
        <v>1052</v>
      </c>
      <c r="H1904" s="6" t="s">
        <v>1160</v>
      </c>
      <c r="I1904" s="6" t="s">
        <v>1161</v>
      </c>
      <c r="J1904" s="6" t="s">
        <v>1171</v>
      </c>
      <c r="K1904" s="12">
        <v>12.5</v>
      </c>
      <c r="L1904" s="9">
        <v>4.8099999999999996</v>
      </c>
      <c r="M1904" s="12">
        <f t="shared" si="260"/>
        <v>60.124999999999993</v>
      </c>
      <c r="O1904" s="11">
        <f t="shared" si="261"/>
        <v>12.5</v>
      </c>
      <c r="P1904" s="12">
        <f t="shared" si="253"/>
        <v>0</v>
      </c>
      <c r="Q1904" s="12">
        <f t="shared" si="254"/>
        <v>12.5</v>
      </c>
      <c r="R1904" s="6" t="str">
        <f t="shared" si="255"/>
        <v>YES</v>
      </c>
      <c r="S1904" s="6" t="str">
        <f t="shared" si="258"/>
        <v>YES</v>
      </c>
      <c r="T1904" s="12">
        <f t="shared" si="259"/>
        <v>60.124999999999993</v>
      </c>
      <c r="U1904" s="12">
        <f t="shared" si="256"/>
        <v>60.124999999999993</v>
      </c>
      <c r="V1904" s="12">
        <f t="shared" si="257"/>
        <v>0</v>
      </c>
    </row>
    <row r="1905" spans="1:22" x14ac:dyDescent="0.25">
      <c r="A1905" s="6" t="s">
        <v>24</v>
      </c>
      <c r="B1905" s="6" t="s">
        <v>23</v>
      </c>
      <c r="C1905" s="27" t="s">
        <v>1162</v>
      </c>
      <c r="D1905" s="27" t="s">
        <v>1162</v>
      </c>
      <c r="E1905" s="6" t="s">
        <v>1054</v>
      </c>
      <c r="F1905" s="6" t="s">
        <v>1053</v>
      </c>
      <c r="G1905" s="27" t="s">
        <v>1052</v>
      </c>
      <c r="H1905" s="6" t="s">
        <v>1160</v>
      </c>
      <c r="I1905" s="6" t="s">
        <v>1161</v>
      </c>
      <c r="J1905" s="6" t="s">
        <v>1171</v>
      </c>
      <c r="K1905" s="12">
        <v>13.5</v>
      </c>
      <c r="L1905" s="9">
        <v>10.1</v>
      </c>
      <c r="M1905" s="12">
        <f t="shared" si="260"/>
        <v>136.35</v>
      </c>
      <c r="O1905" s="11">
        <f t="shared" si="261"/>
        <v>13.5</v>
      </c>
      <c r="P1905" s="12">
        <f t="shared" si="253"/>
        <v>0</v>
      </c>
      <c r="Q1905" s="12">
        <f t="shared" si="254"/>
        <v>13.5</v>
      </c>
      <c r="R1905" s="6" t="str">
        <f t="shared" si="255"/>
        <v>YES</v>
      </c>
      <c r="S1905" s="6" t="str">
        <f t="shared" si="258"/>
        <v>YES</v>
      </c>
      <c r="T1905" s="12">
        <f t="shared" si="259"/>
        <v>126.25</v>
      </c>
      <c r="U1905" s="12">
        <f t="shared" si="256"/>
        <v>136.35</v>
      </c>
      <c r="V1905" s="12">
        <f t="shared" si="257"/>
        <v>-10.099999999999994</v>
      </c>
    </row>
    <row r="1906" spans="1:22" x14ac:dyDescent="0.25">
      <c r="A1906" s="6" t="s">
        <v>24</v>
      </c>
      <c r="B1906" s="6" t="s">
        <v>23</v>
      </c>
      <c r="C1906" s="27" t="s">
        <v>1162</v>
      </c>
      <c r="D1906" s="27" t="s">
        <v>1162</v>
      </c>
      <c r="E1906" s="6" t="s">
        <v>1054</v>
      </c>
      <c r="F1906" s="6" t="s">
        <v>1053</v>
      </c>
      <c r="G1906" s="27" t="s">
        <v>1052</v>
      </c>
      <c r="H1906" s="6" t="s">
        <v>1160</v>
      </c>
      <c r="I1906" s="6" t="s">
        <v>1161</v>
      </c>
      <c r="J1906" s="6" t="s">
        <v>1171</v>
      </c>
      <c r="K1906" s="12">
        <v>19.5</v>
      </c>
      <c r="L1906" s="9">
        <v>1.86</v>
      </c>
      <c r="M1906" s="12">
        <f t="shared" si="260"/>
        <v>36.270000000000003</v>
      </c>
      <c r="O1906" s="11">
        <f t="shared" si="261"/>
        <v>19.5</v>
      </c>
      <c r="P1906" s="12">
        <f t="shared" si="253"/>
        <v>0</v>
      </c>
      <c r="Q1906" s="12">
        <f t="shared" si="254"/>
        <v>19.5</v>
      </c>
      <c r="R1906" s="6" t="str">
        <f t="shared" si="255"/>
        <v>YES</v>
      </c>
      <c r="S1906" s="6" t="str">
        <f t="shared" si="258"/>
        <v>YES</v>
      </c>
      <c r="T1906" s="12">
        <f t="shared" si="259"/>
        <v>23.25</v>
      </c>
      <c r="U1906" s="12">
        <f t="shared" si="256"/>
        <v>36.270000000000003</v>
      </c>
      <c r="V1906" s="12">
        <f t="shared" si="257"/>
        <v>-13.020000000000003</v>
      </c>
    </row>
    <row r="1907" spans="1:22" x14ac:dyDescent="0.25">
      <c r="A1907" s="6" t="s">
        <v>24</v>
      </c>
      <c r="B1907" s="6" t="s">
        <v>23</v>
      </c>
      <c r="C1907" s="27" t="s">
        <v>1162</v>
      </c>
      <c r="D1907" s="27" t="s">
        <v>1162</v>
      </c>
      <c r="E1907" s="6" t="s">
        <v>1054</v>
      </c>
      <c r="F1907" s="6" t="s">
        <v>1053</v>
      </c>
      <c r="G1907" s="27" t="s">
        <v>1052</v>
      </c>
      <c r="H1907" s="6" t="s">
        <v>1160</v>
      </c>
      <c r="I1907" s="6" t="s">
        <v>1161</v>
      </c>
      <c r="J1907" s="6" t="s">
        <v>1171</v>
      </c>
      <c r="K1907" s="12">
        <v>12</v>
      </c>
      <c r="L1907" s="9">
        <v>10.87</v>
      </c>
      <c r="M1907" s="12">
        <f t="shared" si="260"/>
        <v>130.44</v>
      </c>
      <c r="O1907" s="11">
        <f t="shared" si="261"/>
        <v>12</v>
      </c>
      <c r="P1907" s="12">
        <f t="shared" si="253"/>
        <v>0</v>
      </c>
      <c r="Q1907" s="12">
        <f t="shared" si="254"/>
        <v>12</v>
      </c>
      <c r="R1907" s="6" t="str">
        <f t="shared" si="255"/>
        <v>NO</v>
      </c>
      <c r="S1907" s="6" t="str">
        <f t="shared" si="258"/>
        <v>YES</v>
      </c>
      <c r="T1907" s="12">
        <f t="shared" si="259"/>
        <v>135.875</v>
      </c>
      <c r="U1907" s="12">
        <f t="shared" si="256"/>
        <v>130.44</v>
      </c>
      <c r="V1907" s="12">
        <f t="shared" si="257"/>
        <v>5.4350000000000023</v>
      </c>
    </row>
    <row r="1908" spans="1:22" x14ac:dyDescent="0.25">
      <c r="A1908" s="6" t="s">
        <v>24</v>
      </c>
      <c r="B1908" s="6" t="s">
        <v>23</v>
      </c>
      <c r="C1908" s="27" t="s">
        <v>1162</v>
      </c>
      <c r="D1908" s="27" t="s">
        <v>1162</v>
      </c>
      <c r="E1908" s="6" t="s">
        <v>1054</v>
      </c>
      <c r="F1908" s="6" t="s">
        <v>1053</v>
      </c>
      <c r="G1908" s="27" t="s">
        <v>1052</v>
      </c>
      <c r="H1908" s="6" t="s">
        <v>1160</v>
      </c>
      <c r="I1908" s="6" t="s">
        <v>1161</v>
      </c>
      <c r="J1908" s="6" t="s">
        <v>1171</v>
      </c>
      <c r="K1908" s="12">
        <v>15</v>
      </c>
      <c r="L1908" s="9">
        <v>2.17</v>
      </c>
      <c r="M1908" s="12">
        <f t="shared" si="260"/>
        <v>32.549999999999997</v>
      </c>
      <c r="O1908" s="11">
        <f t="shared" si="261"/>
        <v>15</v>
      </c>
      <c r="P1908" s="12">
        <f t="shared" si="253"/>
        <v>0</v>
      </c>
      <c r="Q1908" s="12">
        <f t="shared" si="254"/>
        <v>15</v>
      </c>
      <c r="R1908" s="6" t="str">
        <f t="shared" si="255"/>
        <v>YES</v>
      </c>
      <c r="S1908" s="6" t="str">
        <f t="shared" si="258"/>
        <v>YES</v>
      </c>
      <c r="T1908" s="12">
        <f t="shared" si="259"/>
        <v>27.125</v>
      </c>
      <c r="U1908" s="12">
        <f t="shared" si="256"/>
        <v>32.549999999999997</v>
      </c>
      <c r="V1908" s="12">
        <f t="shared" si="257"/>
        <v>-5.4249999999999972</v>
      </c>
    </row>
    <row r="1909" spans="1:22" x14ac:dyDescent="0.25">
      <c r="A1909" s="6" t="s">
        <v>24</v>
      </c>
      <c r="B1909" s="6" t="s">
        <v>23</v>
      </c>
      <c r="C1909" s="27" t="s">
        <v>1162</v>
      </c>
      <c r="D1909" s="27" t="s">
        <v>1162</v>
      </c>
      <c r="E1909" s="6" t="s">
        <v>1054</v>
      </c>
      <c r="F1909" s="6" t="s">
        <v>1053</v>
      </c>
      <c r="G1909" s="27" t="s">
        <v>1052</v>
      </c>
      <c r="H1909" s="6" t="s">
        <v>1160</v>
      </c>
      <c r="I1909" s="6" t="s">
        <v>1161</v>
      </c>
      <c r="J1909" s="6" t="s">
        <v>1172</v>
      </c>
      <c r="K1909" s="12">
        <v>5</v>
      </c>
      <c r="L1909" s="9">
        <v>203.7</v>
      </c>
      <c r="M1909" s="12">
        <f t="shared" si="260"/>
        <v>1018.5</v>
      </c>
      <c r="N1909" s="12">
        <v>6316.93</v>
      </c>
      <c r="O1909" s="11">
        <f t="shared" si="261"/>
        <v>5</v>
      </c>
      <c r="P1909" s="12">
        <f t="shared" si="253"/>
        <v>31.010947471772216</v>
      </c>
      <c r="Q1909" s="12">
        <f t="shared" si="254"/>
        <v>36.010947471772219</v>
      </c>
      <c r="R1909" s="6" t="str">
        <f t="shared" si="255"/>
        <v>YES</v>
      </c>
      <c r="S1909" s="6" t="str">
        <f t="shared" si="258"/>
        <v>YES</v>
      </c>
      <c r="T1909" s="12">
        <f t="shared" si="259"/>
        <v>2546.25</v>
      </c>
      <c r="U1909" s="12">
        <f t="shared" si="256"/>
        <v>7335.43</v>
      </c>
      <c r="V1909" s="12">
        <f t="shared" si="257"/>
        <v>-4789.18</v>
      </c>
    </row>
    <row r="1910" spans="1:22" x14ac:dyDescent="0.25">
      <c r="A1910" s="6" t="s">
        <v>24</v>
      </c>
      <c r="B1910" s="6" t="s">
        <v>23</v>
      </c>
      <c r="C1910" s="27" t="s">
        <v>1162</v>
      </c>
      <c r="D1910" s="27" t="s">
        <v>1162</v>
      </c>
      <c r="E1910" s="6" t="s">
        <v>1054</v>
      </c>
      <c r="F1910" s="6" t="s">
        <v>1053</v>
      </c>
      <c r="G1910" s="27" t="s">
        <v>1052</v>
      </c>
      <c r="H1910" s="6" t="s">
        <v>1160</v>
      </c>
      <c r="I1910" s="6" t="s">
        <v>1161</v>
      </c>
      <c r="J1910" s="6" t="s">
        <v>1172</v>
      </c>
      <c r="K1910" s="12">
        <v>7</v>
      </c>
      <c r="L1910" s="9">
        <v>39.79</v>
      </c>
      <c r="M1910" s="12">
        <f t="shared" si="260"/>
        <v>278.52999999999997</v>
      </c>
      <c r="O1910" s="11">
        <f t="shared" si="261"/>
        <v>6.9999999999999991</v>
      </c>
      <c r="P1910" s="12">
        <f t="shared" si="253"/>
        <v>0</v>
      </c>
      <c r="Q1910" s="12">
        <f t="shared" si="254"/>
        <v>6.9999999999999991</v>
      </c>
      <c r="R1910" s="6" t="str">
        <f t="shared" si="255"/>
        <v>NO</v>
      </c>
      <c r="S1910" s="6" t="str">
        <f t="shared" si="258"/>
        <v>YES</v>
      </c>
      <c r="T1910" s="12">
        <f t="shared" si="259"/>
        <v>497.375</v>
      </c>
      <c r="U1910" s="12">
        <f t="shared" si="256"/>
        <v>278.52999999999997</v>
      </c>
      <c r="V1910" s="12">
        <f t="shared" si="257"/>
        <v>218.84500000000003</v>
      </c>
    </row>
    <row r="1911" spans="1:22" x14ac:dyDescent="0.25">
      <c r="A1911" s="6" t="s">
        <v>24</v>
      </c>
      <c r="B1911" s="6" t="s">
        <v>23</v>
      </c>
      <c r="C1911" s="27" t="s">
        <v>1162</v>
      </c>
      <c r="D1911" s="27" t="s">
        <v>1162</v>
      </c>
      <c r="E1911" s="6" t="s">
        <v>1054</v>
      </c>
      <c r="F1911" s="6" t="s">
        <v>1053</v>
      </c>
      <c r="G1911" s="27" t="s">
        <v>1052</v>
      </c>
      <c r="H1911" s="6" t="s">
        <v>1160</v>
      </c>
      <c r="I1911" s="6" t="s">
        <v>1161</v>
      </c>
      <c r="J1911" s="6" t="s">
        <v>1172</v>
      </c>
      <c r="K1911" s="12">
        <v>15</v>
      </c>
      <c r="L1911" s="9">
        <v>2.21</v>
      </c>
      <c r="M1911" s="12">
        <f t="shared" si="260"/>
        <v>33.15</v>
      </c>
      <c r="O1911" s="11">
        <f t="shared" si="261"/>
        <v>15</v>
      </c>
      <c r="P1911" s="12">
        <f t="shared" si="253"/>
        <v>0</v>
      </c>
      <c r="Q1911" s="12">
        <f t="shared" si="254"/>
        <v>15</v>
      </c>
      <c r="R1911" s="6" t="str">
        <f t="shared" si="255"/>
        <v>YES</v>
      </c>
      <c r="S1911" s="6" t="str">
        <f t="shared" si="258"/>
        <v>YES</v>
      </c>
      <c r="T1911" s="12">
        <f t="shared" si="259"/>
        <v>27.625</v>
      </c>
      <c r="U1911" s="12">
        <f t="shared" si="256"/>
        <v>33.15</v>
      </c>
      <c r="V1911" s="12">
        <f t="shared" si="257"/>
        <v>-5.5249999999999986</v>
      </c>
    </row>
    <row r="1912" spans="1:22" x14ac:dyDescent="0.25">
      <c r="A1912" s="6" t="s">
        <v>24</v>
      </c>
      <c r="B1912" s="6" t="s">
        <v>23</v>
      </c>
      <c r="C1912" s="27" t="s">
        <v>1162</v>
      </c>
      <c r="D1912" s="27" t="s">
        <v>1162</v>
      </c>
      <c r="E1912" s="6" t="s">
        <v>1054</v>
      </c>
      <c r="F1912" s="6" t="s">
        <v>1053</v>
      </c>
      <c r="G1912" s="27" t="s">
        <v>1052</v>
      </c>
      <c r="H1912" s="6" t="s">
        <v>1160</v>
      </c>
      <c r="I1912" s="6" t="s">
        <v>1161</v>
      </c>
      <c r="J1912" s="6" t="s">
        <v>1173</v>
      </c>
      <c r="K1912" s="12">
        <v>5</v>
      </c>
      <c r="L1912" s="9">
        <v>93.17</v>
      </c>
      <c r="M1912" s="12">
        <f t="shared" si="260"/>
        <v>465.85</v>
      </c>
      <c r="N1912" s="12">
        <v>2765.84</v>
      </c>
      <c r="O1912" s="11">
        <f t="shared" si="261"/>
        <v>5</v>
      </c>
      <c r="P1912" s="12">
        <f t="shared" si="253"/>
        <v>29.685950413223143</v>
      </c>
      <c r="Q1912" s="12">
        <f t="shared" si="254"/>
        <v>34.685950413223139</v>
      </c>
      <c r="R1912" s="6" t="str">
        <f t="shared" si="255"/>
        <v>YES</v>
      </c>
      <c r="S1912" s="6" t="str">
        <f t="shared" si="258"/>
        <v>YES</v>
      </c>
      <c r="T1912" s="12">
        <f t="shared" si="259"/>
        <v>1164.625</v>
      </c>
      <c r="U1912" s="12">
        <f t="shared" si="256"/>
        <v>3231.69</v>
      </c>
      <c r="V1912" s="12">
        <f t="shared" si="257"/>
        <v>-2067.0650000000001</v>
      </c>
    </row>
    <row r="1913" spans="1:22" x14ac:dyDescent="0.25">
      <c r="A1913" s="6" t="s">
        <v>24</v>
      </c>
      <c r="B1913" s="6" t="s">
        <v>23</v>
      </c>
      <c r="C1913" s="27" t="s">
        <v>1162</v>
      </c>
      <c r="D1913" s="27" t="s">
        <v>1162</v>
      </c>
      <c r="E1913" s="6" t="s">
        <v>1054</v>
      </c>
      <c r="F1913" s="6" t="s">
        <v>1053</v>
      </c>
      <c r="G1913" s="27" t="s">
        <v>1052</v>
      </c>
      <c r="H1913" s="6" t="s">
        <v>1160</v>
      </c>
      <c r="I1913" s="6" t="s">
        <v>1161</v>
      </c>
      <c r="J1913" s="6" t="s">
        <v>1173</v>
      </c>
      <c r="K1913" s="12">
        <v>7</v>
      </c>
      <c r="L1913" s="9">
        <v>66.739999999999995</v>
      </c>
      <c r="M1913" s="12">
        <f t="shared" si="260"/>
        <v>467.17999999999995</v>
      </c>
      <c r="O1913" s="11">
        <f t="shared" si="261"/>
        <v>7</v>
      </c>
      <c r="P1913" s="12">
        <f t="shared" si="253"/>
        <v>0</v>
      </c>
      <c r="Q1913" s="12">
        <f t="shared" si="254"/>
        <v>7</v>
      </c>
      <c r="R1913" s="6" t="str">
        <f t="shared" si="255"/>
        <v>NO</v>
      </c>
      <c r="S1913" s="6" t="str">
        <f t="shared" si="258"/>
        <v>YES</v>
      </c>
      <c r="T1913" s="12">
        <f t="shared" si="259"/>
        <v>834.24999999999989</v>
      </c>
      <c r="U1913" s="12">
        <f t="shared" si="256"/>
        <v>467.17999999999995</v>
      </c>
      <c r="V1913" s="12">
        <f t="shared" si="257"/>
        <v>367.06999999999994</v>
      </c>
    </row>
    <row r="1914" spans="1:22" x14ac:dyDescent="0.25">
      <c r="A1914" s="6" t="s">
        <v>24</v>
      </c>
      <c r="B1914" s="6" t="s">
        <v>23</v>
      </c>
      <c r="C1914" s="27" t="s">
        <v>1162</v>
      </c>
      <c r="D1914" s="27" t="s">
        <v>1162</v>
      </c>
      <c r="E1914" s="6" t="s">
        <v>1054</v>
      </c>
      <c r="F1914" s="6" t="s">
        <v>1053</v>
      </c>
      <c r="G1914" s="27" t="s">
        <v>1052</v>
      </c>
      <c r="H1914" s="6" t="s">
        <v>1160</v>
      </c>
      <c r="I1914" s="6" t="s">
        <v>1161</v>
      </c>
      <c r="J1914" s="6" t="s">
        <v>1173</v>
      </c>
      <c r="K1914" s="12">
        <v>15</v>
      </c>
      <c r="L1914" s="9">
        <v>0.7</v>
      </c>
      <c r="M1914" s="12">
        <f t="shared" si="260"/>
        <v>10.5</v>
      </c>
      <c r="O1914" s="11">
        <f t="shared" si="261"/>
        <v>15.000000000000002</v>
      </c>
      <c r="P1914" s="12">
        <f t="shared" si="253"/>
        <v>0</v>
      </c>
      <c r="Q1914" s="12">
        <f t="shared" si="254"/>
        <v>15.000000000000002</v>
      </c>
      <c r="R1914" s="6" t="str">
        <f t="shared" si="255"/>
        <v>YES</v>
      </c>
      <c r="S1914" s="6" t="str">
        <f t="shared" si="258"/>
        <v>YES</v>
      </c>
      <c r="T1914" s="12">
        <f t="shared" si="259"/>
        <v>8.75</v>
      </c>
      <c r="U1914" s="12">
        <f t="shared" si="256"/>
        <v>10.5</v>
      </c>
      <c r="V1914" s="12">
        <f t="shared" si="257"/>
        <v>-1.75</v>
      </c>
    </row>
    <row r="1915" spans="1:22" x14ac:dyDescent="0.25">
      <c r="A1915" s="6" t="s">
        <v>24</v>
      </c>
      <c r="B1915" s="6" t="s">
        <v>23</v>
      </c>
      <c r="C1915" s="27" t="s">
        <v>1162</v>
      </c>
      <c r="D1915" s="27" t="s">
        <v>1162</v>
      </c>
      <c r="E1915" s="6" t="s">
        <v>1054</v>
      </c>
      <c r="F1915" s="6" t="s">
        <v>1053</v>
      </c>
      <c r="G1915" s="27" t="s">
        <v>1052</v>
      </c>
      <c r="H1915" s="6" t="s">
        <v>1160</v>
      </c>
      <c r="I1915" s="6" t="s">
        <v>1161</v>
      </c>
      <c r="J1915" s="6" t="s">
        <v>1174</v>
      </c>
      <c r="K1915" s="12">
        <v>5</v>
      </c>
      <c r="L1915" s="9">
        <v>35.82</v>
      </c>
      <c r="M1915" s="12">
        <f t="shared" si="260"/>
        <v>179.1</v>
      </c>
      <c r="N1915" s="12">
        <v>1504.5</v>
      </c>
      <c r="O1915" s="11">
        <f t="shared" si="261"/>
        <v>5</v>
      </c>
      <c r="P1915" s="12">
        <f t="shared" si="253"/>
        <v>42.001675041876048</v>
      </c>
      <c r="Q1915" s="12">
        <f t="shared" si="254"/>
        <v>47.001675041876041</v>
      </c>
      <c r="R1915" s="6" t="str">
        <f t="shared" si="255"/>
        <v>YES</v>
      </c>
      <c r="S1915" s="6" t="str">
        <f t="shared" si="258"/>
        <v>YES</v>
      </c>
      <c r="T1915" s="12">
        <f t="shared" si="259"/>
        <v>447.75</v>
      </c>
      <c r="U1915" s="12">
        <f t="shared" si="256"/>
        <v>1683.6</v>
      </c>
      <c r="V1915" s="12">
        <f t="shared" si="257"/>
        <v>-1235.8499999999999</v>
      </c>
    </row>
    <row r="1916" spans="1:22" x14ac:dyDescent="0.25">
      <c r="A1916" s="6" t="s">
        <v>24</v>
      </c>
      <c r="B1916" s="6" t="s">
        <v>23</v>
      </c>
      <c r="C1916" s="27" t="s">
        <v>1162</v>
      </c>
      <c r="D1916" s="27" t="s">
        <v>1162</v>
      </c>
      <c r="E1916" s="6" t="s">
        <v>1054</v>
      </c>
      <c r="F1916" s="6" t="s">
        <v>1053</v>
      </c>
      <c r="G1916" s="27" t="s">
        <v>1052</v>
      </c>
      <c r="H1916" s="6" t="s">
        <v>1160</v>
      </c>
      <c r="I1916" s="6" t="s">
        <v>1161</v>
      </c>
      <c r="J1916" s="6" t="s">
        <v>1174</v>
      </c>
      <c r="K1916" s="12">
        <v>7</v>
      </c>
      <c r="L1916" s="9">
        <v>48.96</v>
      </c>
      <c r="M1916" s="12">
        <f t="shared" si="260"/>
        <v>342.72</v>
      </c>
      <c r="O1916" s="11">
        <f t="shared" si="261"/>
        <v>7</v>
      </c>
      <c r="P1916" s="12">
        <f t="shared" si="253"/>
        <v>0</v>
      </c>
      <c r="Q1916" s="12">
        <f t="shared" si="254"/>
        <v>7</v>
      </c>
      <c r="R1916" s="6" t="str">
        <f t="shared" si="255"/>
        <v>NO</v>
      </c>
      <c r="S1916" s="6" t="str">
        <f t="shared" si="258"/>
        <v>YES</v>
      </c>
      <c r="T1916" s="12">
        <f t="shared" si="259"/>
        <v>612</v>
      </c>
      <c r="U1916" s="12">
        <f t="shared" si="256"/>
        <v>342.72</v>
      </c>
      <c r="V1916" s="12">
        <f t="shared" si="257"/>
        <v>269.27999999999997</v>
      </c>
    </row>
    <row r="1917" spans="1:22" x14ac:dyDescent="0.25">
      <c r="A1917" s="6" t="s">
        <v>24</v>
      </c>
      <c r="B1917" s="6" t="s">
        <v>23</v>
      </c>
      <c r="C1917" s="27" t="s">
        <v>1162</v>
      </c>
      <c r="D1917" s="27" t="s">
        <v>1162</v>
      </c>
      <c r="E1917" s="6" t="s">
        <v>1054</v>
      </c>
      <c r="F1917" s="6" t="s">
        <v>1053</v>
      </c>
      <c r="G1917" s="27" t="s">
        <v>1052</v>
      </c>
      <c r="H1917" s="6" t="s">
        <v>1160</v>
      </c>
      <c r="I1917" s="6" t="s">
        <v>1161</v>
      </c>
      <c r="J1917" s="6" t="s">
        <v>1174</v>
      </c>
      <c r="K1917" s="12">
        <v>15</v>
      </c>
      <c r="L1917" s="9">
        <v>10.33</v>
      </c>
      <c r="M1917" s="12">
        <f t="shared" si="260"/>
        <v>154.94999999999999</v>
      </c>
      <c r="O1917" s="11">
        <f t="shared" si="261"/>
        <v>14.999999999999998</v>
      </c>
      <c r="P1917" s="12">
        <f t="shared" si="253"/>
        <v>0</v>
      </c>
      <c r="Q1917" s="12">
        <f t="shared" si="254"/>
        <v>14.999999999999998</v>
      </c>
      <c r="R1917" s="6" t="str">
        <f t="shared" si="255"/>
        <v>YES</v>
      </c>
      <c r="S1917" s="6" t="str">
        <f t="shared" si="258"/>
        <v>YES</v>
      </c>
      <c r="T1917" s="12">
        <f t="shared" si="259"/>
        <v>129.125</v>
      </c>
      <c r="U1917" s="12">
        <f t="shared" si="256"/>
        <v>154.94999999999999</v>
      </c>
      <c r="V1917" s="12">
        <f t="shared" si="257"/>
        <v>-25.824999999999989</v>
      </c>
    </row>
    <row r="1918" spans="1:22" x14ac:dyDescent="0.25">
      <c r="A1918" s="6" t="s">
        <v>24</v>
      </c>
      <c r="B1918" s="6" t="s">
        <v>23</v>
      </c>
      <c r="C1918" s="27" t="s">
        <v>1162</v>
      </c>
      <c r="D1918" s="27" t="s">
        <v>1162</v>
      </c>
      <c r="E1918" s="6" t="s">
        <v>1054</v>
      </c>
      <c r="F1918" s="6" t="s">
        <v>1053</v>
      </c>
      <c r="G1918" s="27" t="s">
        <v>1052</v>
      </c>
      <c r="H1918" s="6" t="s">
        <v>1160</v>
      </c>
      <c r="I1918" s="6" t="s">
        <v>1161</v>
      </c>
      <c r="J1918" s="6" t="s">
        <v>1175</v>
      </c>
      <c r="K1918" s="12">
        <v>5</v>
      </c>
      <c r="L1918" s="9">
        <v>195.37</v>
      </c>
      <c r="M1918" s="12">
        <f t="shared" si="260"/>
        <v>976.85</v>
      </c>
      <c r="N1918" s="12">
        <v>8388.4500000000007</v>
      </c>
      <c r="O1918" s="11">
        <f t="shared" si="261"/>
        <v>5</v>
      </c>
      <c r="P1918" s="12">
        <f t="shared" si="253"/>
        <v>42.936223575779294</v>
      </c>
      <c r="Q1918" s="12">
        <f t="shared" si="254"/>
        <v>47.936223575779294</v>
      </c>
      <c r="R1918" s="6" t="str">
        <f t="shared" si="255"/>
        <v>YES</v>
      </c>
      <c r="S1918" s="6" t="str">
        <f t="shared" si="258"/>
        <v>YES</v>
      </c>
      <c r="T1918" s="12">
        <f t="shared" si="259"/>
        <v>2442.125</v>
      </c>
      <c r="U1918" s="12">
        <f t="shared" si="256"/>
        <v>9365.3000000000011</v>
      </c>
      <c r="V1918" s="12">
        <f t="shared" si="257"/>
        <v>-6923.1750000000011</v>
      </c>
    </row>
    <row r="1919" spans="1:22" x14ac:dyDescent="0.25">
      <c r="A1919" s="6" t="s">
        <v>24</v>
      </c>
      <c r="B1919" s="6" t="s">
        <v>23</v>
      </c>
      <c r="C1919" s="27" t="s">
        <v>1162</v>
      </c>
      <c r="D1919" s="27" t="s">
        <v>1162</v>
      </c>
      <c r="E1919" s="6" t="s">
        <v>1054</v>
      </c>
      <c r="F1919" s="6" t="s">
        <v>1053</v>
      </c>
      <c r="G1919" s="27" t="s">
        <v>1052</v>
      </c>
      <c r="H1919" s="6" t="s">
        <v>1160</v>
      </c>
      <c r="I1919" s="6" t="s">
        <v>1161</v>
      </c>
      <c r="J1919" s="6" t="s">
        <v>1175</v>
      </c>
      <c r="K1919" s="12">
        <v>6</v>
      </c>
      <c r="L1919" s="9">
        <v>68.91</v>
      </c>
      <c r="M1919" s="12">
        <f t="shared" si="260"/>
        <v>413.46</v>
      </c>
      <c r="O1919" s="11">
        <f t="shared" si="261"/>
        <v>6</v>
      </c>
      <c r="P1919" s="12">
        <f t="shared" si="253"/>
        <v>0</v>
      </c>
      <c r="Q1919" s="12">
        <f t="shared" si="254"/>
        <v>6</v>
      </c>
      <c r="R1919" s="6" t="str">
        <f t="shared" si="255"/>
        <v>NO</v>
      </c>
      <c r="S1919" s="6" t="str">
        <f t="shared" si="258"/>
        <v>YES</v>
      </c>
      <c r="T1919" s="12">
        <f t="shared" si="259"/>
        <v>861.375</v>
      </c>
      <c r="U1919" s="12">
        <f t="shared" si="256"/>
        <v>413.46</v>
      </c>
      <c r="V1919" s="12">
        <f t="shared" si="257"/>
        <v>447.91500000000002</v>
      </c>
    </row>
    <row r="1920" spans="1:22" x14ac:dyDescent="0.25">
      <c r="A1920" s="6" t="s">
        <v>24</v>
      </c>
      <c r="B1920" s="6" t="s">
        <v>23</v>
      </c>
      <c r="C1920" s="27" t="s">
        <v>1162</v>
      </c>
      <c r="D1920" s="27" t="s">
        <v>1162</v>
      </c>
      <c r="E1920" s="6" t="s">
        <v>1054</v>
      </c>
      <c r="F1920" s="6" t="s">
        <v>1053</v>
      </c>
      <c r="G1920" s="27" t="s">
        <v>1052</v>
      </c>
      <c r="H1920" s="6" t="s">
        <v>1160</v>
      </c>
      <c r="I1920" s="6" t="s">
        <v>1161</v>
      </c>
      <c r="J1920" s="6" t="s">
        <v>1175</v>
      </c>
      <c r="K1920" s="12">
        <v>7.5</v>
      </c>
      <c r="L1920" s="9">
        <v>72.7</v>
      </c>
      <c r="M1920" s="12">
        <f t="shared" si="260"/>
        <v>545.25</v>
      </c>
      <c r="O1920" s="11">
        <f t="shared" si="261"/>
        <v>7.5</v>
      </c>
      <c r="P1920" s="12">
        <f t="shared" si="253"/>
        <v>0</v>
      </c>
      <c r="Q1920" s="12">
        <f t="shared" si="254"/>
        <v>7.5</v>
      </c>
      <c r="R1920" s="6" t="str">
        <f t="shared" si="255"/>
        <v>NO</v>
      </c>
      <c r="S1920" s="6" t="str">
        <f t="shared" si="258"/>
        <v>YES</v>
      </c>
      <c r="T1920" s="12">
        <f t="shared" si="259"/>
        <v>908.75</v>
      </c>
      <c r="U1920" s="12">
        <f t="shared" si="256"/>
        <v>545.25</v>
      </c>
      <c r="V1920" s="12">
        <f t="shared" si="257"/>
        <v>363.5</v>
      </c>
    </row>
    <row r="1921" spans="1:22" x14ac:dyDescent="0.25">
      <c r="A1921" s="6" t="s">
        <v>24</v>
      </c>
      <c r="B1921" s="6" t="s">
        <v>23</v>
      </c>
      <c r="C1921" s="27" t="s">
        <v>1162</v>
      </c>
      <c r="D1921" s="27" t="s">
        <v>1162</v>
      </c>
      <c r="E1921" s="6" t="s">
        <v>1054</v>
      </c>
      <c r="F1921" s="6" t="s">
        <v>1053</v>
      </c>
      <c r="G1921" s="27" t="s">
        <v>1052</v>
      </c>
      <c r="H1921" s="6" t="s">
        <v>1160</v>
      </c>
      <c r="I1921" s="6" t="s">
        <v>1161</v>
      </c>
      <c r="J1921" s="6" t="s">
        <v>1175</v>
      </c>
      <c r="K1921" s="12">
        <v>15</v>
      </c>
      <c r="L1921" s="9">
        <v>0.56999999999999995</v>
      </c>
      <c r="M1921" s="12">
        <f t="shared" si="260"/>
        <v>8.5499999999999989</v>
      </c>
      <c r="O1921" s="11">
        <f t="shared" si="261"/>
        <v>15</v>
      </c>
      <c r="P1921" s="12">
        <f t="shared" si="253"/>
        <v>0</v>
      </c>
      <c r="Q1921" s="12">
        <f t="shared" si="254"/>
        <v>15</v>
      </c>
      <c r="R1921" s="6" t="str">
        <f t="shared" si="255"/>
        <v>YES</v>
      </c>
      <c r="S1921" s="6" t="str">
        <f t="shared" si="258"/>
        <v>YES</v>
      </c>
      <c r="T1921" s="12">
        <f t="shared" si="259"/>
        <v>7.1249999999999991</v>
      </c>
      <c r="U1921" s="12">
        <f t="shared" si="256"/>
        <v>8.5499999999999989</v>
      </c>
      <c r="V1921" s="12">
        <f t="shared" si="257"/>
        <v>-1.4249999999999998</v>
      </c>
    </row>
    <row r="1922" spans="1:22" x14ac:dyDescent="0.25">
      <c r="A1922" s="6" t="s">
        <v>24</v>
      </c>
      <c r="B1922" s="6" t="s">
        <v>23</v>
      </c>
      <c r="C1922" s="27" t="s">
        <v>1162</v>
      </c>
      <c r="D1922" s="27" t="s">
        <v>1162</v>
      </c>
      <c r="E1922" s="6" t="s">
        <v>1054</v>
      </c>
      <c r="F1922" s="6" t="s">
        <v>1053</v>
      </c>
      <c r="G1922" s="27" t="s">
        <v>1052</v>
      </c>
      <c r="H1922" s="6" t="s">
        <v>1160</v>
      </c>
      <c r="I1922" s="6" t="s">
        <v>1161</v>
      </c>
      <c r="J1922" s="6" t="s">
        <v>1176</v>
      </c>
      <c r="K1922" s="12">
        <v>5</v>
      </c>
      <c r="L1922" s="9">
        <v>252.09</v>
      </c>
      <c r="M1922" s="12">
        <f t="shared" si="260"/>
        <v>1260.45</v>
      </c>
      <c r="N1922" s="12">
        <v>10572.56</v>
      </c>
      <c r="O1922" s="11">
        <f t="shared" si="261"/>
        <v>5</v>
      </c>
      <c r="P1922" s="12">
        <f t="shared" ref="P1922:P1985" si="262">N1922/L1922</f>
        <v>41.939624737197029</v>
      </c>
      <c r="Q1922" s="12">
        <f t="shared" ref="Q1922:Q1985" si="263">(M1922+N1922)/L1922</f>
        <v>46.939624737197036</v>
      </c>
      <c r="R1922" s="6" t="str">
        <f t="shared" ref="R1922:R1985" si="264">IF(Q1922&gt;12.49,"YES","NO")</f>
        <v>YES</v>
      </c>
      <c r="S1922" s="6" t="str">
        <f t="shared" si="258"/>
        <v>YES</v>
      </c>
      <c r="T1922" s="12">
        <f t="shared" si="259"/>
        <v>3151.125</v>
      </c>
      <c r="U1922" s="12">
        <f t="shared" ref="U1922:U1985" si="265">M1922+N1922</f>
        <v>11833.01</v>
      </c>
      <c r="V1922" s="12">
        <f t="shared" ref="V1922:V1985" si="266">T1922-U1922</f>
        <v>-8681.8850000000002</v>
      </c>
    </row>
    <row r="1923" spans="1:22" x14ac:dyDescent="0.25">
      <c r="A1923" s="6" t="s">
        <v>24</v>
      </c>
      <c r="B1923" s="6" t="s">
        <v>23</v>
      </c>
      <c r="C1923" s="27" t="s">
        <v>1162</v>
      </c>
      <c r="D1923" s="27" t="s">
        <v>1162</v>
      </c>
      <c r="E1923" s="6" t="s">
        <v>1054</v>
      </c>
      <c r="F1923" s="6" t="s">
        <v>1053</v>
      </c>
      <c r="G1923" s="27" t="s">
        <v>1052</v>
      </c>
      <c r="H1923" s="6" t="s">
        <v>1160</v>
      </c>
      <c r="I1923" s="6" t="s">
        <v>1161</v>
      </c>
      <c r="J1923" s="6" t="s">
        <v>1176</v>
      </c>
      <c r="K1923" s="12">
        <v>6</v>
      </c>
      <c r="L1923" s="9">
        <v>71.7</v>
      </c>
      <c r="M1923" s="12">
        <f t="shared" si="260"/>
        <v>430.20000000000005</v>
      </c>
      <c r="O1923" s="11">
        <f t="shared" si="261"/>
        <v>6</v>
      </c>
      <c r="P1923" s="12">
        <f t="shared" si="262"/>
        <v>0</v>
      </c>
      <c r="Q1923" s="12">
        <f t="shared" si="263"/>
        <v>6</v>
      </c>
      <c r="R1923" s="6" t="str">
        <f t="shared" si="264"/>
        <v>NO</v>
      </c>
      <c r="S1923" s="6" t="str">
        <f t="shared" si="258"/>
        <v>YES</v>
      </c>
      <c r="T1923" s="12">
        <f t="shared" si="259"/>
        <v>896.25</v>
      </c>
      <c r="U1923" s="12">
        <f t="shared" si="265"/>
        <v>430.20000000000005</v>
      </c>
      <c r="V1923" s="12">
        <f t="shared" si="266"/>
        <v>466.04999999999995</v>
      </c>
    </row>
    <row r="1924" spans="1:22" x14ac:dyDescent="0.25">
      <c r="A1924" s="6" t="s">
        <v>24</v>
      </c>
      <c r="B1924" s="6" t="s">
        <v>23</v>
      </c>
      <c r="C1924" s="27" t="s">
        <v>1162</v>
      </c>
      <c r="D1924" s="27" t="s">
        <v>1162</v>
      </c>
      <c r="E1924" s="6" t="s">
        <v>1054</v>
      </c>
      <c r="F1924" s="6" t="s">
        <v>1053</v>
      </c>
      <c r="G1924" s="27" t="s">
        <v>1052</v>
      </c>
      <c r="H1924" s="6" t="s">
        <v>1160</v>
      </c>
      <c r="I1924" s="6" t="s">
        <v>1161</v>
      </c>
      <c r="J1924" s="6" t="s">
        <v>1176</v>
      </c>
      <c r="K1924" s="12">
        <v>7.5</v>
      </c>
      <c r="L1924" s="9">
        <v>74.58</v>
      </c>
      <c r="M1924" s="12">
        <f t="shared" si="260"/>
        <v>559.35</v>
      </c>
      <c r="O1924" s="11">
        <f t="shared" si="261"/>
        <v>7.5000000000000009</v>
      </c>
      <c r="P1924" s="12">
        <f t="shared" si="262"/>
        <v>0</v>
      </c>
      <c r="Q1924" s="12">
        <f t="shared" si="263"/>
        <v>7.5000000000000009</v>
      </c>
      <c r="R1924" s="6" t="str">
        <f t="shared" si="264"/>
        <v>NO</v>
      </c>
      <c r="S1924" s="6" t="str">
        <f t="shared" ref="S1924:S1987" si="267">IF(O1924&gt;3.32,"YES","NO")</f>
        <v>YES</v>
      </c>
      <c r="T1924" s="12">
        <f t="shared" ref="T1924:T1987" si="268">L1924*12.5</f>
        <v>932.25</v>
      </c>
      <c r="U1924" s="12">
        <f t="shared" si="265"/>
        <v>559.35</v>
      </c>
      <c r="V1924" s="12">
        <f t="shared" si="266"/>
        <v>372.9</v>
      </c>
    </row>
    <row r="1925" spans="1:22" x14ac:dyDescent="0.25">
      <c r="A1925" s="6" t="s">
        <v>24</v>
      </c>
      <c r="B1925" s="6" t="s">
        <v>23</v>
      </c>
      <c r="C1925" s="27" t="s">
        <v>1162</v>
      </c>
      <c r="D1925" s="27" t="s">
        <v>1162</v>
      </c>
      <c r="E1925" s="6" t="s">
        <v>1054</v>
      </c>
      <c r="F1925" s="6" t="s">
        <v>1053</v>
      </c>
      <c r="G1925" s="27" t="s">
        <v>1052</v>
      </c>
      <c r="H1925" s="6" t="s">
        <v>1160</v>
      </c>
      <c r="I1925" s="6" t="s">
        <v>1161</v>
      </c>
      <c r="J1925" s="6" t="s">
        <v>1176</v>
      </c>
      <c r="K1925" s="12">
        <v>15</v>
      </c>
      <c r="L1925" s="9">
        <v>4.7</v>
      </c>
      <c r="M1925" s="12">
        <f t="shared" si="260"/>
        <v>70.5</v>
      </c>
      <c r="O1925" s="11">
        <f t="shared" si="261"/>
        <v>15</v>
      </c>
      <c r="P1925" s="12">
        <f t="shared" si="262"/>
        <v>0</v>
      </c>
      <c r="Q1925" s="12">
        <f t="shared" si="263"/>
        <v>15</v>
      </c>
      <c r="R1925" s="6" t="str">
        <f t="shared" si="264"/>
        <v>YES</v>
      </c>
      <c r="S1925" s="6" t="str">
        <f t="shared" si="267"/>
        <v>YES</v>
      </c>
      <c r="T1925" s="12">
        <f t="shared" si="268"/>
        <v>58.75</v>
      </c>
      <c r="U1925" s="12">
        <f t="shared" si="265"/>
        <v>70.5</v>
      </c>
      <c r="V1925" s="12">
        <f t="shared" si="266"/>
        <v>-11.75</v>
      </c>
    </row>
    <row r="1926" spans="1:22" x14ac:dyDescent="0.25">
      <c r="A1926" s="6" t="s">
        <v>24</v>
      </c>
      <c r="B1926" s="6" t="s">
        <v>23</v>
      </c>
      <c r="C1926" s="27" t="s">
        <v>1162</v>
      </c>
      <c r="D1926" s="27" t="s">
        <v>1162</v>
      </c>
      <c r="E1926" s="6" t="s">
        <v>1054</v>
      </c>
      <c r="F1926" s="6" t="s">
        <v>1053</v>
      </c>
      <c r="G1926" s="27" t="s">
        <v>1052</v>
      </c>
      <c r="H1926" s="6" t="s">
        <v>1160</v>
      </c>
      <c r="I1926" s="6" t="s">
        <v>1161</v>
      </c>
      <c r="J1926" s="6" t="s">
        <v>1177</v>
      </c>
      <c r="K1926" s="12">
        <v>5</v>
      </c>
      <c r="L1926" s="9">
        <v>316.85000000000002</v>
      </c>
      <c r="M1926" s="12">
        <f t="shared" si="260"/>
        <v>1584.25</v>
      </c>
      <c r="N1926" s="12">
        <v>14001.95</v>
      </c>
      <c r="O1926" s="11">
        <f t="shared" si="261"/>
        <v>5</v>
      </c>
      <c r="P1926" s="12">
        <f t="shared" si="262"/>
        <v>44.191099889537632</v>
      </c>
      <c r="Q1926" s="12">
        <f t="shared" si="263"/>
        <v>49.191099889537632</v>
      </c>
      <c r="R1926" s="6" t="str">
        <f t="shared" si="264"/>
        <v>YES</v>
      </c>
      <c r="S1926" s="6" t="str">
        <f t="shared" si="267"/>
        <v>YES</v>
      </c>
      <c r="T1926" s="12">
        <f t="shared" si="268"/>
        <v>3960.6250000000005</v>
      </c>
      <c r="U1926" s="12">
        <f t="shared" si="265"/>
        <v>15586.2</v>
      </c>
      <c r="V1926" s="12">
        <f t="shared" si="266"/>
        <v>-11625.575000000001</v>
      </c>
    </row>
    <row r="1927" spans="1:22" x14ac:dyDescent="0.25">
      <c r="A1927" s="6" t="s">
        <v>24</v>
      </c>
      <c r="B1927" s="6" t="s">
        <v>23</v>
      </c>
      <c r="C1927" s="27" t="s">
        <v>1162</v>
      </c>
      <c r="D1927" s="27" t="s">
        <v>1162</v>
      </c>
      <c r="E1927" s="6" t="s">
        <v>1054</v>
      </c>
      <c r="F1927" s="6" t="s">
        <v>1053</v>
      </c>
      <c r="G1927" s="27" t="s">
        <v>1052</v>
      </c>
      <c r="H1927" s="6" t="s">
        <v>1160</v>
      </c>
      <c r="I1927" s="6" t="s">
        <v>1161</v>
      </c>
      <c r="J1927" s="6" t="s">
        <v>1177</v>
      </c>
      <c r="K1927" s="12">
        <v>9</v>
      </c>
      <c r="L1927" s="9">
        <v>65.680000000000007</v>
      </c>
      <c r="M1927" s="12">
        <f t="shared" si="260"/>
        <v>591.12000000000012</v>
      </c>
      <c r="O1927" s="11">
        <f t="shared" si="261"/>
        <v>9</v>
      </c>
      <c r="P1927" s="12">
        <f t="shared" si="262"/>
        <v>0</v>
      </c>
      <c r="Q1927" s="12">
        <f t="shared" si="263"/>
        <v>9</v>
      </c>
      <c r="R1927" s="6" t="str">
        <f t="shared" si="264"/>
        <v>NO</v>
      </c>
      <c r="S1927" s="6" t="str">
        <f t="shared" si="267"/>
        <v>YES</v>
      </c>
      <c r="T1927" s="12">
        <f t="shared" si="268"/>
        <v>821.00000000000011</v>
      </c>
      <c r="U1927" s="12">
        <f t="shared" si="265"/>
        <v>591.12000000000012</v>
      </c>
      <c r="V1927" s="12">
        <f t="shared" si="266"/>
        <v>229.88</v>
      </c>
    </row>
    <row r="1928" spans="1:22" x14ac:dyDescent="0.25">
      <c r="A1928" s="6" t="s">
        <v>24</v>
      </c>
      <c r="B1928" s="6" t="s">
        <v>23</v>
      </c>
      <c r="C1928" s="27" t="s">
        <v>1162</v>
      </c>
      <c r="D1928" s="27" t="s">
        <v>1162</v>
      </c>
      <c r="E1928" s="6" t="s">
        <v>1054</v>
      </c>
      <c r="F1928" s="6" t="s">
        <v>1053</v>
      </c>
      <c r="G1928" s="27" t="s">
        <v>1052</v>
      </c>
      <c r="H1928" s="6" t="s">
        <v>1160</v>
      </c>
      <c r="I1928" s="6" t="s">
        <v>1161</v>
      </c>
      <c r="J1928" s="6" t="s">
        <v>1177</v>
      </c>
      <c r="K1928" s="12">
        <v>12.5</v>
      </c>
      <c r="L1928" s="9">
        <v>65.930000000000007</v>
      </c>
      <c r="M1928" s="12">
        <f t="shared" si="260"/>
        <v>824.12500000000011</v>
      </c>
      <c r="O1928" s="11">
        <f t="shared" si="261"/>
        <v>12.5</v>
      </c>
      <c r="P1928" s="12">
        <f t="shared" si="262"/>
        <v>0</v>
      </c>
      <c r="Q1928" s="12">
        <f t="shared" si="263"/>
        <v>12.5</v>
      </c>
      <c r="R1928" s="6" t="str">
        <f t="shared" si="264"/>
        <v>YES</v>
      </c>
      <c r="S1928" s="6" t="str">
        <f t="shared" si="267"/>
        <v>YES</v>
      </c>
      <c r="T1928" s="12">
        <f t="shared" si="268"/>
        <v>824.12500000000011</v>
      </c>
      <c r="U1928" s="12">
        <f t="shared" si="265"/>
        <v>824.12500000000011</v>
      </c>
      <c r="V1928" s="12">
        <f t="shared" si="266"/>
        <v>0</v>
      </c>
    </row>
    <row r="1929" spans="1:22" x14ac:dyDescent="0.25">
      <c r="A1929" s="6" t="s">
        <v>24</v>
      </c>
      <c r="B1929" s="6" t="s">
        <v>23</v>
      </c>
      <c r="C1929" s="27" t="s">
        <v>1162</v>
      </c>
      <c r="D1929" s="27" t="s">
        <v>1162</v>
      </c>
      <c r="E1929" s="6" t="s">
        <v>1054</v>
      </c>
      <c r="F1929" s="6" t="s">
        <v>1053</v>
      </c>
      <c r="G1929" s="27" t="s">
        <v>1052</v>
      </c>
      <c r="H1929" s="6" t="s">
        <v>1160</v>
      </c>
      <c r="I1929" s="6" t="s">
        <v>1161</v>
      </c>
      <c r="J1929" s="6" t="s">
        <v>1178</v>
      </c>
      <c r="K1929" s="12">
        <v>5</v>
      </c>
      <c r="L1929" s="9">
        <v>350.88</v>
      </c>
      <c r="M1929" s="12">
        <f t="shared" si="260"/>
        <v>1754.4</v>
      </c>
      <c r="N1929" s="12">
        <v>16295.2</v>
      </c>
      <c r="O1929" s="11">
        <f t="shared" si="261"/>
        <v>5</v>
      </c>
      <c r="P1929" s="12">
        <f t="shared" si="262"/>
        <v>46.440948472412224</v>
      </c>
      <c r="Q1929" s="12">
        <f t="shared" si="263"/>
        <v>51.440948472412231</v>
      </c>
      <c r="R1929" s="6" t="str">
        <f t="shared" si="264"/>
        <v>YES</v>
      </c>
      <c r="S1929" s="6" t="str">
        <f t="shared" si="267"/>
        <v>YES</v>
      </c>
      <c r="T1929" s="12">
        <f t="shared" si="268"/>
        <v>4386</v>
      </c>
      <c r="U1929" s="12">
        <f t="shared" si="265"/>
        <v>18049.600000000002</v>
      </c>
      <c r="V1929" s="12">
        <f t="shared" si="266"/>
        <v>-13663.600000000002</v>
      </c>
    </row>
    <row r="1930" spans="1:22" x14ac:dyDescent="0.25">
      <c r="A1930" s="6" t="s">
        <v>24</v>
      </c>
      <c r="B1930" s="6" t="s">
        <v>23</v>
      </c>
      <c r="C1930" s="27" t="s">
        <v>1162</v>
      </c>
      <c r="D1930" s="27" t="s">
        <v>1162</v>
      </c>
      <c r="E1930" s="6" t="s">
        <v>1054</v>
      </c>
      <c r="F1930" s="6" t="s">
        <v>1053</v>
      </c>
      <c r="G1930" s="27" t="s">
        <v>1052</v>
      </c>
      <c r="H1930" s="6" t="s">
        <v>1160</v>
      </c>
      <c r="I1930" s="6" t="s">
        <v>1161</v>
      </c>
      <c r="J1930" s="6" t="s">
        <v>1178</v>
      </c>
      <c r="K1930" s="12">
        <v>10</v>
      </c>
      <c r="L1930" s="9">
        <v>77.98</v>
      </c>
      <c r="M1930" s="12">
        <f t="shared" si="260"/>
        <v>779.80000000000007</v>
      </c>
      <c r="O1930" s="11">
        <f t="shared" si="261"/>
        <v>10</v>
      </c>
      <c r="P1930" s="12">
        <f t="shared" si="262"/>
        <v>0</v>
      </c>
      <c r="Q1930" s="12">
        <f t="shared" si="263"/>
        <v>10</v>
      </c>
      <c r="R1930" s="6" t="str">
        <f t="shared" si="264"/>
        <v>NO</v>
      </c>
      <c r="S1930" s="6" t="str">
        <f t="shared" si="267"/>
        <v>YES</v>
      </c>
      <c r="T1930" s="12">
        <f t="shared" si="268"/>
        <v>974.75</v>
      </c>
      <c r="U1930" s="12">
        <f t="shared" si="265"/>
        <v>779.80000000000007</v>
      </c>
      <c r="V1930" s="12">
        <f t="shared" si="266"/>
        <v>194.94999999999993</v>
      </c>
    </row>
    <row r="1931" spans="1:22" x14ac:dyDescent="0.25">
      <c r="A1931" s="6" t="s">
        <v>24</v>
      </c>
      <c r="B1931" s="6" t="s">
        <v>23</v>
      </c>
      <c r="C1931" s="27" t="s">
        <v>1162</v>
      </c>
      <c r="D1931" s="27" t="s">
        <v>1162</v>
      </c>
      <c r="E1931" s="6" t="s">
        <v>1054</v>
      </c>
      <c r="F1931" s="6" t="s">
        <v>1053</v>
      </c>
      <c r="G1931" s="27" t="s">
        <v>1052</v>
      </c>
      <c r="H1931" s="6" t="s">
        <v>1160</v>
      </c>
      <c r="I1931" s="6" t="s">
        <v>1161</v>
      </c>
      <c r="J1931" s="6" t="s">
        <v>1178</v>
      </c>
      <c r="K1931" s="12">
        <v>12.5</v>
      </c>
      <c r="L1931" s="9">
        <v>84.79</v>
      </c>
      <c r="M1931" s="12">
        <f t="shared" si="260"/>
        <v>1059.875</v>
      </c>
      <c r="O1931" s="11">
        <f t="shared" si="261"/>
        <v>12.499999999999998</v>
      </c>
      <c r="P1931" s="12">
        <f t="shared" si="262"/>
        <v>0</v>
      </c>
      <c r="Q1931" s="12">
        <f t="shared" si="263"/>
        <v>12.499999999999998</v>
      </c>
      <c r="R1931" s="6" t="str">
        <f t="shared" si="264"/>
        <v>YES</v>
      </c>
      <c r="S1931" s="6" t="str">
        <f t="shared" si="267"/>
        <v>YES</v>
      </c>
      <c r="T1931" s="12">
        <f t="shared" si="268"/>
        <v>1059.875</v>
      </c>
      <c r="U1931" s="12">
        <f t="shared" si="265"/>
        <v>1059.875</v>
      </c>
      <c r="V1931" s="12">
        <f t="shared" si="266"/>
        <v>0</v>
      </c>
    </row>
    <row r="1932" spans="1:22" x14ac:dyDescent="0.25">
      <c r="A1932" s="6" t="s">
        <v>24</v>
      </c>
      <c r="B1932" s="6" t="s">
        <v>23</v>
      </c>
      <c r="C1932" s="27" t="s">
        <v>1162</v>
      </c>
      <c r="D1932" s="27" t="s">
        <v>1162</v>
      </c>
      <c r="E1932" s="6" t="s">
        <v>1054</v>
      </c>
      <c r="F1932" s="6" t="s">
        <v>1053</v>
      </c>
      <c r="G1932" s="27" t="s">
        <v>1052</v>
      </c>
      <c r="H1932" s="6" t="s">
        <v>1160</v>
      </c>
      <c r="I1932" s="6" t="s">
        <v>1161</v>
      </c>
      <c r="J1932" s="6" t="s">
        <v>1178</v>
      </c>
      <c r="K1932" s="12">
        <v>20</v>
      </c>
      <c r="L1932" s="9">
        <v>1.41</v>
      </c>
      <c r="M1932" s="12">
        <f t="shared" si="260"/>
        <v>28.2</v>
      </c>
      <c r="O1932" s="11">
        <f t="shared" si="261"/>
        <v>20</v>
      </c>
      <c r="P1932" s="12">
        <f t="shared" si="262"/>
        <v>0</v>
      </c>
      <c r="Q1932" s="12">
        <f t="shared" si="263"/>
        <v>20</v>
      </c>
      <c r="R1932" s="6" t="str">
        <f t="shared" si="264"/>
        <v>YES</v>
      </c>
      <c r="S1932" s="6" t="str">
        <f t="shared" si="267"/>
        <v>YES</v>
      </c>
      <c r="T1932" s="12">
        <f t="shared" si="268"/>
        <v>17.625</v>
      </c>
      <c r="U1932" s="12">
        <f t="shared" si="265"/>
        <v>28.2</v>
      </c>
      <c r="V1932" s="12">
        <f t="shared" si="266"/>
        <v>-10.574999999999999</v>
      </c>
    </row>
    <row r="1933" spans="1:22" x14ac:dyDescent="0.25">
      <c r="A1933" s="6" t="s">
        <v>24</v>
      </c>
      <c r="B1933" s="6" t="s">
        <v>23</v>
      </c>
      <c r="C1933" s="27" t="s">
        <v>1162</v>
      </c>
      <c r="D1933" s="27" t="s">
        <v>1162</v>
      </c>
      <c r="E1933" s="6" t="s">
        <v>1054</v>
      </c>
      <c r="F1933" s="6" t="s">
        <v>1053</v>
      </c>
      <c r="G1933" s="27" t="s">
        <v>1052</v>
      </c>
      <c r="H1933" s="6" t="s">
        <v>1160</v>
      </c>
      <c r="I1933" s="6" t="s">
        <v>1161</v>
      </c>
      <c r="J1933" s="6" t="s">
        <v>1178</v>
      </c>
      <c r="K1933" s="12">
        <v>17.5</v>
      </c>
      <c r="L1933" s="9">
        <v>3.27</v>
      </c>
      <c r="M1933" s="12">
        <f t="shared" si="260"/>
        <v>57.225000000000001</v>
      </c>
      <c r="O1933" s="11">
        <f t="shared" si="261"/>
        <v>17.5</v>
      </c>
      <c r="P1933" s="12">
        <f t="shared" si="262"/>
        <v>0</v>
      </c>
      <c r="Q1933" s="12">
        <f t="shared" si="263"/>
        <v>17.5</v>
      </c>
      <c r="R1933" s="6" t="str">
        <f t="shared" si="264"/>
        <v>YES</v>
      </c>
      <c r="S1933" s="6" t="str">
        <f t="shared" si="267"/>
        <v>YES</v>
      </c>
      <c r="T1933" s="12">
        <f t="shared" si="268"/>
        <v>40.875</v>
      </c>
      <c r="U1933" s="12">
        <f t="shared" si="265"/>
        <v>57.225000000000001</v>
      </c>
      <c r="V1933" s="12">
        <f t="shared" si="266"/>
        <v>-16.350000000000001</v>
      </c>
    </row>
    <row r="1934" spans="1:22" x14ac:dyDescent="0.25">
      <c r="A1934" s="6" t="s">
        <v>24</v>
      </c>
      <c r="B1934" s="6" t="s">
        <v>23</v>
      </c>
      <c r="C1934" s="27" t="s">
        <v>1162</v>
      </c>
      <c r="D1934" s="27" t="s">
        <v>1162</v>
      </c>
      <c r="E1934" s="6" t="s">
        <v>1054</v>
      </c>
      <c r="F1934" s="6" t="s">
        <v>1053</v>
      </c>
      <c r="G1934" s="27" t="s">
        <v>1052</v>
      </c>
      <c r="H1934" s="6" t="s">
        <v>1160</v>
      </c>
      <c r="I1934" s="6" t="s">
        <v>1161</v>
      </c>
      <c r="J1934" s="6" t="s">
        <v>1178</v>
      </c>
      <c r="K1934" s="12">
        <v>15</v>
      </c>
      <c r="L1934" s="9">
        <v>3.76</v>
      </c>
      <c r="M1934" s="12">
        <f t="shared" si="260"/>
        <v>56.4</v>
      </c>
      <c r="O1934" s="11">
        <f t="shared" si="261"/>
        <v>15</v>
      </c>
      <c r="P1934" s="12">
        <f t="shared" si="262"/>
        <v>0</v>
      </c>
      <c r="Q1934" s="12">
        <f t="shared" si="263"/>
        <v>15</v>
      </c>
      <c r="R1934" s="6" t="str">
        <f t="shared" si="264"/>
        <v>YES</v>
      </c>
      <c r="S1934" s="6" t="str">
        <f t="shared" si="267"/>
        <v>YES</v>
      </c>
      <c r="T1934" s="12">
        <f t="shared" si="268"/>
        <v>47</v>
      </c>
      <c r="U1934" s="12">
        <f t="shared" si="265"/>
        <v>56.4</v>
      </c>
      <c r="V1934" s="12">
        <f t="shared" si="266"/>
        <v>-9.3999999999999986</v>
      </c>
    </row>
    <row r="1935" spans="1:22" x14ac:dyDescent="0.25">
      <c r="A1935" s="6" t="s">
        <v>24</v>
      </c>
      <c r="B1935" s="6" t="s">
        <v>23</v>
      </c>
      <c r="C1935" t="s">
        <v>1179</v>
      </c>
      <c r="D1935" t="s">
        <v>1179</v>
      </c>
      <c r="E1935" s="6" t="s">
        <v>1257</v>
      </c>
      <c r="G1935" s="6" t="s">
        <v>1258</v>
      </c>
      <c r="H1935" t="s">
        <v>1180</v>
      </c>
      <c r="I1935" s="6" t="s">
        <v>1181</v>
      </c>
      <c r="J1935" s="6" t="s">
        <v>1182</v>
      </c>
      <c r="K1935" s="12">
        <v>5</v>
      </c>
      <c r="L1935" s="9">
        <v>74.37</v>
      </c>
      <c r="M1935" s="12">
        <v>379.35</v>
      </c>
      <c r="N1935" s="12">
        <v>1301.2</v>
      </c>
      <c r="O1935" s="11">
        <f t="shared" si="261"/>
        <v>5.1008471157724893</v>
      </c>
      <c r="P1935" s="12">
        <f t="shared" si="262"/>
        <v>17.496302272421676</v>
      </c>
      <c r="Q1935" s="12">
        <f t="shared" si="263"/>
        <v>22.597149388194165</v>
      </c>
      <c r="R1935" s="6" t="str">
        <f t="shared" si="264"/>
        <v>YES</v>
      </c>
      <c r="S1935" s="6" t="str">
        <f t="shared" si="267"/>
        <v>YES</v>
      </c>
      <c r="T1935" s="12">
        <f t="shared" si="268"/>
        <v>929.625</v>
      </c>
      <c r="U1935" s="12">
        <f t="shared" si="265"/>
        <v>1680.5500000000002</v>
      </c>
      <c r="V1935" s="12">
        <f t="shared" si="266"/>
        <v>-750.92500000000018</v>
      </c>
    </row>
    <row r="1936" spans="1:22" x14ac:dyDescent="0.25">
      <c r="A1936" s="6" t="s">
        <v>24</v>
      </c>
      <c r="B1936" s="6" t="s">
        <v>23</v>
      </c>
      <c r="C1936" t="s">
        <v>1179</v>
      </c>
      <c r="D1936" t="s">
        <v>1179</v>
      </c>
      <c r="E1936" s="6" t="s">
        <v>1257</v>
      </c>
      <c r="G1936" s="6" t="s">
        <v>1258</v>
      </c>
      <c r="H1936" t="s">
        <v>1180</v>
      </c>
      <c r="I1936" s="6" t="s">
        <v>1181</v>
      </c>
      <c r="J1936" s="6" t="s">
        <v>1183</v>
      </c>
      <c r="K1936" s="12">
        <v>5</v>
      </c>
      <c r="L1936" s="9">
        <v>305.52999999999997</v>
      </c>
      <c r="M1936" s="12">
        <v>2007.81</v>
      </c>
      <c r="N1936" s="12">
        <v>4503</v>
      </c>
      <c r="O1936" s="11">
        <f t="shared" si="261"/>
        <v>6.5715641671848921</v>
      </c>
      <c r="P1936" s="12">
        <f t="shared" si="262"/>
        <v>14.738323568880308</v>
      </c>
      <c r="Q1936" s="12">
        <f t="shared" si="263"/>
        <v>21.3098877360652</v>
      </c>
      <c r="R1936" s="6" t="str">
        <f t="shared" si="264"/>
        <v>YES</v>
      </c>
      <c r="S1936" s="6" t="str">
        <f t="shared" si="267"/>
        <v>YES</v>
      </c>
      <c r="T1936" s="12">
        <f t="shared" si="268"/>
        <v>3819.1249999999995</v>
      </c>
      <c r="U1936" s="12">
        <f t="shared" si="265"/>
        <v>6510.8099999999995</v>
      </c>
      <c r="V1936" s="12">
        <f t="shared" si="266"/>
        <v>-2691.6849999999999</v>
      </c>
    </row>
    <row r="1937" spans="1:22" x14ac:dyDescent="0.25">
      <c r="A1937" s="6" t="s">
        <v>24</v>
      </c>
      <c r="B1937" s="6" t="s">
        <v>23</v>
      </c>
      <c r="C1937" t="s">
        <v>1179</v>
      </c>
      <c r="D1937" t="s">
        <v>1179</v>
      </c>
      <c r="E1937" s="6" t="s">
        <v>1257</v>
      </c>
      <c r="G1937" s="6" t="s">
        <v>1258</v>
      </c>
      <c r="H1937" t="s">
        <v>1180</v>
      </c>
      <c r="I1937" s="6" t="s">
        <v>1181</v>
      </c>
      <c r="J1937" s="6" t="s">
        <v>1184</v>
      </c>
      <c r="K1937" s="12">
        <v>5</v>
      </c>
      <c r="L1937" s="9">
        <v>181.08</v>
      </c>
      <c r="M1937" s="12">
        <v>905.4</v>
      </c>
      <c r="N1937" s="12">
        <v>5165.58</v>
      </c>
      <c r="O1937" s="11">
        <f t="shared" si="261"/>
        <v>4.9999999999999991</v>
      </c>
      <c r="P1937" s="12">
        <f t="shared" si="262"/>
        <v>28.526507620941018</v>
      </c>
      <c r="Q1937" s="12">
        <f t="shared" si="263"/>
        <v>33.526507620941018</v>
      </c>
      <c r="R1937" s="6" t="str">
        <f t="shared" si="264"/>
        <v>YES</v>
      </c>
      <c r="S1937" s="6" t="str">
        <f t="shared" si="267"/>
        <v>YES</v>
      </c>
      <c r="T1937" s="12">
        <f t="shared" si="268"/>
        <v>2263.5</v>
      </c>
      <c r="U1937" s="12">
        <f t="shared" si="265"/>
        <v>6070.98</v>
      </c>
      <c r="V1937" s="12">
        <f t="shared" si="266"/>
        <v>-3807.4799999999996</v>
      </c>
    </row>
    <row r="1938" spans="1:22" x14ac:dyDescent="0.25">
      <c r="A1938" s="6" t="s">
        <v>24</v>
      </c>
      <c r="B1938" s="6" t="s">
        <v>23</v>
      </c>
      <c r="C1938" t="s">
        <v>1179</v>
      </c>
      <c r="D1938" t="s">
        <v>1179</v>
      </c>
      <c r="E1938" s="6" t="s">
        <v>1257</v>
      </c>
      <c r="G1938" s="6" t="s">
        <v>1258</v>
      </c>
      <c r="H1938" t="s">
        <v>1180</v>
      </c>
      <c r="I1938" s="6" t="s">
        <v>1181</v>
      </c>
      <c r="J1938" s="6" t="s">
        <v>1185</v>
      </c>
      <c r="K1938" s="12">
        <v>5</v>
      </c>
      <c r="L1938" s="9">
        <v>444.64</v>
      </c>
      <c r="M1938" s="12">
        <v>2654.98</v>
      </c>
      <c r="N1938" s="12">
        <v>12945.64</v>
      </c>
      <c r="O1938" s="11">
        <f t="shared" si="261"/>
        <v>5.9710777258006482</v>
      </c>
      <c r="P1938" s="12">
        <f t="shared" si="262"/>
        <v>29.114879453040661</v>
      </c>
      <c r="Q1938" s="12">
        <f t="shared" si="263"/>
        <v>35.085957178841312</v>
      </c>
      <c r="R1938" s="6" t="str">
        <f t="shared" si="264"/>
        <v>YES</v>
      </c>
      <c r="S1938" s="6" t="str">
        <f t="shared" si="267"/>
        <v>YES</v>
      </c>
      <c r="T1938" s="12">
        <f t="shared" si="268"/>
        <v>5558</v>
      </c>
      <c r="U1938" s="12">
        <f t="shared" si="265"/>
        <v>15600.619999999999</v>
      </c>
      <c r="V1938" s="12">
        <f t="shared" si="266"/>
        <v>-10042.619999999999</v>
      </c>
    </row>
    <row r="1939" spans="1:22" x14ac:dyDescent="0.25">
      <c r="A1939" s="6" t="s">
        <v>24</v>
      </c>
      <c r="B1939" s="6" t="s">
        <v>23</v>
      </c>
      <c r="C1939" t="s">
        <v>1179</v>
      </c>
      <c r="D1939" t="s">
        <v>1179</v>
      </c>
      <c r="E1939" s="6" t="s">
        <v>1257</v>
      </c>
      <c r="G1939" s="6" t="s">
        <v>1258</v>
      </c>
      <c r="H1939" t="s">
        <v>1180</v>
      </c>
      <c r="I1939" s="6" t="s">
        <v>1181</v>
      </c>
      <c r="J1939" s="6" t="s">
        <v>1186</v>
      </c>
      <c r="K1939" s="12">
        <v>8.25</v>
      </c>
      <c r="L1939" s="9">
        <v>189.97</v>
      </c>
      <c r="M1939" s="12">
        <v>1088.5</v>
      </c>
      <c r="N1939" s="12">
        <v>3370.48</v>
      </c>
      <c r="O1939" s="11">
        <f t="shared" si="261"/>
        <v>5.7298520819076693</v>
      </c>
      <c r="P1939" s="12">
        <f t="shared" si="262"/>
        <v>17.742169816286783</v>
      </c>
      <c r="Q1939" s="12">
        <f t="shared" si="263"/>
        <v>23.472021898194448</v>
      </c>
      <c r="R1939" s="6" t="str">
        <f t="shared" si="264"/>
        <v>YES</v>
      </c>
      <c r="S1939" s="6" t="str">
        <f t="shared" si="267"/>
        <v>YES</v>
      </c>
      <c r="T1939" s="12">
        <f t="shared" si="268"/>
        <v>2374.625</v>
      </c>
      <c r="U1939" s="12">
        <f t="shared" si="265"/>
        <v>4458.9799999999996</v>
      </c>
      <c r="V1939" s="12">
        <f t="shared" si="266"/>
        <v>-2084.3549999999996</v>
      </c>
    </row>
    <row r="1940" spans="1:22" x14ac:dyDescent="0.25">
      <c r="A1940" s="6" t="s">
        <v>24</v>
      </c>
      <c r="B1940" s="6" t="s">
        <v>23</v>
      </c>
      <c r="C1940" t="s">
        <v>1179</v>
      </c>
      <c r="D1940" t="s">
        <v>1179</v>
      </c>
      <c r="E1940" s="6" t="s">
        <v>1257</v>
      </c>
      <c r="G1940" s="6" t="s">
        <v>1258</v>
      </c>
      <c r="H1940" t="s">
        <v>1180</v>
      </c>
      <c r="I1940" s="6" t="s">
        <v>1181</v>
      </c>
      <c r="J1940" s="6" t="s">
        <v>1187</v>
      </c>
      <c r="K1940" s="12">
        <v>5</v>
      </c>
      <c r="L1940" s="9">
        <v>76.61</v>
      </c>
      <c r="M1940" s="12">
        <v>383.05</v>
      </c>
      <c r="N1940" s="12">
        <v>1949.28</v>
      </c>
      <c r="O1940" s="11">
        <f t="shared" si="261"/>
        <v>5</v>
      </c>
      <c r="P1940" s="12">
        <f t="shared" si="262"/>
        <v>25.444197885393553</v>
      </c>
      <c r="Q1940" s="12">
        <f t="shared" si="263"/>
        <v>30.44419788539355</v>
      </c>
      <c r="R1940" s="6" t="str">
        <f t="shared" si="264"/>
        <v>YES</v>
      </c>
      <c r="S1940" s="6" t="str">
        <f t="shared" si="267"/>
        <v>YES</v>
      </c>
      <c r="T1940" s="12">
        <f t="shared" si="268"/>
        <v>957.625</v>
      </c>
      <c r="U1940" s="12">
        <f t="shared" si="265"/>
        <v>2332.33</v>
      </c>
      <c r="V1940" s="12">
        <f t="shared" si="266"/>
        <v>-1374.7049999999999</v>
      </c>
    </row>
    <row r="1941" spans="1:22" x14ac:dyDescent="0.25">
      <c r="A1941" s="6" t="s">
        <v>24</v>
      </c>
      <c r="B1941" s="6" t="s">
        <v>23</v>
      </c>
      <c r="C1941" t="s">
        <v>1179</v>
      </c>
      <c r="D1941" t="s">
        <v>1179</v>
      </c>
      <c r="E1941" s="6" t="s">
        <v>1257</v>
      </c>
      <c r="G1941" s="6" t="s">
        <v>1258</v>
      </c>
      <c r="H1941" t="s">
        <v>1180</v>
      </c>
      <c r="I1941" s="6" t="s">
        <v>1181</v>
      </c>
      <c r="J1941" s="6" t="s">
        <v>1188</v>
      </c>
      <c r="K1941" s="12">
        <v>5</v>
      </c>
      <c r="L1941" s="9">
        <v>16.78</v>
      </c>
      <c r="M1941" s="12">
        <v>83.9</v>
      </c>
      <c r="N1941" s="12">
        <v>168</v>
      </c>
      <c r="O1941" s="11">
        <f t="shared" si="261"/>
        <v>5</v>
      </c>
      <c r="P1941" s="12">
        <f t="shared" si="262"/>
        <v>10.0119189511323</v>
      </c>
      <c r="Q1941" s="12">
        <f t="shared" si="263"/>
        <v>15.0119189511323</v>
      </c>
      <c r="R1941" s="6" t="str">
        <f t="shared" si="264"/>
        <v>YES</v>
      </c>
      <c r="S1941" s="6" t="str">
        <f t="shared" si="267"/>
        <v>YES</v>
      </c>
      <c r="T1941" s="12">
        <f t="shared" si="268"/>
        <v>209.75</v>
      </c>
      <c r="U1941" s="12">
        <f t="shared" si="265"/>
        <v>251.9</v>
      </c>
      <c r="V1941" s="12">
        <f t="shared" si="266"/>
        <v>-42.150000000000006</v>
      </c>
    </row>
    <row r="1942" spans="1:22" x14ac:dyDescent="0.25">
      <c r="A1942" s="6" t="s">
        <v>24</v>
      </c>
      <c r="B1942" s="6" t="s">
        <v>23</v>
      </c>
      <c r="C1942" t="s">
        <v>1179</v>
      </c>
      <c r="D1942" t="s">
        <v>1179</v>
      </c>
      <c r="E1942" s="6" t="s">
        <v>1257</v>
      </c>
      <c r="G1942" s="6" t="s">
        <v>1258</v>
      </c>
      <c r="H1942" t="s">
        <v>1180</v>
      </c>
      <c r="I1942" s="6" t="s">
        <v>1181</v>
      </c>
      <c r="J1942" s="6" t="s">
        <v>1189</v>
      </c>
      <c r="K1942" s="12">
        <v>5</v>
      </c>
      <c r="L1942" s="9">
        <v>249.8</v>
      </c>
      <c r="M1942" s="12">
        <v>2963.85</v>
      </c>
      <c r="N1942" s="12">
        <v>1626.25</v>
      </c>
      <c r="O1942" s="11">
        <f t="shared" si="261"/>
        <v>11.864891913530824</v>
      </c>
      <c r="P1942" s="12">
        <f t="shared" si="262"/>
        <v>6.5102081665332259</v>
      </c>
      <c r="Q1942" s="12">
        <f t="shared" si="263"/>
        <v>18.375100080064051</v>
      </c>
      <c r="R1942" s="6" t="str">
        <f t="shared" si="264"/>
        <v>YES</v>
      </c>
      <c r="S1942" s="6" t="str">
        <f t="shared" si="267"/>
        <v>YES</v>
      </c>
      <c r="T1942" s="12">
        <f t="shared" si="268"/>
        <v>3122.5</v>
      </c>
      <c r="U1942" s="12">
        <f t="shared" si="265"/>
        <v>4590.1000000000004</v>
      </c>
      <c r="V1942" s="12">
        <f t="shared" si="266"/>
        <v>-1467.6000000000004</v>
      </c>
    </row>
    <row r="1943" spans="1:22" x14ac:dyDescent="0.25">
      <c r="A1943" s="6" t="s">
        <v>24</v>
      </c>
      <c r="B1943" s="6" t="s">
        <v>23</v>
      </c>
      <c r="C1943" t="s">
        <v>1179</v>
      </c>
      <c r="D1943" t="s">
        <v>1179</v>
      </c>
      <c r="E1943" s="6" t="s">
        <v>1257</v>
      </c>
      <c r="G1943" s="6" t="s">
        <v>1258</v>
      </c>
      <c r="H1943" t="s">
        <v>1180</v>
      </c>
      <c r="I1943" s="6" t="s">
        <v>1181</v>
      </c>
      <c r="J1943" s="6" t="s">
        <v>1190</v>
      </c>
      <c r="K1943" s="12">
        <v>5</v>
      </c>
      <c r="L1943" s="9">
        <v>43.1</v>
      </c>
      <c r="M1943" s="12">
        <v>215.5</v>
      </c>
      <c r="N1943" s="12">
        <v>704.88</v>
      </c>
      <c r="O1943" s="11">
        <f t="shared" si="261"/>
        <v>5</v>
      </c>
      <c r="P1943" s="12">
        <f t="shared" si="262"/>
        <v>16.354524361948954</v>
      </c>
      <c r="Q1943" s="12">
        <f t="shared" si="263"/>
        <v>21.354524361948954</v>
      </c>
      <c r="R1943" s="6" t="str">
        <f t="shared" si="264"/>
        <v>YES</v>
      </c>
      <c r="S1943" s="6" t="str">
        <f t="shared" si="267"/>
        <v>YES</v>
      </c>
      <c r="T1943" s="12">
        <f t="shared" si="268"/>
        <v>538.75</v>
      </c>
      <c r="U1943" s="12">
        <f t="shared" si="265"/>
        <v>920.38</v>
      </c>
      <c r="V1943" s="12">
        <f t="shared" si="266"/>
        <v>-381.63</v>
      </c>
    </row>
    <row r="1944" spans="1:22" x14ac:dyDescent="0.25">
      <c r="A1944" s="6" t="s">
        <v>24</v>
      </c>
      <c r="B1944" s="6" t="s">
        <v>23</v>
      </c>
      <c r="C1944" t="s">
        <v>1179</v>
      </c>
      <c r="D1944" t="s">
        <v>1179</v>
      </c>
      <c r="E1944" s="6" t="s">
        <v>1257</v>
      </c>
      <c r="G1944" s="6" t="s">
        <v>1258</v>
      </c>
      <c r="H1944" t="s">
        <v>1180</v>
      </c>
      <c r="I1944" s="6" t="s">
        <v>1181</v>
      </c>
      <c r="J1944" s="6" t="s">
        <v>1191</v>
      </c>
      <c r="K1944" s="12">
        <v>8.25</v>
      </c>
      <c r="L1944" s="9">
        <v>397.85</v>
      </c>
      <c r="M1944" s="12">
        <v>2271.84</v>
      </c>
      <c r="N1944" s="12">
        <v>10658.22</v>
      </c>
      <c r="O1944" s="11">
        <f t="shared" si="261"/>
        <v>5.7102928239286159</v>
      </c>
      <c r="P1944" s="12">
        <f t="shared" si="262"/>
        <v>26.789543797913783</v>
      </c>
      <c r="Q1944" s="12">
        <f t="shared" si="263"/>
        <v>32.499836621842398</v>
      </c>
      <c r="R1944" s="6" t="str">
        <f t="shared" si="264"/>
        <v>YES</v>
      </c>
      <c r="S1944" s="6" t="str">
        <f t="shared" si="267"/>
        <v>YES</v>
      </c>
      <c r="T1944" s="12">
        <f t="shared" si="268"/>
        <v>4973.125</v>
      </c>
      <c r="U1944" s="12">
        <f t="shared" si="265"/>
        <v>12930.06</v>
      </c>
      <c r="V1944" s="12">
        <f t="shared" si="266"/>
        <v>-7956.9349999999995</v>
      </c>
    </row>
    <row r="1945" spans="1:22" x14ac:dyDescent="0.25">
      <c r="A1945" s="6" t="s">
        <v>24</v>
      </c>
      <c r="B1945" s="6" t="s">
        <v>23</v>
      </c>
      <c r="C1945" t="s">
        <v>1179</v>
      </c>
      <c r="D1945" t="s">
        <v>1179</v>
      </c>
      <c r="E1945" s="6" t="s">
        <v>1257</v>
      </c>
      <c r="G1945" s="6" t="s">
        <v>1258</v>
      </c>
      <c r="H1945" t="s">
        <v>1180</v>
      </c>
      <c r="I1945" s="6" t="s">
        <v>1181</v>
      </c>
      <c r="J1945" s="6" t="s">
        <v>1192</v>
      </c>
      <c r="K1945" s="12">
        <v>5</v>
      </c>
      <c r="L1945" s="9">
        <v>207.15</v>
      </c>
      <c r="M1945" s="12">
        <v>1362.53</v>
      </c>
      <c r="N1945" s="12">
        <v>2645</v>
      </c>
      <c r="O1945" s="11">
        <f t="shared" si="261"/>
        <v>6.5775042239922756</v>
      </c>
      <c r="P1945" s="12">
        <f t="shared" si="262"/>
        <v>12.768525223268163</v>
      </c>
      <c r="Q1945" s="12">
        <f t="shared" si="263"/>
        <v>19.346029447260438</v>
      </c>
      <c r="R1945" s="6" t="str">
        <f t="shared" si="264"/>
        <v>YES</v>
      </c>
      <c r="S1945" s="6" t="str">
        <f t="shared" si="267"/>
        <v>YES</v>
      </c>
      <c r="T1945" s="12">
        <f t="shared" si="268"/>
        <v>2589.375</v>
      </c>
      <c r="U1945" s="12">
        <f t="shared" si="265"/>
        <v>4007.5299999999997</v>
      </c>
      <c r="V1945" s="12">
        <f t="shared" si="266"/>
        <v>-1418.1549999999997</v>
      </c>
    </row>
    <row r="1946" spans="1:22" x14ac:dyDescent="0.25">
      <c r="A1946" s="6" t="s">
        <v>24</v>
      </c>
      <c r="B1946" s="6" t="s">
        <v>23</v>
      </c>
      <c r="C1946" t="s">
        <v>1179</v>
      </c>
      <c r="D1946" t="s">
        <v>1179</v>
      </c>
      <c r="E1946" s="6" t="s">
        <v>1257</v>
      </c>
      <c r="G1946" s="6" t="s">
        <v>1258</v>
      </c>
      <c r="H1946" t="s">
        <v>1180</v>
      </c>
      <c r="I1946" s="6" t="s">
        <v>1181</v>
      </c>
      <c r="J1946" s="6" t="s">
        <v>1193</v>
      </c>
      <c r="K1946" s="12">
        <v>5</v>
      </c>
      <c r="L1946" s="9">
        <v>332.09</v>
      </c>
      <c r="M1946" s="12">
        <v>1960.18</v>
      </c>
      <c r="N1946" s="12">
        <v>8634.8799999999992</v>
      </c>
      <c r="O1946" s="11">
        <f t="shared" si="261"/>
        <v>5.902556535878829</v>
      </c>
      <c r="P1946" s="12">
        <f t="shared" si="262"/>
        <v>26.001626065223281</v>
      </c>
      <c r="Q1946" s="12">
        <f t="shared" si="263"/>
        <v>31.904182601102111</v>
      </c>
      <c r="R1946" s="6" t="str">
        <f t="shared" si="264"/>
        <v>YES</v>
      </c>
      <c r="S1946" s="6" t="str">
        <f t="shared" si="267"/>
        <v>YES</v>
      </c>
      <c r="T1946" s="12">
        <f t="shared" si="268"/>
        <v>4151.125</v>
      </c>
      <c r="U1946" s="12">
        <f t="shared" si="265"/>
        <v>10595.06</v>
      </c>
      <c r="V1946" s="12">
        <f t="shared" si="266"/>
        <v>-6443.9349999999995</v>
      </c>
    </row>
    <row r="1947" spans="1:22" x14ac:dyDescent="0.25">
      <c r="A1947" s="6" t="s">
        <v>24</v>
      </c>
      <c r="B1947" s="6" t="s">
        <v>23</v>
      </c>
      <c r="C1947" t="s">
        <v>1179</v>
      </c>
      <c r="D1947" t="s">
        <v>1179</v>
      </c>
      <c r="E1947" s="6" t="s">
        <v>1257</v>
      </c>
      <c r="G1947" s="6" t="s">
        <v>1258</v>
      </c>
      <c r="H1947" t="s">
        <v>1180</v>
      </c>
      <c r="I1947" s="6" t="s">
        <v>1181</v>
      </c>
      <c r="J1947" s="6" t="s">
        <v>1194</v>
      </c>
      <c r="K1947" s="12">
        <v>8.25</v>
      </c>
      <c r="L1947" s="9">
        <v>88.02</v>
      </c>
      <c r="M1947" s="12">
        <v>1228.03</v>
      </c>
      <c r="N1947" s="12">
        <v>646.75</v>
      </c>
      <c r="O1947" s="11">
        <f t="shared" si="261"/>
        <v>13.951715519200182</v>
      </c>
      <c r="P1947" s="12">
        <f t="shared" si="262"/>
        <v>7.3477618723017502</v>
      </c>
      <c r="Q1947" s="12">
        <f t="shared" si="263"/>
        <v>21.299477391501931</v>
      </c>
      <c r="R1947" s="6" t="str">
        <f t="shared" si="264"/>
        <v>YES</v>
      </c>
      <c r="S1947" s="6" t="str">
        <f t="shared" si="267"/>
        <v>YES</v>
      </c>
      <c r="T1947" s="12">
        <f t="shared" si="268"/>
        <v>1100.25</v>
      </c>
      <c r="U1947" s="12">
        <f t="shared" si="265"/>
        <v>1874.78</v>
      </c>
      <c r="V1947" s="12">
        <f t="shared" si="266"/>
        <v>-774.53</v>
      </c>
    </row>
    <row r="1948" spans="1:22" x14ac:dyDescent="0.25">
      <c r="A1948" s="6" t="s">
        <v>24</v>
      </c>
      <c r="B1948" s="6" t="s">
        <v>23</v>
      </c>
      <c r="C1948" t="s">
        <v>1179</v>
      </c>
      <c r="D1948" t="s">
        <v>1179</v>
      </c>
      <c r="E1948" s="6" t="s">
        <v>1257</v>
      </c>
      <c r="G1948" s="6" t="s">
        <v>1258</v>
      </c>
      <c r="H1948" t="s">
        <v>1180</v>
      </c>
      <c r="I1948" s="6" t="s">
        <v>1181</v>
      </c>
      <c r="J1948" s="6" t="s">
        <v>1195</v>
      </c>
      <c r="K1948" s="12">
        <v>5</v>
      </c>
      <c r="L1948" s="9">
        <v>164.89</v>
      </c>
      <c r="M1948" s="12">
        <v>1092.4100000000001</v>
      </c>
      <c r="N1948" s="12">
        <v>1946</v>
      </c>
      <c r="O1948" s="11">
        <f t="shared" ref="O1948:O2011" si="269">M1948/L1948</f>
        <v>6.6250833889259519</v>
      </c>
      <c r="P1948" s="12">
        <f t="shared" si="262"/>
        <v>11.801807265449694</v>
      </c>
      <c r="Q1948" s="12">
        <f t="shared" si="263"/>
        <v>18.426890654375644</v>
      </c>
      <c r="R1948" s="6" t="str">
        <f t="shared" si="264"/>
        <v>YES</v>
      </c>
      <c r="S1948" s="6" t="str">
        <f t="shared" si="267"/>
        <v>YES</v>
      </c>
      <c r="T1948" s="12">
        <f t="shared" si="268"/>
        <v>2061.125</v>
      </c>
      <c r="U1948" s="12">
        <f t="shared" si="265"/>
        <v>3038.41</v>
      </c>
      <c r="V1948" s="12">
        <f t="shared" si="266"/>
        <v>-977.28499999999985</v>
      </c>
    </row>
    <row r="1949" spans="1:22" x14ac:dyDescent="0.25">
      <c r="A1949" s="6" t="s">
        <v>24</v>
      </c>
      <c r="B1949" s="6" t="s">
        <v>23</v>
      </c>
      <c r="C1949" t="s">
        <v>1179</v>
      </c>
      <c r="D1949" t="s">
        <v>1179</v>
      </c>
      <c r="E1949" s="6" t="s">
        <v>1257</v>
      </c>
      <c r="G1949" s="6" t="s">
        <v>1258</v>
      </c>
      <c r="H1949" t="s">
        <v>1180</v>
      </c>
      <c r="I1949" s="6" t="s">
        <v>1181</v>
      </c>
      <c r="J1949" s="6" t="s">
        <v>1196</v>
      </c>
      <c r="K1949" s="12">
        <v>5</v>
      </c>
      <c r="L1949" s="9">
        <v>455.5</v>
      </c>
      <c r="M1949" s="12">
        <v>2474.39</v>
      </c>
      <c r="N1949" s="12">
        <v>13700.7</v>
      </c>
      <c r="O1949" s="11">
        <f t="shared" si="269"/>
        <v>5.4322502744237102</v>
      </c>
      <c r="P1949" s="12">
        <f t="shared" si="262"/>
        <v>30.078375411635566</v>
      </c>
      <c r="Q1949" s="12">
        <f t="shared" si="263"/>
        <v>35.510625686059278</v>
      </c>
      <c r="R1949" s="6" t="str">
        <f t="shared" si="264"/>
        <v>YES</v>
      </c>
      <c r="S1949" s="6" t="str">
        <f t="shared" si="267"/>
        <v>YES</v>
      </c>
      <c r="T1949" s="12">
        <f t="shared" si="268"/>
        <v>5693.75</v>
      </c>
      <c r="U1949" s="12">
        <f t="shared" si="265"/>
        <v>16175.09</v>
      </c>
      <c r="V1949" s="12">
        <f t="shared" si="266"/>
        <v>-10481.34</v>
      </c>
    </row>
    <row r="1950" spans="1:22" x14ac:dyDescent="0.25">
      <c r="A1950" s="6" t="s">
        <v>24</v>
      </c>
      <c r="B1950" s="6" t="s">
        <v>23</v>
      </c>
      <c r="C1950" t="s">
        <v>1179</v>
      </c>
      <c r="D1950" t="s">
        <v>1179</v>
      </c>
      <c r="E1950" s="6" t="s">
        <v>1257</v>
      </c>
      <c r="G1950" s="6" t="s">
        <v>1258</v>
      </c>
      <c r="H1950" t="s">
        <v>1180</v>
      </c>
      <c r="I1950" s="6" t="s">
        <v>1181</v>
      </c>
      <c r="J1950" s="6" t="s">
        <v>1197</v>
      </c>
      <c r="K1950" s="12">
        <v>8.25</v>
      </c>
      <c r="L1950" s="9">
        <v>158.13</v>
      </c>
      <c r="M1950" s="12">
        <v>1309.93</v>
      </c>
      <c r="N1950" s="12">
        <v>4738.05</v>
      </c>
      <c r="O1950" s="11">
        <f t="shared" si="269"/>
        <v>8.2838803516094366</v>
      </c>
      <c r="P1950" s="12">
        <f t="shared" si="262"/>
        <v>29.963005122367676</v>
      </c>
      <c r="Q1950" s="12">
        <f t="shared" si="263"/>
        <v>38.246885473977109</v>
      </c>
      <c r="R1950" s="6" t="str">
        <f t="shared" si="264"/>
        <v>YES</v>
      </c>
      <c r="S1950" s="6" t="str">
        <f t="shared" si="267"/>
        <v>YES</v>
      </c>
      <c r="T1950" s="12">
        <f t="shared" si="268"/>
        <v>1976.625</v>
      </c>
      <c r="U1950" s="12">
        <f t="shared" si="265"/>
        <v>6047.9800000000005</v>
      </c>
      <c r="V1950" s="12">
        <f t="shared" si="266"/>
        <v>-4071.3550000000005</v>
      </c>
    </row>
    <row r="1951" spans="1:22" x14ac:dyDescent="0.25">
      <c r="A1951" s="6" t="s">
        <v>24</v>
      </c>
      <c r="B1951" s="6" t="s">
        <v>23</v>
      </c>
      <c r="C1951" t="s">
        <v>1179</v>
      </c>
      <c r="D1951" t="s">
        <v>1179</v>
      </c>
      <c r="E1951" s="6" t="s">
        <v>1257</v>
      </c>
      <c r="G1951" s="6" t="s">
        <v>1258</v>
      </c>
      <c r="H1951" t="s">
        <v>1180</v>
      </c>
      <c r="I1951" s="6" t="s">
        <v>1181</v>
      </c>
      <c r="J1951" s="6" t="s">
        <v>1198</v>
      </c>
      <c r="K1951" s="12">
        <v>8.25</v>
      </c>
      <c r="L1951" s="9">
        <v>138.04</v>
      </c>
      <c r="M1951" s="12">
        <v>1215.47</v>
      </c>
      <c r="N1951" s="12">
        <v>2603.06</v>
      </c>
      <c r="O1951" s="11">
        <f t="shared" si="269"/>
        <v>8.805201390901189</v>
      </c>
      <c r="P1951" s="12">
        <f t="shared" si="262"/>
        <v>18.85728774268328</v>
      </c>
      <c r="Q1951" s="12">
        <f t="shared" si="263"/>
        <v>27.662489133584469</v>
      </c>
      <c r="R1951" s="6" t="str">
        <f t="shared" si="264"/>
        <v>YES</v>
      </c>
      <c r="S1951" s="6" t="str">
        <f t="shared" si="267"/>
        <v>YES</v>
      </c>
      <c r="T1951" s="12">
        <f t="shared" si="268"/>
        <v>1725.5</v>
      </c>
      <c r="U1951" s="12">
        <f t="shared" si="265"/>
        <v>3818.5299999999997</v>
      </c>
      <c r="V1951" s="12">
        <f t="shared" si="266"/>
        <v>-2093.0299999999997</v>
      </c>
    </row>
    <row r="1952" spans="1:22" x14ac:dyDescent="0.25">
      <c r="A1952" s="6" t="s">
        <v>24</v>
      </c>
      <c r="B1952" s="6" t="s">
        <v>23</v>
      </c>
      <c r="C1952" t="s">
        <v>1179</v>
      </c>
      <c r="D1952" t="s">
        <v>1179</v>
      </c>
      <c r="E1952" s="6" t="s">
        <v>1257</v>
      </c>
      <c r="G1952" s="6" t="s">
        <v>1258</v>
      </c>
      <c r="H1952" t="s">
        <v>1180</v>
      </c>
      <c r="I1952" s="6" t="s">
        <v>1181</v>
      </c>
      <c r="J1952" s="6" t="s">
        <v>1199</v>
      </c>
      <c r="K1952" s="12">
        <v>5</v>
      </c>
      <c r="L1952" s="9">
        <v>322.42</v>
      </c>
      <c r="M1952" s="12">
        <v>2169.92</v>
      </c>
      <c r="N1952" s="12">
        <v>4421</v>
      </c>
      <c r="O1952" s="11">
        <f t="shared" si="269"/>
        <v>6.7301035915886107</v>
      </c>
      <c r="P1952" s="12">
        <f t="shared" si="262"/>
        <v>13.711928540413124</v>
      </c>
      <c r="Q1952" s="12">
        <f t="shared" si="263"/>
        <v>20.442032132001735</v>
      </c>
      <c r="R1952" s="6" t="str">
        <f t="shared" si="264"/>
        <v>YES</v>
      </c>
      <c r="S1952" s="6" t="str">
        <f t="shared" si="267"/>
        <v>YES</v>
      </c>
      <c r="T1952" s="12">
        <f t="shared" si="268"/>
        <v>4030.25</v>
      </c>
      <c r="U1952" s="12">
        <f t="shared" si="265"/>
        <v>6590.92</v>
      </c>
      <c r="V1952" s="12">
        <f t="shared" si="266"/>
        <v>-2560.67</v>
      </c>
    </row>
    <row r="1953" spans="1:22" x14ac:dyDescent="0.25">
      <c r="A1953" s="6" t="s">
        <v>24</v>
      </c>
      <c r="B1953" s="6" t="s">
        <v>23</v>
      </c>
      <c r="C1953" t="s">
        <v>1179</v>
      </c>
      <c r="D1953" t="s">
        <v>1179</v>
      </c>
      <c r="E1953" s="6" t="s">
        <v>1257</v>
      </c>
      <c r="G1953" s="6" t="s">
        <v>1258</v>
      </c>
      <c r="H1953" t="s">
        <v>1180</v>
      </c>
      <c r="I1953" s="6" t="s">
        <v>1181</v>
      </c>
      <c r="J1953" s="6" t="s">
        <v>1200</v>
      </c>
      <c r="K1953" s="12">
        <v>8.25</v>
      </c>
      <c r="L1953" s="9">
        <v>82.48</v>
      </c>
      <c r="M1953" s="12">
        <v>739.5</v>
      </c>
      <c r="N1953" s="12">
        <v>1349.63</v>
      </c>
      <c r="O1953" s="11">
        <f t="shared" si="269"/>
        <v>8.9658098933074672</v>
      </c>
      <c r="P1953" s="12">
        <f t="shared" si="262"/>
        <v>16.36311833171678</v>
      </c>
      <c r="Q1953" s="12">
        <f t="shared" si="263"/>
        <v>25.328928225024249</v>
      </c>
      <c r="R1953" s="6" t="str">
        <f t="shared" si="264"/>
        <v>YES</v>
      </c>
      <c r="S1953" s="6" t="str">
        <f t="shared" si="267"/>
        <v>YES</v>
      </c>
      <c r="T1953" s="12">
        <f t="shared" si="268"/>
        <v>1031</v>
      </c>
      <c r="U1953" s="12">
        <f t="shared" si="265"/>
        <v>2089.13</v>
      </c>
      <c r="V1953" s="12">
        <f t="shared" si="266"/>
        <v>-1058.1300000000001</v>
      </c>
    </row>
    <row r="1954" spans="1:22" x14ac:dyDescent="0.25">
      <c r="A1954" s="6" t="s">
        <v>24</v>
      </c>
      <c r="B1954" s="6" t="s">
        <v>23</v>
      </c>
      <c r="C1954" t="s">
        <v>1179</v>
      </c>
      <c r="D1954" t="s">
        <v>1179</v>
      </c>
      <c r="E1954" s="6" t="s">
        <v>1257</v>
      </c>
      <c r="G1954" s="6" t="s">
        <v>1258</v>
      </c>
      <c r="H1954" t="s">
        <v>1180</v>
      </c>
      <c r="I1954" s="6" t="s">
        <v>1181</v>
      </c>
      <c r="J1954" s="6" t="s">
        <v>1201</v>
      </c>
      <c r="K1954" s="12">
        <v>5</v>
      </c>
      <c r="L1954" s="9">
        <v>253.77</v>
      </c>
      <c r="M1954" s="12">
        <v>1281.8499999999999</v>
      </c>
      <c r="N1954" s="12">
        <v>6132.26</v>
      </c>
      <c r="O1954" s="11">
        <f t="shared" si="269"/>
        <v>5.0512274894589586</v>
      </c>
      <c r="P1954" s="12">
        <f t="shared" si="262"/>
        <v>24.164637269968868</v>
      </c>
      <c r="Q1954" s="12">
        <f t="shared" si="263"/>
        <v>29.215864759427831</v>
      </c>
      <c r="R1954" s="6" t="str">
        <f t="shared" si="264"/>
        <v>YES</v>
      </c>
      <c r="S1954" s="6" t="str">
        <f t="shared" si="267"/>
        <v>YES</v>
      </c>
      <c r="T1954" s="12">
        <f t="shared" si="268"/>
        <v>3172.125</v>
      </c>
      <c r="U1954" s="12">
        <f t="shared" si="265"/>
        <v>7414.1100000000006</v>
      </c>
      <c r="V1954" s="12">
        <f t="shared" si="266"/>
        <v>-4241.9850000000006</v>
      </c>
    </row>
    <row r="1955" spans="1:22" x14ac:dyDescent="0.25">
      <c r="A1955" s="6" t="s">
        <v>24</v>
      </c>
      <c r="B1955" s="6" t="s">
        <v>23</v>
      </c>
      <c r="C1955" t="s">
        <v>1179</v>
      </c>
      <c r="D1955" t="s">
        <v>1179</v>
      </c>
      <c r="E1955" s="6" t="s">
        <v>1257</v>
      </c>
      <c r="G1955" s="6" t="s">
        <v>1258</v>
      </c>
      <c r="H1955" t="s">
        <v>1180</v>
      </c>
      <c r="I1955" s="6" t="s">
        <v>1181</v>
      </c>
      <c r="J1955" s="6" t="s">
        <v>1202</v>
      </c>
      <c r="K1955" s="12">
        <v>8.25</v>
      </c>
      <c r="L1955" s="9">
        <v>17.88</v>
      </c>
      <c r="M1955" s="12">
        <v>147.51</v>
      </c>
      <c r="N1955" s="12">
        <v>405.33</v>
      </c>
      <c r="O1955" s="11">
        <f t="shared" si="269"/>
        <v>8.25</v>
      </c>
      <c r="P1955" s="12">
        <f t="shared" si="262"/>
        <v>22.669463087248321</v>
      </c>
      <c r="Q1955" s="12">
        <f t="shared" si="263"/>
        <v>30.919463087248321</v>
      </c>
      <c r="R1955" s="6" t="str">
        <f t="shared" si="264"/>
        <v>YES</v>
      </c>
      <c r="S1955" s="6" t="str">
        <f t="shared" si="267"/>
        <v>YES</v>
      </c>
      <c r="T1955" s="12">
        <f t="shared" si="268"/>
        <v>223.5</v>
      </c>
      <c r="U1955" s="12">
        <f t="shared" si="265"/>
        <v>552.83999999999992</v>
      </c>
      <c r="V1955" s="12">
        <f t="shared" si="266"/>
        <v>-329.33999999999992</v>
      </c>
    </row>
    <row r="1956" spans="1:22" x14ac:dyDescent="0.25">
      <c r="A1956" s="6" t="s">
        <v>24</v>
      </c>
      <c r="B1956" s="6" t="s">
        <v>23</v>
      </c>
      <c r="C1956" t="s">
        <v>1179</v>
      </c>
      <c r="D1956" t="s">
        <v>1179</v>
      </c>
      <c r="E1956" s="6" t="s">
        <v>1257</v>
      </c>
      <c r="G1956" s="6" t="s">
        <v>1258</v>
      </c>
      <c r="H1956" t="s">
        <v>1180</v>
      </c>
      <c r="I1956" s="6" t="s">
        <v>1181</v>
      </c>
      <c r="J1956" s="6" t="s">
        <v>1203</v>
      </c>
      <c r="K1956" s="12">
        <v>8.25</v>
      </c>
      <c r="L1956" s="9">
        <v>423.58</v>
      </c>
      <c r="M1956" s="12">
        <v>2348.71</v>
      </c>
      <c r="N1956" s="12">
        <v>8849.84</v>
      </c>
      <c r="O1956" s="11">
        <f t="shared" si="269"/>
        <v>5.5449029699230374</v>
      </c>
      <c r="P1956" s="12">
        <f t="shared" si="262"/>
        <v>20.892960007554656</v>
      </c>
      <c r="Q1956" s="12">
        <f t="shared" si="263"/>
        <v>26.437862977477689</v>
      </c>
      <c r="R1956" s="6" t="str">
        <f t="shared" si="264"/>
        <v>YES</v>
      </c>
      <c r="S1956" s="6" t="str">
        <f t="shared" si="267"/>
        <v>YES</v>
      </c>
      <c r="T1956" s="12">
        <f t="shared" si="268"/>
        <v>5294.75</v>
      </c>
      <c r="U1956" s="12">
        <f t="shared" si="265"/>
        <v>11198.55</v>
      </c>
      <c r="V1956" s="12">
        <f t="shared" si="266"/>
        <v>-5903.7999999999993</v>
      </c>
    </row>
    <row r="1957" spans="1:22" x14ac:dyDescent="0.25">
      <c r="A1957" s="6" t="s">
        <v>24</v>
      </c>
      <c r="B1957" s="6" t="s">
        <v>23</v>
      </c>
      <c r="C1957" t="s">
        <v>1179</v>
      </c>
      <c r="D1957" t="s">
        <v>1179</v>
      </c>
      <c r="E1957" s="6" t="s">
        <v>1257</v>
      </c>
      <c r="G1957" s="6" t="s">
        <v>1258</v>
      </c>
      <c r="H1957" t="s">
        <v>1180</v>
      </c>
      <c r="I1957" s="6" t="s">
        <v>1181</v>
      </c>
      <c r="J1957" s="6" t="s">
        <v>1204</v>
      </c>
      <c r="K1957" s="12">
        <v>5</v>
      </c>
      <c r="L1957" s="9">
        <v>41.24</v>
      </c>
      <c r="M1957" s="12">
        <v>241.2</v>
      </c>
      <c r="N1957" s="12">
        <v>545</v>
      </c>
      <c r="O1957" s="11">
        <f t="shared" si="269"/>
        <v>5.848690591658583</v>
      </c>
      <c r="P1957" s="12">
        <f t="shared" si="262"/>
        <v>13.215324927255091</v>
      </c>
      <c r="Q1957" s="12">
        <f t="shared" si="263"/>
        <v>19.064015518913678</v>
      </c>
      <c r="R1957" s="6" t="str">
        <f t="shared" si="264"/>
        <v>YES</v>
      </c>
      <c r="S1957" s="6" t="str">
        <f t="shared" si="267"/>
        <v>YES</v>
      </c>
      <c r="T1957" s="12">
        <f t="shared" si="268"/>
        <v>515.5</v>
      </c>
      <c r="U1957" s="12">
        <f t="shared" si="265"/>
        <v>786.2</v>
      </c>
      <c r="V1957" s="12">
        <f t="shared" si="266"/>
        <v>-270.70000000000005</v>
      </c>
    </row>
    <row r="1958" spans="1:22" x14ac:dyDescent="0.25">
      <c r="A1958" s="6" t="s">
        <v>24</v>
      </c>
      <c r="B1958" s="6" t="s">
        <v>23</v>
      </c>
      <c r="C1958" t="s">
        <v>1179</v>
      </c>
      <c r="D1958" t="s">
        <v>1179</v>
      </c>
      <c r="E1958" s="6" t="s">
        <v>1257</v>
      </c>
      <c r="G1958" s="6" t="s">
        <v>1258</v>
      </c>
      <c r="H1958" t="s">
        <v>1180</v>
      </c>
      <c r="I1958" s="6" t="s">
        <v>1181</v>
      </c>
      <c r="J1958" s="6" t="s">
        <v>1205</v>
      </c>
      <c r="K1958" s="12">
        <v>5</v>
      </c>
      <c r="L1958" s="9">
        <v>68.97</v>
      </c>
      <c r="M1958" s="12">
        <v>344.85</v>
      </c>
      <c r="N1958" s="12">
        <v>1927.5</v>
      </c>
      <c r="O1958" s="11">
        <f t="shared" si="269"/>
        <v>5</v>
      </c>
      <c r="P1958" s="12">
        <f t="shared" si="262"/>
        <v>27.946933449325794</v>
      </c>
      <c r="Q1958" s="12">
        <f t="shared" si="263"/>
        <v>32.94693344932579</v>
      </c>
      <c r="R1958" s="6" t="str">
        <f t="shared" si="264"/>
        <v>YES</v>
      </c>
      <c r="S1958" s="6" t="str">
        <f t="shared" si="267"/>
        <v>YES</v>
      </c>
      <c r="T1958" s="12">
        <f t="shared" si="268"/>
        <v>862.125</v>
      </c>
      <c r="U1958" s="12">
        <f t="shared" si="265"/>
        <v>2272.35</v>
      </c>
      <c r="V1958" s="12">
        <f t="shared" si="266"/>
        <v>-1410.2249999999999</v>
      </c>
    </row>
    <row r="1959" spans="1:22" x14ac:dyDescent="0.25">
      <c r="A1959" s="6" t="s">
        <v>24</v>
      </c>
      <c r="B1959" s="6" t="s">
        <v>23</v>
      </c>
      <c r="C1959" t="s">
        <v>1179</v>
      </c>
      <c r="D1959" t="s">
        <v>1179</v>
      </c>
      <c r="E1959" s="6" t="s">
        <v>1257</v>
      </c>
      <c r="G1959" s="6" t="s">
        <v>1258</v>
      </c>
      <c r="H1959" t="s">
        <v>1180</v>
      </c>
      <c r="I1959" s="6" t="s">
        <v>1181</v>
      </c>
      <c r="J1959" s="6" t="s">
        <v>1206</v>
      </c>
      <c r="K1959" s="12">
        <v>5</v>
      </c>
      <c r="L1959" s="9">
        <v>363.91</v>
      </c>
      <c r="M1959" s="12">
        <v>2516.62</v>
      </c>
      <c r="N1959" s="12">
        <v>4574</v>
      </c>
      <c r="O1959" s="11">
        <f t="shared" si="269"/>
        <v>6.9155010854332106</v>
      </c>
      <c r="P1959" s="12">
        <f t="shared" si="262"/>
        <v>12.569041796048472</v>
      </c>
      <c r="Q1959" s="12">
        <f t="shared" si="263"/>
        <v>19.484542881481683</v>
      </c>
      <c r="R1959" s="6" t="str">
        <f t="shared" si="264"/>
        <v>YES</v>
      </c>
      <c r="S1959" s="6" t="str">
        <f t="shared" si="267"/>
        <v>YES</v>
      </c>
      <c r="T1959" s="12">
        <f t="shared" si="268"/>
        <v>4548.875</v>
      </c>
      <c r="U1959" s="12">
        <f t="shared" si="265"/>
        <v>7090.62</v>
      </c>
      <c r="V1959" s="12">
        <f t="shared" si="266"/>
        <v>-2541.7449999999999</v>
      </c>
    </row>
    <row r="1960" spans="1:22" x14ac:dyDescent="0.25">
      <c r="A1960" s="6" t="s">
        <v>24</v>
      </c>
      <c r="B1960" s="6" t="s">
        <v>23</v>
      </c>
      <c r="C1960" t="s">
        <v>1179</v>
      </c>
      <c r="D1960" t="s">
        <v>1179</v>
      </c>
      <c r="E1960" s="6" t="s">
        <v>1257</v>
      </c>
      <c r="G1960" s="6" t="s">
        <v>1258</v>
      </c>
      <c r="H1960" t="s">
        <v>1180</v>
      </c>
      <c r="I1960" s="6" t="s">
        <v>1181</v>
      </c>
      <c r="J1960" s="6" t="s">
        <v>1207</v>
      </c>
      <c r="K1960" s="12">
        <v>5</v>
      </c>
      <c r="L1960" s="9">
        <v>319.66000000000003</v>
      </c>
      <c r="M1960" s="12">
        <v>2071.3200000000002</v>
      </c>
      <c r="N1960" s="12">
        <v>5142.8500000000004</v>
      </c>
      <c r="O1960" s="11">
        <f t="shared" si="269"/>
        <v>6.4797597447287743</v>
      </c>
      <c r="P1960" s="12">
        <f t="shared" si="262"/>
        <v>16.088500281549145</v>
      </c>
      <c r="Q1960" s="12">
        <f t="shared" si="263"/>
        <v>22.568260026277919</v>
      </c>
      <c r="R1960" s="6" t="str">
        <f t="shared" si="264"/>
        <v>YES</v>
      </c>
      <c r="S1960" s="6" t="str">
        <f t="shared" si="267"/>
        <v>YES</v>
      </c>
      <c r="T1960" s="12">
        <f t="shared" si="268"/>
        <v>3995.7500000000005</v>
      </c>
      <c r="U1960" s="12">
        <f t="shared" si="265"/>
        <v>7214.17</v>
      </c>
      <c r="V1960" s="12">
        <f t="shared" si="266"/>
        <v>-3218.4199999999996</v>
      </c>
    </row>
    <row r="1961" spans="1:22" x14ac:dyDescent="0.25">
      <c r="A1961" s="6" t="s">
        <v>24</v>
      </c>
      <c r="B1961" s="6" t="s">
        <v>23</v>
      </c>
      <c r="C1961" t="s">
        <v>1179</v>
      </c>
      <c r="D1961" t="s">
        <v>1179</v>
      </c>
      <c r="E1961" s="6" t="s">
        <v>1257</v>
      </c>
      <c r="G1961" s="6" t="s">
        <v>1258</v>
      </c>
      <c r="H1961" t="s">
        <v>1180</v>
      </c>
      <c r="I1961" s="6" t="s">
        <v>1181</v>
      </c>
      <c r="J1961" s="6" t="s">
        <v>1208</v>
      </c>
      <c r="K1961" s="12">
        <v>5</v>
      </c>
      <c r="L1961" s="9">
        <v>472.14</v>
      </c>
      <c r="M1961" s="12">
        <v>2511.98</v>
      </c>
      <c r="N1961" s="12">
        <v>9802</v>
      </c>
      <c r="O1961" s="11">
        <f t="shared" si="269"/>
        <v>5.3204134366925064</v>
      </c>
      <c r="P1961" s="12">
        <f t="shared" si="262"/>
        <v>20.760791290718856</v>
      </c>
      <c r="Q1961" s="12">
        <f t="shared" si="263"/>
        <v>26.081204727411361</v>
      </c>
      <c r="R1961" s="6" t="str">
        <f t="shared" si="264"/>
        <v>YES</v>
      </c>
      <c r="S1961" s="6" t="str">
        <f t="shared" si="267"/>
        <v>YES</v>
      </c>
      <c r="T1961" s="12">
        <f t="shared" si="268"/>
        <v>5901.75</v>
      </c>
      <c r="U1961" s="12">
        <f t="shared" si="265"/>
        <v>12313.98</v>
      </c>
      <c r="V1961" s="12">
        <f t="shared" si="266"/>
        <v>-6412.23</v>
      </c>
    </row>
    <row r="1962" spans="1:22" x14ac:dyDescent="0.25">
      <c r="A1962" s="6" t="s">
        <v>24</v>
      </c>
      <c r="B1962" s="6" t="s">
        <v>23</v>
      </c>
      <c r="C1962" t="s">
        <v>1179</v>
      </c>
      <c r="D1962" t="s">
        <v>1179</v>
      </c>
      <c r="E1962" s="6" t="s">
        <v>1257</v>
      </c>
      <c r="G1962" s="6" t="s">
        <v>1258</v>
      </c>
      <c r="H1962" t="s">
        <v>1180</v>
      </c>
      <c r="I1962" s="6" t="s">
        <v>1181</v>
      </c>
      <c r="J1962" s="6" t="s">
        <v>1209</v>
      </c>
      <c r="K1962" s="12">
        <v>5</v>
      </c>
      <c r="L1962" s="9">
        <v>445.37</v>
      </c>
      <c r="M1962" s="12">
        <v>2343.56</v>
      </c>
      <c r="N1962" s="12">
        <v>12275.57</v>
      </c>
      <c r="O1962" s="11">
        <f t="shared" si="269"/>
        <v>5.2620517771740349</v>
      </c>
      <c r="P1962" s="12">
        <f t="shared" si="262"/>
        <v>27.562633316119182</v>
      </c>
      <c r="Q1962" s="12">
        <f t="shared" si="263"/>
        <v>32.824685093293212</v>
      </c>
      <c r="R1962" s="6" t="str">
        <f t="shared" si="264"/>
        <v>YES</v>
      </c>
      <c r="S1962" s="6" t="str">
        <f t="shared" si="267"/>
        <v>YES</v>
      </c>
      <c r="T1962" s="12">
        <f t="shared" si="268"/>
        <v>5567.125</v>
      </c>
      <c r="U1962" s="12">
        <f t="shared" si="265"/>
        <v>14619.13</v>
      </c>
      <c r="V1962" s="12">
        <f t="shared" si="266"/>
        <v>-9052.0049999999992</v>
      </c>
    </row>
    <row r="1963" spans="1:22" x14ac:dyDescent="0.25">
      <c r="A1963" s="6" t="s">
        <v>24</v>
      </c>
      <c r="B1963" s="6" t="s">
        <v>23</v>
      </c>
      <c r="C1963" t="s">
        <v>1179</v>
      </c>
      <c r="D1963" t="s">
        <v>1179</v>
      </c>
      <c r="E1963" s="6" t="s">
        <v>1257</v>
      </c>
      <c r="G1963" s="6" t="s">
        <v>1258</v>
      </c>
      <c r="H1963" t="s">
        <v>1180</v>
      </c>
      <c r="I1963" s="6" t="s">
        <v>1181</v>
      </c>
      <c r="J1963" s="6" t="s">
        <v>1210</v>
      </c>
      <c r="K1963" s="12">
        <v>5</v>
      </c>
      <c r="L1963" s="9">
        <v>442.88</v>
      </c>
      <c r="M1963" s="12">
        <v>2278.54</v>
      </c>
      <c r="N1963" s="12">
        <v>12053.75</v>
      </c>
      <c r="O1963" s="11">
        <f t="shared" si="269"/>
        <v>5.1448247832369942</v>
      </c>
      <c r="P1963" s="12">
        <f t="shared" si="262"/>
        <v>27.216740426300579</v>
      </c>
      <c r="Q1963" s="12">
        <f t="shared" si="263"/>
        <v>32.361565209537574</v>
      </c>
      <c r="R1963" s="6" t="str">
        <f t="shared" si="264"/>
        <v>YES</v>
      </c>
      <c r="S1963" s="6" t="str">
        <f t="shared" si="267"/>
        <v>YES</v>
      </c>
      <c r="T1963" s="12">
        <f t="shared" si="268"/>
        <v>5536</v>
      </c>
      <c r="U1963" s="12">
        <f t="shared" si="265"/>
        <v>14332.29</v>
      </c>
      <c r="V1963" s="12">
        <f t="shared" si="266"/>
        <v>-8796.2900000000009</v>
      </c>
    </row>
    <row r="1964" spans="1:22" x14ac:dyDescent="0.25">
      <c r="A1964" s="6" t="s">
        <v>24</v>
      </c>
      <c r="B1964" s="6" t="s">
        <v>23</v>
      </c>
      <c r="C1964" t="s">
        <v>1179</v>
      </c>
      <c r="D1964" t="s">
        <v>1179</v>
      </c>
      <c r="E1964" s="6" t="s">
        <v>1257</v>
      </c>
      <c r="G1964" s="6" t="s">
        <v>1258</v>
      </c>
      <c r="H1964" t="s">
        <v>1180</v>
      </c>
      <c r="I1964" s="6" t="s">
        <v>1181</v>
      </c>
      <c r="J1964" s="6" t="s">
        <v>1211</v>
      </c>
      <c r="K1964" s="12">
        <v>8.25</v>
      </c>
      <c r="L1964" s="9">
        <v>60.87</v>
      </c>
      <c r="M1964" s="12">
        <v>498.79</v>
      </c>
      <c r="N1964" s="12">
        <v>1780.04</v>
      </c>
      <c r="O1964" s="11">
        <f t="shared" si="269"/>
        <v>8.1943486117956308</v>
      </c>
      <c r="P1964" s="12">
        <f t="shared" si="262"/>
        <v>29.243305404961394</v>
      </c>
      <c r="Q1964" s="12">
        <f t="shared" si="263"/>
        <v>37.437654016757023</v>
      </c>
      <c r="R1964" s="6" t="str">
        <f t="shared" si="264"/>
        <v>YES</v>
      </c>
      <c r="S1964" s="6" t="str">
        <f t="shared" si="267"/>
        <v>YES</v>
      </c>
      <c r="T1964" s="12">
        <f t="shared" si="268"/>
        <v>760.875</v>
      </c>
      <c r="U1964" s="12">
        <f t="shared" si="265"/>
        <v>2278.83</v>
      </c>
      <c r="V1964" s="12">
        <f t="shared" si="266"/>
        <v>-1517.9549999999999</v>
      </c>
    </row>
    <row r="1965" spans="1:22" x14ac:dyDescent="0.25">
      <c r="A1965" s="6" t="s">
        <v>24</v>
      </c>
      <c r="B1965" s="6" t="s">
        <v>23</v>
      </c>
      <c r="C1965" t="s">
        <v>1179</v>
      </c>
      <c r="D1965" t="s">
        <v>1179</v>
      </c>
      <c r="E1965" s="6" t="s">
        <v>1257</v>
      </c>
      <c r="G1965" s="6" t="s">
        <v>1258</v>
      </c>
      <c r="H1965" t="s">
        <v>1180</v>
      </c>
      <c r="I1965" s="6" t="s">
        <v>1181</v>
      </c>
      <c r="J1965" s="6" t="s">
        <v>1212</v>
      </c>
      <c r="K1965" s="12">
        <v>5</v>
      </c>
      <c r="L1965" s="9">
        <v>150.74</v>
      </c>
      <c r="M1965" s="12">
        <v>1565.71</v>
      </c>
      <c r="N1965" s="12">
        <v>1317</v>
      </c>
      <c r="O1965" s="11">
        <f t="shared" si="269"/>
        <v>10.38682499668303</v>
      </c>
      <c r="P1965" s="12">
        <f t="shared" si="262"/>
        <v>8.7368979700145939</v>
      </c>
      <c r="Q1965" s="12">
        <f t="shared" si="263"/>
        <v>19.123722966697624</v>
      </c>
      <c r="R1965" s="6" t="str">
        <f t="shared" si="264"/>
        <v>YES</v>
      </c>
      <c r="S1965" s="6" t="str">
        <f t="shared" si="267"/>
        <v>YES</v>
      </c>
      <c r="T1965" s="12">
        <f t="shared" si="268"/>
        <v>1884.25</v>
      </c>
      <c r="U1965" s="12">
        <f t="shared" si="265"/>
        <v>2882.71</v>
      </c>
      <c r="V1965" s="12">
        <f t="shared" si="266"/>
        <v>-998.46</v>
      </c>
    </row>
    <row r="1966" spans="1:22" x14ac:dyDescent="0.25">
      <c r="A1966" s="6" t="s">
        <v>24</v>
      </c>
      <c r="B1966" s="6" t="s">
        <v>23</v>
      </c>
      <c r="C1966" t="s">
        <v>1179</v>
      </c>
      <c r="D1966" t="s">
        <v>1179</v>
      </c>
      <c r="E1966" s="6" t="s">
        <v>1257</v>
      </c>
      <c r="G1966" s="6" t="s">
        <v>1258</v>
      </c>
      <c r="H1966" t="s">
        <v>1180</v>
      </c>
      <c r="I1966" s="6" t="s">
        <v>1181</v>
      </c>
      <c r="J1966" s="6" t="s">
        <v>1213</v>
      </c>
      <c r="K1966" s="12">
        <v>5</v>
      </c>
      <c r="L1966" s="9">
        <v>288.95999999999998</v>
      </c>
      <c r="M1966" s="12">
        <v>1467.75</v>
      </c>
      <c r="N1966" s="12">
        <v>4808</v>
      </c>
      <c r="O1966" s="11">
        <f t="shared" si="269"/>
        <v>5.0794227574750836</v>
      </c>
      <c r="P1966" s="12">
        <f t="shared" si="262"/>
        <v>16.638981173864895</v>
      </c>
      <c r="Q1966" s="12">
        <f t="shared" si="263"/>
        <v>21.718403931339978</v>
      </c>
      <c r="R1966" s="6" t="str">
        <f t="shared" si="264"/>
        <v>YES</v>
      </c>
      <c r="S1966" s="6" t="str">
        <f t="shared" si="267"/>
        <v>YES</v>
      </c>
      <c r="T1966" s="12">
        <f t="shared" si="268"/>
        <v>3611.9999999999995</v>
      </c>
      <c r="U1966" s="12">
        <f t="shared" si="265"/>
        <v>6275.75</v>
      </c>
      <c r="V1966" s="12">
        <f t="shared" si="266"/>
        <v>-2663.7500000000005</v>
      </c>
    </row>
    <row r="1967" spans="1:22" x14ac:dyDescent="0.25">
      <c r="A1967" s="6" t="s">
        <v>24</v>
      </c>
      <c r="B1967" s="6" t="s">
        <v>23</v>
      </c>
      <c r="C1967" t="s">
        <v>1179</v>
      </c>
      <c r="D1967" t="s">
        <v>1179</v>
      </c>
      <c r="E1967" s="6" t="s">
        <v>1257</v>
      </c>
      <c r="G1967" s="6" t="s">
        <v>1258</v>
      </c>
      <c r="H1967" t="s">
        <v>1180</v>
      </c>
      <c r="I1967" s="6" t="s">
        <v>1181</v>
      </c>
      <c r="J1967" s="6" t="s">
        <v>1214</v>
      </c>
      <c r="K1967" s="12">
        <v>5</v>
      </c>
      <c r="L1967" s="9">
        <v>132.12</v>
      </c>
      <c r="M1967" s="12">
        <v>660.6</v>
      </c>
      <c r="N1967" s="12">
        <v>2416.41</v>
      </c>
      <c r="O1967" s="11">
        <f t="shared" si="269"/>
        <v>5</v>
      </c>
      <c r="P1967" s="12">
        <f t="shared" si="262"/>
        <v>18.289509536784738</v>
      </c>
      <c r="Q1967" s="12">
        <f t="shared" si="263"/>
        <v>23.289509536784738</v>
      </c>
      <c r="R1967" s="6" t="str">
        <f t="shared" si="264"/>
        <v>YES</v>
      </c>
      <c r="S1967" s="6" t="str">
        <f t="shared" si="267"/>
        <v>YES</v>
      </c>
      <c r="T1967" s="12">
        <f t="shared" si="268"/>
        <v>1651.5</v>
      </c>
      <c r="U1967" s="12">
        <f t="shared" si="265"/>
        <v>3077.0099999999998</v>
      </c>
      <c r="V1967" s="12">
        <f t="shared" si="266"/>
        <v>-1425.5099999999998</v>
      </c>
    </row>
    <row r="1968" spans="1:22" x14ac:dyDescent="0.25">
      <c r="A1968" s="6" t="s">
        <v>24</v>
      </c>
      <c r="B1968" s="6" t="s">
        <v>23</v>
      </c>
      <c r="C1968" t="s">
        <v>1179</v>
      </c>
      <c r="D1968" t="s">
        <v>1179</v>
      </c>
      <c r="E1968" s="6" t="s">
        <v>1257</v>
      </c>
      <c r="G1968" s="6" t="s">
        <v>1258</v>
      </c>
      <c r="H1968" t="s">
        <v>1180</v>
      </c>
      <c r="I1968" s="6" t="s">
        <v>1181</v>
      </c>
      <c r="J1968" s="6" t="s">
        <v>1215</v>
      </c>
      <c r="K1968" s="12">
        <v>5</v>
      </c>
      <c r="L1968" s="9">
        <v>104.32</v>
      </c>
      <c r="M1968" s="12">
        <v>521.6</v>
      </c>
      <c r="N1968" s="12">
        <v>2196.1999999999998</v>
      </c>
      <c r="O1968" s="11">
        <f t="shared" si="269"/>
        <v>5.0000000000000009</v>
      </c>
      <c r="P1968" s="12">
        <f t="shared" si="262"/>
        <v>21.052530674846626</v>
      </c>
      <c r="Q1968" s="12">
        <f t="shared" si="263"/>
        <v>26.052530674846626</v>
      </c>
      <c r="R1968" s="6" t="str">
        <f t="shared" si="264"/>
        <v>YES</v>
      </c>
      <c r="S1968" s="6" t="str">
        <f t="shared" si="267"/>
        <v>YES</v>
      </c>
      <c r="T1968" s="12">
        <f t="shared" si="268"/>
        <v>1304</v>
      </c>
      <c r="U1968" s="12">
        <f t="shared" si="265"/>
        <v>2717.7999999999997</v>
      </c>
      <c r="V1968" s="12">
        <f t="shared" si="266"/>
        <v>-1413.7999999999997</v>
      </c>
    </row>
    <row r="1969" spans="1:22" x14ac:dyDescent="0.25">
      <c r="A1969" s="6" t="s">
        <v>24</v>
      </c>
      <c r="B1969" s="6" t="s">
        <v>23</v>
      </c>
      <c r="C1969" t="s">
        <v>1179</v>
      </c>
      <c r="D1969" t="s">
        <v>1179</v>
      </c>
      <c r="E1969" s="6" t="s">
        <v>1257</v>
      </c>
      <c r="G1969" s="6" t="s">
        <v>1258</v>
      </c>
      <c r="H1969" t="s">
        <v>1180</v>
      </c>
      <c r="I1969" s="6" t="s">
        <v>1181</v>
      </c>
      <c r="J1969" s="6" t="s">
        <v>1216</v>
      </c>
      <c r="K1969" s="12">
        <v>5</v>
      </c>
      <c r="L1969" s="9">
        <v>260.81</v>
      </c>
      <c r="M1969" s="12">
        <v>2704.78</v>
      </c>
      <c r="N1969" s="12">
        <v>5805.36</v>
      </c>
      <c r="O1969" s="11">
        <f t="shared" si="269"/>
        <v>10.370691307848626</v>
      </c>
      <c r="P1969" s="12">
        <f t="shared" si="262"/>
        <v>22.258962463095738</v>
      </c>
      <c r="Q1969" s="12">
        <f t="shared" si="263"/>
        <v>32.629653770944365</v>
      </c>
      <c r="R1969" s="6" t="str">
        <f t="shared" si="264"/>
        <v>YES</v>
      </c>
      <c r="S1969" s="6" t="str">
        <f t="shared" si="267"/>
        <v>YES</v>
      </c>
      <c r="T1969" s="12">
        <f t="shared" si="268"/>
        <v>3260.125</v>
      </c>
      <c r="U1969" s="12">
        <f t="shared" si="265"/>
        <v>8510.14</v>
      </c>
      <c r="V1969" s="12">
        <f t="shared" si="266"/>
        <v>-5250.0149999999994</v>
      </c>
    </row>
    <row r="1970" spans="1:22" x14ac:dyDescent="0.25">
      <c r="A1970" s="6" t="s">
        <v>24</v>
      </c>
      <c r="B1970" s="6" t="s">
        <v>23</v>
      </c>
      <c r="C1970" t="s">
        <v>1179</v>
      </c>
      <c r="D1970" t="s">
        <v>1179</v>
      </c>
      <c r="E1970" s="6" t="s">
        <v>1257</v>
      </c>
      <c r="G1970" s="6" t="s">
        <v>1258</v>
      </c>
      <c r="H1970" t="s">
        <v>1180</v>
      </c>
      <c r="I1970" s="6" t="s">
        <v>1181</v>
      </c>
      <c r="J1970" s="6" t="s">
        <v>1217</v>
      </c>
      <c r="K1970" s="12">
        <v>8.25</v>
      </c>
      <c r="L1970" s="9">
        <v>278.04000000000002</v>
      </c>
      <c r="M1970" s="12">
        <v>1509.38</v>
      </c>
      <c r="N1970" s="12">
        <v>6885.77</v>
      </c>
      <c r="O1970" s="11">
        <f t="shared" si="269"/>
        <v>5.4286433606675297</v>
      </c>
      <c r="P1970" s="12">
        <f t="shared" si="262"/>
        <v>24.765393468565673</v>
      </c>
      <c r="Q1970" s="12">
        <f t="shared" si="263"/>
        <v>30.194036829233205</v>
      </c>
      <c r="R1970" s="6" t="str">
        <f t="shared" si="264"/>
        <v>YES</v>
      </c>
      <c r="S1970" s="6" t="str">
        <f t="shared" si="267"/>
        <v>YES</v>
      </c>
      <c r="T1970" s="12">
        <f t="shared" si="268"/>
        <v>3475.5000000000005</v>
      </c>
      <c r="U1970" s="12">
        <f t="shared" si="265"/>
        <v>8395.1500000000015</v>
      </c>
      <c r="V1970" s="12">
        <f t="shared" si="266"/>
        <v>-4919.6500000000015</v>
      </c>
    </row>
    <row r="1971" spans="1:22" x14ac:dyDescent="0.25">
      <c r="A1971" s="6" t="s">
        <v>24</v>
      </c>
      <c r="B1971" s="6" t="s">
        <v>23</v>
      </c>
      <c r="C1971" t="s">
        <v>1179</v>
      </c>
      <c r="D1971" t="s">
        <v>1179</v>
      </c>
      <c r="E1971" s="6" t="s">
        <v>1257</v>
      </c>
      <c r="G1971" s="6" t="s">
        <v>1258</v>
      </c>
      <c r="H1971" t="s">
        <v>1180</v>
      </c>
      <c r="I1971" s="6" t="s">
        <v>1181</v>
      </c>
      <c r="J1971" s="6" t="s">
        <v>1218</v>
      </c>
      <c r="K1971" s="12">
        <v>5</v>
      </c>
      <c r="L1971" s="9">
        <v>258.87</v>
      </c>
      <c r="M1971" s="12">
        <v>1915.3</v>
      </c>
      <c r="N1971" s="12">
        <v>3903.8</v>
      </c>
      <c r="O1971" s="11">
        <f t="shared" si="269"/>
        <v>7.3986943253370416</v>
      </c>
      <c r="P1971" s="12">
        <f t="shared" si="262"/>
        <v>15.08015606288871</v>
      </c>
      <c r="Q1971" s="12">
        <f t="shared" si="263"/>
        <v>22.478850388225752</v>
      </c>
      <c r="R1971" s="6" t="str">
        <f t="shared" si="264"/>
        <v>YES</v>
      </c>
      <c r="S1971" s="6" t="str">
        <f t="shared" si="267"/>
        <v>YES</v>
      </c>
      <c r="T1971" s="12">
        <f t="shared" si="268"/>
        <v>3235.875</v>
      </c>
      <c r="U1971" s="12">
        <f t="shared" si="265"/>
        <v>5819.1</v>
      </c>
      <c r="V1971" s="12">
        <f t="shared" si="266"/>
        <v>-2583.2250000000004</v>
      </c>
    </row>
    <row r="1972" spans="1:22" x14ac:dyDescent="0.25">
      <c r="A1972" s="6" t="s">
        <v>24</v>
      </c>
      <c r="B1972" s="6" t="s">
        <v>23</v>
      </c>
      <c r="C1972" t="s">
        <v>1179</v>
      </c>
      <c r="D1972" t="s">
        <v>1179</v>
      </c>
      <c r="E1972" s="6" t="s">
        <v>1257</v>
      </c>
      <c r="G1972" s="6" t="s">
        <v>1258</v>
      </c>
      <c r="H1972" t="s">
        <v>1180</v>
      </c>
      <c r="I1972" s="6" t="s">
        <v>1181</v>
      </c>
      <c r="J1972" s="6" t="s">
        <v>1219</v>
      </c>
      <c r="K1972" s="12">
        <v>5</v>
      </c>
      <c r="L1972" s="9">
        <v>305.88</v>
      </c>
      <c r="M1972" s="12">
        <v>1987.34</v>
      </c>
      <c r="N1972" s="12">
        <v>4465.92</v>
      </c>
      <c r="O1972" s="11">
        <f t="shared" si="269"/>
        <v>6.4971230547927288</v>
      </c>
      <c r="P1972" s="12">
        <f t="shared" si="262"/>
        <v>14.60023538642605</v>
      </c>
      <c r="Q1972" s="12">
        <f t="shared" si="263"/>
        <v>21.09735844121878</v>
      </c>
      <c r="R1972" s="6" t="str">
        <f t="shared" si="264"/>
        <v>YES</v>
      </c>
      <c r="S1972" s="6" t="str">
        <f t="shared" si="267"/>
        <v>YES</v>
      </c>
      <c r="T1972" s="12">
        <f t="shared" si="268"/>
        <v>3823.5</v>
      </c>
      <c r="U1972" s="12">
        <f t="shared" si="265"/>
        <v>6453.26</v>
      </c>
      <c r="V1972" s="12">
        <f t="shared" si="266"/>
        <v>-2629.76</v>
      </c>
    </row>
    <row r="1973" spans="1:22" x14ac:dyDescent="0.25">
      <c r="A1973" s="6" t="s">
        <v>24</v>
      </c>
      <c r="B1973" s="6" t="s">
        <v>23</v>
      </c>
      <c r="C1973" t="s">
        <v>1179</v>
      </c>
      <c r="D1973" t="s">
        <v>1179</v>
      </c>
      <c r="E1973" s="6" t="s">
        <v>1257</v>
      </c>
      <c r="G1973" s="6" t="s">
        <v>1258</v>
      </c>
      <c r="H1973" t="s">
        <v>1180</v>
      </c>
      <c r="I1973" s="6" t="s">
        <v>1181</v>
      </c>
      <c r="J1973" s="6" t="s">
        <v>1220</v>
      </c>
      <c r="K1973" s="12">
        <v>5</v>
      </c>
      <c r="L1973" s="9">
        <v>645.37</v>
      </c>
      <c r="M1973" s="12">
        <v>4467.13</v>
      </c>
      <c r="N1973" s="12">
        <v>9899.75</v>
      </c>
      <c r="O1973" s="11">
        <f t="shared" si="269"/>
        <v>6.9218122937229811</v>
      </c>
      <c r="P1973" s="12">
        <f t="shared" si="262"/>
        <v>15.33965012318515</v>
      </c>
      <c r="Q1973" s="12">
        <f t="shared" si="263"/>
        <v>22.261462416908131</v>
      </c>
      <c r="R1973" s="6" t="str">
        <f t="shared" si="264"/>
        <v>YES</v>
      </c>
      <c r="S1973" s="6" t="str">
        <f t="shared" si="267"/>
        <v>YES</v>
      </c>
      <c r="T1973" s="12">
        <f t="shared" si="268"/>
        <v>8067.125</v>
      </c>
      <c r="U1973" s="12">
        <f t="shared" si="265"/>
        <v>14366.880000000001</v>
      </c>
      <c r="V1973" s="12">
        <f t="shared" si="266"/>
        <v>-6299.755000000001</v>
      </c>
    </row>
    <row r="1974" spans="1:22" x14ac:dyDescent="0.25">
      <c r="A1974" s="6" t="s">
        <v>24</v>
      </c>
      <c r="B1974" s="6" t="s">
        <v>23</v>
      </c>
      <c r="C1974" t="s">
        <v>1179</v>
      </c>
      <c r="D1974" t="s">
        <v>1179</v>
      </c>
      <c r="E1974" s="6" t="s">
        <v>1257</v>
      </c>
      <c r="G1974" s="6" t="s">
        <v>1258</v>
      </c>
      <c r="H1974" t="s">
        <v>1180</v>
      </c>
      <c r="I1974" s="6" t="s">
        <v>1181</v>
      </c>
      <c r="J1974" s="6" t="s">
        <v>1221</v>
      </c>
      <c r="K1974" s="12">
        <v>5</v>
      </c>
      <c r="L1974" s="9">
        <v>414.84</v>
      </c>
      <c r="M1974" s="12">
        <v>2819.79</v>
      </c>
      <c r="N1974" s="12">
        <v>5335</v>
      </c>
      <c r="O1974" s="11">
        <f t="shared" si="269"/>
        <v>6.7972953427827596</v>
      </c>
      <c r="P1974" s="12">
        <f t="shared" si="262"/>
        <v>12.860379905505738</v>
      </c>
      <c r="Q1974" s="12">
        <f t="shared" si="263"/>
        <v>19.657675248288498</v>
      </c>
      <c r="R1974" s="6" t="str">
        <f t="shared" si="264"/>
        <v>YES</v>
      </c>
      <c r="S1974" s="6" t="str">
        <f t="shared" si="267"/>
        <v>YES</v>
      </c>
      <c r="T1974" s="12">
        <f t="shared" si="268"/>
        <v>5185.5</v>
      </c>
      <c r="U1974" s="12">
        <f t="shared" si="265"/>
        <v>8154.79</v>
      </c>
      <c r="V1974" s="12">
        <f t="shared" si="266"/>
        <v>-2969.29</v>
      </c>
    </row>
    <row r="1975" spans="1:22" x14ac:dyDescent="0.25">
      <c r="A1975" s="6" t="s">
        <v>24</v>
      </c>
      <c r="B1975" s="6" t="s">
        <v>23</v>
      </c>
      <c r="C1975" t="s">
        <v>1179</v>
      </c>
      <c r="D1975" t="s">
        <v>1179</v>
      </c>
      <c r="E1975" s="6" t="s">
        <v>1257</v>
      </c>
      <c r="G1975" s="6" t="s">
        <v>1258</v>
      </c>
      <c r="H1975" t="s">
        <v>1180</v>
      </c>
      <c r="I1975" s="6" t="s">
        <v>1181</v>
      </c>
      <c r="J1975" s="6" t="s">
        <v>1222</v>
      </c>
      <c r="K1975" s="12">
        <v>5</v>
      </c>
      <c r="L1975" s="9">
        <v>368.19</v>
      </c>
      <c r="M1975" s="12">
        <v>1884.7</v>
      </c>
      <c r="N1975" s="12">
        <v>11115.23</v>
      </c>
      <c r="O1975" s="11">
        <f t="shared" si="269"/>
        <v>5.1188245199489399</v>
      </c>
      <c r="P1975" s="12">
        <f t="shared" si="262"/>
        <v>30.188842717075421</v>
      </c>
      <c r="Q1975" s="12">
        <f t="shared" si="263"/>
        <v>35.307667237024361</v>
      </c>
      <c r="R1975" s="6" t="str">
        <f t="shared" si="264"/>
        <v>YES</v>
      </c>
      <c r="S1975" s="6" t="str">
        <f t="shared" si="267"/>
        <v>YES</v>
      </c>
      <c r="T1975" s="12">
        <f t="shared" si="268"/>
        <v>4602.375</v>
      </c>
      <c r="U1975" s="12">
        <f t="shared" si="265"/>
        <v>12999.93</v>
      </c>
      <c r="V1975" s="12">
        <f t="shared" si="266"/>
        <v>-8397.5550000000003</v>
      </c>
    </row>
    <row r="1976" spans="1:22" x14ac:dyDescent="0.25">
      <c r="A1976" s="6" t="s">
        <v>24</v>
      </c>
      <c r="B1976" s="6" t="s">
        <v>23</v>
      </c>
      <c r="C1976" t="s">
        <v>1179</v>
      </c>
      <c r="D1976" t="s">
        <v>1179</v>
      </c>
      <c r="E1976" s="6" t="s">
        <v>1257</v>
      </c>
      <c r="G1976" s="6" t="s">
        <v>1258</v>
      </c>
      <c r="H1976" t="s">
        <v>1180</v>
      </c>
      <c r="I1976" s="6" t="s">
        <v>1181</v>
      </c>
      <c r="J1976" s="6" t="s">
        <v>1223</v>
      </c>
      <c r="K1976" s="12">
        <v>5</v>
      </c>
      <c r="L1976" s="9">
        <v>273.08</v>
      </c>
      <c r="M1976" s="12">
        <v>1425.4</v>
      </c>
      <c r="N1976" s="12">
        <v>5004</v>
      </c>
      <c r="O1976" s="11">
        <f t="shared" si="269"/>
        <v>5.2197158341877845</v>
      </c>
      <c r="P1976" s="12">
        <f t="shared" si="262"/>
        <v>18.324300571261169</v>
      </c>
      <c r="Q1976" s="12">
        <f t="shared" si="263"/>
        <v>23.544016405448954</v>
      </c>
      <c r="R1976" s="6" t="str">
        <f t="shared" si="264"/>
        <v>YES</v>
      </c>
      <c r="S1976" s="6" t="str">
        <f t="shared" si="267"/>
        <v>YES</v>
      </c>
      <c r="T1976" s="12">
        <f t="shared" si="268"/>
        <v>3413.5</v>
      </c>
      <c r="U1976" s="12">
        <f t="shared" si="265"/>
        <v>6429.4</v>
      </c>
      <c r="V1976" s="12">
        <f t="shared" si="266"/>
        <v>-3015.8999999999996</v>
      </c>
    </row>
    <row r="1977" spans="1:22" x14ac:dyDescent="0.25">
      <c r="A1977" s="6" t="s">
        <v>24</v>
      </c>
      <c r="B1977" s="6" t="s">
        <v>23</v>
      </c>
      <c r="C1977" t="s">
        <v>1179</v>
      </c>
      <c r="D1977" t="s">
        <v>1179</v>
      </c>
      <c r="E1977" s="6" t="s">
        <v>1257</v>
      </c>
      <c r="G1977" s="6" t="s">
        <v>1258</v>
      </c>
      <c r="H1977" t="s">
        <v>1180</v>
      </c>
      <c r="I1977" s="6" t="s">
        <v>1181</v>
      </c>
      <c r="J1977" s="6" t="s">
        <v>1224</v>
      </c>
      <c r="K1977" s="12">
        <v>5</v>
      </c>
      <c r="L1977" s="9">
        <v>200.98</v>
      </c>
      <c r="M1977" s="12">
        <v>1307.1600000000001</v>
      </c>
      <c r="N1977" s="12">
        <v>3090.41</v>
      </c>
      <c r="O1977" s="11">
        <f t="shared" si="269"/>
        <v>6.5039307393770533</v>
      </c>
      <c r="P1977" s="12">
        <f t="shared" si="262"/>
        <v>15.376704149666633</v>
      </c>
      <c r="Q1977" s="12">
        <f t="shared" si="263"/>
        <v>21.880634889043687</v>
      </c>
      <c r="R1977" s="6" t="str">
        <f t="shared" si="264"/>
        <v>YES</v>
      </c>
      <c r="S1977" s="6" t="str">
        <f t="shared" si="267"/>
        <v>YES</v>
      </c>
      <c r="T1977" s="12">
        <f t="shared" si="268"/>
        <v>2512.25</v>
      </c>
      <c r="U1977" s="12">
        <f t="shared" si="265"/>
        <v>4397.57</v>
      </c>
      <c r="V1977" s="12">
        <f t="shared" si="266"/>
        <v>-1885.3199999999997</v>
      </c>
    </row>
    <row r="1978" spans="1:22" x14ac:dyDescent="0.25">
      <c r="A1978" s="6" t="s">
        <v>24</v>
      </c>
      <c r="B1978" s="6" t="s">
        <v>23</v>
      </c>
      <c r="C1978" t="s">
        <v>1179</v>
      </c>
      <c r="D1978" t="s">
        <v>1179</v>
      </c>
      <c r="E1978" s="6" t="s">
        <v>1257</v>
      </c>
      <c r="G1978" s="6" t="s">
        <v>1258</v>
      </c>
      <c r="H1978" t="s">
        <v>1180</v>
      </c>
      <c r="I1978" s="6" t="s">
        <v>1181</v>
      </c>
      <c r="J1978" s="6" t="s">
        <v>1225</v>
      </c>
      <c r="K1978" s="12">
        <v>5</v>
      </c>
      <c r="L1978" s="9">
        <v>39</v>
      </c>
      <c r="M1978" s="12">
        <v>435.2</v>
      </c>
      <c r="N1978" s="12">
        <v>201</v>
      </c>
      <c r="O1978" s="11">
        <f t="shared" si="269"/>
        <v>11.158974358974358</v>
      </c>
      <c r="P1978" s="12">
        <f t="shared" si="262"/>
        <v>5.1538461538461542</v>
      </c>
      <c r="Q1978" s="12">
        <f t="shared" si="263"/>
        <v>16.312820512820515</v>
      </c>
      <c r="R1978" s="6" t="str">
        <f t="shared" si="264"/>
        <v>YES</v>
      </c>
      <c r="S1978" s="6" t="str">
        <f t="shared" si="267"/>
        <v>YES</v>
      </c>
      <c r="T1978" s="12">
        <f t="shared" si="268"/>
        <v>487.5</v>
      </c>
      <c r="U1978" s="12">
        <f t="shared" si="265"/>
        <v>636.20000000000005</v>
      </c>
      <c r="V1978" s="12">
        <f t="shared" si="266"/>
        <v>-148.70000000000005</v>
      </c>
    </row>
    <row r="1979" spans="1:22" x14ac:dyDescent="0.25">
      <c r="A1979" s="6" t="s">
        <v>24</v>
      </c>
      <c r="B1979" s="6" t="s">
        <v>23</v>
      </c>
      <c r="C1979" t="s">
        <v>1179</v>
      </c>
      <c r="D1979" t="s">
        <v>1179</v>
      </c>
      <c r="E1979" s="6" t="s">
        <v>1257</v>
      </c>
      <c r="G1979" s="6" t="s">
        <v>1258</v>
      </c>
      <c r="H1979" t="s">
        <v>1180</v>
      </c>
      <c r="I1979" s="6" t="s">
        <v>1181</v>
      </c>
      <c r="J1979" s="6" t="s">
        <v>1226</v>
      </c>
      <c r="K1979" s="12">
        <v>5</v>
      </c>
      <c r="L1979" s="9">
        <v>97.88</v>
      </c>
      <c r="M1979" s="12">
        <v>1033.4000000000001</v>
      </c>
      <c r="N1979" s="12">
        <v>986.86</v>
      </c>
      <c r="O1979" s="11">
        <f t="shared" si="269"/>
        <v>10.557825909276668</v>
      </c>
      <c r="P1979" s="12">
        <f t="shared" si="262"/>
        <v>10.082345729464651</v>
      </c>
      <c r="Q1979" s="12">
        <f t="shared" si="263"/>
        <v>20.640171638741318</v>
      </c>
      <c r="R1979" s="6" t="str">
        <f t="shared" si="264"/>
        <v>YES</v>
      </c>
      <c r="S1979" s="6" t="str">
        <f t="shared" si="267"/>
        <v>YES</v>
      </c>
      <c r="T1979" s="12">
        <f t="shared" si="268"/>
        <v>1223.5</v>
      </c>
      <c r="U1979" s="12">
        <f t="shared" si="265"/>
        <v>2020.2600000000002</v>
      </c>
      <c r="V1979" s="12">
        <f t="shared" si="266"/>
        <v>-796.76000000000022</v>
      </c>
    </row>
    <row r="1980" spans="1:22" x14ac:dyDescent="0.25">
      <c r="A1980" s="6" t="s">
        <v>24</v>
      </c>
      <c r="B1980" s="6" t="s">
        <v>23</v>
      </c>
      <c r="C1980" t="s">
        <v>1179</v>
      </c>
      <c r="D1980" t="s">
        <v>1179</v>
      </c>
      <c r="E1980" s="6" t="s">
        <v>1257</v>
      </c>
      <c r="G1980" s="6" t="s">
        <v>1258</v>
      </c>
      <c r="H1980" t="s">
        <v>1180</v>
      </c>
      <c r="I1980" s="6" t="s">
        <v>1181</v>
      </c>
      <c r="J1980" s="6" t="s">
        <v>1227</v>
      </c>
      <c r="K1980" s="12">
        <v>5</v>
      </c>
      <c r="L1980" s="9">
        <v>45.92</v>
      </c>
      <c r="M1980" s="12">
        <v>229.6</v>
      </c>
      <c r="N1980" s="12">
        <v>1198.3499999999999</v>
      </c>
      <c r="O1980" s="11">
        <f t="shared" si="269"/>
        <v>5</v>
      </c>
      <c r="P1980" s="12">
        <f t="shared" si="262"/>
        <v>26.096472125435536</v>
      </c>
      <c r="Q1980" s="12">
        <f t="shared" si="263"/>
        <v>31.096472125435536</v>
      </c>
      <c r="R1980" s="6" t="str">
        <f t="shared" si="264"/>
        <v>YES</v>
      </c>
      <c r="S1980" s="6" t="str">
        <f t="shared" si="267"/>
        <v>YES</v>
      </c>
      <c r="T1980" s="12">
        <f t="shared" si="268"/>
        <v>574</v>
      </c>
      <c r="U1980" s="12">
        <f t="shared" si="265"/>
        <v>1427.9499999999998</v>
      </c>
      <c r="V1980" s="12">
        <f t="shared" si="266"/>
        <v>-853.94999999999982</v>
      </c>
    </row>
    <row r="1981" spans="1:22" x14ac:dyDescent="0.25">
      <c r="A1981" s="6" t="s">
        <v>24</v>
      </c>
      <c r="B1981" s="6" t="s">
        <v>23</v>
      </c>
      <c r="C1981" t="s">
        <v>1179</v>
      </c>
      <c r="D1981" t="s">
        <v>1179</v>
      </c>
      <c r="E1981" s="6" t="s">
        <v>1257</v>
      </c>
      <c r="G1981" s="6" t="s">
        <v>1258</v>
      </c>
      <c r="H1981" t="s">
        <v>1180</v>
      </c>
      <c r="I1981" s="6" t="s">
        <v>1181</v>
      </c>
      <c r="J1981" s="6" t="s">
        <v>1228</v>
      </c>
      <c r="K1981" s="12">
        <v>5</v>
      </c>
      <c r="L1981" s="9">
        <v>167.74</v>
      </c>
      <c r="M1981" s="12">
        <v>838.7</v>
      </c>
      <c r="N1981" s="12">
        <v>7006</v>
      </c>
      <c r="O1981" s="11">
        <f t="shared" si="269"/>
        <v>5</v>
      </c>
      <c r="P1981" s="12">
        <f t="shared" si="262"/>
        <v>41.767020388696793</v>
      </c>
      <c r="Q1981" s="12">
        <f t="shared" si="263"/>
        <v>46.767020388696793</v>
      </c>
      <c r="R1981" s="6" t="str">
        <f t="shared" si="264"/>
        <v>YES</v>
      </c>
      <c r="S1981" s="6" t="str">
        <f t="shared" si="267"/>
        <v>YES</v>
      </c>
      <c r="T1981" s="12">
        <f t="shared" si="268"/>
        <v>2096.75</v>
      </c>
      <c r="U1981" s="12">
        <f t="shared" si="265"/>
        <v>7844.7</v>
      </c>
      <c r="V1981" s="12">
        <f t="shared" si="266"/>
        <v>-5747.95</v>
      </c>
    </row>
    <row r="1982" spans="1:22" x14ac:dyDescent="0.25">
      <c r="A1982" s="6" t="s">
        <v>24</v>
      </c>
      <c r="B1982" s="6" t="s">
        <v>23</v>
      </c>
      <c r="C1982" t="s">
        <v>1179</v>
      </c>
      <c r="D1982" t="s">
        <v>1179</v>
      </c>
      <c r="E1982" s="6" t="s">
        <v>1257</v>
      </c>
      <c r="G1982" s="6" t="s">
        <v>1258</v>
      </c>
      <c r="H1982" t="s">
        <v>1180</v>
      </c>
      <c r="I1982" s="6" t="s">
        <v>1181</v>
      </c>
      <c r="J1982" s="6" t="s">
        <v>1229</v>
      </c>
      <c r="K1982" s="12">
        <v>5</v>
      </c>
      <c r="L1982" s="9">
        <v>413.34</v>
      </c>
      <c r="M1982" s="12">
        <v>2164.5100000000002</v>
      </c>
      <c r="N1982" s="12">
        <v>15260.71</v>
      </c>
      <c r="O1982" s="11">
        <f t="shared" si="269"/>
        <v>5.2366332801083866</v>
      </c>
      <c r="P1982" s="12">
        <f t="shared" si="262"/>
        <v>36.920477089079206</v>
      </c>
      <c r="Q1982" s="12">
        <f t="shared" si="263"/>
        <v>42.157110369187599</v>
      </c>
      <c r="R1982" s="6" t="str">
        <f t="shared" si="264"/>
        <v>YES</v>
      </c>
      <c r="S1982" s="6" t="str">
        <f t="shared" si="267"/>
        <v>YES</v>
      </c>
      <c r="T1982" s="12">
        <f t="shared" si="268"/>
        <v>5166.75</v>
      </c>
      <c r="U1982" s="12">
        <f t="shared" si="265"/>
        <v>17425.22</v>
      </c>
      <c r="V1982" s="12">
        <f t="shared" si="266"/>
        <v>-12258.470000000001</v>
      </c>
    </row>
    <row r="1983" spans="1:22" x14ac:dyDescent="0.25">
      <c r="A1983" s="6" t="s">
        <v>24</v>
      </c>
      <c r="B1983" s="6" t="s">
        <v>23</v>
      </c>
      <c r="C1983" t="s">
        <v>1179</v>
      </c>
      <c r="D1983" t="s">
        <v>1179</v>
      </c>
      <c r="E1983" s="6" t="s">
        <v>1257</v>
      </c>
      <c r="G1983" s="6" t="s">
        <v>1258</v>
      </c>
      <c r="H1983" t="s">
        <v>1180</v>
      </c>
      <c r="I1983" s="6" t="s">
        <v>1181</v>
      </c>
      <c r="J1983" s="6" t="s">
        <v>1230</v>
      </c>
      <c r="K1983" s="12">
        <v>5</v>
      </c>
      <c r="L1983" s="9">
        <v>76.569999999999993</v>
      </c>
      <c r="M1983" s="12">
        <v>1002.05</v>
      </c>
      <c r="N1983" s="12">
        <v>286</v>
      </c>
      <c r="O1983" s="11">
        <f t="shared" si="269"/>
        <v>13.08671803578425</v>
      </c>
      <c r="P1983" s="12">
        <f t="shared" si="262"/>
        <v>3.7351443123938881</v>
      </c>
      <c r="Q1983" s="12">
        <f t="shared" si="263"/>
        <v>16.82186234817814</v>
      </c>
      <c r="R1983" s="6" t="str">
        <f t="shared" si="264"/>
        <v>YES</v>
      </c>
      <c r="S1983" s="6" t="str">
        <f t="shared" si="267"/>
        <v>YES</v>
      </c>
      <c r="T1983" s="12">
        <f t="shared" si="268"/>
        <v>957.12499999999989</v>
      </c>
      <c r="U1983" s="12">
        <f t="shared" si="265"/>
        <v>1288.05</v>
      </c>
      <c r="V1983" s="12">
        <f t="shared" si="266"/>
        <v>-330.92500000000007</v>
      </c>
    </row>
    <row r="1984" spans="1:22" x14ac:dyDescent="0.25">
      <c r="A1984" s="6" t="s">
        <v>24</v>
      </c>
      <c r="B1984" s="6" t="s">
        <v>23</v>
      </c>
      <c r="C1984" t="s">
        <v>1179</v>
      </c>
      <c r="D1984" t="s">
        <v>1179</v>
      </c>
      <c r="E1984" s="6" t="s">
        <v>1257</v>
      </c>
      <c r="G1984" s="6" t="s">
        <v>1258</v>
      </c>
      <c r="H1984" t="s">
        <v>1180</v>
      </c>
      <c r="I1984" s="6" t="s">
        <v>1181</v>
      </c>
      <c r="J1984" s="6" t="s">
        <v>1231</v>
      </c>
      <c r="K1984" s="12">
        <v>5</v>
      </c>
      <c r="L1984" s="9">
        <v>191.34</v>
      </c>
      <c r="M1984" s="12">
        <v>1125.8900000000001</v>
      </c>
      <c r="N1984" s="12">
        <v>5104</v>
      </c>
      <c r="O1984" s="11">
        <f t="shared" si="269"/>
        <v>5.8842374830145294</v>
      </c>
      <c r="P1984" s="12">
        <f t="shared" si="262"/>
        <v>26.675028744643043</v>
      </c>
      <c r="Q1984" s="12">
        <f t="shared" si="263"/>
        <v>32.559266227657574</v>
      </c>
      <c r="R1984" s="6" t="str">
        <f t="shared" si="264"/>
        <v>YES</v>
      </c>
      <c r="S1984" s="6" t="str">
        <f t="shared" si="267"/>
        <v>YES</v>
      </c>
      <c r="T1984" s="12">
        <f t="shared" si="268"/>
        <v>2391.75</v>
      </c>
      <c r="U1984" s="12">
        <f t="shared" si="265"/>
        <v>6229.89</v>
      </c>
      <c r="V1984" s="12">
        <f t="shared" si="266"/>
        <v>-3838.1400000000003</v>
      </c>
    </row>
    <row r="1985" spans="1:22" x14ac:dyDescent="0.25">
      <c r="A1985" s="6" t="s">
        <v>24</v>
      </c>
      <c r="B1985" s="6" t="s">
        <v>23</v>
      </c>
      <c r="C1985" t="s">
        <v>1179</v>
      </c>
      <c r="D1985" t="s">
        <v>1179</v>
      </c>
      <c r="E1985" s="6" t="s">
        <v>1257</v>
      </c>
      <c r="G1985" s="6" t="s">
        <v>1258</v>
      </c>
      <c r="H1985" t="s">
        <v>1180</v>
      </c>
      <c r="I1985" s="6" t="s">
        <v>1181</v>
      </c>
      <c r="J1985" s="6" t="s">
        <v>1232</v>
      </c>
      <c r="K1985" s="12">
        <v>5</v>
      </c>
      <c r="L1985" s="9">
        <v>315.01</v>
      </c>
      <c r="M1985" s="12">
        <v>1635.05</v>
      </c>
      <c r="N1985" s="12">
        <v>6614</v>
      </c>
      <c r="O1985" s="11">
        <f t="shared" si="269"/>
        <v>5.1904701438049585</v>
      </c>
      <c r="P1985" s="12">
        <f t="shared" si="262"/>
        <v>20.996158852099935</v>
      </c>
      <c r="Q1985" s="12">
        <f t="shared" si="263"/>
        <v>26.18662899590489</v>
      </c>
      <c r="R1985" s="6" t="str">
        <f t="shared" si="264"/>
        <v>YES</v>
      </c>
      <c r="S1985" s="6" t="str">
        <f t="shared" si="267"/>
        <v>YES</v>
      </c>
      <c r="T1985" s="12">
        <f t="shared" si="268"/>
        <v>3937.625</v>
      </c>
      <c r="U1985" s="12">
        <f t="shared" si="265"/>
        <v>8249.0499999999993</v>
      </c>
      <c r="V1985" s="12">
        <f t="shared" si="266"/>
        <v>-4311.4249999999993</v>
      </c>
    </row>
    <row r="1986" spans="1:22" x14ac:dyDescent="0.25">
      <c r="A1986" s="6" t="s">
        <v>24</v>
      </c>
      <c r="B1986" s="6" t="s">
        <v>23</v>
      </c>
      <c r="C1986" t="s">
        <v>1179</v>
      </c>
      <c r="D1986" t="s">
        <v>1179</v>
      </c>
      <c r="E1986" s="6" t="s">
        <v>1257</v>
      </c>
      <c r="G1986" s="6" t="s">
        <v>1258</v>
      </c>
      <c r="H1986" t="s">
        <v>1180</v>
      </c>
      <c r="I1986" s="6" t="s">
        <v>1181</v>
      </c>
      <c r="J1986" s="6" t="s">
        <v>1233</v>
      </c>
      <c r="K1986" s="12">
        <v>5</v>
      </c>
      <c r="L1986" s="9">
        <v>113.56</v>
      </c>
      <c r="M1986" s="12">
        <v>1129.3399999999999</v>
      </c>
      <c r="N1986" s="12">
        <v>706</v>
      </c>
      <c r="O1986" s="11">
        <f t="shared" si="269"/>
        <v>9.9448749559704108</v>
      </c>
      <c r="P1986" s="12">
        <f t="shared" ref="P1986:P2049" si="270">N1986/L1986</f>
        <v>6.216977809087707</v>
      </c>
      <c r="Q1986" s="12">
        <f t="shared" ref="Q1986:Q2049" si="271">(M1986+N1986)/L1986</f>
        <v>16.161852765058118</v>
      </c>
      <c r="R1986" s="6" t="str">
        <f t="shared" ref="R1986:R2049" si="272">IF(Q1986&gt;12.49,"YES","NO")</f>
        <v>YES</v>
      </c>
      <c r="S1986" s="6" t="str">
        <f t="shared" si="267"/>
        <v>YES</v>
      </c>
      <c r="T1986" s="12">
        <f t="shared" si="268"/>
        <v>1419.5</v>
      </c>
      <c r="U1986" s="12">
        <f t="shared" ref="U1986:U2049" si="273">M1986+N1986</f>
        <v>1835.34</v>
      </c>
      <c r="V1986" s="12">
        <f t="shared" ref="V1986:V2049" si="274">T1986-U1986</f>
        <v>-415.83999999999992</v>
      </c>
    </row>
    <row r="1987" spans="1:22" x14ac:dyDescent="0.25">
      <c r="A1987" s="6" t="s">
        <v>24</v>
      </c>
      <c r="B1987" s="6" t="s">
        <v>23</v>
      </c>
      <c r="C1987" t="s">
        <v>1179</v>
      </c>
      <c r="D1987" t="s">
        <v>1179</v>
      </c>
      <c r="E1987" s="6" t="s">
        <v>1257</v>
      </c>
      <c r="G1987" s="6" t="s">
        <v>1258</v>
      </c>
      <c r="H1987" t="s">
        <v>1180</v>
      </c>
      <c r="I1987" s="6" t="s">
        <v>1181</v>
      </c>
      <c r="J1987" s="6" t="s">
        <v>1234</v>
      </c>
      <c r="K1987" s="12">
        <v>5</v>
      </c>
      <c r="L1987" s="9">
        <v>66.650000000000006</v>
      </c>
      <c r="M1987" s="12">
        <v>466.55</v>
      </c>
      <c r="N1987" s="12">
        <v>1055</v>
      </c>
      <c r="O1987" s="11">
        <f t="shared" si="269"/>
        <v>7</v>
      </c>
      <c r="P1987" s="12">
        <f t="shared" si="270"/>
        <v>15.828957239309826</v>
      </c>
      <c r="Q1987" s="12">
        <f t="shared" si="271"/>
        <v>22.828957239309826</v>
      </c>
      <c r="R1987" s="6" t="str">
        <f t="shared" si="272"/>
        <v>YES</v>
      </c>
      <c r="S1987" s="6" t="str">
        <f t="shared" si="267"/>
        <v>YES</v>
      </c>
      <c r="T1987" s="12">
        <f t="shared" si="268"/>
        <v>833.12500000000011</v>
      </c>
      <c r="U1987" s="12">
        <f t="shared" si="273"/>
        <v>1521.55</v>
      </c>
      <c r="V1987" s="12">
        <f t="shared" si="274"/>
        <v>-688.42499999999984</v>
      </c>
    </row>
    <row r="1988" spans="1:22" x14ac:dyDescent="0.25">
      <c r="A1988" s="6" t="s">
        <v>24</v>
      </c>
      <c r="B1988" s="6" t="s">
        <v>23</v>
      </c>
      <c r="C1988" t="s">
        <v>1179</v>
      </c>
      <c r="D1988" t="s">
        <v>1179</v>
      </c>
      <c r="E1988" s="6" t="s">
        <v>1257</v>
      </c>
      <c r="G1988" s="6" t="s">
        <v>1258</v>
      </c>
      <c r="H1988" t="s">
        <v>1180</v>
      </c>
      <c r="I1988" s="6" t="s">
        <v>1181</v>
      </c>
      <c r="J1988" s="6" t="s">
        <v>1235</v>
      </c>
      <c r="K1988" s="12">
        <v>5</v>
      </c>
      <c r="L1988" s="9">
        <v>214.93</v>
      </c>
      <c r="M1988" s="12">
        <v>1074.6500000000001</v>
      </c>
      <c r="N1988" s="12">
        <v>5341</v>
      </c>
      <c r="O1988" s="11">
        <f t="shared" si="269"/>
        <v>5</v>
      </c>
      <c r="P1988" s="12">
        <f t="shared" si="270"/>
        <v>24.849951146885033</v>
      </c>
      <c r="Q1988" s="12">
        <f t="shared" si="271"/>
        <v>29.849951146885029</v>
      </c>
      <c r="R1988" s="6" t="str">
        <f t="shared" si="272"/>
        <v>YES</v>
      </c>
      <c r="S1988" s="6" t="str">
        <f t="shared" ref="S1988:S2051" si="275">IF(O1988&gt;3.32,"YES","NO")</f>
        <v>YES</v>
      </c>
      <c r="T1988" s="12">
        <f t="shared" ref="T1988:T2051" si="276">L1988*12.5</f>
        <v>2686.625</v>
      </c>
      <c r="U1988" s="12">
        <f t="shared" si="273"/>
        <v>6415.65</v>
      </c>
      <c r="V1988" s="12">
        <f t="shared" si="274"/>
        <v>-3729.0249999999996</v>
      </c>
    </row>
    <row r="1989" spans="1:22" x14ac:dyDescent="0.25">
      <c r="A1989" s="6" t="s">
        <v>24</v>
      </c>
      <c r="B1989" s="6" t="s">
        <v>23</v>
      </c>
      <c r="C1989" t="s">
        <v>1179</v>
      </c>
      <c r="D1989" t="s">
        <v>1179</v>
      </c>
      <c r="E1989" s="6" t="s">
        <v>1257</v>
      </c>
      <c r="G1989" s="6" t="s">
        <v>1258</v>
      </c>
      <c r="H1989" t="s">
        <v>1180</v>
      </c>
      <c r="I1989" s="6" t="s">
        <v>1181</v>
      </c>
      <c r="J1989" s="6" t="s">
        <v>1236</v>
      </c>
      <c r="K1989" s="12">
        <v>5</v>
      </c>
      <c r="L1989" s="9">
        <v>391.42</v>
      </c>
      <c r="M1989" s="12">
        <v>2659.42</v>
      </c>
      <c r="N1989" s="12">
        <v>6178.69</v>
      </c>
      <c r="O1989" s="11">
        <f t="shared" si="269"/>
        <v>6.7942874661488935</v>
      </c>
      <c r="P1989" s="12">
        <f t="shared" si="270"/>
        <v>15.7853201164989</v>
      </c>
      <c r="Q1989" s="12">
        <f t="shared" si="271"/>
        <v>22.579607582647796</v>
      </c>
      <c r="R1989" s="6" t="str">
        <f t="shared" si="272"/>
        <v>YES</v>
      </c>
      <c r="S1989" s="6" t="str">
        <f t="shared" si="275"/>
        <v>YES</v>
      </c>
      <c r="T1989" s="12">
        <f t="shared" si="276"/>
        <v>4892.75</v>
      </c>
      <c r="U1989" s="12">
        <f t="shared" si="273"/>
        <v>8838.11</v>
      </c>
      <c r="V1989" s="12">
        <f t="shared" si="274"/>
        <v>-3945.3600000000006</v>
      </c>
    </row>
    <row r="1990" spans="1:22" x14ac:dyDescent="0.25">
      <c r="A1990" s="6" t="s">
        <v>24</v>
      </c>
      <c r="B1990" s="6" t="s">
        <v>23</v>
      </c>
      <c r="C1990" t="s">
        <v>1179</v>
      </c>
      <c r="D1990" t="s">
        <v>1179</v>
      </c>
      <c r="E1990" s="6" t="s">
        <v>1257</v>
      </c>
      <c r="G1990" s="6" t="s">
        <v>1258</v>
      </c>
      <c r="H1990" t="s">
        <v>1180</v>
      </c>
      <c r="I1990" s="6" t="s">
        <v>1181</v>
      </c>
      <c r="J1990" s="6" t="s">
        <v>1237</v>
      </c>
      <c r="K1990" s="12">
        <v>5</v>
      </c>
      <c r="L1990" s="9">
        <v>375.37</v>
      </c>
      <c r="M1990" s="12">
        <v>1917.65</v>
      </c>
      <c r="N1990" s="12">
        <v>8396</v>
      </c>
      <c r="O1990" s="11">
        <f t="shared" si="269"/>
        <v>5.1086927564802727</v>
      </c>
      <c r="P1990" s="12">
        <f t="shared" si="270"/>
        <v>22.367264299224765</v>
      </c>
      <c r="Q1990" s="12">
        <f t="shared" si="271"/>
        <v>27.475957055705038</v>
      </c>
      <c r="R1990" s="6" t="str">
        <f t="shared" si="272"/>
        <v>YES</v>
      </c>
      <c r="S1990" s="6" t="str">
        <f t="shared" si="275"/>
        <v>YES</v>
      </c>
      <c r="T1990" s="12">
        <f t="shared" si="276"/>
        <v>4692.125</v>
      </c>
      <c r="U1990" s="12">
        <f t="shared" si="273"/>
        <v>10313.65</v>
      </c>
      <c r="V1990" s="12">
        <f t="shared" si="274"/>
        <v>-5621.5249999999996</v>
      </c>
    </row>
    <row r="1991" spans="1:22" x14ac:dyDescent="0.25">
      <c r="A1991" s="6" t="s">
        <v>24</v>
      </c>
      <c r="B1991" s="6" t="s">
        <v>23</v>
      </c>
      <c r="C1991" t="s">
        <v>1179</v>
      </c>
      <c r="D1991" t="s">
        <v>1179</v>
      </c>
      <c r="E1991" s="6" t="s">
        <v>1257</v>
      </c>
      <c r="G1991" s="6" t="s">
        <v>1258</v>
      </c>
      <c r="H1991" t="s">
        <v>1180</v>
      </c>
      <c r="I1991" s="6" t="s">
        <v>1181</v>
      </c>
      <c r="J1991" s="6" t="s">
        <v>1238</v>
      </c>
      <c r="K1991" s="12">
        <v>5</v>
      </c>
      <c r="L1991" s="9">
        <v>280.5</v>
      </c>
      <c r="M1991" s="12">
        <v>1871.96</v>
      </c>
      <c r="N1991" s="12">
        <v>4743.25</v>
      </c>
      <c r="O1991" s="11">
        <f t="shared" si="269"/>
        <v>6.6736541889483068</v>
      </c>
      <c r="P1991" s="12">
        <f t="shared" si="270"/>
        <v>16.909982174688057</v>
      </c>
      <c r="Q1991" s="12">
        <f t="shared" si="271"/>
        <v>23.583636363636362</v>
      </c>
      <c r="R1991" s="6" t="str">
        <f t="shared" si="272"/>
        <v>YES</v>
      </c>
      <c r="S1991" s="6" t="str">
        <f t="shared" si="275"/>
        <v>YES</v>
      </c>
      <c r="T1991" s="12">
        <f t="shared" si="276"/>
        <v>3506.25</v>
      </c>
      <c r="U1991" s="12">
        <f t="shared" si="273"/>
        <v>6615.21</v>
      </c>
      <c r="V1991" s="12">
        <f t="shared" si="274"/>
        <v>-3108.96</v>
      </c>
    </row>
    <row r="1992" spans="1:22" x14ac:dyDescent="0.25">
      <c r="A1992" s="6" t="s">
        <v>24</v>
      </c>
      <c r="B1992" s="6" t="s">
        <v>23</v>
      </c>
      <c r="C1992" t="s">
        <v>1179</v>
      </c>
      <c r="D1992" t="s">
        <v>1179</v>
      </c>
      <c r="E1992" s="6" t="s">
        <v>1257</v>
      </c>
      <c r="G1992" s="6" t="s">
        <v>1258</v>
      </c>
      <c r="H1992" t="s">
        <v>1180</v>
      </c>
      <c r="I1992" s="6" t="s">
        <v>1181</v>
      </c>
      <c r="J1992" s="6" t="s">
        <v>1239</v>
      </c>
      <c r="K1992" s="12">
        <v>5</v>
      </c>
      <c r="L1992" s="9">
        <v>140.35</v>
      </c>
      <c r="M1992" s="12">
        <v>733.55</v>
      </c>
      <c r="N1992" s="12">
        <v>3816.23</v>
      </c>
      <c r="O1992" s="11">
        <f t="shared" si="269"/>
        <v>5.2265764161026009</v>
      </c>
      <c r="P1992" s="12">
        <f t="shared" si="270"/>
        <v>27.190808692554331</v>
      </c>
      <c r="Q1992" s="12">
        <f t="shared" si="271"/>
        <v>32.41738510865693</v>
      </c>
      <c r="R1992" s="6" t="str">
        <f t="shared" si="272"/>
        <v>YES</v>
      </c>
      <c r="S1992" s="6" t="str">
        <f t="shared" si="275"/>
        <v>YES</v>
      </c>
      <c r="T1992" s="12">
        <f t="shared" si="276"/>
        <v>1754.375</v>
      </c>
      <c r="U1992" s="12">
        <f t="shared" si="273"/>
        <v>4549.78</v>
      </c>
      <c r="V1992" s="12">
        <f t="shared" si="274"/>
        <v>-2795.4049999999997</v>
      </c>
    </row>
    <row r="1993" spans="1:22" x14ac:dyDescent="0.25">
      <c r="A1993" s="6" t="s">
        <v>24</v>
      </c>
      <c r="B1993" s="6" t="s">
        <v>23</v>
      </c>
      <c r="C1993" t="s">
        <v>1179</v>
      </c>
      <c r="D1993" t="s">
        <v>1179</v>
      </c>
      <c r="E1993" s="6" t="s">
        <v>1257</v>
      </c>
      <c r="G1993" s="6" t="s">
        <v>1258</v>
      </c>
      <c r="H1993" t="s">
        <v>1180</v>
      </c>
      <c r="I1993" s="6" t="s">
        <v>1181</v>
      </c>
      <c r="J1993" s="6" t="s">
        <v>1240</v>
      </c>
      <c r="K1993" s="12">
        <v>5</v>
      </c>
      <c r="L1993" s="9">
        <v>245.91</v>
      </c>
      <c r="M1993" s="12">
        <v>1302.75</v>
      </c>
      <c r="N1993" s="12">
        <v>4081.75</v>
      </c>
      <c r="O1993" s="11">
        <f t="shared" si="269"/>
        <v>5.2976698792241068</v>
      </c>
      <c r="P1993" s="12">
        <f t="shared" si="270"/>
        <v>16.598552315887925</v>
      </c>
      <c r="Q1993" s="12">
        <f t="shared" si="271"/>
        <v>21.896222195112035</v>
      </c>
      <c r="R1993" s="6" t="str">
        <f t="shared" si="272"/>
        <v>YES</v>
      </c>
      <c r="S1993" s="6" t="str">
        <f t="shared" si="275"/>
        <v>YES</v>
      </c>
      <c r="T1993" s="12">
        <f t="shared" si="276"/>
        <v>3073.875</v>
      </c>
      <c r="U1993" s="12">
        <f t="shared" si="273"/>
        <v>5384.5</v>
      </c>
      <c r="V1993" s="12">
        <f t="shared" si="274"/>
        <v>-2310.625</v>
      </c>
    </row>
    <row r="1994" spans="1:22" x14ac:dyDescent="0.25">
      <c r="A1994" s="6" t="s">
        <v>24</v>
      </c>
      <c r="B1994" s="6" t="s">
        <v>23</v>
      </c>
      <c r="C1994" t="s">
        <v>1179</v>
      </c>
      <c r="D1994" t="s">
        <v>1179</v>
      </c>
      <c r="E1994" s="6" t="s">
        <v>1257</v>
      </c>
      <c r="G1994" s="6" t="s">
        <v>1258</v>
      </c>
      <c r="H1994" t="s">
        <v>1180</v>
      </c>
      <c r="I1994" s="6" t="s">
        <v>1181</v>
      </c>
      <c r="J1994" s="6" t="s">
        <v>1241</v>
      </c>
      <c r="K1994" s="12">
        <v>5</v>
      </c>
      <c r="L1994" s="9">
        <v>212.02</v>
      </c>
      <c r="M1994" s="12">
        <v>1120.0999999999999</v>
      </c>
      <c r="N1994" s="12">
        <v>5516</v>
      </c>
      <c r="O1994" s="11">
        <f t="shared" si="269"/>
        <v>5.2829921705499476</v>
      </c>
      <c r="P1994" s="12">
        <f t="shared" si="270"/>
        <v>26.016413545891897</v>
      </c>
      <c r="Q1994" s="12">
        <f t="shared" si="271"/>
        <v>31.299405716441846</v>
      </c>
      <c r="R1994" s="6" t="str">
        <f t="shared" si="272"/>
        <v>YES</v>
      </c>
      <c r="S1994" s="6" t="str">
        <f t="shared" si="275"/>
        <v>YES</v>
      </c>
      <c r="T1994" s="12">
        <f t="shared" si="276"/>
        <v>2650.25</v>
      </c>
      <c r="U1994" s="12">
        <f t="shared" si="273"/>
        <v>6636.1</v>
      </c>
      <c r="V1994" s="12">
        <f t="shared" si="274"/>
        <v>-3985.8500000000004</v>
      </c>
    </row>
    <row r="1995" spans="1:22" x14ac:dyDescent="0.25">
      <c r="A1995" s="6" t="s">
        <v>24</v>
      </c>
      <c r="B1995" s="6" t="s">
        <v>23</v>
      </c>
      <c r="C1995" t="s">
        <v>1179</v>
      </c>
      <c r="D1995" t="s">
        <v>1179</v>
      </c>
      <c r="E1995" s="6" t="s">
        <v>1257</v>
      </c>
      <c r="G1995" s="6" t="s">
        <v>1258</v>
      </c>
      <c r="H1995" t="s">
        <v>1180</v>
      </c>
      <c r="I1995" s="6" t="s">
        <v>1181</v>
      </c>
      <c r="J1995" s="6" t="s">
        <v>1242</v>
      </c>
      <c r="K1995" s="12">
        <v>5</v>
      </c>
      <c r="L1995" s="9">
        <v>335.13</v>
      </c>
      <c r="M1995" s="12">
        <v>1854.01</v>
      </c>
      <c r="N1995" s="12">
        <v>8035</v>
      </c>
      <c r="O1995" s="11">
        <f t="shared" si="269"/>
        <v>5.5322113806582518</v>
      </c>
      <c r="P1995" s="12">
        <f t="shared" si="270"/>
        <v>23.975770596484946</v>
      </c>
      <c r="Q1995" s="12">
        <f t="shared" si="271"/>
        <v>29.507981977143199</v>
      </c>
      <c r="R1995" s="6" t="str">
        <f t="shared" si="272"/>
        <v>YES</v>
      </c>
      <c r="S1995" s="6" t="str">
        <f t="shared" si="275"/>
        <v>YES</v>
      </c>
      <c r="T1995" s="12">
        <f t="shared" si="276"/>
        <v>4189.125</v>
      </c>
      <c r="U1995" s="12">
        <f t="shared" si="273"/>
        <v>9889.01</v>
      </c>
      <c r="V1995" s="12">
        <f t="shared" si="274"/>
        <v>-5699.8850000000002</v>
      </c>
    </row>
    <row r="1996" spans="1:22" x14ac:dyDescent="0.25">
      <c r="A1996" s="6" t="s">
        <v>24</v>
      </c>
      <c r="B1996" s="6" t="s">
        <v>23</v>
      </c>
      <c r="C1996" t="s">
        <v>1179</v>
      </c>
      <c r="D1996" t="s">
        <v>1179</v>
      </c>
      <c r="E1996" s="6" t="s">
        <v>1257</v>
      </c>
      <c r="G1996" s="6" t="s">
        <v>1258</v>
      </c>
      <c r="H1996" t="s">
        <v>1180</v>
      </c>
      <c r="I1996" s="6" t="s">
        <v>1181</v>
      </c>
      <c r="J1996" s="6" t="s">
        <v>1243</v>
      </c>
      <c r="K1996" s="12">
        <v>5</v>
      </c>
      <c r="L1996" s="9">
        <v>263.29000000000002</v>
      </c>
      <c r="M1996" s="12">
        <v>1776.12</v>
      </c>
      <c r="N1996" s="12">
        <v>4049.46</v>
      </c>
      <c r="O1996" s="11">
        <f t="shared" si="269"/>
        <v>6.7458695734741152</v>
      </c>
      <c r="P1996" s="12">
        <f t="shared" si="270"/>
        <v>15.380227125982756</v>
      </c>
      <c r="Q1996" s="12">
        <f t="shared" si="271"/>
        <v>22.12609669945687</v>
      </c>
      <c r="R1996" s="6" t="str">
        <f t="shared" si="272"/>
        <v>YES</v>
      </c>
      <c r="S1996" s="6" t="str">
        <f t="shared" si="275"/>
        <v>YES</v>
      </c>
      <c r="T1996" s="12">
        <f t="shared" si="276"/>
        <v>3291.1250000000005</v>
      </c>
      <c r="U1996" s="12">
        <f t="shared" si="273"/>
        <v>5825.58</v>
      </c>
      <c r="V1996" s="12">
        <f t="shared" si="274"/>
        <v>-2534.4549999999995</v>
      </c>
    </row>
    <row r="1997" spans="1:22" x14ac:dyDescent="0.25">
      <c r="A1997" s="6" t="s">
        <v>24</v>
      </c>
      <c r="B1997" s="6" t="s">
        <v>23</v>
      </c>
      <c r="C1997" t="s">
        <v>1179</v>
      </c>
      <c r="D1997" t="s">
        <v>1179</v>
      </c>
      <c r="E1997" s="6" t="s">
        <v>1257</v>
      </c>
      <c r="G1997" s="6" t="s">
        <v>1258</v>
      </c>
      <c r="H1997" t="s">
        <v>1180</v>
      </c>
      <c r="I1997" s="6" t="s">
        <v>1181</v>
      </c>
      <c r="J1997" s="6" t="s">
        <v>1244</v>
      </c>
      <c r="K1997" s="12">
        <v>8.25</v>
      </c>
      <c r="L1997" s="9">
        <v>349.42</v>
      </c>
      <c r="M1997" s="12">
        <v>2186.48</v>
      </c>
      <c r="N1997" s="12">
        <v>6240.79</v>
      </c>
      <c r="O1997" s="11">
        <f t="shared" si="269"/>
        <v>6.2574552114933315</v>
      </c>
      <c r="P1997" s="12">
        <f t="shared" si="270"/>
        <v>17.860425848549024</v>
      </c>
      <c r="Q1997" s="12">
        <f t="shared" si="271"/>
        <v>24.117881060042357</v>
      </c>
      <c r="R1997" s="6" t="str">
        <f t="shared" si="272"/>
        <v>YES</v>
      </c>
      <c r="S1997" s="6" t="str">
        <f t="shared" si="275"/>
        <v>YES</v>
      </c>
      <c r="T1997" s="12">
        <f t="shared" si="276"/>
        <v>4367.75</v>
      </c>
      <c r="U1997" s="12">
        <f t="shared" si="273"/>
        <v>8427.27</v>
      </c>
      <c r="V1997" s="12">
        <f t="shared" si="274"/>
        <v>-4059.5200000000004</v>
      </c>
    </row>
    <row r="1998" spans="1:22" x14ac:dyDescent="0.25">
      <c r="A1998" s="6" t="s">
        <v>24</v>
      </c>
      <c r="B1998" s="6" t="s">
        <v>23</v>
      </c>
      <c r="C1998" t="s">
        <v>1179</v>
      </c>
      <c r="D1998" t="s">
        <v>1179</v>
      </c>
      <c r="E1998" s="6" t="s">
        <v>1257</v>
      </c>
      <c r="G1998" s="6" t="s">
        <v>1258</v>
      </c>
      <c r="H1998" t="s">
        <v>1180</v>
      </c>
      <c r="I1998" s="6" t="s">
        <v>1181</v>
      </c>
      <c r="J1998" s="6" t="s">
        <v>1245</v>
      </c>
      <c r="K1998" s="12">
        <v>5</v>
      </c>
      <c r="L1998" s="9">
        <v>147.9</v>
      </c>
      <c r="M1998" s="12">
        <v>809.5</v>
      </c>
      <c r="N1998" s="12">
        <v>3275</v>
      </c>
      <c r="O1998" s="11">
        <f t="shared" si="269"/>
        <v>5.4732927653820145</v>
      </c>
      <c r="P1998" s="12">
        <f t="shared" si="270"/>
        <v>22.143340094658551</v>
      </c>
      <c r="Q1998" s="12">
        <f t="shared" si="271"/>
        <v>27.616632860040568</v>
      </c>
      <c r="R1998" s="6" t="str">
        <f t="shared" si="272"/>
        <v>YES</v>
      </c>
      <c r="S1998" s="6" t="str">
        <f t="shared" si="275"/>
        <v>YES</v>
      </c>
      <c r="T1998" s="12">
        <f t="shared" si="276"/>
        <v>1848.75</v>
      </c>
      <c r="U1998" s="12">
        <f t="shared" si="273"/>
        <v>4084.5</v>
      </c>
      <c r="V1998" s="12">
        <f t="shared" si="274"/>
        <v>-2235.75</v>
      </c>
    </row>
    <row r="1999" spans="1:22" x14ac:dyDescent="0.25">
      <c r="A1999" s="6" t="s">
        <v>24</v>
      </c>
      <c r="B1999" s="6" t="s">
        <v>23</v>
      </c>
      <c r="C1999" t="s">
        <v>1179</v>
      </c>
      <c r="D1999" t="s">
        <v>1179</v>
      </c>
      <c r="E1999" s="6" t="s">
        <v>1257</v>
      </c>
      <c r="G1999" s="6" t="s">
        <v>1258</v>
      </c>
      <c r="H1999" t="s">
        <v>1180</v>
      </c>
      <c r="I1999" s="6" t="s">
        <v>1181</v>
      </c>
      <c r="J1999" s="6" t="s">
        <v>1246</v>
      </c>
      <c r="K1999" s="12">
        <v>5</v>
      </c>
      <c r="L1999" s="9">
        <v>386.39</v>
      </c>
      <c r="M1999" s="12">
        <v>2122.83</v>
      </c>
      <c r="N1999" s="12">
        <v>10920.5</v>
      </c>
      <c r="O1999" s="11">
        <f t="shared" si="269"/>
        <v>5.4940086441160485</v>
      </c>
      <c r="P1999" s="12">
        <f t="shared" si="270"/>
        <v>28.262895002458656</v>
      </c>
      <c r="Q1999" s="12">
        <f t="shared" si="271"/>
        <v>33.756903646574706</v>
      </c>
      <c r="R1999" s="6" t="str">
        <f t="shared" si="272"/>
        <v>YES</v>
      </c>
      <c r="S1999" s="6" t="str">
        <f t="shared" si="275"/>
        <v>YES</v>
      </c>
      <c r="T1999" s="12">
        <f t="shared" si="276"/>
        <v>4829.875</v>
      </c>
      <c r="U1999" s="12">
        <f t="shared" si="273"/>
        <v>13043.33</v>
      </c>
      <c r="V1999" s="12">
        <f t="shared" si="274"/>
        <v>-8213.4549999999999</v>
      </c>
    </row>
    <row r="2000" spans="1:22" x14ac:dyDescent="0.25">
      <c r="A2000" s="6" t="s">
        <v>24</v>
      </c>
      <c r="B2000" s="6" t="s">
        <v>23</v>
      </c>
      <c r="C2000" t="s">
        <v>1179</v>
      </c>
      <c r="D2000" t="s">
        <v>1179</v>
      </c>
      <c r="E2000" s="6" t="s">
        <v>1257</v>
      </c>
      <c r="G2000" s="6" t="s">
        <v>1258</v>
      </c>
      <c r="H2000" t="s">
        <v>1180</v>
      </c>
      <c r="I2000" s="6" t="s">
        <v>1181</v>
      </c>
      <c r="J2000" s="6" t="s">
        <v>1247</v>
      </c>
      <c r="K2000" s="12">
        <v>5</v>
      </c>
      <c r="L2000" s="9">
        <v>82.57</v>
      </c>
      <c r="M2000" s="12">
        <v>508.27</v>
      </c>
      <c r="N2000" s="12">
        <v>1045.3499999999999</v>
      </c>
      <c r="O2000" s="11">
        <f t="shared" si="269"/>
        <v>6.1556255298534577</v>
      </c>
      <c r="P2000" s="12">
        <f t="shared" si="270"/>
        <v>12.66016713091922</v>
      </c>
      <c r="Q2000" s="12">
        <f t="shared" si="271"/>
        <v>18.815792660772679</v>
      </c>
      <c r="R2000" s="6" t="str">
        <f t="shared" si="272"/>
        <v>YES</v>
      </c>
      <c r="S2000" s="6" t="str">
        <f t="shared" si="275"/>
        <v>YES</v>
      </c>
      <c r="T2000" s="12">
        <f t="shared" si="276"/>
        <v>1032.125</v>
      </c>
      <c r="U2000" s="12">
        <f t="shared" si="273"/>
        <v>1553.62</v>
      </c>
      <c r="V2000" s="12">
        <f t="shared" si="274"/>
        <v>-521.49499999999989</v>
      </c>
    </row>
    <row r="2001" spans="1:22" x14ac:dyDescent="0.25">
      <c r="A2001" s="6" t="s">
        <v>24</v>
      </c>
      <c r="B2001" s="6" t="s">
        <v>23</v>
      </c>
      <c r="C2001" t="s">
        <v>1179</v>
      </c>
      <c r="D2001" t="s">
        <v>1179</v>
      </c>
      <c r="E2001" s="6" t="s">
        <v>1257</v>
      </c>
      <c r="G2001" s="6" t="s">
        <v>1258</v>
      </c>
      <c r="H2001" t="s">
        <v>1180</v>
      </c>
      <c r="I2001" s="6" t="s">
        <v>1181</v>
      </c>
      <c r="J2001" s="6" t="s">
        <v>1248</v>
      </c>
      <c r="K2001" s="12">
        <v>8.25</v>
      </c>
      <c r="L2001" s="9">
        <v>205.47</v>
      </c>
      <c r="M2001" s="12">
        <v>1684.1</v>
      </c>
      <c r="N2001" s="12">
        <v>6112.25</v>
      </c>
      <c r="O2001" s="11">
        <f t="shared" si="269"/>
        <v>8.1963303645301018</v>
      </c>
      <c r="P2001" s="12">
        <f t="shared" si="270"/>
        <v>29.747651725312696</v>
      </c>
      <c r="Q2001" s="12">
        <f t="shared" si="271"/>
        <v>37.943982089842798</v>
      </c>
      <c r="R2001" s="6" t="str">
        <f t="shared" si="272"/>
        <v>YES</v>
      </c>
      <c r="S2001" s="6" t="str">
        <f t="shared" si="275"/>
        <v>YES</v>
      </c>
      <c r="T2001" s="12">
        <f t="shared" si="276"/>
        <v>2568.375</v>
      </c>
      <c r="U2001" s="12">
        <f t="shared" si="273"/>
        <v>7796.35</v>
      </c>
      <c r="V2001" s="12">
        <f t="shared" si="274"/>
        <v>-5227.9750000000004</v>
      </c>
    </row>
    <row r="2002" spans="1:22" x14ac:dyDescent="0.25">
      <c r="A2002" s="6" t="s">
        <v>24</v>
      </c>
      <c r="B2002" s="6" t="s">
        <v>23</v>
      </c>
      <c r="C2002" t="s">
        <v>1179</v>
      </c>
      <c r="D2002" t="s">
        <v>1179</v>
      </c>
      <c r="E2002" s="6" t="s">
        <v>1257</v>
      </c>
      <c r="G2002" s="6" t="s">
        <v>1258</v>
      </c>
      <c r="H2002" t="s">
        <v>1180</v>
      </c>
      <c r="I2002" s="6" t="s">
        <v>1181</v>
      </c>
      <c r="J2002" s="6" t="s">
        <v>1249</v>
      </c>
      <c r="K2002" s="12">
        <v>5</v>
      </c>
      <c r="L2002" s="9">
        <v>150.19999999999999</v>
      </c>
      <c r="M2002" s="12">
        <v>855.95</v>
      </c>
      <c r="N2002" s="12">
        <v>3345.48</v>
      </c>
      <c r="O2002" s="11">
        <f t="shared" si="269"/>
        <v>5.6987350199733697</v>
      </c>
      <c r="P2002" s="12">
        <f t="shared" si="270"/>
        <v>22.273501997336886</v>
      </c>
      <c r="Q2002" s="12">
        <f t="shared" si="271"/>
        <v>27.972237017310256</v>
      </c>
      <c r="R2002" s="6" t="str">
        <f t="shared" si="272"/>
        <v>YES</v>
      </c>
      <c r="S2002" s="6" t="str">
        <f t="shared" si="275"/>
        <v>YES</v>
      </c>
      <c r="T2002" s="12">
        <f t="shared" si="276"/>
        <v>1877.4999999999998</v>
      </c>
      <c r="U2002" s="12">
        <f t="shared" si="273"/>
        <v>4201.43</v>
      </c>
      <c r="V2002" s="12">
        <f t="shared" si="274"/>
        <v>-2323.9300000000003</v>
      </c>
    </row>
    <row r="2003" spans="1:22" x14ac:dyDescent="0.25">
      <c r="A2003" s="6" t="s">
        <v>24</v>
      </c>
      <c r="B2003" s="6" t="s">
        <v>23</v>
      </c>
      <c r="C2003" t="s">
        <v>1179</v>
      </c>
      <c r="D2003" t="s">
        <v>1179</v>
      </c>
      <c r="E2003" s="6" t="s">
        <v>1257</v>
      </c>
      <c r="G2003" s="6" t="s">
        <v>1258</v>
      </c>
      <c r="H2003" t="s">
        <v>1180</v>
      </c>
      <c r="I2003" s="6" t="s">
        <v>1181</v>
      </c>
      <c r="J2003" s="6" t="s">
        <v>1250</v>
      </c>
      <c r="K2003" s="12">
        <v>5</v>
      </c>
      <c r="L2003" s="9">
        <v>225.06</v>
      </c>
      <c r="M2003" s="12">
        <v>1184.0999999999999</v>
      </c>
      <c r="N2003" s="12">
        <v>5634.33</v>
      </c>
      <c r="O2003" s="11">
        <f t="shared" si="269"/>
        <v>5.2612636630231933</v>
      </c>
      <c r="P2003" s="12">
        <f t="shared" si="270"/>
        <v>25.034790722474007</v>
      </c>
      <c r="Q2003" s="12">
        <f t="shared" si="271"/>
        <v>30.2960543854972</v>
      </c>
      <c r="R2003" s="6" t="str">
        <f t="shared" si="272"/>
        <v>YES</v>
      </c>
      <c r="S2003" s="6" t="str">
        <f t="shared" si="275"/>
        <v>YES</v>
      </c>
      <c r="T2003" s="12">
        <f t="shared" si="276"/>
        <v>2813.25</v>
      </c>
      <c r="U2003" s="12">
        <f t="shared" si="273"/>
        <v>6818.43</v>
      </c>
      <c r="V2003" s="12">
        <f t="shared" si="274"/>
        <v>-4005.1800000000003</v>
      </c>
    </row>
    <row r="2004" spans="1:22" x14ac:dyDescent="0.25">
      <c r="A2004" s="6" t="s">
        <v>24</v>
      </c>
      <c r="B2004" s="6" t="s">
        <v>23</v>
      </c>
      <c r="C2004" t="s">
        <v>1179</v>
      </c>
      <c r="D2004" t="s">
        <v>1179</v>
      </c>
      <c r="E2004" s="6" t="s">
        <v>1257</v>
      </c>
      <c r="G2004" s="6" t="s">
        <v>1258</v>
      </c>
      <c r="H2004" t="s">
        <v>1180</v>
      </c>
      <c r="I2004" s="6" t="s">
        <v>1181</v>
      </c>
      <c r="J2004" s="6" t="s">
        <v>1251</v>
      </c>
      <c r="K2004" s="12">
        <v>5</v>
      </c>
      <c r="L2004" s="9">
        <v>432.9</v>
      </c>
      <c r="M2004" s="12">
        <v>2476.08</v>
      </c>
      <c r="N2004" s="12">
        <v>9602.66</v>
      </c>
      <c r="O2004" s="11">
        <f t="shared" si="269"/>
        <v>5.7197505197505203</v>
      </c>
      <c r="P2004" s="12">
        <f t="shared" si="270"/>
        <v>22.182166782166782</v>
      </c>
      <c r="Q2004" s="12">
        <f t="shared" si="271"/>
        <v>27.901917301917305</v>
      </c>
      <c r="R2004" s="6" t="str">
        <f t="shared" si="272"/>
        <v>YES</v>
      </c>
      <c r="S2004" s="6" t="str">
        <f t="shared" si="275"/>
        <v>YES</v>
      </c>
      <c r="T2004" s="12">
        <f t="shared" si="276"/>
        <v>5411.25</v>
      </c>
      <c r="U2004" s="12">
        <f t="shared" si="273"/>
        <v>12078.74</v>
      </c>
      <c r="V2004" s="12">
        <f t="shared" si="274"/>
        <v>-6667.49</v>
      </c>
    </row>
    <row r="2005" spans="1:22" x14ac:dyDescent="0.25">
      <c r="A2005" s="6" t="s">
        <v>24</v>
      </c>
      <c r="B2005" s="6" t="s">
        <v>23</v>
      </c>
      <c r="C2005" t="s">
        <v>1179</v>
      </c>
      <c r="D2005" t="s">
        <v>1179</v>
      </c>
      <c r="E2005" s="6" t="s">
        <v>1257</v>
      </c>
      <c r="G2005" s="6" t="s">
        <v>1258</v>
      </c>
      <c r="H2005" t="s">
        <v>1180</v>
      </c>
      <c r="I2005" s="6" t="s">
        <v>1181</v>
      </c>
      <c r="J2005" s="6" t="s">
        <v>1252</v>
      </c>
      <c r="K2005" s="12">
        <v>8.25</v>
      </c>
      <c r="L2005" s="9">
        <v>28.97</v>
      </c>
      <c r="M2005" s="12">
        <v>402.83</v>
      </c>
      <c r="N2005" s="12">
        <v>184.46</v>
      </c>
      <c r="O2005" s="11">
        <f t="shared" si="269"/>
        <v>13.905074214704866</v>
      </c>
      <c r="P2005" s="12">
        <f t="shared" si="270"/>
        <v>6.3672764929237147</v>
      </c>
      <c r="Q2005" s="12">
        <f t="shared" si="271"/>
        <v>20.272350707628579</v>
      </c>
      <c r="R2005" s="6" t="str">
        <f t="shared" si="272"/>
        <v>YES</v>
      </c>
      <c r="S2005" s="6" t="str">
        <f t="shared" si="275"/>
        <v>YES</v>
      </c>
      <c r="T2005" s="12">
        <f t="shared" si="276"/>
        <v>362.125</v>
      </c>
      <c r="U2005" s="12">
        <f t="shared" si="273"/>
        <v>587.29</v>
      </c>
      <c r="V2005" s="12">
        <f t="shared" si="274"/>
        <v>-225.16499999999996</v>
      </c>
    </row>
    <row r="2006" spans="1:22" x14ac:dyDescent="0.25">
      <c r="A2006" s="6" t="s">
        <v>24</v>
      </c>
      <c r="B2006" s="6" t="s">
        <v>23</v>
      </c>
      <c r="C2006" t="s">
        <v>1179</v>
      </c>
      <c r="D2006" t="s">
        <v>1179</v>
      </c>
      <c r="E2006" s="6" t="s">
        <v>1257</v>
      </c>
      <c r="G2006" s="6" t="s">
        <v>1258</v>
      </c>
      <c r="H2006" t="s">
        <v>1180</v>
      </c>
      <c r="I2006" s="6" t="s">
        <v>1181</v>
      </c>
      <c r="J2006" s="6" t="s">
        <v>1253</v>
      </c>
      <c r="K2006" s="12">
        <v>5</v>
      </c>
      <c r="L2006" s="9">
        <v>259.3</v>
      </c>
      <c r="M2006" s="12">
        <v>1309.5</v>
      </c>
      <c r="N2006" s="12">
        <v>7072.88</v>
      </c>
      <c r="O2006" s="11">
        <f t="shared" si="269"/>
        <v>5.050134978789047</v>
      </c>
      <c r="P2006" s="12">
        <f t="shared" si="270"/>
        <v>27.276822213652139</v>
      </c>
      <c r="Q2006" s="12">
        <f t="shared" si="271"/>
        <v>32.326957192441192</v>
      </c>
      <c r="R2006" s="6" t="str">
        <f t="shared" si="272"/>
        <v>YES</v>
      </c>
      <c r="S2006" s="6" t="str">
        <f t="shared" si="275"/>
        <v>YES</v>
      </c>
      <c r="T2006" s="12">
        <f t="shared" si="276"/>
        <v>3241.25</v>
      </c>
      <c r="U2006" s="12">
        <f t="shared" si="273"/>
        <v>8382.380000000001</v>
      </c>
      <c r="V2006" s="12">
        <f t="shared" si="274"/>
        <v>-5141.130000000001</v>
      </c>
    </row>
    <row r="2007" spans="1:22" x14ac:dyDescent="0.25">
      <c r="A2007" s="6" t="s">
        <v>24</v>
      </c>
      <c r="B2007" s="6" t="s">
        <v>23</v>
      </c>
      <c r="C2007" t="s">
        <v>1179</v>
      </c>
      <c r="D2007" t="s">
        <v>1179</v>
      </c>
      <c r="E2007" s="6" t="s">
        <v>1257</v>
      </c>
      <c r="G2007" s="6" t="s">
        <v>1258</v>
      </c>
      <c r="H2007" t="s">
        <v>1180</v>
      </c>
      <c r="I2007" s="6" t="s">
        <v>1181</v>
      </c>
      <c r="J2007" s="6" t="s">
        <v>1254</v>
      </c>
      <c r="K2007" s="12">
        <v>5</v>
      </c>
      <c r="L2007" s="9">
        <v>332</v>
      </c>
      <c r="M2007" s="12">
        <v>1660</v>
      </c>
      <c r="N2007" s="12">
        <v>8418.57</v>
      </c>
      <c r="O2007" s="11">
        <f t="shared" si="269"/>
        <v>5</v>
      </c>
      <c r="P2007" s="12">
        <f t="shared" si="270"/>
        <v>25.357138554216867</v>
      </c>
      <c r="Q2007" s="12">
        <f t="shared" si="271"/>
        <v>30.357138554216867</v>
      </c>
      <c r="R2007" s="6" t="str">
        <f t="shared" si="272"/>
        <v>YES</v>
      </c>
      <c r="S2007" s="6" t="str">
        <f t="shared" si="275"/>
        <v>YES</v>
      </c>
      <c r="T2007" s="12">
        <f t="shared" si="276"/>
        <v>4150</v>
      </c>
      <c r="U2007" s="12">
        <f t="shared" si="273"/>
        <v>10078.57</v>
      </c>
      <c r="V2007" s="12">
        <f t="shared" si="274"/>
        <v>-5928.57</v>
      </c>
    </row>
    <row r="2008" spans="1:22" x14ac:dyDescent="0.25">
      <c r="A2008" s="6" t="s">
        <v>24</v>
      </c>
      <c r="B2008" s="6" t="s">
        <v>23</v>
      </c>
      <c r="C2008" s="6" t="s">
        <v>1256</v>
      </c>
      <c r="D2008" s="6" t="s">
        <v>1256</v>
      </c>
      <c r="E2008" s="6" t="s">
        <v>1257</v>
      </c>
      <c r="G2008" s="6" t="s">
        <v>1258</v>
      </c>
      <c r="H2008" s="6" t="s">
        <v>1259</v>
      </c>
      <c r="I2008" s="6" t="s">
        <v>1255</v>
      </c>
      <c r="J2008" s="6" t="s">
        <v>1260</v>
      </c>
      <c r="K2008" s="12">
        <v>5</v>
      </c>
      <c r="L2008" s="9">
        <v>452.36</v>
      </c>
      <c r="M2008" s="12">
        <v>2805.04</v>
      </c>
      <c r="N2008" s="12">
        <v>11365.44</v>
      </c>
      <c r="O2008" s="11">
        <f t="shared" si="269"/>
        <v>6.2009019365107436</v>
      </c>
      <c r="P2008" s="12">
        <f t="shared" si="270"/>
        <v>25.124767883986205</v>
      </c>
      <c r="Q2008" s="12">
        <f t="shared" si="271"/>
        <v>31.325669820496948</v>
      </c>
      <c r="R2008" s="6" t="str">
        <f t="shared" si="272"/>
        <v>YES</v>
      </c>
      <c r="S2008" s="6" t="str">
        <f t="shared" si="275"/>
        <v>YES</v>
      </c>
      <c r="T2008" s="12">
        <f t="shared" si="276"/>
        <v>5654.5</v>
      </c>
      <c r="U2008" s="12">
        <f t="shared" si="273"/>
        <v>14170.48</v>
      </c>
      <c r="V2008" s="12">
        <f t="shared" si="274"/>
        <v>-8515.98</v>
      </c>
    </row>
    <row r="2009" spans="1:22" x14ac:dyDescent="0.25">
      <c r="A2009" s="6" t="s">
        <v>24</v>
      </c>
      <c r="B2009" s="6" t="s">
        <v>23</v>
      </c>
      <c r="C2009" s="6" t="s">
        <v>1256</v>
      </c>
      <c r="D2009" s="6" t="s">
        <v>1256</v>
      </c>
      <c r="E2009" s="6" t="s">
        <v>1257</v>
      </c>
      <c r="G2009" s="6" t="s">
        <v>1258</v>
      </c>
      <c r="H2009" s="6" t="s">
        <v>1259</v>
      </c>
      <c r="I2009" s="6" t="s">
        <v>1255</v>
      </c>
      <c r="J2009" s="6" t="s">
        <v>1261</v>
      </c>
      <c r="K2009" s="12">
        <v>5</v>
      </c>
      <c r="L2009" s="9">
        <v>300.01</v>
      </c>
      <c r="M2009" s="12">
        <v>1592.03</v>
      </c>
      <c r="N2009" s="12">
        <v>8223</v>
      </c>
      <c r="O2009" s="11">
        <f t="shared" si="269"/>
        <v>5.306589780340655</v>
      </c>
      <c r="P2009" s="12">
        <f t="shared" si="270"/>
        <v>27.409086363787875</v>
      </c>
      <c r="Q2009" s="12">
        <f t="shared" si="271"/>
        <v>32.71567614412853</v>
      </c>
      <c r="R2009" s="6" t="str">
        <f t="shared" si="272"/>
        <v>YES</v>
      </c>
      <c r="S2009" s="6" t="str">
        <f t="shared" si="275"/>
        <v>YES</v>
      </c>
      <c r="T2009" s="12">
        <f t="shared" si="276"/>
        <v>3750.125</v>
      </c>
      <c r="U2009" s="12">
        <f t="shared" si="273"/>
        <v>9815.0300000000007</v>
      </c>
      <c r="V2009" s="12">
        <f t="shared" si="274"/>
        <v>-6064.9050000000007</v>
      </c>
    </row>
    <row r="2010" spans="1:22" x14ac:dyDescent="0.25">
      <c r="A2010" s="6" t="s">
        <v>24</v>
      </c>
      <c r="B2010" s="6" t="s">
        <v>23</v>
      </c>
      <c r="C2010" s="6" t="s">
        <v>1256</v>
      </c>
      <c r="D2010" s="6" t="s">
        <v>1256</v>
      </c>
      <c r="E2010" s="6" t="s">
        <v>1257</v>
      </c>
      <c r="G2010" s="6" t="s">
        <v>1258</v>
      </c>
      <c r="H2010" s="6" t="s">
        <v>1259</v>
      </c>
      <c r="I2010" s="6" t="s">
        <v>1255</v>
      </c>
      <c r="J2010" s="6" t="s">
        <v>1262</v>
      </c>
      <c r="K2010" s="12">
        <v>5</v>
      </c>
      <c r="L2010" s="9">
        <v>434.54</v>
      </c>
      <c r="M2010" s="12">
        <v>2475.33</v>
      </c>
      <c r="N2010" s="12">
        <v>9705.14</v>
      </c>
      <c r="O2010" s="11">
        <f t="shared" si="269"/>
        <v>5.6964376121876006</v>
      </c>
      <c r="P2010" s="12">
        <f t="shared" si="270"/>
        <v>22.334284530768166</v>
      </c>
      <c r="Q2010" s="12">
        <f t="shared" si="271"/>
        <v>28.030722142955767</v>
      </c>
      <c r="R2010" s="6" t="str">
        <f t="shared" si="272"/>
        <v>YES</v>
      </c>
      <c r="S2010" s="6" t="str">
        <f t="shared" si="275"/>
        <v>YES</v>
      </c>
      <c r="T2010" s="12">
        <f t="shared" si="276"/>
        <v>5431.75</v>
      </c>
      <c r="U2010" s="12">
        <f t="shared" si="273"/>
        <v>12180.47</v>
      </c>
      <c r="V2010" s="12">
        <f t="shared" si="274"/>
        <v>-6748.7199999999993</v>
      </c>
    </row>
    <row r="2011" spans="1:22" x14ac:dyDescent="0.25">
      <c r="A2011" s="6" t="s">
        <v>24</v>
      </c>
      <c r="B2011" s="6" t="s">
        <v>23</v>
      </c>
      <c r="C2011" s="6" t="s">
        <v>1256</v>
      </c>
      <c r="D2011" s="6" t="s">
        <v>1256</v>
      </c>
      <c r="E2011" s="6" t="s">
        <v>1257</v>
      </c>
      <c r="G2011" s="6" t="s">
        <v>1258</v>
      </c>
      <c r="H2011" s="6" t="s">
        <v>1259</v>
      </c>
      <c r="I2011" s="6" t="s">
        <v>1255</v>
      </c>
      <c r="J2011" s="6" t="s">
        <v>1263</v>
      </c>
      <c r="K2011" s="12">
        <v>5</v>
      </c>
      <c r="L2011" s="9">
        <v>582.63</v>
      </c>
      <c r="M2011" s="12">
        <v>3809.64</v>
      </c>
      <c r="N2011" s="12">
        <v>13550.98</v>
      </c>
      <c r="O2011" s="11">
        <f t="shared" si="269"/>
        <v>6.5386952268163325</v>
      </c>
      <c r="P2011" s="12">
        <f t="shared" si="270"/>
        <v>23.258294286253712</v>
      </c>
      <c r="Q2011" s="12">
        <f t="shared" si="271"/>
        <v>29.796989513070042</v>
      </c>
      <c r="R2011" s="6" t="str">
        <f t="shared" si="272"/>
        <v>YES</v>
      </c>
      <c r="S2011" s="6" t="str">
        <f t="shared" si="275"/>
        <v>YES</v>
      </c>
      <c r="T2011" s="12">
        <f t="shared" si="276"/>
        <v>7282.875</v>
      </c>
      <c r="U2011" s="12">
        <f t="shared" si="273"/>
        <v>17360.62</v>
      </c>
      <c r="V2011" s="12">
        <f t="shared" si="274"/>
        <v>-10077.744999999999</v>
      </c>
    </row>
    <row r="2012" spans="1:22" x14ac:dyDescent="0.25">
      <c r="A2012" s="6" t="s">
        <v>24</v>
      </c>
      <c r="B2012" s="6" t="s">
        <v>23</v>
      </c>
      <c r="C2012" s="6" t="s">
        <v>1256</v>
      </c>
      <c r="D2012" s="6" t="s">
        <v>1256</v>
      </c>
      <c r="E2012" s="6" t="s">
        <v>1257</v>
      </c>
      <c r="G2012" s="6" t="s">
        <v>1258</v>
      </c>
      <c r="H2012" s="6" t="s">
        <v>1259</v>
      </c>
      <c r="I2012" s="6" t="s">
        <v>1255</v>
      </c>
      <c r="J2012" s="6" t="s">
        <v>1264</v>
      </c>
      <c r="K2012" s="12">
        <v>5</v>
      </c>
      <c r="L2012" s="9">
        <v>450.69</v>
      </c>
      <c r="M2012" s="12">
        <v>2404.36</v>
      </c>
      <c r="N2012" s="12">
        <v>11407.27</v>
      </c>
      <c r="O2012" s="11">
        <f t="shared" ref="O2012:O2075" si="277">M2012/L2012</f>
        <v>5.3348421309547582</v>
      </c>
      <c r="P2012" s="12">
        <f t="shared" si="270"/>
        <v>25.310679180811647</v>
      </c>
      <c r="Q2012" s="12">
        <f t="shared" si="271"/>
        <v>30.645521311766405</v>
      </c>
      <c r="R2012" s="6" t="str">
        <f t="shared" si="272"/>
        <v>YES</v>
      </c>
      <c r="S2012" s="6" t="str">
        <f t="shared" si="275"/>
        <v>YES</v>
      </c>
      <c r="T2012" s="12">
        <f t="shared" si="276"/>
        <v>5633.625</v>
      </c>
      <c r="U2012" s="12">
        <f t="shared" si="273"/>
        <v>13811.630000000001</v>
      </c>
      <c r="V2012" s="12">
        <f t="shared" si="274"/>
        <v>-8178.005000000001</v>
      </c>
    </row>
    <row r="2013" spans="1:22" x14ac:dyDescent="0.25">
      <c r="A2013" s="6" t="s">
        <v>24</v>
      </c>
      <c r="B2013" s="6" t="s">
        <v>23</v>
      </c>
      <c r="C2013" s="6" t="s">
        <v>1256</v>
      </c>
      <c r="D2013" s="6" t="s">
        <v>1256</v>
      </c>
      <c r="E2013" s="6" t="s">
        <v>1257</v>
      </c>
      <c r="G2013" s="6" t="s">
        <v>1258</v>
      </c>
      <c r="H2013" s="6" t="s">
        <v>1259</v>
      </c>
      <c r="I2013" s="6" t="s">
        <v>1255</v>
      </c>
      <c r="J2013" s="6" t="s">
        <v>1265</v>
      </c>
      <c r="K2013" s="12">
        <v>5</v>
      </c>
      <c r="L2013" s="9">
        <v>112.62</v>
      </c>
      <c r="M2013" s="12">
        <v>1105.8</v>
      </c>
      <c r="N2013" s="12">
        <v>1305.98</v>
      </c>
      <c r="O2013" s="11">
        <f t="shared" si="277"/>
        <v>9.8188598827916884</v>
      </c>
      <c r="P2013" s="12">
        <f t="shared" si="270"/>
        <v>11.596341679985793</v>
      </c>
      <c r="Q2013" s="12">
        <f t="shared" si="271"/>
        <v>21.415201562777479</v>
      </c>
      <c r="R2013" s="6" t="str">
        <f t="shared" si="272"/>
        <v>YES</v>
      </c>
      <c r="S2013" s="6" t="str">
        <f t="shared" si="275"/>
        <v>YES</v>
      </c>
      <c r="T2013" s="12">
        <f t="shared" si="276"/>
        <v>1407.75</v>
      </c>
      <c r="U2013" s="12">
        <f t="shared" si="273"/>
        <v>2411.7799999999997</v>
      </c>
      <c r="V2013" s="12">
        <f t="shared" si="274"/>
        <v>-1004.0299999999997</v>
      </c>
    </row>
    <row r="2014" spans="1:22" x14ac:dyDescent="0.25">
      <c r="A2014" s="6" t="s">
        <v>24</v>
      </c>
      <c r="B2014" s="6" t="s">
        <v>23</v>
      </c>
      <c r="C2014" s="6" t="s">
        <v>1256</v>
      </c>
      <c r="D2014" s="6" t="s">
        <v>1256</v>
      </c>
      <c r="E2014" s="6" t="s">
        <v>1257</v>
      </c>
      <c r="G2014" s="6" t="s">
        <v>1258</v>
      </c>
      <c r="H2014" s="6" t="s">
        <v>1259</v>
      </c>
      <c r="I2014" s="6" t="s">
        <v>1255</v>
      </c>
      <c r="J2014" s="6" t="s">
        <v>1266</v>
      </c>
      <c r="K2014" s="12">
        <v>5</v>
      </c>
      <c r="L2014" s="9">
        <v>376.99</v>
      </c>
      <c r="M2014" s="12">
        <v>2135.5100000000002</v>
      </c>
      <c r="N2014" s="12">
        <v>8711.48</v>
      </c>
      <c r="O2014" s="11">
        <f t="shared" si="277"/>
        <v>5.6646330141383068</v>
      </c>
      <c r="P2014" s="12">
        <f t="shared" si="270"/>
        <v>23.107986949255945</v>
      </c>
      <c r="Q2014" s="12">
        <f t="shared" si="271"/>
        <v>28.772619963394252</v>
      </c>
      <c r="R2014" s="6" t="str">
        <f t="shared" si="272"/>
        <v>YES</v>
      </c>
      <c r="S2014" s="6" t="str">
        <f t="shared" si="275"/>
        <v>YES</v>
      </c>
      <c r="T2014" s="12">
        <f t="shared" si="276"/>
        <v>4712.375</v>
      </c>
      <c r="U2014" s="12">
        <f t="shared" si="273"/>
        <v>10846.99</v>
      </c>
      <c r="V2014" s="12">
        <f t="shared" si="274"/>
        <v>-6134.6149999999998</v>
      </c>
    </row>
    <row r="2015" spans="1:22" x14ac:dyDescent="0.25">
      <c r="A2015" s="6" t="s">
        <v>24</v>
      </c>
      <c r="B2015" s="6" t="s">
        <v>23</v>
      </c>
      <c r="C2015" s="6" t="s">
        <v>1256</v>
      </c>
      <c r="D2015" s="6" t="s">
        <v>1256</v>
      </c>
      <c r="E2015" s="6" t="s">
        <v>1257</v>
      </c>
      <c r="G2015" s="6" t="s">
        <v>1258</v>
      </c>
      <c r="H2015" s="6" t="s">
        <v>1259</v>
      </c>
      <c r="I2015" s="6" t="s">
        <v>1255</v>
      </c>
      <c r="J2015" s="6" t="s">
        <v>1267</v>
      </c>
      <c r="K2015" s="12">
        <v>5</v>
      </c>
      <c r="L2015" s="9">
        <v>85</v>
      </c>
      <c r="M2015" s="12">
        <v>951.3</v>
      </c>
      <c r="N2015" s="12">
        <v>508.89</v>
      </c>
      <c r="O2015" s="11">
        <f t="shared" si="277"/>
        <v>11.191764705882353</v>
      </c>
      <c r="P2015" s="12">
        <f t="shared" si="270"/>
        <v>5.9869411764705882</v>
      </c>
      <c r="Q2015" s="12">
        <f t="shared" si="271"/>
        <v>17.178705882352943</v>
      </c>
      <c r="R2015" s="6" t="str">
        <f t="shared" si="272"/>
        <v>YES</v>
      </c>
      <c r="S2015" s="6" t="str">
        <f t="shared" si="275"/>
        <v>YES</v>
      </c>
      <c r="T2015" s="12">
        <f t="shared" si="276"/>
        <v>1062.5</v>
      </c>
      <c r="U2015" s="12">
        <f t="shared" si="273"/>
        <v>1460.19</v>
      </c>
      <c r="V2015" s="12">
        <f t="shared" si="274"/>
        <v>-397.69000000000005</v>
      </c>
    </row>
    <row r="2016" spans="1:22" x14ac:dyDescent="0.25">
      <c r="A2016" s="6" t="s">
        <v>24</v>
      </c>
      <c r="B2016" s="6" t="s">
        <v>23</v>
      </c>
      <c r="C2016" s="6" t="s">
        <v>1256</v>
      </c>
      <c r="D2016" s="6" t="s">
        <v>1256</v>
      </c>
      <c r="E2016" s="6" t="s">
        <v>1257</v>
      </c>
      <c r="G2016" s="6" t="s">
        <v>1258</v>
      </c>
      <c r="H2016" s="6" t="s">
        <v>1259</v>
      </c>
      <c r="I2016" s="6" t="s">
        <v>1255</v>
      </c>
      <c r="J2016" s="6" t="s">
        <v>1268</v>
      </c>
      <c r="K2016" s="12">
        <v>5</v>
      </c>
      <c r="L2016" s="9">
        <v>101.81</v>
      </c>
      <c r="M2016" s="12">
        <v>582.38</v>
      </c>
      <c r="N2016" s="12">
        <v>2768.87</v>
      </c>
      <c r="O2016" s="11">
        <f t="shared" si="277"/>
        <v>5.7202632354385621</v>
      </c>
      <c r="P2016" s="12">
        <f t="shared" si="270"/>
        <v>27.196444357135839</v>
      </c>
      <c r="Q2016" s="12">
        <f t="shared" si="271"/>
        <v>32.916707592574404</v>
      </c>
      <c r="R2016" s="6" t="str">
        <f t="shared" si="272"/>
        <v>YES</v>
      </c>
      <c r="S2016" s="6" t="str">
        <f t="shared" si="275"/>
        <v>YES</v>
      </c>
      <c r="T2016" s="12">
        <f t="shared" si="276"/>
        <v>1272.625</v>
      </c>
      <c r="U2016" s="12">
        <f t="shared" si="273"/>
        <v>3351.25</v>
      </c>
      <c r="V2016" s="12">
        <f t="shared" si="274"/>
        <v>-2078.625</v>
      </c>
    </row>
    <row r="2017" spans="1:22" x14ac:dyDescent="0.25">
      <c r="A2017" s="6" t="s">
        <v>24</v>
      </c>
      <c r="B2017" s="6" t="s">
        <v>23</v>
      </c>
      <c r="C2017" s="6" t="s">
        <v>1256</v>
      </c>
      <c r="D2017" s="6" t="s">
        <v>1256</v>
      </c>
      <c r="E2017" s="6" t="s">
        <v>1257</v>
      </c>
      <c r="G2017" s="6" t="s">
        <v>1258</v>
      </c>
      <c r="H2017" s="6" t="s">
        <v>1259</v>
      </c>
      <c r="I2017" s="6" t="s">
        <v>1255</v>
      </c>
      <c r="J2017" s="6" t="s">
        <v>1269</v>
      </c>
      <c r="K2017" s="12">
        <v>5</v>
      </c>
      <c r="L2017" s="9">
        <v>501.19</v>
      </c>
      <c r="M2017" s="12">
        <v>3138.59</v>
      </c>
      <c r="N2017" s="12">
        <v>9844.5499999999993</v>
      </c>
      <c r="O2017" s="11">
        <f t="shared" si="277"/>
        <v>6.2622757836349487</v>
      </c>
      <c r="P2017" s="12">
        <f t="shared" si="270"/>
        <v>19.642351204134158</v>
      </c>
      <c r="Q2017" s="12">
        <f t="shared" si="271"/>
        <v>25.90462698776911</v>
      </c>
      <c r="R2017" s="6" t="str">
        <f t="shared" si="272"/>
        <v>YES</v>
      </c>
      <c r="S2017" s="6" t="str">
        <f t="shared" si="275"/>
        <v>YES</v>
      </c>
      <c r="T2017" s="12">
        <f t="shared" si="276"/>
        <v>6264.875</v>
      </c>
      <c r="U2017" s="12">
        <f t="shared" si="273"/>
        <v>12983.14</v>
      </c>
      <c r="V2017" s="12">
        <f t="shared" si="274"/>
        <v>-6718.2649999999994</v>
      </c>
    </row>
    <row r="2018" spans="1:22" x14ac:dyDescent="0.25">
      <c r="A2018" s="6" t="s">
        <v>24</v>
      </c>
      <c r="B2018" s="6" t="s">
        <v>23</v>
      </c>
      <c r="C2018" s="6" t="s">
        <v>1256</v>
      </c>
      <c r="D2018" s="6" t="s">
        <v>1256</v>
      </c>
      <c r="E2018" s="6" t="s">
        <v>1257</v>
      </c>
      <c r="G2018" s="6" t="s">
        <v>1258</v>
      </c>
      <c r="H2018" s="6" t="s">
        <v>1259</v>
      </c>
      <c r="I2018" s="6" t="s">
        <v>1255</v>
      </c>
      <c r="J2018" s="6" t="s">
        <v>1270</v>
      </c>
      <c r="K2018" s="12">
        <v>5</v>
      </c>
      <c r="L2018" s="9">
        <v>79.89</v>
      </c>
      <c r="M2018" s="12">
        <v>399.45</v>
      </c>
      <c r="N2018" s="12">
        <v>2653.65</v>
      </c>
      <c r="O2018" s="11">
        <f t="shared" si="277"/>
        <v>5</v>
      </c>
      <c r="P2018" s="12">
        <f t="shared" si="270"/>
        <v>33.216297408937287</v>
      </c>
      <c r="Q2018" s="12">
        <f t="shared" si="271"/>
        <v>38.216297408937287</v>
      </c>
      <c r="R2018" s="6" t="str">
        <f t="shared" si="272"/>
        <v>YES</v>
      </c>
      <c r="S2018" s="6" t="str">
        <f t="shared" si="275"/>
        <v>YES</v>
      </c>
      <c r="T2018" s="12">
        <f t="shared" si="276"/>
        <v>998.625</v>
      </c>
      <c r="U2018" s="12">
        <f t="shared" si="273"/>
        <v>3053.1</v>
      </c>
      <c r="V2018" s="12">
        <f t="shared" si="274"/>
        <v>-2054.4749999999999</v>
      </c>
    </row>
    <row r="2019" spans="1:22" x14ac:dyDescent="0.25">
      <c r="A2019" s="6" t="s">
        <v>24</v>
      </c>
      <c r="B2019" s="6" t="s">
        <v>23</v>
      </c>
      <c r="C2019" s="6" t="s">
        <v>1256</v>
      </c>
      <c r="D2019" s="6" t="s">
        <v>1256</v>
      </c>
      <c r="E2019" s="6" t="s">
        <v>1257</v>
      </c>
      <c r="G2019" s="6" t="s">
        <v>1258</v>
      </c>
      <c r="H2019" s="6" t="s">
        <v>1259</v>
      </c>
      <c r="I2019" s="6" t="s">
        <v>1255</v>
      </c>
      <c r="J2019" s="6" t="s">
        <v>1271</v>
      </c>
      <c r="K2019" s="12">
        <v>5</v>
      </c>
      <c r="L2019" s="9">
        <v>436.81</v>
      </c>
      <c r="M2019" s="12">
        <v>2517.66</v>
      </c>
      <c r="N2019" s="12">
        <v>6421.24</v>
      </c>
      <c r="O2019" s="11">
        <f t="shared" si="277"/>
        <v>5.763741672580756</v>
      </c>
      <c r="P2019" s="12">
        <f t="shared" si="270"/>
        <v>14.700304480208786</v>
      </c>
      <c r="Q2019" s="12">
        <f t="shared" si="271"/>
        <v>20.464046152789543</v>
      </c>
      <c r="R2019" s="6" t="str">
        <f t="shared" si="272"/>
        <v>YES</v>
      </c>
      <c r="S2019" s="6" t="str">
        <f t="shared" si="275"/>
        <v>YES</v>
      </c>
      <c r="T2019" s="12">
        <f t="shared" si="276"/>
        <v>5460.125</v>
      </c>
      <c r="U2019" s="12">
        <f t="shared" si="273"/>
        <v>8938.9</v>
      </c>
      <c r="V2019" s="12">
        <f t="shared" si="274"/>
        <v>-3478.7749999999996</v>
      </c>
    </row>
    <row r="2020" spans="1:22" x14ac:dyDescent="0.25">
      <c r="A2020" s="6" t="s">
        <v>24</v>
      </c>
      <c r="B2020" s="6" t="s">
        <v>23</v>
      </c>
      <c r="C2020" s="6" t="s">
        <v>1256</v>
      </c>
      <c r="D2020" s="6" t="s">
        <v>1256</v>
      </c>
      <c r="E2020" s="6" t="s">
        <v>1257</v>
      </c>
      <c r="G2020" s="6" t="s">
        <v>1258</v>
      </c>
      <c r="H2020" s="6" t="s">
        <v>1259</v>
      </c>
      <c r="I2020" s="6" t="s">
        <v>1255</v>
      </c>
      <c r="J2020" s="6" t="s">
        <v>1272</v>
      </c>
      <c r="K2020" s="12">
        <v>5</v>
      </c>
      <c r="L2020" s="9">
        <v>426.08</v>
      </c>
      <c r="M2020" s="12">
        <v>2370.29</v>
      </c>
      <c r="N2020" s="12">
        <v>10775.86</v>
      </c>
      <c r="O2020" s="11">
        <f t="shared" si="277"/>
        <v>5.5630163349605706</v>
      </c>
      <c r="P2020" s="12">
        <f t="shared" si="270"/>
        <v>25.290696582801353</v>
      </c>
      <c r="Q2020" s="12">
        <f t="shared" si="271"/>
        <v>30.853712917761928</v>
      </c>
      <c r="R2020" s="6" t="str">
        <f t="shared" si="272"/>
        <v>YES</v>
      </c>
      <c r="S2020" s="6" t="str">
        <f t="shared" si="275"/>
        <v>YES</v>
      </c>
      <c r="T2020" s="12">
        <f t="shared" si="276"/>
        <v>5326</v>
      </c>
      <c r="U2020" s="12">
        <f t="shared" si="273"/>
        <v>13146.150000000001</v>
      </c>
      <c r="V2020" s="12">
        <f t="shared" si="274"/>
        <v>-7820.1500000000015</v>
      </c>
    </row>
    <row r="2021" spans="1:22" x14ac:dyDescent="0.25">
      <c r="A2021" s="6" t="s">
        <v>24</v>
      </c>
      <c r="B2021" s="6" t="s">
        <v>23</v>
      </c>
      <c r="C2021" s="6" t="s">
        <v>1256</v>
      </c>
      <c r="D2021" s="6" t="s">
        <v>1256</v>
      </c>
      <c r="E2021" s="6" t="s">
        <v>1257</v>
      </c>
      <c r="G2021" s="6" t="s">
        <v>1258</v>
      </c>
      <c r="H2021" s="6" t="s">
        <v>1259</v>
      </c>
      <c r="I2021" s="6" t="s">
        <v>1255</v>
      </c>
      <c r="J2021" s="6" t="s">
        <v>1273</v>
      </c>
      <c r="K2021" s="12">
        <v>5</v>
      </c>
      <c r="L2021" s="9">
        <v>370.38</v>
      </c>
      <c r="M2021" s="12">
        <v>1874.63</v>
      </c>
      <c r="N2021" s="12">
        <v>9999.5400000000009</v>
      </c>
      <c r="O2021" s="11">
        <f t="shared" si="277"/>
        <v>5.061369404395486</v>
      </c>
      <c r="P2021" s="12">
        <f t="shared" si="270"/>
        <v>26.99805605054269</v>
      </c>
      <c r="Q2021" s="12">
        <f t="shared" si="271"/>
        <v>32.059425454938179</v>
      </c>
      <c r="R2021" s="6" t="str">
        <f t="shared" si="272"/>
        <v>YES</v>
      </c>
      <c r="S2021" s="6" t="str">
        <f t="shared" si="275"/>
        <v>YES</v>
      </c>
      <c r="T2021" s="12">
        <f t="shared" si="276"/>
        <v>4629.75</v>
      </c>
      <c r="U2021" s="12">
        <f t="shared" si="273"/>
        <v>11874.170000000002</v>
      </c>
      <c r="V2021" s="12">
        <f t="shared" si="274"/>
        <v>-7244.4200000000019</v>
      </c>
    </row>
    <row r="2022" spans="1:22" x14ac:dyDescent="0.25">
      <c r="A2022" s="6" t="s">
        <v>24</v>
      </c>
      <c r="B2022" s="6" t="s">
        <v>23</v>
      </c>
      <c r="C2022" s="6" t="s">
        <v>1256</v>
      </c>
      <c r="D2022" s="6" t="s">
        <v>1256</v>
      </c>
      <c r="E2022" s="6" t="s">
        <v>1257</v>
      </c>
      <c r="G2022" s="6" t="s">
        <v>1258</v>
      </c>
      <c r="H2022" s="6" t="s">
        <v>1259</v>
      </c>
      <c r="I2022" s="6" t="s">
        <v>1255</v>
      </c>
      <c r="J2022" s="6" t="s">
        <v>1274</v>
      </c>
      <c r="K2022" s="12">
        <v>5</v>
      </c>
      <c r="L2022" s="9">
        <v>132.62</v>
      </c>
      <c r="M2022" s="12">
        <v>1201.53</v>
      </c>
      <c r="N2022" s="12">
        <v>1720.83</v>
      </c>
      <c r="O2022" s="11">
        <f t="shared" si="277"/>
        <v>9.0599457095460707</v>
      </c>
      <c r="P2022" s="12">
        <f t="shared" si="270"/>
        <v>12.9756446991404</v>
      </c>
      <c r="Q2022" s="12">
        <f t="shared" si="271"/>
        <v>22.03559040868647</v>
      </c>
      <c r="R2022" s="6" t="str">
        <f t="shared" si="272"/>
        <v>YES</v>
      </c>
      <c r="S2022" s="6" t="str">
        <f t="shared" si="275"/>
        <v>YES</v>
      </c>
      <c r="T2022" s="12">
        <f t="shared" si="276"/>
        <v>1657.75</v>
      </c>
      <c r="U2022" s="12">
        <f t="shared" si="273"/>
        <v>2922.3599999999997</v>
      </c>
      <c r="V2022" s="12">
        <f t="shared" si="274"/>
        <v>-1264.6099999999997</v>
      </c>
    </row>
    <row r="2023" spans="1:22" x14ac:dyDescent="0.25">
      <c r="A2023" s="6" t="s">
        <v>24</v>
      </c>
      <c r="B2023" s="6" t="s">
        <v>23</v>
      </c>
      <c r="C2023" s="6" t="s">
        <v>1256</v>
      </c>
      <c r="D2023" s="6" t="s">
        <v>1256</v>
      </c>
      <c r="E2023" s="6" t="s">
        <v>1257</v>
      </c>
      <c r="G2023" s="6" t="s">
        <v>1258</v>
      </c>
      <c r="H2023" s="6" t="s">
        <v>1259</v>
      </c>
      <c r="I2023" s="6" t="s">
        <v>1255</v>
      </c>
      <c r="J2023" s="6" t="s">
        <v>1275</v>
      </c>
      <c r="K2023" s="12">
        <v>5</v>
      </c>
      <c r="L2023" s="9">
        <v>306.13</v>
      </c>
      <c r="M2023" s="12">
        <v>1530.65</v>
      </c>
      <c r="N2023" s="12">
        <v>8905.39</v>
      </c>
      <c r="O2023" s="11">
        <f t="shared" si="277"/>
        <v>5</v>
      </c>
      <c r="P2023" s="12">
        <f t="shared" si="270"/>
        <v>29.090223107830006</v>
      </c>
      <c r="Q2023" s="12">
        <f t="shared" si="271"/>
        <v>34.090223107830006</v>
      </c>
      <c r="R2023" s="6" t="str">
        <f t="shared" si="272"/>
        <v>YES</v>
      </c>
      <c r="S2023" s="6" t="str">
        <f t="shared" si="275"/>
        <v>YES</v>
      </c>
      <c r="T2023" s="12">
        <f t="shared" si="276"/>
        <v>3826.625</v>
      </c>
      <c r="U2023" s="12">
        <f t="shared" si="273"/>
        <v>10436.039999999999</v>
      </c>
      <c r="V2023" s="12">
        <f t="shared" si="274"/>
        <v>-6609.4149999999991</v>
      </c>
    </row>
    <row r="2024" spans="1:22" x14ac:dyDescent="0.25">
      <c r="A2024" s="6" t="s">
        <v>24</v>
      </c>
      <c r="B2024" s="6" t="s">
        <v>23</v>
      </c>
      <c r="C2024" s="6" t="s">
        <v>1256</v>
      </c>
      <c r="D2024" s="6" t="s">
        <v>1256</v>
      </c>
      <c r="E2024" s="6" t="s">
        <v>1257</v>
      </c>
      <c r="G2024" s="6" t="s">
        <v>1258</v>
      </c>
      <c r="H2024" s="6" t="s">
        <v>1259</v>
      </c>
      <c r="I2024" s="6" t="s">
        <v>1255</v>
      </c>
      <c r="J2024" s="6" t="s">
        <v>1276</v>
      </c>
      <c r="K2024" s="12">
        <v>5</v>
      </c>
      <c r="L2024" s="9">
        <v>94.95</v>
      </c>
      <c r="M2024" s="12">
        <v>474.75</v>
      </c>
      <c r="N2024" s="12">
        <v>3988.86</v>
      </c>
      <c r="O2024" s="11">
        <f t="shared" si="277"/>
        <v>5</v>
      </c>
      <c r="P2024" s="12">
        <f t="shared" si="270"/>
        <v>42.010110584518166</v>
      </c>
      <c r="Q2024" s="12">
        <f t="shared" si="271"/>
        <v>47.010110584518173</v>
      </c>
      <c r="R2024" s="6" t="str">
        <f t="shared" si="272"/>
        <v>YES</v>
      </c>
      <c r="S2024" s="6" t="str">
        <f t="shared" si="275"/>
        <v>YES</v>
      </c>
      <c r="T2024" s="12">
        <f t="shared" si="276"/>
        <v>1186.875</v>
      </c>
      <c r="U2024" s="12">
        <f t="shared" si="273"/>
        <v>4463.6100000000006</v>
      </c>
      <c r="V2024" s="12">
        <f t="shared" si="274"/>
        <v>-3276.7350000000006</v>
      </c>
    </row>
    <row r="2025" spans="1:22" x14ac:dyDescent="0.25">
      <c r="A2025" s="6" t="s">
        <v>24</v>
      </c>
      <c r="B2025" s="6" t="s">
        <v>23</v>
      </c>
      <c r="C2025" s="6" t="s">
        <v>1256</v>
      </c>
      <c r="D2025" s="6" t="s">
        <v>1256</v>
      </c>
      <c r="E2025" s="6" t="s">
        <v>1257</v>
      </c>
      <c r="G2025" s="6" t="s">
        <v>1258</v>
      </c>
      <c r="H2025" s="6" t="s">
        <v>1259</v>
      </c>
      <c r="I2025" s="6" t="s">
        <v>1255</v>
      </c>
      <c r="J2025" s="6" t="s">
        <v>1277</v>
      </c>
      <c r="K2025" s="12">
        <v>5</v>
      </c>
      <c r="L2025" s="9">
        <v>323.87</v>
      </c>
      <c r="M2025" s="12">
        <v>1876</v>
      </c>
      <c r="N2025" s="12">
        <v>8374.09</v>
      </c>
      <c r="O2025" s="11">
        <f t="shared" si="277"/>
        <v>5.7924475869947818</v>
      </c>
      <c r="P2025" s="12">
        <f t="shared" si="270"/>
        <v>25.85633124401766</v>
      </c>
      <c r="Q2025" s="12">
        <f t="shared" si="271"/>
        <v>31.648778831012443</v>
      </c>
      <c r="R2025" s="6" t="str">
        <f t="shared" si="272"/>
        <v>YES</v>
      </c>
      <c r="S2025" s="6" t="str">
        <f t="shared" si="275"/>
        <v>YES</v>
      </c>
      <c r="T2025" s="12">
        <f t="shared" si="276"/>
        <v>4048.375</v>
      </c>
      <c r="U2025" s="12">
        <f t="shared" si="273"/>
        <v>10250.09</v>
      </c>
      <c r="V2025" s="12">
        <f t="shared" si="274"/>
        <v>-6201.7150000000001</v>
      </c>
    </row>
    <row r="2026" spans="1:22" x14ac:dyDescent="0.25">
      <c r="A2026" s="6" t="s">
        <v>24</v>
      </c>
      <c r="B2026" s="6" t="s">
        <v>23</v>
      </c>
      <c r="C2026" s="6" t="s">
        <v>1256</v>
      </c>
      <c r="D2026" s="6" t="s">
        <v>1256</v>
      </c>
      <c r="E2026" s="6" t="s">
        <v>1257</v>
      </c>
      <c r="G2026" s="6" t="s">
        <v>1258</v>
      </c>
      <c r="H2026" s="6" t="s">
        <v>1259</v>
      </c>
      <c r="I2026" s="6" t="s">
        <v>1255</v>
      </c>
      <c r="J2026" s="6" t="s">
        <v>1278</v>
      </c>
      <c r="K2026" s="12">
        <v>5</v>
      </c>
      <c r="L2026" s="9">
        <v>481.81</v>
      </c>
      <c r="M2026" s="12">
        <v>2839.4</v>
      </c>
      <c r="N2026" s="12">
        <v>11325.67</v>
      </c>
      <c r="O2026" s="11">
        <f t="shared" si="277"/>
        <v>5.8931944127353111</v>
      </c>
      <c r="P2026" s="12">
        <f t="shared" si="270"/>
        <v>23.506506714264958</v>
      </c>
      <c r="Q2026" s="12">
        <f t="shared" si="271"/>
        <v>29.39970112700027</v>
      </c>
      <c r="R2026" s="6" t="str">
        <f t="shared" si="272"/>
        <v>YES</v>
      </c>
      <c r="S2026" s="6" t="str">
        <f t="shared" si="275"/>
        <v>YES</v>
      </c>
      <c r="T2026" s="12">
        <f t="shared" si="276"/>
        <v>6022.625</v>
      </c>
      <c r="U2026" s="12">
        <f t="shared" si="273"/>
        <v>14165.07</v>
      </c>
      <c r="V2026" s="12">
        <f t="shared" si="274"/>
        <v>-8142.4449999999997</v>
      </c>
    </row>
    <row r="2027" spans="1:22" x14ac:dyDescent="0.25">
      <c r="A2027" s="6" t="s">
        <v>24</v>
      </c>
      <c r="B2027" s="6" t="s">
        <v>23</v>
      </c>
      <c r="C2027" s="6" t="s">
        <v>1256</v>
      </c>
      <c r="D2027" s="6" t="s">
        <v>1256</v>
      </c>
      <c r="E2027" s="6" t="s">
        <v>1257</v>
      </c>
      <c r="G2027" s="6" t="s">
        <v>1258</v>
      </c>
      <c r="H2027" s="6" t="s">
        <v>1259</v>
      </c>
      <c r="I2027" s="6" t="s">
        <v>1255</v>
      </c>
      <c r="J2027" s="6" t="s">
        <v>1279</v>
      </c>
      <c r="K2027" s="12">
        <v>5</v>
      </c>
      <c r="L2027" s="9">
        <v>100.47</v>
      </c>
      <c r="M2027" s="12">
        <v>502.35</v>
      </c>
      <c r="N2027" s="12">
        <v>2736.5</v>
      </c>
      <c r="O2027" s="11">
        <f t="shared" si="277"/>
        <v>5</v>
      </c>
      <c r="P2027" s="12">
        <f t="shared" si="270"/>
        <v>27.236986165024387</v>
      </c>
      <c r="Q2027" s="12">
        <f t="shared" si="271"/>
        <v>32.236986165024383</v>
      </c>
      <c r="R2027" s="6" t="str">
        <f t="shared" si="272"/>
        <v>YES</v>
      </c>
      <c r="S2027" s="6" t="str">
        <f t="shared" si="275"/>
        <v>YES</v>
      </c>
      <c r="T2027" s="12">
        <f t="shared" si="276"/>
        <v>1255.875</v>
      </c>
      <c r="U2027" s="12">
        <f t="shared" si="273"/>
        <v>3238.85</v>
      </c>
      <c r="V2027" s="12">
        <f t="shared" si="274"/>
        <v>-1982.9749999999999</v>
      </c>
    </row>
    <row r="2028" spans="1:22" x14ac:dyDescent="0.25">
      <c r="A2028" s="6" t="s">
        <v>24</v>
      </c>
      <c r="B2028" s="6" t="s">
        <v>23</v>
      </c>
      <c r="C2028" s="6" t="s">
        <v>1256</v>
      </c>
      <c r="D2028" s="6" t="s">
        <v>1256</v>
      </c>
      <c r="E2028" s="6" t="s">
        <v>1257</v>
      </c>
      <c r="G2028" s="6" t="s">
        <v>1258</v>
      </c>
      <c r="H2028" s="6" t="s">
        <v>1259</v>
      </c>
      <c r="I2028" s="6" t="s">
        <v>1255</v>
      </c>
      <c r="J2028" s="6" t="s">
        <v>1280</v>
      </c>
      <c r="K2028" s="12">
        <v>5</v>
      </c>
      <c r="L2028" s="9">
        <v>174.08</v>
      </c>
      <c r="M2028" s="12">
        <v>2060.25</v>
      </c>
      <c r="N2028" s="12">
        <v>716.76</v>
      </c>
      <c r="O2028" s="11">
        <f t="shared" si="277"/>
        <v>11.835075827205882</v>
      </c>
      <c r="P2028" s="12">
        <f t="shared" si="270"/>
        <v>4.1174172794117645</v>
      </c>
      <c r="Q2028" s="12">
        <f t="shared" si="271"/>
        <v>15.952493106617647</v>
      </c>
      <c r="R2028" s="6" t="str">
        <f t="shared" si="272"/>
        <v>YES</v>
      </c>
      <c r="S2028" s="6" t="str">
        <f t="shared" si="275"/>
        <v>YES</v>
      </c>
      <c r="T2028" s="12">
        <f t="shared" si="276"/>
        <v>2176</v>
      </c>
      <c r="U2028" s="12">
        <f t="shared" si="273"/>
        <v>2777.01</v>
      </c>
      <c r="V2028" s="12">
        <f t="shared" si="274"/>
        <v>-601.01000000000022</v>
      </c>
    </row>
    <row r="2029" spans="1:22" x14ac:dyDescent="0.25">
      <c r="A2029" s="6" t="s">
        <v>24</v>
      </c>
      <c r="B2029" s="6" t="s">
        <v>23</v>
      </c>
      <c r="C2029" s="6" t="s">
        <v>1256</v>
      </c>
      <c r="D2029" s="6" t="s">
        <v>1256</v>
      </c>
      <c r="E2029" s="6" t="s">
        <v>1257</v>
      </c>
      <c r="G2029" s="6" t="s">
        <v>1258</v>
      </c>
      <c r="H2029" s="6" t="s">
        <v>1259</v>
      </c>
      <c r="I2029" s="6" t="s">
        <v>1255</v>
      </c>
      <c r="J2029" s="6" t="s">
        <v>1281</v>
      </c>
      <c r="K2029" s="12">
        <v>5</v>
      </c>
      <c r="L2029" s="9">
        <v>338.88</v>
      </c>
      <c r="M2029" s="12">
        <v>2228.46</v>
      </c>
      <c r="N2029" s="12">
        <v>3465.98</v>
      </c>
      <c r="O2029" s="11">
        <f t="shared" si="277"/>
        <v>6.575956090651558</v>
      </c>
      <c r="P2029" s="12">
        <f t="shared" si="270"/>
        <v>10.227750236071765</v>
      </c>
      <c r="Q2029" s="12">
        <f t="shared" si="271"/>
        <v>16.803706326723326</v>
      </c>
      <c r="R2029" s="6" t="str">
        <f t="shared" si="272"/>
        <v>YES</v>
      </c>
      <c r="S2029" s="6" t="str">
        <f t="shared" si="275"/>
        <v>YES</v>
      </c>
      <c r="T2029" s="12">
        <f t="shared" si="276"/>
        <v>4236</v>
      </c>
      <c r="U2029" s="12">
        <f t="shared" si="273"/>
        <v>5694.4400000000005</v>
      </c>
      <c r="V2029" s="12">
        <f t="shared" si="274"/>
        <v>-1458.4400000000005</v>
      </c>
    </row>
    <row r="2030" spans="1:22" x14ac:dyDescent="0.25">
      <c r="A2030" s="6" t="s">
        <v>24</v>
      </c>
      <c r="B2030" s="6" t="s">
        <v>23</v>
      </c>
      <c r="C2030" s="6" t="s">
        <v>1256</v>
      </c>
      <c r="D2030" s="6" t="s">
        <v>1256</v>
      </c>
      <c r="E2030" s="6" t="s">
        <v>1257</v>
      </c>
      <c r="G2030" s="6" t="s">
        <v>1258</v>
      </c>
      <c r="H2030" s="6" t="s">
        <v>1259</v>
      </c>
      <c r="I2030" s="6" t="s">
        <v>1255</v>
      </c>
      <c r="J2030" s="6" t="s">
        <v>1282</v>
      </c>
      <c r="K2030" s="12">
        <v>5</v>
      </c>
      <c r="L2030" s="9">
        <v>346.18</v>
      </c>
      <c r="M2030" s="12">
        <v>1766.38</v>
      </c>
      <c r="N2030" s="12">
        <v>8979.41</v>
      </c>
      <c r="O2030" s="11">
        <f t="shared" si="277"/>
        <v>5.1024900340863137</v>
      </c>
      <c r="P2030" s="12">
        <f t="shared" si="270"/>
        <v>25.93855797561962</v>
      </c>
      <c r="Q2030" s="12">
        <f t="shared" si="271"/>
        <v>31.041048009705936</v>
      </c>
      <c r="R2030" s="6" t="str">
        <f t="shared" si="272"/>
        <v>YES</v>
      </c>
      <c r="S2030" s="6" t="str">
        <f t="shared" si="275"/>
        <v>YES</v>
      </c>
      <c r="T2030" s="12">
        <f t="shared" si="276"/>
        <v>4327.25</v>
      </c>
      <c r="U2030" s="12">
        <f t="shared" si="273"/>
        <v>10745.79</v>
      </c>
      <c r="V2030" s="12">
        <f t="shared" si="274"/>
        <v>-6418.5400000000009</v>
      </c>
    </row>
    <row r="2031" spans="1:22" x14ac:dyDescent="0.25">
      <c r="A2031" s="6" t="s">
        <v>24</v>
      </c>
      <c r="B2031" s="6" t="s">
        <v>23</v>
      </c>
      <c r="C2031" s="6" t="s">
        <v>1256</v>
      </c>
      <c r="D2031" s="6" t="s">
        <v>1256</v>
      </c>
      <c r="E2031" s="6" t="s">
        <v>1257</v>
      </c>
      <c r="G2031" s="6" t="s">
        <v>1258</v>
      </c>
      <c r="H2031" s="6" t="s">
        <v>1259</v>
      </c>
      <c r="I2031" s="6" t="s">
        <v>1255</v>
      </c>
      <c r="J2031" s="6" t="s">
        <v>1283</v>
      </c>
      <c r="K2031" s="12">
        <v>5</v>
      </c>
      <c r="L2031" s="9">
        <v>313.48</v>
      </c>
      <c r="M2031" s="12">
        <v>2157.6999999999998</v>
      </c>
      <c r="N2031" s="12">
        <v>3748.69</v>
      </c>
      <c r="O2031" s="11">
        <f t="shared" si="277"/>
        <v>6.8830547403343108</v>
      </c>
      <c r="P2031" s="12">
        <f t="shared" si="270"/>
        <v>11.9583067500319</v>
      </c>
      <c r="Q2031" s="12">
        <f t="shared" si="271"/>
        <v>18.841361490366207</v>
      </c>
      <c r="R2031" s="6" t="str">
        <f t="shared" si="272"/>
        <v>YES</v>
      </c>
      <c r="S2031" s="6" t="str">
        <f t="shared" si="275"/>
        <v>YES</v>
      </c>
      <c r="T2031" s="12">
        <f t="shared" si="276"/>
        <v>3918.5</v>
      </c>
      <c r="U2031" s="12">
        <f t="shared" si="273"/>
        <v>5906.3899999999994</v>
      </c>
      <c r="V2031" s="12">
        <f t="shared" si="274"/>
        <v>-1987.8899999999994</v>
      </c>
    </row>
    <row r="2032" spans="1:22" x14ac:dyDescent="0.25">
      <c r="A2032" s="6" t="s">
        <v>24</v>
      </c>
      <c r="B2032" s="6" t="s">
        <v>23</v>
      </c>
      <c r="C2032" s="6" t="s">
        <v>1256</v>
      </c>
      <c r="D2032" s="6" t="s">
        <v>1256</v>
      </c>
      <c r="E2032" s="6" t="s">
        <v>1257</v>
      </c>
      <c r="G2032" s="6" t="s">
        <v>1258</v>
      </c>
      <c r="H2032" s="6" t="s">
        <v>1259</v>
      </c>
      <c r="I2032" s="6" t="s">
        <v>1255</v>
      </c>
      <c r="J2032" s="6" t="s">
        <v>1284</v>
      </c>
      <c r="K2032" s="12">
        <v>5</v>
      </c>
      <c r="L2032" s="9">
        <v>236.01</v>
      </c>
      <c r="M2032" s="12">
        <v>1180.05</v>
      </c>
      <c r="N2032" s="12">
        <v>8865.7099999999991</v>
      </c>
      <c r="O2032" s="11">
        <f t="shared" si="277"/>
        <v>5</v>
      </c>
      <c r="P2032" s="12">
        <f t="shared" si="270"/>
        <v>37.564976060336427</v>
      </c>
      <c r="Q2032" s="12">
        <f t="shared" si="271"/>
        <v>42.56497606033642</v>
      </c>
      <c r="R2032" s="6" t="str">
        <f t="shared" si="272"/>
        <v>YES</v>
      </c>
      <c r="S2032" s="6" t="str">
        <f t="shared" si="275"/>
        <v>YES</v>
      </c>
      <c r="T2032" s="12">
        <f t="shared" si="276"/>
        <v>2950.125</v>
      </c>
      <c r="U2032" s="12">
        <f t="shared" si="273"/>
        <v>10045.759999999998</v>
      </c>
      <c r="V2032" s="12">
        <f t="shared" si="274"/>
        <v>-7095.6349999999984</v>
      </c>
    </row>
    <row r="2033" spans="1:22" x14ac:dyDescent="0.25">
      <c r="A2033" s="6" t="s">
        <v>24</v>
      </c>
      <c r="B2033" s="6" t="s">
        <v>23</v>
      </c>
      <c r="C2033" s="6" t="s">
        <v>1256</v>
      </c>
      <c r="D2033" s="6" t="s">
        <v>1256</v>
      </c>
      <c r="E2033" s="6" t="s">
        <v>1257</v>
      </c>
      <c r="G2033" s="6" t="s">
        <v>1258</v>
      </c>
      <c r="H2033" s="6" t="s">
        <v>1259</v>
      </c>
      <c r="I2033" s="6" t="s">
        <v>1255</v>
      </c>
      <c r="J2033" s="6" t="s">
        <v>1285</v>
      </c>
      <c r="K2033" s="12">
        <v>5</v>
      </c>
      <c r="L2033" s="9">
        <v>227.63</v>
      </c>
      <c r="M2033" s="12">
        <v>1138.1500000000001</v>
      </c>
      <c r="N2033" s="12">
        <v>3928.64</v>
      </c>
      <c r="O2033" s="11">
        <f t="shared" si="277"/>
        <v>5.0000000000000009</v>
      </c>
      <c r="P2033" s="12">
        <f t="shared" si="270"/>
        <v>17.25888503272855</v>
      </c>
      <c r="Q2033" s="12">
        <f t="shared" si="271"/>
        <v>22.25888503272855</v>
      </c>
      <c r="R2033" s="6" t="str">
        <f t="shared" si="272"/>
        <v>YES</v>
      </c>
      <c r="S2033" s="6" t="str">
        <f t="shared" si="275"/>
        <v>YES</v>
      </c>
      <c r="T2033" s="12">
        <f t="shared" si="276"/>
        <v>2845.375</v>
      </c>
      <c r="U2033" s="12">
        <f t="shared" si="273"/>
        <v>5066.79</v>
      </c>
      <c r="V2033" s="12">
        <f t="shared" si="274"/>
        <v>-2221.415</v>
      </c>
    </row>
    <row r="2034" spans="1:22" x14ac:dyDescent="0.25">
      <c r="A2034" s="6" t="s">
        <v>24</v>
      </c>
      <c r="B2034" s="6" t="s">
        <v>23</v>
      </c>
      <c r="C2034" s="6" t="s">
        <v>1256</v>
      </c>
      <c r="D2034" s="6" t="s">
        <v>1256</v>
      </c>
      <c r="E2034" s="6" t="s">
        <v>1257</v>
      </c>
      <c r="G2034" s="6" t="s">
        <v>1258</v>
      </c>
      <c r="H2034" s="6" t="s">
        <v>1259</v>
      </c>
      <c r="I2034" s="6" t="s">
        <v>1255</v>
      </c>
      <c r="J2034" s="6" t="s">
        <v>1286</v>
      </c>
      <c r="K2034" s="12">
        <v>5</v>
      </c>
      <c r="L2034" s="9">
        <v>504.65</v>
      </c>
      <c r="M2034" s="12">
        <v>2855.66</v>
      </c>
      <c r="N2034" s="12">
        <v>10976.45</v>
      </c>
      <c r="O2034" s="11">
        <f t="shared" si="277"/>
        <v>5.6586941444565539</v>
      </c>
      <c r="P2034" s="12">
        <f t="shared" si="270"/>
        <v>21.75061924105816</v>
      </c>
      <c r="Q2034" s="12">
        <f t="shared" si="271"/>
        <v>27.409313385514714</v>
      </c>
      <c r="R2034" s="6" t="str">
        <f t="shared" si="272"/>
        <v>YES</v>
      </c>
      <c r="S2034" s="6" t="str">
        <f t="shared" si="275"/>
        <v>YES</v>
      </c>
      <c r="T2034" s="12">
        <f t="shared" si="276"/>
        <v>6308.125</v>
      </c>
      <c r="U2034" s="12">
        <f t="shared" si="273"/>
        <v>13832.11</v>
      </c>
      <c r="V2034" s="12">
        <f t="shared" si="274"/>
        <v>-7523.9850000000006</v>
      </c>
    </row>
    <row r="2035" spans="1:22" x14ac:dyDescent="0.25">
      <c r="A2035" s="6" t="s">
        <v>24</v>
      </c>
      <c r="B2035" s="6" t="s">
        <v>23</v>
      </c>
      <c r="C2035" s="6" t="s">
        <v>1256</v>
      </c>
      <c r="D2035" s="6" t="s">
        <v>1256</v>
      </c>
      <c r="E2035" s="6" t="s">
        <v>1257</v>
      </c>
      <c r="G2035" s="6" t="s">
        <v>1258</v>
      </c>
      <c r="H2035" s="6" t="s">
        <v>1259</v>
      </c>
      <c r="I2035" s="6" t="s">
        <v>1255</v>
      </c>
      <c r="J2035" s="6" t="s">
        <v>1287</v>
      </c>
      <c r="K2035" s="12">
        <v>5</v>
      </c>
      <c r="L2035" s="9">
        <v>455.38</v>
      </c>
      <c r="M2035" s="12">
        <v>2596.0100000000002</v>
      </c>
      <c r="N2035" s="12">
        <v>9947.33</v>
      </c>
      <c r="O2035" s="11">
        <f t="shared" si="277"/>
        <v>5.7007554130616196</v>
      </c>
      <c r="P2035" s="12">
        <f t="shared" si="270"/>
        <v>21.844020378584919</v>
      </c>
      <c r="Q2035" s="12">
        <f t="shared" si="271"/>
        <v>27.544775791646536</v>
      </c>
      <c r="R2035" s="6" t="str">
        <f t="shared" si="272"/>
        <v>YES</v>
      </c>
      <c r="S2035" s="6" t="str">
        <f t="shared" si="275"/>
        <v>YES</v>
      </c>
      <c r="T2035" s="12">
        <f t="shared" si="276"/>
        <v>5692.25</v>
      </c>
      <c r="U2035" s="12">
        <f t="shared" si="273"/>
        <v>12543.34</v>
      </c>
      <c r="V2035" s="12">
        <f t="shared" si="274"/>
        <v>-6851.09</v>
      </c>
    </row>
    <row r="2036" spans="1:22" x14ac:dyDescent="0.25">
      <c r="A2036" s="6" t="s">
        <v>24</v>
      </c>
      <c r="B2036" s="6" t="s">
        <v>23</v>
      </c>
      <c r="C2036" s="6" t="s">
        <v>1256</v>
      </c>
      <c r="D2036" s="6" t="s">
        <v>1256</v>
      </c>
      <c r="E2036" s="6" t="s">
        <v>1257</v>
      </c>
      <c r="G2036" s="6" t="s">
        <v>1258</v>
      </c>
      <c r="H2036" s="6" t="s">
        <v>1259</v>
      </c>
      <c r="I2036" s="6" t="s">
        <v>1255</v>
      </c>
      <c r="J2036" s="6" t="s">
        <v>1288</v>
      </c>
      <c r="K2036" s="12">
        <v>5</v>
      </c>
      <c r="L2036" s="9">
        <v>211.39</v>
      </c>
      <c r="M2036" s="12">
        <v>1633.63</v>
      </c>
      <c r="N2036" s="12">
        <v>1866.21</v>
      </c>
      <c r="O2036" s="11">
        <f t="shared" si="277"/>
        <v>7.7280382231893663</v>
      </c>
      <c r="P2036" s="12">
        <f t="shared" si="270"/>
        <v>8.8282794834192728</v>
      </c>
      <c r="Q2036" s="12">
        <f t="shared" si="271"/>
        <v>16.556317706608638</v>
      </c>
      <c r="R2036" s="6" t="str">
        <f t="shared" si="272"/>
        <v>YES</v>
      </c>
      <c r="S2036" s="6" t="str">
        <f t="shared" si="275"/>
        <v>YES</v>
      </c>
      <c r="T2036" s="12">
        <f t="shared" si="276"/>
        <v>2642.375</v>
      </c>
      <c r="U2036" s="12">
        <f t="shared" si="273"/>
        <v>3499.84</v>
      </c>
      <c r="V2036" s="12">
        <f t="shared" si="274"/>
        <v>-857.46500000000015</v>
      </c>
    </row>
    <row r="2037" spans="1:22" x14ac:dyDescent="0.25">
      <c r="A2037" s="6" t="s">
        <v>24</v>
      </c>
      <c r="B2037" s="6" t="s">
        <v>23</v>
      </c>
      <c r="C2037" s="6" t="s">
        <v>1256</v>
      </c>
      <c r="D2037" s="6" t="s">
        <v>1256</v>
      </c>
      <c r="E2037" s="6" t="s">
        <v>1257</v>
      </c>
      <c r="G2037" s="6" t="s">
        <v>1258</v>
      </c>
      <c r="H2037" s="6" t="s">
        <v>1259</v>
      </c>
      <c r="I2037" s="6" t="s">
        <v>1255</v>
      </c>
      <c r="J2037" s="6" t="s">
        <v>1289</v>
      </c>
      <c r="K2037" s="12">
        <v>5</v>
      </c>
      <c r="L2037" s="9">
        <v>100.28</v>
      </c>
      <c r="M2037" s="12">
        <v>906.4</v>
      </c>
      <c r="N2037" s="12">
        <v>1601.14</v>
      </c>
      <c r="O2037" s="11">
        <f t="shared" si="277"/>
        <v>9.0386916633426395</v>
      </c>
      <c r="P2037" s="12">
        <f t="shared" si="270"/>
        <v>15.96669325887515</v>
      </c>
      <c r="Q2037" s="12">
        <f t="shared" si="271"/>
        <v>25.00538492221779</v>
      </c>
      <c r="R2037" s="6" t="str">
        <f t="shared" si="272"/>
        <v>YES</v>
      </c>
      <c r="S2037" s="6" t="str">
        <f t="shared" si="275"/>
        <v>YES</v>
      </c>
      <c r="T2037" s="12">
        <f t="shared" si="276"/>
        <v>1253.5</v>
      </c>
      <c r="U2037" s="12">
        <f t="shared" si="273"/>
        <v>2507.54</v>
      </c>
      <c r="V2037" s="12">
        <f t="shared" si="274"/>
        <v>-1254.04</v>
      </c>
    </row>
    <row r="2038" spans="1:22" x14ac:dyDescent="0.25">
      <c r="A2038" s="6" t="s">
        <v>24</v>
      </c>
      <c r="B2038" s="6" t="s">
        <v>23</v>
      </c>
      <c r="C2038" s="6" t="s">
        <v>1256</v>
      </c>
      <c r="D2038" s="6" t="s">
        <v>1256</v>
      </c>
      <c r="E2038" s="6" t="s">
        <v>1257</v>
      </c>
      <c r="G2038" s="6" t="s">
        <v>1258</v>
      </c>
      <c r="H2038" s="6" t="s">
        <v>1259</v>
      </c>
      <c r="I2038" s="6" t="s">
        <v>1255</v>
      </c>
      <c r="J2038" s="6" t="s">
        <v>1290</v>
      </c>
      <c r="K2038" s="12">
        <v>5</v>
      </c>
      <c r="L2038" s="9">
        <v>352.06</v>
      </c>
      <c r="M2038" s="12">
        <v>2065.71</v>
      </c>
      <c r="N2038" s="12">
        <v>10911.77</v>
      </c>
      <c r="O2038" s="11">
        <f t="shared" si="277"/>
        <v>5.8674941771288989</v>
      </c>
      <c r="P2038" s="12">
        <f t="shared" si="270"/>
        <v>30.994063511901381</v>
      </c>
      <c r="Q2038" s="12">
        <f t="shared" si="271"/>
        <v>36.861557689030278</v>
      </c>
      <c r="R2038" s="6" t="str">
        <f t="shared" si="272"/>
        <v>YES</v>
      </c>
      <c r="S2038" s="6" t="str">
        <f t="shared" si="275"/>
        <v>YES</v>
      </c>
      <c r="T2038" s="12">
        <f t="shared" si="276"/>
        <v>4400.75</v>
      </c>
      <c r="U2038" s="12">
        <f t="shared" si="273"/>
        <v>12977.48</v>
      </c>
      <c r="V2038" s="12">
        <f t="shared" si="274"/>
        <v>-8576.73</v>
      </c>
    </row>
    <row r="2039" spans="1:22" x14ac:dyDescent="0.25">
      <c r="A2039" s="6" t="s">
        <v>24</v>
      </c>
      <c r="B2039" s="6" t="s">
        <v>23</v>
      </c>
      <c r="C2039" s="6" t="s">
        <v>1256</v>
      </c>
      <c r="D2039" s="6" t="s">
        <v>1256</v>
      </c>
      <c r="E2039" s="6" t="s">
        <v>1257</v>
      </c>
      <c r="G2039" s="6" t="s">
        <v>1258</v>
      </c>
      <c r="H2039" s="6" t="s">
        <v>1259</v>
      </c>
      <c r="I2039" s="6" t="s">
        <v>1255</v>
      </c>
      <c r="J2039" s="6" t="s">
        <v>1291</v>
      </c>
      <c r="K2039" s="12">
        <v>5</v>
      </c>
      <c r="L2039" s="9">
        <v>81.010000000000005</v>
      </c>
      <c r="M2039" s="12">
        <v>405.05</v>
      </c>
      <c r="N2039" s="12">
        <v>3531.72</v>
      </c>
      <c r="O2039" s="11">
        <f t="shared" si="277"/>
        <v>5</v>
      </c>
      <c r="P2039" s="12">
        <f t="shared" si="270"/>
        <v>43.596099247006535</v>
      </c>
      <c r="Q2039" s="12">
        <f t="shared" si="271"/>
        <v>48.596099247006542</v>
      </c>
      <c r="R2039" s="6" t="str">
        <f t="shared" si="272"/>
        <v>YES</v>
      </c>
      <c r="S2039" s="6" t="str">
        <f t="shared" si="275"/>
        <v>YES</v>
      </c>
      <c r="T2039" s="12">
        <f t="shared" si="276"/>
        <v>1012.6250000000001</v>
      </c>
      <c r="U2039" s="12">
        <f t="shared" si="273"/>
        <v>3936.77</v>
      </c>
      <c r="V2039" s="12">
        <f t="shared" si="274"/>
        <v>-2924.145</v>
      </c>
    </row>
    <row r="2040" spans="1:22" x14ac:dyDescent="0.25">
      <c r="A2040" s="6" t="s">
        <v>24</v>
      </c>
      <c r="B2040" s="6" t="s">
        <v>23</v>
      </c>
      <c r="C2040" s="6" t="s">
        <v>1256</v>
      </c>
      <c r="D2040" s="6" t="s">
        <v>1256</v>
      </c>
      <c r="E2040" s="6" t="s">
        <v>1257</v>
      </c>
      <c r="G2040" s="6" t="s">
        <v>1258</v>
      </c>
      <c r="H2040" s="6" t="s">
        <v>1259</v>
      </c>
      <c r="I2040" s="6" t="s">
        <v>1255</v>
      </c>
      <c r="J2040" s="6" t="s">
        <v>1292</v>
      </c>
      <c r="K2040" s="12">
        <v>5</v>
      </c>
      <c r="L2040" s="9">
        <v>254.6</v>
      </c>
      <c r="M2040" s="12">
        <v>2558.85</v>
      </c>
      <c r="N2040" s="12">
        <v>1480.12</v>
      </c>
      <c r="O2040" s="11">
        <f t="shared" si="277"/>
        <v>10.050471327572662</v>
      </c>
      <c r="P2040" s="12">
        <f t="shared" si="270"/>
        <v>5.8135113904163394</v>
      </c>
      <c r="Q2040" s="12">
        <f t="shared" si="271"/>
        <v>15.863982717989002</v>
      </c>
      <c r="R2040" s="6" t="str">
        <f t="shared" si="272"/>
        <v>YES</v>
      </c>
      <c r="S2040" s="6" t="str">
        <f t="shared" si="275"/>
        <v>YES</v>
      </c>
      <c r="T2040" s="12">
        <f t="shared" si="276"/>
        <v>3182.5</v>
      </c>
      <c r="U2040" s="12">
        <f t="shared" si="273"/>
        <v>4038.97</v>
      </c>
      <c r="V2040" s="12">
        <f t="shared" si="274"/>
        <v>-856.4699999999998</v>
      </c>
    </row>
    <row r="2041" spans="1:22" x14ac:dyDescent="0.25">
      <c r="A2041" s="6" t="s">
        <v>24</v>
      </c>
      <c r="B2041" s="6" t="s">
        <v>23</v>
      </c>
      <c r="C2041" s="6" t="s">
        <v>1256</v>
      </c>
      <c r="D2041" s="6" t="s">
        <v>1256</v>
      </c>
      <c r="E2041" s="6" t="s">
        <v>1257</v>
      </c>
      <c r="G2041" s="6" t="s">
        <v>1258</v>
      </c>
      <c r="H2041" s="6" t="s">
        <v>1259</v>
      </c>
      <c r="I2041" s="6" t="s">
        <v>1255</v>
      </c>
      <c r="J2041" s="6" t="s">
        <v>1293</v>
      </c>
      <c r="K2041" s="12">
        <v>5</v>
      </c>
      <c r="L2041" s="9">
        <v>62.9</v>
      </c>
      <c r="M2041" s="12">
        <v>314.5</v>
      </c>
      <c r="N2041" s="12">
        <v>1394.63</v>
      </c>
      <c r="O2041" s="11">
        <f t="shared" si="277"/>
        <v>5</v>
      </c>
      <c r="P2041" s="12">
        <f t="shared" si="270"/>
        <v>22.172178060413358</v>
      </c>
      <c r="Q2041" s="12">
        <f t="shared" si="271"/>
        <v>27.172178060413358</v>
      </c>
      <c r="R2041" s="6" t="str">
        <f t="shared" si="272"/>
        <v>YES</v>
      </c>
      <c r="S2041" s="6" t="str">
        <f t="shared" si="275"/>
        <v>YES</v>
      </c>
      <c r="T2041" s="12">
        <f t="shared" si="276"/>
        <v>786.25</v>
      </c>
      <c r="U2041" s="12">
        <f t="shared" si="273"/>
        <v>1709.13</v>
      </c>
      <c r="V2041" s="12">
        <f t="shared" si="274"/>
        <v>-922.88000000000011</v>
      </c>
    </row>
    <row r="2042" spans="1:22" x14ac:dyDescent="0.25">
      <c r="A2042" s="6" t="s">
        <v>24</v>
      </c>
      <c r="B2042" s="6" t="s">
        <v>23</v>
      </c>
      <c r="C2042" s="6" t="s">
        <v>1256</v>
      </c>
      <c r="D2042" s="6" t="s">
        <v>1256</v>
      </c>
      <c r="E2042" s="6" t="s">
        <v>1257</v>
      </c>
      <c r="G2042" s="6" t="s">
        <v>1258</v>
      </c>
      <c r="H2042" s="6" t="s">
        <v>1259</v>
      </c>
      <c r="I2042" s="6" t="s">
        <v>1255</v>
      </c>
      <c r="J2042" s="6" t="s">
        <v>1294</v>
      </c>
      <c r="K2042" s="12">
        <v>5</v>
      </c>
      <c r="L2042" s="9">
        <v>371.11</v>
      </c>
      <c r="M2042" s="12">
        <v>1981.93</v>
      </c>
      <c r="N2042" s="12">
        <v>10228.879999999999</v>
      </c>
      <c r="O2042" s="11">
        <f t="shared" si="277"/>
        <v>5.3405459297782327</v>
      </c>
      <c r="P2042" s="12">
        <f t="shared" si="270"/>
        <v>27.562932823152163</v>
      </c>
      <c r="Q2042" s="12">
        <f t="shared" si="271"/>
        <v>32.903478752930397</v>
      </c>
      <c r="R2042" s="6" t="str">
        <f t="shared" si="272"/>
        <v>YES</v>
      </c>
      <c r="S2042" s="6" t="str">
        <f t="shared" si="275"/>
        <v>YES</v>
      </c>
      <c r="T2042" s="12">
        <f t="shared" si="276"/>
        <v>4638.875</v>
      </c>
      <c r="U2042" s="12">
        <f t="shared" si="273"/>
        <v>12210.81</v>
      </c>
      <c r="V2042" s="12">
        <f t="shared" si="274"/>
        <v>-7571.9349999999995</v>
      </c>
    </row>
    <row r="2043" spans="1:22" x14ac:dyDescent="0.25">
      <c r="A2043" s="6" t="s">
        <v>24</v>
      </c>
      <c r="B2043" s="6" t="s">
        <v>23</v>
      </c>
      <c r="C2043" s="6" t="s">
        <v>1256</v>
      </c>
      <c r="D2043" s="6" t="s">
        <v>1256</v>
      </c>
      <c r="E2043" s="6" t="s">
        <v>1257</v>
      </c>
      <c r="G2043" s="6" t="s">
        <v>1258</v>
      </c>
      <c r="H2043" s="6" t="s">
        <v>1259</v>
      </c>
      <c r="I2043" s="6" t="s">
        <v>1255</v>
      </c>
      <c r="J2043" s="6" t="s">
        <v>1295</v>
      </c>
      <c r="K2043" s="12">
        <v>5</v>
      </c>
      <c r="L2043" s="9">
        <v>58.02</v>
      </c>
      <c r="M2043" s="12">
        <v>357.6</v>
      </c>
      <c r="N2043" s="12">
        <v>1160.4000000000001</v>
      </c>
      <c r="O2043" s="11">
        <f t="shared" si="277"/>
        <v>6.1633919338159258</v>
      </c>
      <c r="P2043" s="12">
        <f t="shared" si="270"/>
        <v>20</v>
      </c>
      <c r="Q2043" s="12">
        <f t="shared" si="271"/>
        <v>26.163391933815923</v>
      </c>
      <c r="R2043" s="6" t="str">
        <f t="shared" si="272"/>
        <v>YES</v>
      </c>
      <c r="S2043" s="6" t="str">
        <f t="shared" si="275"/>
        <v>YES</v>
      </c>
      <c r="T2043" s="12">
        <f t="shared" si="276"/>
        <v>725.25</v>
      </c>
      <c r="U2043" s="12">
        <f t="shared" si="273"/>
        <v>1518</v>
      </c>
      <c r="V2043" s="12">
        <f t="shared" si="274"/>
        <v>-792.75</v>
      </c>
    </row>
    <row r="2044" spans="1:22" x14ac:dyDescent="0.25">
      <c r="A2044" s="6" t="s">
        <v>24</v>
      </c>
      <c r="B2044" s="6" t="s">
        <v>23</v>
      </c>
      <c r="C2044" s="6" t="s">
        <v>1256</v>
      </c>
      <c r="D2044" s="6" t="s">
        <v>1256</v>
      </c>
      <c r="E2044" s="6" t="s">
        <v>1257</v>
      </c>
      <c r="G2044" s="6" t="s">
        <v>1258</v>
      </c>
      <c r="H2044" s="6" t="s">
        <v>1259</v>
      </c>
      <c r="I2044" s="6" t="s">
        <v>1255</v>
      </c>
      <c r="J2044" s="6" t="s">
        <v>1296</v>
      </c>
      <c r="K2044" s="12">
        <v>5</v>
      </c>
      <c r="L2044" s="9">
        <v>359.49</v>
      </c>
      <c r="M2044" s="12">
        <v>1797.45</v>
      </c>
      <c r="N2044" s="12">
        <v>5367.21</v>
      </c>
      <c r="O2044" s="11">
        <f t="shared" si="277"/>
        <v>5</v>
      </c>
      <c r="P2044" s="12">
        <f t="shared" si="270"/>
        <v>14.930067595760661</v>
      </c>
      <c r="Q2044" s="12">
        <f t="shared" si="271"/>
        <v>19.930067595760661</v>
      </c>
      <c r="R2044" s="6" t="str">
        <f t="shared" si="272"/>
        <v>YES</v>
      </c>
      <c r="S2044" s="6" t="str">
        <f t="shared" si="275"/>
        <v>YES</v>
      </c>
      <c r="T2044" s="12">
        <f t="shared" si="276"/>
        <v>4493.625</v>
      </c>
      <c r="U2044" s="12">
        <f t="shared" si="273"/>
        <v>7164.66</v>
      </c>
      <c r="V2044" s="12">
        <f t="shared" si="274"/>
        <v>-2671.0349999999999</v>
      </c>
    </row>
    <row r="2045" spans="1:22" x14ac:dyDescent="0.25">
      <c r="A2045" s="6" t="s">
        <v>24</v>
      </c>
      <c r="B2045" s="6" t="s">
        <v>23</v>
      </c>
      <c r="C2045" s="6" t="s">
        <v>1256</v>
      </c>
      <c r="D2045" s="6" t="s">
        <v>1256</v>
      </c>
      <c r="E2045" s="6" t="s">
        <v>1257</v>
      </c>
      <c r="G2045" s="6" t="s">
        <v>1258</v>
      </c>
      <c r="H2045" s="6" t="s">
        <v>1259</v>
      </c>
      <c r="I2045" s="6" t="s">
        <v>1255</v>
      </c>
      <c r="J2045" s="6" t="s">
        <v>1297</v>
      </c>
      <c r="K2045" s="12">
        <v>5</v>
      </c>
      <c r="L2045" s="9">
        <v>80.900000000000006</v>
      </c>
      <c r="M2045" s="12">
        <v>974</v>
      </c>
      <c r="N2045" s="12">
        <v>376.47</v>
      </c>
      <c r="O2045" s="11">
        <f t="shared" si="277"/>
        <v>12.039555006180469</v>
      </c>
      <c r="P2045" s="12">
        <f t="shared" si="270"/>
        <v>4.6535228677379479</v>
      </c>
      <c r="Q2045" s="12">
        <f t="shared" si="271"/>
        <v>16.693077873918416</v>
      </c>
      <c r="R2045" s="6" t="str">
        <f t="shared" si="272"/>
        <v>YES</v>
      </c>
      <c r="S2045" s="6" t="str">
        <f t="shared" si="275"/>
        <v>YES</v>
      </c>
      <c r="T2045" s="12">
        <f t="shared" si="276"/>
        <v>1011.2500000000001</v>
      </c>
      <c r="U2045" s="12">
        <f t="shared" si="273"/>
        <v>1350.47</v>
      </c>
      <c r="V2045" s="12">
        <f t="shared" si="274"/>
        <v>-339.21999999999991</v>
      </c>
    </row>
    <row r="2046" spans="1:22" x14ac:dyDescent="0.25">
      <c r="A2046" s="6" t="s">
        <v>24</v>
      </c>
      <c r="B2046" s="6" t="s">
        <v>23</v>
      </c>
      <c r="C2046" s="6" t="s">
        <v>1256</v>
      </c>
      <c r="D2046" s="6" t="s">
        <v>1256</v>
      </c>
      <c r="E2046" s="6" t="s">
        <v>1257</v>
      </c>
      <c r="G2046" s="6" t="s">
        <v>1258</v>
      </c>
      <c r="H2046" s="6" t="s">
        <v>1259</v>
      </c>
      <c r="I2046" s="6" t="s">
        <v>1255</v>
      </c>
      <c r="J2046" s="6" t="s">
        <v>1298</v>
      </c>
      <c r="K2046" s="12">
        <v>5</v>
      </c>
      <c r="L2046" s="9">
        <v>61.02</v>
      </c>
      <c r="M2046" s="12">
        <v>365.1</v>
      </c>
      <c r="N2046" s="12">
        <v>1641.59</v>
      </c>
      <c r="O2046" s="11">
        <f t="shared" si="277"/>
        <v>5.983284169124877</v>
      </c>
      <c r="P2046" s="12">
        <f t="shared" si="270"/>
        <v>26.90249098656178</v>
      </c>
      <c r="Q2046" s="12">
        <f t="shared" si="271"/>
        <v>32.885775155686659</v>
      </c>
      <c r="R2046" s="6" t="str">
        <f t="shared" si="272"/>
        <v>YES</v>
      </c>
      <c r="S2046" s="6" t="str">
        <f t="shared" si="275"/>
        <v>YES</v>
      </c>
      <c r="T2046" s="12">
        <f t="shared" si="276"/>
        <v>762.75</v>
      </c>
      <c r="U2046" s="12">
        <f t="shared" si="273"/>
        <v>2006.69</v>
      </c>
      <c r="V2046" s="12">
        <f t="shared" si="274"/>
        <v>-1243.94</v>
      </c>
    </row>
    <row r="2047" spans="1:22" x14ac:dyDescent="0.25">
      <c r="A2047" s="6" t="s">
        <v>24</v>
      </c>
      <c r="B2047" s="6" t="s">
        <v>23</v>
      </c>
      <c r="C2047" s="6" t="s">
        <v>1299</v>
      </c>
      <c r="D2047" s="6" t="s">
        <v>1299</v>
      </c>
      <c r="E2047" s="6" t="s">
        <v>1257</v>
      </c>
      <c r="G2047" s="6" t="s">
        <v>1258</v>
      </c>
      <c r="H2047" s="6" t="s">
        <v>1300</v>
      </c>
      <c r="I2047" s="6" t="s">
        <v>1255</v>
      </c>
      <c r="J2047" s="6" t="s">
        <v>1301</v>
      </c>
      <c r="K2047" s="12">
        <v>5</v>
      </c>
      <c r="L2047" s="9">
        <v>84.9</v>
      </c>
      <c r="M2047" s="12">
        <v>484.5</v>
      </c>
      <c r="N2047" s="12">
        <v>3404.02</v>
      </c>
      <c r="O2047" s="11">
        <f t="shared" si="277"/>
        <v>5.7067137809187276</v>
      </c>
      <c r="P2047" s="12">
        <f t="shared" si="270"/>
        <v>40.094464075382803</v>
      </c>
      <c r="Q2047" s="12">
        <f t="shared" si="271"/>
        <v>45.801177856301528</v>
      </c>
      <c r="R2047" s="6" t="str">
        <f t="shared" si="272"/>
        <v>YES</v>
      </c>
      <c r="S2047" s="6" t="str">
        <f t="shared" si="275"/>
        <v>YES</v>
      </c>
      <c r="T2047" s="12">
        <f t="shared" si="276"/>
        <v>1061.25</v>
      </c>
      <c r="U2047" s="12">
        <f t="shared" si="273"/>
        <v>3888.52</v>
      </c>
      <c r="V2047" s="12">
        <f t="shared" si="274"/>
        <v>-2827.27</v>
      </c>
    </row>
    <row r="2048" spans="1:22" x14ac:dyDescent="0.25">
      <c r="A2048" s="6" t="s">
        <v>24</v>
      </c>
      <c r="B2048" s="6" t="s">
        <v>23</v>
      </c>
      <c r="C2048" s="6" t="s">
        <v>1299</v>
      </c>
      <c r="D2048" s="6" t="s">
        <v>1299</v>
      </c>
      <c r="E2048" s="6" t="s">
        <v>1257</v>
      </c>
      <c r="G2048" s="6" t="s">
        <v>1258</v>
      </c>
      <c r="H2048" s="6" t="s">
        <v>1300</v>
      </c>
      <c r="I2048" s="6" t="s">
        <v>1255</v>
      </c>
      <c r="J2048" s="6" t="s">
        <v>1302</v>
      </c>
      <c r="K2048" s="12">
        <v>5</v>
      </c>
      <c r="L2048" s="9">
        <v>156.01</v>
      </c>
      <c r="M2048" s="12">
        <v>1149.25</v>
      </c>
      <c r="N2048" s="12">
        <v>4371.1499999999996</v>
      </c>
      <c r="O2048" s="11">
        <f t="shared" si="277"/>
        <v>7.3665149669892962</v>
      </c>
      <c r="P2048" s="12">
        <f t="shared" si="270"/>
        <v>28.018396256650213</v>
      </c>
      <c r="Q2048" s="12">
        <f t="shared" si="271"/>
        <v>35.384911223639513</v>
      </c>
      <c r="R2048" s="6" t="str">
        <f t="shared" si="272"/>
        <v>YES</v>
      </c>
      <c r="S2048" s="6" t="str">
        <f t="shared" si="275"/>
        <v>YES</v>
      </c>
      <c r="T2048" s="12">
        <f t="shared" si="276"/>
        <v>1950.125</v>
      </c>
      <c r="U2048" s="12">
        <f t="shared" si="273"/>
        <v>5520.4</v>
      </c>
      <c r="V2048" s="12">
        <f t="shared" si="274"/>
        <v>-3570.2749999999996</v>
      </c>
    </row>
    <row r="2049" spans="1:22" x14ac:dyDescent="0.25">
      <c r="A2049" s="6" t="s">
        <v>24</v>
      </c>
      <c r="B2049" s="6" t="s">
        <v>23</v>
      </c>
      <c r="C2049" s="6" t="s">
        <v>1299</v>
      </c>
      <c r="D2049" s="6" t="s">
        <v>1299</v>
      </c>
      <c r="E2049" s="6" t="s">
        <v>1257</v>
      </c>
      <c r="G2049" s="6" t="s">
        <v>1258</v>
      </c>
      <c r="H2049" s="6" t="s">
        <v>1300</v>
      </c>
      <c r="I2049" s="6" t="s">
        <v>1255</v>
      </c>
      <c r="J2049" s="6" t="s">
        <v>1303</v>
      </c>
      <c r="K2049" s="12">
        <v>5</v>
      </c>
      <c r="L2049" s="9">
        <v>167.46</v>
      </c>
      <c r="M2049" s="12">
        <v>1017.6</v>
      </c>
      <c r="N2049" s="12">
        <v>5659.39</v>
      </c>
      <c r="O2049" s="11">
        <f t="shared" si="277"/>
        <v>6.0766750268720884</v>
      </c>
      <c r="P2049" s="12">
        <f t="shared" si="270"/>
        <v>33.795473545921418</v>
      </c>
      <c r="Q2049" s="12">
        <f t="shared" si="271"/>
        <v>39.872148572793506</v>
      </c>
      <c r="R2049" s="6" t="str">
        <f t="shared" si="272"/>
        <v>YES</v>
      </c>
      <c r="S2049" s="6" t="str">
        <f t="shared" si="275"/>
        <v>YES</v>
      </c>
      <c r="T2049" s="12">
        <f t="shared" si="276"/>
        <v>2093.25</v>
      </c>
      <c r="U2049" s="12">
        <f t="shared" si="273"/>
        <v>6676.9900000000007</v>
      </c>
      <c r="V2049" s="12">
        <f t="shared" si="274"/>
        <v>-4583.7400000000007</v>
      </c>
    </row>
    <row r="2050" spans="1:22" x14ac:dyDescent="0.25">
      <c r="A2050" s="6" t="s">
        <v>24</v>
      </c>
      <c r="B2050" s="6" t="s">
        <v>23</v>
      </c>
      <c r="C2050" s="6" t="s">
        <v>1299</v>
      </c>
      <c r="D2050" s="6" t="s">
        <v>1299</v>
      </c>
      <c r="E2050" s="6" t="s">
        <v>1257</v>
      </c>
      <c r="G2050" s="6" t="s">
        <v>1258</v>
      </c>
      <c r="H2050" s="6" t="s">
        <v>1300</v>
      </c>
      <c r="I2050" s="6" t="s">
        <v>1255</v>
      </c>
      <c r="J2050" s="6" t="s">
        <v>1304</v>
      </c>
      <c r="K2050" s="12">
        <v>5</v>
      </c>
      <c r="L2050" s="9">
        <v>276.01</v>
      </c>
      <c r="M2050" s="12">
        <v>1440.05</v>
      </c>
      <c r="N2050" s="12">
        <v>10497.06</v>
      </c>
      <c r="O2050" s="11">
        <f t="shared" si="277"/>
        <v>5.217383428136662</v>
      </c>
      <c r="P2050" s="12">
        <f t="shared" ref="P2050:P2113" si="278">N2050/L2050</f>
        <v>38.031448135937104</v>
      </c>
      <c r="Q2050" s="12">
        <f t="shared" ref="Q2050:Q2113" si="279">(M2050+N2050)/L2050</f>
        <v>43.248831564073761</v>
      </c>
      <c r="R2050" s="6" t="str">
        <f t="shared" ref="R2050:R2113" si="280">IF(Q2050&gt;12.49,"YES","NO")</f>
        <v>YES</v>
      </c>
      <c r="S2050" s="6" t="str">
        <f t="shared" si="275"/>
        <v>YES</v>
      </c>
      <c r="T2050" s="12">
        <f t="shared" si="276"/>
        <v>3450.125</v>
      </c>
      <c r="U2050" s="12">
        <f t="shared" ref="U2050:U2113" si="281">M2050+N2050</f>
        <v>11937.109999999999</v>
      </c>
      <c r="V2050" s="12">
        <f t="shared" ref="V2050:V2113" si="282">T2050-U2050</f>
        <v>-8486.9849999999988</v>
      </c>
    </row>
    <row r="2051" spans="1:22" x14ac:dyDescent="0.25">
      <c r="A2051" s="6" t="s">
        <v>24</v>
      </c>
      <c r="B2051" s="6" t="s">
        <v>23</v>
      </c>
      <c r="C2051" s="6" t="s">
        <v>1299</v>
      </c>
      <c r="D2051" s="6" t="s">
        <v>1299</v>
      </c>
      <c r="E2051" s="6" t="s">
        <v>1257</v>
      </c>
      <c r="G2051" s="6" t="s">
        <v>1258</v>
      </c>
      <c r="H2051" s="6" t="s">
        <v>1300</v>
      </c>
      <c r="I2051" s="6" t="s">
        <v>1255</v>
      </c>
      <c r="J2051" s="6" t="s">
        <v>1305</v>
      </c>
      <c r="K2051" s="12">
        <v>5</v>
      </c>
      <c r="L2051" s="9">
        <v>320.8</v>
      </c>
      <c r="M2051" s="12">
        <v>1727.25</v>
      </c>
      <c r="N2051" s="12">
        <v>11878.35</v>
      </c>
      <c r="O2051" s="11">
        <f t="shared" si="277"/>
        <v>5.3841957605985034</v>
      </c>
      <c r="P2051" s="12">
        <f t="shared" si="278"/>
        <v>37.027275561097255</v>
      </c>
      <c r="Q2051" s="12">
        <f t="shared" si="279"/>
        <v>42.411471321695757</v>
      </c>
      <c r="R2051" s="6" t="str">
        <f t="shared" si="280"/>
        <v>YES</v>
      </c>
      <c r="S2051" s="6" t="str">
        <f t="shared" si="275"/>
        <v>YES</v>
      </c>
      <c r="T2051" s="12">
        <f t="shared" si="276"/>
        <v>4010</v>
      </c>
      <c r="U2051" s="12">
        <f t="shared" si="281"/>
        <v>13605.6</v>
      </c>
      <c r="V2051" s="12">
        <f t="shared" si="282"/>
        <v>-9595.6</v>
      </c>
    </row>
    <row r="2052" spans="1:22" x14ac:dyDescent="0.25">
      <c r="A2052" s="6" t="s">
        <v>24</v>
      </c>
      <c r="B2052" s="6" t="s">
        <v>23</v>
      </c>
      <c r="C2052" s="6" t="s">
        <v>1299</v>
      </c>
      <c r="D2052" s="6" t="s">
        <v>1299</v>
      </c>
      <c r="E2052" s="6" t="s">
        <v>1257</v>
      </c>
      <c r="G2052" s="6" t="s">
        <v>1258</v>
      </c>
      <c r="H2052" s="6" t="s">
        <v>1300</v>
      </c>
      <c r="I2052" s="6" t="s">
        <v>1255</v>
      </c>
      <c r="J2052" s="6" t="s">
        <v>1306</v>
      </c>
      <c r="K2052" s="12">
        <v>5</v>
      </c>
      <c r="L2052" s="9">
        <v>330.93</v>
      </c>
      <c r="M2052" s="12">
        <v>1810</v>
      </c>
      <c r="N2052" s="12">
        <v>11885.95</v>
      </c>
      <c r="O2052" s="11">
        <f t="shared" si="277"/>
        <v>5.4694346236364186</v>
      </c>
      <c r="P2052" s="12">
        <f t="shared" si="278"/>
        <v>35.916810201553197</v>
      </c>
      <c r="Q2052" s="12">
        <f t="shared" si="279"/>
        <v>41.386244825189621</v>
      </c>
      <c r="R2052" s="6" t="str">
        <f t="shared" si="280"/>
        <v>YES</v>
      </c>
      <c r="S2052" s="6" t="str">
        <f t="shared" ref="S2052:S2115" si="283">IF(O2052&gt;3.32,"YES","NO")</f>
        <v>YES</v>
      </c>
      <c r="T2052" s="12">
        <f t="shared" ref="T2052:T2115" si="284">L2052*12.5</f>
        <v>4136.625</v>
      </c>
      <c r="U2052" s="12">
        <f t="shared" si="281"/>
        <v>13695.95</v>
      </c>
      <c r="V2052" s="12">
        <f t="shared" si="282"/>
        <v>-9559.3250000000007</v>
      </c>
    </row>
    <row r="2053" spans="1:22" x14ac:dyDescent="0.25">
      <c r="A2053" s="6" t="s">
        <v>24</v>
      </c>
      <c r="B2053" s="6" t="s">
        <v>23</v>
      </c>
      <c r="C2053" s="6" t="s">
        <v>1299</v>
      </c>
      <c r="D2053" s="6" t="s">
        <v>1299</v>
      </c>
      <c r="E2053" s="6" t="s">
        <v>1257</v>
      </c>
      <c r="G2053" s="6" t="s">
        <v>1258</v>
      </c>
      <c r="H2053" s="6" t="s">
        <v>1300</v>
      </c>
      <c r="I2053" s="6" t="s">
        <v>1255</v>
      </c>
      <c r="J2053" s="6" t="s">
        <v>1307</v>
      </c>
      <c r="K2053" s="12">
        <v>5</v>
      </c>
      <c r="L2053" s="9">
        <v>48.62</v>
      </c>
      <c r="M2053" s="12">
        <v>466.8</v>
      </c>
      <c r="N2053" s="12">
        <v>643.98</v>
      </c>
      <c r="O2053" s="11">
        <f t="shared" si="277"/>
        <v>9.6009872480460725</v>
      </c>
      <c r="P2053" s="12">
        <f t="shared" si="278"/>
        <v>13.245166598107776</v>
      </c>
      <c r="Q2053" s="12">
        <f t="shared" si="279"/>
        <v>22.846153846153847</v>
      </c>
      <c r="R2053" s="6" t="str">
        <f t="shared" si="280"/>
        <v>YES</v>
      </c>
      <c r="S2053" s="6" t="str">
        <f t="shared" si="283"/>
        <v>YES</v>
      </c>
      <c r="T2053" s="12">
        <f t="shared" si="284"/>
        <v>607.75</v>
      </c>
      <c r="U2053" s="12">
        <f t="shared" si="281"/>
        <v>1110.78</v>
      </c>
      <c r="V2053" s="12">
        <f t="shared" si="282"/>
        <v>-503.03</v>
      </c>
    </row>
    <row r="2054" spans="1:22" x14ac:dyDescent="0.25">
      <c r="A2054" s="6" t="s">
        <v>24</v>
      </c>
      <c r="B2054" s="6" t="s">
        <v>23</v>
      </c>
      <c r="C2054" s="6" t="s">
        <v>1299</v>
      </c>
      <c r="D2054" s="6" t="s">
        <v>1299</v>
      </c>
      <c r="E2054" s="6" t="s">
        <v>1257</v>
      </c>
      <c r="G2054" s="6" t="s">
        <v>1258</v>
      </c>
      <c r="H2054" s="6" t="s">
        <v>1300</v>
      </c>
      <c r="I2054" s="6" t="s">
        <v>1255</v>
      </c>
      <c r="J2054" s="6" t="s">
        <v>1308</v>
      </c>
      <c r="K2054" s="12">
        <v>5</v>
      </c>
      <c r="L2054" s="9">
        <v>378.8</v>
      </c>
      <c r="M2054" s="12">
        <v>1904.5</v>
      </c>
      <c r="N2054" s="12">
        <v>10657.7</v>
      </c>
      <c r="O2054" s="11">
        <f t="shared" si="277"/>
        <v>5.0277191129883843</v>
      </c>
      <c r="P2054" s="12">
        <f t="shared" si="278"/>
        <v>28.13542766631468</v>
      </c>
      <c r="Q2054" s="12">
        <f t="shared" si="279"/>
        <v>33.163146779303062</v>
      </c>
      <c r="R2054" s="6" t="str">
        <f t="shared" si="280"/>
        <v>YES</v>
      </c>
      <c r="S2054" s="6" t="str">
        <f t="shared" si="283"/>
        <v>YES</v>
      </c>
      <c r="T2054" s="12">
        <f t="shared" si="284"/>
        <v>4735</v>
      </c>
      <c r="U2054" s="12">
        <f t="shared" si="281"/>
        <v>12562.2</v>
      </c>
      <c r="V2054" s="12">
        <f t="shared" si="282"/>
        <v>-7827.2000000000007</v>
      </c>
    </row>
    <row r="2055" spans="1:22" x14ac:dyDescent="0.25">
      <c r="A2055" s="6" t="s">
        <v>24</v>
      </c>
      <c r="B2055" s="6" t="s">
        <v>23</v>
      </c>
      <c r="C2055" s="6" t="s">
        <v>1299</v>
      </c>
      <c r="D2055" s="6" t="s">
        <v>1299</v>
      </c>
      <c r="E2055" s="6" t="s">
        <v>1257</v>
      </c>
      <c r="G2055" s="6" t="s">
        <v>1258</v>
      </c>
      <c r="H2055" s="6" t="s">
        <v>1300</v>
      </c>
      <c r="I2055" s="6" t="s">
        <v>1255</v>
      </c>
      <c r="J2055" s="6" t="s">
        <v>1309</v>
      </c>
      <c r="K2055" s="12">
        <v>5</v>
      </c>
      <c r="L2055" s="9">
        <v>52.56</v>
      </c>
      <c r="M2055" s="12">
        <v>674.6</v>
      </c>
      <c r="N2055" s="12">
        <v>323.79000000000002</v>
      </c>
      <c r="O2055" s="11">
        <f t="shared" si="277"/>
        <v>12.834855403348554</v>
      </c>
      <c r="P2055" s="12">
        <f t="shared" si="278"/>
        <v>6.1603881278538815</v>
      </c>
      <c r="Q2055" s="12">
        <f t="shared" si="279"/>
        <v>18.995243531202437</v>
      </c>
      <c r="R2055" s="6" t="str">
        <f t="shared" si="280"/>
        <v>YES</v>
      </c>
      <c r="S2055" s="6" t="str">
        <f t="shared" si="283"/>
        <v>YES</v>
      </c>
      <c r="T2055" s="12">
        <f t="shared" si="284"/>
        <v>657</v>
      </c>
      <c r="U2055" s="12">
        <f t="shared" si="281"/>
        <v>998.3900000000001</v>
      </c>
      <c r="V2055" s="12">
        <f t="shared" si="282"/>
        <v>-341.3900000000001</v>
      </c>
    </row>
    <row r="2056" spans="1:22" x14ac:dyDescent="0.25">
      <c r="A2056" s="6" t="s">
        <v>24</v>
      </c>
      <c r="B2056" s="6" t="s">
        <v>23</v>
      </c>
      <c r="C2056" s="6" t="s">
        <v>1299</v>
      </c>
      <c r="D2056" s="6" t="s">
        <v>1299</v>
      </c>
      <c r="E2056" s="6" t="s">
        <v>1257</v>
      </c>
      <c r="G2056" s="6" t="s">
        <v>1258</v>
      </c>
      <c r="H2056" s="6" t="s">
        <v>1300</v>
      </c>
      <c r="I2056" s="6" t="s">
        <v>1255</v>
      </c>
      <c r="J2056" s="6" t="s">
        <v>1310</v>
      </c>
      <c r="K2056" s="12">
        <v>5</v>
      </c>
      <c r="L2056" s="9">
        <v>23.55</v>
      </c>
      <c r="M2056" s="12">
        <v>364.05</v>
      </c>
      <c r="N2056" s="12">
        <v>750</v>
      </c>
      <c r="O2056" s="11">
        <f t="shared" si="277"/>
        <v>15.45859872611465</v>
      </c>
      <c r="P2056" s="12">
        <f t="shared" si="278"/>
        <v>31.847133757961782</v>
      </c>
      <c r="Q2056" s="12">
        <f t="shared" si="279"/>
        <v>47.30573248407643</v>
      </c>
      <c r="R2056" s="6" t="str">
        <f t="shared" si="280"/>
        <v>YES</v>
      </c>
      <c r="S2056" s="6" t="str">
        <f t="shared" si="283"/>
        <v>YES</v>
      </c>
      <c r="T2056" s="12">
        <f t="shared" si="284"/>
        <v>294.375</v>
      </c>
      <c r="U2056" s="12">
        <f t="shared" si="281"/>
        <v>1114.05</v>
      </c>
      <c r="V2056" s="12">
        <f t="shared" si="282"/>
        <v>-819.67499999999995</v>
      </c>
    </row>
    <row r="2057" spans="1:22" x14ac:dyDescent="0.25">
      <c r="A2057" s="6" t="s">
        <v>24</v>
      </c>
      <c r="B2057" s="6" t="s">
        <v>23</v>
      </c>
      <c r="C2057" s="6" t="s">
        <v>1299</v>
      </c>
      <c r="D2057" s="6" t="s">
        <v>1299</v>
      </c>
      <c r="E2057" s="6" t="s">
        <v>1257</v>
      </c>
      <c r="G2057" s="6" t="s">
        <v>1258</v>
      </c>
      <c r="H2057" s="6" t="s">
        <v>1300</v>
      </c>
      <c r="I2057" s="6" t="s">
        <v>1255</v>
      </c>
      <c r="J2057" s="6" t="s">
        <v>1311</v>
      </c>
      <c r="K2057" s="12">
        <v>5</v>
      </c>
      <c r="L2057" s="9">
        <v>274.81</v>
      </c>
      <c r="M2057" s="12">
        <v>1434.05</v>
      </c>
      <c r="N2057" s="12">
        <v>10394.77</v>
      </c>
      <c r="O2057" s="11">
        <f t="shared" si="277"/>
        <v>5.2183326662057423</v>
      </c>
      <c r="P2057" s="12">
        <f t="shared" si="278"/>
        <v>37.82529747825771</v>
      </c>
      <c r="Q2057" s="12">
        <f t="shared" si="279"/>
        <v>43.043630144463449</v>
      </c>
      <c r="R2057" s="6" t="str">
        <f t="shared" si="280"/>
        <v>YES</v>
      </c>
      <c r="S2057" s="6" t="str">
        <f t="shared" si="283"/>
        <v>YES</v>
      </c>
      <c r="T2057" s="12">
        <f t="shared" si="284"/>
        <v>3435.125</v>
      </c>
      <c r="U2057" s="12">
        <f t="shared" si="281"/>
        <v>11828.82</v>
      </c>
      <c r="V2057" s="12">
        <f t="shared" si="282"/>
        <v>-8393.6949999999997</v>
      </c>
    </row>
    <row r="2058" spans="1:22" x14ac:dyDescent="0.25">
      <c r="A2058" s="6" t="s">
        <v>24</v>
      </c>
      <c r="B2058" s="6" t="s">
        <v>23</v>
      </c>
      <c r="C2058" s="6" t="s">
        <v>1299</v>
      </c>
      <c r="D2058" s="6" t="s">
        <v>1299</v>
      </c>
      <c r="E2058" s="6" t="s">
        <v>1257</v>
      </c>
      <c r="G2058" s="6" t="s">
        <v>1258</v>
      </c>
      <c r="H2058" s="6" t="s">
        <v>1300</v>
      </c>
      <c r="I2058" s="6" t="s">
        <v>1255</v>
      </c>
      <c r="J2058" s="6" t="s">
        <v>1312</v>
      </c>
      <c r="K2058" s="12">
        <v>5</v>
      </c>
      <c r="L2058" s="9">
        <v>110.6</v>
      </c>
      <c r="M2058" s="12">
        <v>553</v>
      </c>
      <c r="N2058" s="12">
        <v>4476.96</v>
      </c>
      <c r="O2058" s="11">
        <f t="shared" si="277"/>
        <v>5</v>
      </c>
      <c r="P2058" s="12">
        <f t="shared" si="278"/>
        <v>40.478842676311032</v>
      </c>
      <c r="Q2058" s="12">
        <f t="shared" si="279"/>
        <v>45.478842676311032</v>
      </c>
      <c r="R2058" s="6" t="str">
        <f t="shared" si="280"/>
        <v>YES</v>
      </c>
      <c r="S2058" s="6" t="str">
        <f t="shared" si="283"/>
        <v>YES</v>
      </c>
      <c r="T2058" s="12">
        <f t="shared" si="284"/>
        <v>1382.5</v>
      </c>
      <c r="U2058" s="12">
        <f t="shared" si="281"/>
        <v>5029.96</v>
      </c>
      <c r="V2058" s="12">
        <f t="shared" si="282"/>
        <v>-3647.46</v>
      </c>
    </row>
    <row r="2059" spans="1:22" x14ac:dyDescent="0.25">
      <c r="A2059" s="6" t="s">
        <v>24</v>
      </c>
      <c r="B2059" s="6" t="s">
        <v>23</v>
      </c>
      <c r="C2059" s="6" t="s">
        <v>1299</v>
      </c>
      <c r="D2059" s="6" t="s">
        <v>1299</v>
      </c>
      <c r="E2059" s="6" t="s">
        <v>1257</v>
      </c>
      <c r="G2059" s="6" t="s">
        <v>1258</v>
      </c>
      <c r="H2059" s="6" t="s">
        <v>1300</v>
      </c>
      <c r="I2059" s="6" t="s">
        <v>1255</v>
      </c>
      <c r="J2059" s="6" t="s">
        <v>1313</v>
      </c>
      <c r="K2059" s="12">
        <v>0</v>
      </c>
      <c r="L2059" s="9">
        <v>83</v>
      </c>
      <c r="M2059" s="12">
        <v>752.67</v>
      </c>
      <c r="N2059" s="12">
        <v>2778.15</v>
      </c>
      <c r="O2059" s="11">
        <f t="shared" si="277"/>
        <v>9.0683132530120485</v>
      </c>
      <c r="P2059" s="12">
        <f t="shared" si="278"/>
        <v>33.471686746987956</v>
      </c>
      <c r="Q2059" s="12">
        <f t="shared" si="279"/>
        <v>42.54</v>
      </c>
      <c r="R2059" s="6" t="str">
        <f t="shared" si="280"/>
        <v>YES</v>
      </c>
      <c r="S2059" s="6" t="str">
        <f t="shared" si="283"/>
        <v>YES</v>
      </c>
      <c r="T2059" s="12">
        <f t="shared" si="284"/>
        <v>1037.5</v>
      </c>
      <c r="U2059" s="12">
        <f t="shared" si="281"/>
        <v>3530.82</v>
      </c>
      <c r="V2059" s="12">
        <f t="shared" si="282"/>
        <v>-2493.3200000000002</v>
      </c>
    </row>
    <row r="2060" spans="1:22" x14ac:dyDescent="0.25">
      <c r="A2060" s="6" t="s">
        <v>24</v>
      </c>
      <c r="B2060" s="6" t="s">
        <v>23</v>
      </c>
      <c r="C2060" s="6" t="s">
        <v>1299</v>
      </c>
      <c r="D2060" s="6" t="s">
        <v>1299</v>
      </c>
      <c r="E2060" s="6" t="s">
        <v>1257</v>
      </c>
      <c r="G2060" s="6" t="s">
        <v>1258</v>
      </c>
      <c r="H2060" s="6" t="s">
        <v>1300</v>
      </c>
      <c r="I2060" s="6" t="s">
        <v>1255</v>
      </c>
      <c r="J2060" s="6" t="s">
        <v>1314</v>
      </c>
      <c r="K2060" s="12">
        <v>5</v>
      </c>
      <c r="L2060" s="9">
        <v>48.43</v>
      </c>
      <c r="M2060" s="12">
        <v>577.29999999999995</v>
      </c>
      <c r="N2060" s="12">
        <v>650.53</v>
      </c>
      <c r="O2060" s="11">
        <f t="shared" si="277"/>
        <v>11.920297336361758</v>
      </c>
      <c r="P2060" s="12">
        <f t="shared" si="278"/>
        <v>13.432376626058227</v>
      </c>
      <c r="Q2060" s="12">
        <f t="shared" si="279"/>
        <v>25.352673962419985</v>
      </c>
      <c r="R2060" s="6" t="str">
        <f t="shared" si="280"/>
        <v>YES</v>
      </c>
      <c r="S2060" s="6" t="str">
        <f t="shared" si="283"/>
        <v>YES</v>
      </c>
      <c r="T2060" s="12">
        <f t="shared" si="284"/>
        <v>605.375</v>
      </c>
      <c r="U2060" s="12">
        <f t="shared" si="281"/>
        <v>1227.83</v>
      </c>
      <c r="V2060" s="12">
        <f t="shared" si="282"/>
        <v>-622.45499999999993</v>
      </c>
    </row>
    <row r="2061" spans="1:22" x14ac:dyDescent="0.25">
      <c r="A2061" s="6" t="s">
        <v>24</v>
      </c>
      <c r="B2061" s="6" t="s">
        <v>23</v>
      </c>
      <c r="C2061" s="6" t="s">
        <v>1299</v>
      </c>
      <c r="D2061" s="6" t="s">
        <v>1299</v>
      </c>
      <c r="E2061" s="6" t="s">
        <v>1257</v>
      </c>
      <c r="G2061" s="6" t="s">
        <v>1258</v>
      </c>
      <c r="H2061" s="6" t="s">
        <v>1300</v>
      </c>
      <c r="I2061" s="6" t="s">
        <v>1255</v>
      </c>
      <c r="J2061" s="6" t="s">
        <v>1315</v>
      </c>
      <c r="K2061" s="12">
        <v>5</v>
      </c>
      <c r="L2061" s="9">
        <v>96.8</v>
      </c>
      <c r="M2061" s="12">
        <v>484</v>
      </c>
      <c r="N2061" s="12">
        <v>2385.73</v>
      </c>
      <c r="O2061" s="11">
        <f t="shared" si="277"/>
        <v>5</v>
      </c>
      <c r="P2061" s="12">
        <f t="shared" si="278"/>
        <v>24.645971074380167</v>
      </c>
      <c r="Q2061" s="12">
        <f t="shared" si="279"/>
        <v>29.645971074380167</v>
      </c>
      <c r="R2061" s="6" t="str">
        <f t="shared" si="280"/>
        <v>YES</v>
      </c>
      <c r="S2061" s="6" t="str">
        <f t="shared" si="283"/>
        <v>YES</v>
      </c>
      <c r="T2061" s="12">
        <f t="shared" si="284"/>
        <v>1210</v>
      </c>
      <c r="U2061" s="12">
        <f t="shared" si="281"/>
        <v>2869.73</v>
      </c>
      <c r="V2061" s="12">
        <f t="shared" si="282"/>
        <v>-1659.73</v>
      </c>
    </row>
    <row r="2062" spans="1:22" x14ac:dyDescent="0.25">
      <c r="A2062" s="6" t="s">
        <v>24</v>
      </c>
      <c r="B2062" s="6" t="s">
        <v>23</v>
      </c>
      <c r="C2062" s="6" t="s">
        <v>1299</v>
      </c>
      <c r="D2062" s="6" t="s">
        <v>1299</v>
      </c>
      <c r="E2062" s="6" t="s">
        <v>1257</v>
      </c>
      <c r="G2062" s="6" t="s">
        <v>1258</v>
      </c>
      <c r="H2062" s="6" t="s">
        <v>1300</v>
      </c>
      <c r="I2062" s="6" t="s">
        <v>1255</v>
      </c>
      <c r="J2062" s="6" t="s">
        <v>1316</v>
      </c>
      <c r="K2062" s="12">
        <v>5</v>
      </c>
      <c r="L2062" s="9">
        <v>66.64</v>
      </c>
      <c r="M2062" s="12">
        <v>405.7</v>
      </c>
      <c r="N2062" s="12">
        <v>2010.66</v>
      </c>
      <c r="O2062" s="11">
        <f t="shared" si="277"/>
        <v>6.0879351740696279</v>
      </c>
      <c r="P2062" s="12">
        <f t="shared" si="278"/>
        <v>30.171968787515006</v>
      </c>
      <c r="Q2062" s="12">
        <f t="shared" si="279"/>
        <v>36.259903961584634</v>
      </c>
      <c r="R2062" s="6" t="str">
        <f t="shared" si="280"/>
        <v>YES</v>
      </c>
      <c r="S2062" s="6" t="str">
        <f t="shared" si="283"/>
        <v>YES</v>
      </c>
      <c r="T2062" s="12">
        <f t="shared" si="284"/>
        <v>833</v>
      </c>
      <c r="U2062" s="12">
        <f t="shared" si="281"/>
        <v>2416.36</v>
      </c>
      <c r="V2062" s="12">
        <f t="shared" si="282"/>
        <v>-1583.3600000000001</v>
      </c>
    </row>
    <row r="2063" spans="1:22" x14ac:dyDescent="0.25">
      <c r="A2063" s="6" t="s">
        <v>24</v>
      </c>
      <c r="B2063" s="6" t="s">
        <v>23</v>
      </c>
      <c r="C2063" s="6" t="s">
        <v>1317</v>
      </c>
      <c r="D2063" s="6" t="s">
        <v>1317</v>
      </c>
      <c r="E2063" s="6" t="s">
        <v>1257</v>
      </c>
      <c r="G2063" s="6" t="s">
        <v>1258</v>
      </c>
      <c r="H2063" s="6" t="s">
        <v>1318</v>
      </c>
      <c r="I2063" s="6" t="s">
        <v>1181</v>
      </c>
      <c r="J2063" s="6" t="s">
        <v>1319</v>
      </c>
      <c r="K2063" s="12">
        <v>5</v>
      </c>
      <c r="L2063" s="9">
        <v>44.62</v>
      </c>
      <c r="M2063" s="12">
        <v>489.3</v>
      </c>
      <c r="N2063" s="12">
        <v>664.11</v>
      </c>
      <c r="O2063" s="11">
        <f t="shared" si="277"/>
        <v>10.96593455849395</v>
      </c>
      <c r="P2063" s="12">
        <f t="shared" si="278"/>
        <v>14.883684446436577</v>
      </c>
      <c r="Q2063" s="12">
        <f t="shared" si="279"/>
        <v>25.849619004930528</v>
      </c>
      <c r="R2063" s="6" t="str">
        <f t="shared" si="280"/>
        <v>YES</v>
      </c>
      <c r="S2063" s="6" t="str">
        <f t="shared" si="283"/>
        <v>YES</v>
      </c>
      <c r="T2063" s="12">
        <f t="shared" si="284"/>
        <v>557.75</v>
      </c>
      <c r="U2063" s="12">
        <f t="shared" si="281"/>
        <v>1153.4100000000001</v>
      </c>
      <c r="V2063" s="12">
        <f t="shared" si="282"/>
        <v>-595.66000000000008</v>
      </c>
    </row>
    <row r="2064" spans="1:22" x14ac:dyDescent="0.25">
      <c r="A2064" s="6" t="s">
        <v>24</v>
      </c>
      <c r="B2064" s="6" t="s">
        <v>23</v>
      </c>
      <c r="C2064" s="6" t="s">
        <v>1317</v>
      </c>
      <c r="D2064" s="6" t="s">
        <v>1317</v>
      </c>
      <c r="E2064" s="6" t="s">
        <v>1257</v>
      </c>
      <c r="G2064" s="6" t="s">
        <v>1258</v>
      </c>
      <c r="H2064" s="6" t="s">
        <v>1318</v>
      </c>
      <c r="I2064" s="6" t="s">
        <v>1181</v>
      </c>
      <c r="J2064" s="6" t="s">
        <v>1320</v>
      </c>
      <c r="K2064" s="12">
        <v>5</v>
      </c>
      <c r="L2064" s="9">
        <v>102.11</v>
      </c>
      <c r="M2064" s="12">
        <v>1834.05</v>
      </c>
      <c r="N2064" s="12">
        <v>311</v>
      </c>
      <c r="O2064" s="11">
        <f t="shared" si="277"/>
        <v>17.961512094799726</v>
      </c>
      <c r="P2064" s="12">
        <f t="shared" si="278"/>
        <v>3.0457349916756438</v>
      </c>
      <c r="Q2064" s="12">
        <f t="shared" si="279"/>
        <v>21.00724708647537</v>
      </c>
      <c r="R2064" s="6" t="str">
        <f t="shared" si="280"/>
        <v>YES</v>
      </c>
      <c r="S2064" s="6" t="str">
        <f t="shared" si="283"/>
        <v>YES</v>
      </c>
      <c r="T2064" s="12">
        <f t="shared" si="284"/>
        <v>1276.375</v>
      </c>
      <c r="U2064" s="12">
        <f t="shared" si="281"/>
        <v>2145.0500000000002</v>
      </c>
      <c r="V2064" s="12">
        <f t="shared" si="282"/>
        <v>-868.67500000000018</v>
      </c>
    </row>
    <row r="2065" spans="1:22" x14ac:dyDescent="0.25">
      <c r="A2065" s="6" t="s">
        <v>24</v>
      </c>
      <c r="B2065" s="6" t="s">
        <v>23</v>
      </c>
      <c r="C2065" s="6" t="s">
        <v>1317</v>
      </c>
      <c r="D2065" s="6" t="s">
        <v>1317</v>
      </c>
      <c r="E2065" s="6" t="s">
        <v>1257</v>
      </c>
      <c r="G2065" s="6" t="s">
        <v>1258</v>
      </c>
      <c r="H2065" s="6" t="s">
        <v>1318</v>
      </c>
      <c r="I2065" s="6" t="s">
        <v>1181</v>
      </c>
      <c r="J2065" s="6" t="s">
        <v>1321</v>
      </c>
      <c r="K2065" s="12">
        <v>5</v>
      </c>
      <c r="L2065" s="9">
        <v>307.29000000000002</v>
      </c>
      <c r="M2065" s="12">
        <v>2944.05</v>
      </c>
      <c r="N2065" s="12">
        <v>5403</v>
      </c>
      <c r="O2065" s="11">
        <f t="shared" si="277"/>
        <v>9.5806892511959383</v>
      </c>
      <c r="P2065" s="12">
        <f t="shared" si="278"/>
        <v>17.582739431807088</v>
      </c>
      <c r="Q2065" s="12">
        <f t="shared" si="279"/>
        <v>27.163428683003023</v>
      </c>
      <c r="R2065" s="6" t="str">
        <f t="shared" si="280"/>
        <v>YES</v>
      </c>
      <c r="S2065" s="6" t="str">
        <f t="shared" si="283"/>
        <v>YES</v>
      </c>
      <c r="T2065" s="12">
        <f t="shared" si="284"/>
        <v>3841.1250000000005</v>
      </c>
      <c r="U2065" s="12">
        <f t="shared" si="281"/>
        <v>8347.0499999999993</v>
      </c>
      <c r="V2065" s="12">
        <f t="shared" si="282"/>
        <v>-4505.9249999999993</v>
      </c>
    </row>
    <row r="2066" spans="1:22" x14ac:dyDescent="0.25">
      <c r="A2066" s="6" t="s">
        <v>24</v>
      </c>
      <c r="B2066" s="6" t="s">
        <v>23</v>
      </c>
      <c r="C2066" s="6" t="s">
        <v>1317</v>
      </c>
      <c r="D2066" s="6" t="s">
        <v>1317</v>
      </c>
      <c r="E2066" s="6" t="s">
        <v>1257</v>
      </c>
      <c r="G2066" s="6" t="s">
        <v>1258</v>
      </c>
      <c r="H2066" s="6" t="s">
        <v>1318</v>
      </c>
      <c r="I2066" s="6" t="s">
        <v>1181</v>
      </c>
      <c r="J2066" s="6" t="s">
        <v>1322</v>
      </c>
      <c r="K2066" s="12">
        <v>5</v>
      </c>
      <c r="L2066" s="9">
        <v>164.04</v>
      </c>
      <c r="M2066" s="12">
        <v>820.2</v>
      </c>
      <c r="N2066" s="12">
        <v>5305.06</v>
      </c>
      <c r="O2066" s="11">
        <f t="shared" si="277"/>
        <v>5.0000000000000009</v>
      </c>
      <c r="P2066" s="12">
        <f t="shared" si="278"/>
        <v>32.340039014874428</v>
      </c>
      <c r="Q2066" s="12">
        <f t="shared" si="279"/>
        <v>37.340039014874421</v>
      </c>
      <c r="R2066" s="6" t="str">
        <f t="shared" si="280"/>
        <v>YES</v>
      </c>
      <c r="S2066" s="6" t="str">
        <f t="shared" si="283"/>
        <v>YES</v>
      </c>
      <c r="T2066" s="12">
        <f t="shared" si="284"/>
        <v>2050.5</v>
      </c>
      <c r="U2066" s="12">
        <f t="shared" si="281"/>
        <v>6125.26</v>
      </c>
      <c r="V2066" s="12">
        <f t="shared" si="282"/>
        <v>-4074.76</v>
      </c>
    </row>
    <row r="2067" spans="1:22" x14ac:dyDescent="0.25">
      <c r="A2067" s="6" t="s">
        <v>24</v>
      </c>
      <c r="B2067" s="6" t="s">
        <v>23</v>
      </c>
      <c r="C2067" s="6" t="s">
        <v>1317</v>
      </c>
      <c r="D2067" s="6" t="s">
        <v>1317</v>
      </c>
      <c r="E2067" s="6" t="s">
        <v>1257</v>
      </c>
      <c r="G2067" s="6" t="s">
        <v>1258</v>
      </c>
      <c r="H2067" s="6" t="s">
        <v>1318</v>
      </c>
      <c r="I2067" s="6" t="s">
        <v>1181</v>
      </c>
      <c r="J2067" s="6" t="s">
        <v>1323</v>
      </c>
      <c r="K2067" s="12">
        <v>5</v>
      </c>
      <c r="L2067" s="9">
        <v>229.33</v>
      </c>
      <c r="M2067" s="12">
        <v>1206.6500000000001</v>
      </c>
      <c r="N2067" s="12">
        <v>5741.02</v>
      </c>
      <c r="O2067" s="11">
        <f t="shared" si="277"/>
        <v>5.2616317097632237</v>
      </c>
      <c r="P2067" s="12">
        <f t="shared" si="278"/>
        <v>25.033881306414337</v>
      </c>
      <c r="Q2067" s="12">
        <f t="shared" si="279"/>
        <v>30.295513016177559</v>
      </c>
      <c r="R2067" s="6" t="str">
        <f t="shared" si="280"/>
        <v>YES</v>
      </c>
      <c r="S2067" s="6" t="str">
        <f t="shared" si="283"/>
        <v>YES</v>
      </c>
      <c r="T2067" s="12">
        <f t="shared" si="284"/>
        <v>2866.625</v>
      </c>
      <c r="U2067" s="12">
        <f t="shared" si="281"/>
        <v>6947.67</v>
      </c>
      <c r="V2067" s="12">
        <f t="shared" si="282"/>
        <v>-4081.0450000000001</v>
      </c>
    </row>
    <row r="2068" spans="1:22" x14ac:dyDescent="0.25">
      <c r="A2068" s="6" t="s">
        <v>24</v>
      </c>
      <c r="B2068" s="6" t="s">
        <v>23</v>
      </c>
      <c r="C2068" s="6" t="s">
        <v>1317</v>
      </c>
      <c r="D2068" s="6" t="s">
        <v>1317</v>
      </c>
      <c r="E2068" s="6" t="s">
        <v>1257</v>
      </c>
      <c r="G2068" s="6" t="s">
        <v>1258</v>
      </c>
      <c r="H2068" s="6" t="s">
        <v>1318</v>
      </c>
      <c r="I2068" s="6" t="s">
        <v>1181</v>
      </c>
      <c r="J2068" s="6" t="s">
        <v>1324</v>
      </c>
      <c r="K2068" s="12">
        <v>5</v>
      </c>
      <c r="L2068" s="9">
        <v>244.52</v>
      </c>
      <c r="M2068" s="12">
        <v>3623.83</v>
      </c>
      <c r="N2068" s="12">
        <v>2428</v>
      </c>
      <c r="O2068" s="11">
        <f t="shared" si="277"/>
        <v>14.82017830852282</v>
      </c>
      <c r="P2068" s="12">
        <f t="shared" si="278"/>
        <v>9.9296581056764275</v>
      </c>
      <c r="Q2068" s="12">
        <f t="shared" si="279"/>
        <v>24.749836414199248</v>
      </c>
      <c r="R2068" s="6" t="str">
        <f t="shared" si="280"/>
        <v>YES</v>
      </c>
      <c r="S2068" s="6" t="str">
        <f t="shared" si="283"/>
        <v>YES</v>
      </c>
      <c r="T2068" s="12">
        <f t="shared" si="284"/>
        <v>3056.5</v>
      </c>
      <c r="U2068" s="12">
        <f t="shared" si="281"/>
        <v>6051.83</v>
      </c>
      <c r="V2068" s="12">
        <f t="shared" si="282"/>
        <v>-2995.33</v>
      </c>
    </row>
    <row r="2069" spans="1:22" x14ac:dyDescent="0.25">
      <c r="A2069" s="6" t="s">
        <v>24</v>
      </c>
      <c r="B2069" s="6" t="s">
        <v>23</v>
      </c>
      <c r="C2069" s="6" t="s">
        <v>1317</v>
      </c>
      <c r="D2069" s="6" t="s">
        <v>1317</v>
      </c>
      <c r="E2069" s="6" t="s">
        <v>1257</v>
      </c>
      <c r="G2069" s="6" t="s">
        <v>1258</v>
      </c>
      <c r="H2069" s="6" t="s">
        <v>1318</v>
      </c>
      <c r="I2069" s="6" t="s">
        <v>1181</v>
      </c>
      <c r="J2069" s="6" t="s">
        <v>1325</v>
      </c>
      <c r="K2069" s="12">
        <v>5</v>
      </c>
      <c r="L2069" s="9">
        <v>257.89999999999998</v>
      </c>
      <c r="M2069" s="12">
        <v>1289.5</v>
      </c>
      <c r="N2069" s="12">
        <v>7741</v>
      </c>
      <c r="O2069" s="11">
        <f t="shared" si="277"/>
        <v>5</v>
      </c>
      <c r="P2069" s="12">
        <f t="shared" si="278"/>
        <v>30.015509887553318</v>
      </c>
      <c r="Q2069" s="12">
        <f t="shared" si="279"/>
        <v>35.015509887553321</v>
      </c>
      <c r="R2069" s="6" t="str">
        <f t="shared" si="280"/>
        <v>YES</v>
      </c>
      <c r="S2069" s="6" t="str">
        <f t="shared" si="283"/>
        <v>YES</v>
      </c>
      <c r="T2069" s="12">
        <f t="shared" si="284"/>
        <v>3223.7499999999995</v>
      </c>
      <c r="U2069" s="12">
        <f t="shared" si="281"/>
        <v>9030.5</v>
      </c>
      <c r="V2069" s="12">
        <f t="shared" si="282"/>
        <v>-5806.75</v>
      </c>
    </row>
    <row r="2070" spans="1:22" x14ac:dyDescent="0.25">
      <c r="A2070" s="6" t="s">
        <v>24</v>
      </c>
      <c r="B2070" s="6" t="s">
        <v>23</v>
      </c>
      <c r="C2070" s="6" t="s">
        <v>1317</v>
      </c>
      <c r="D2070" s="6" t="s">
        <v>1317</v>
      </c>
      <c r="E2070" s="6" t="s">
        <v>1257</v>
      </c>
      <c r="G2070" s="6" t="s">
        <v>1258</v>
      </c>
      <c r="H2070" s="6" t="s">
        <v>1318</v>
      </c>
      <c r="I2070" s="6" t="s">
        <v>1181</v>
      </c>
      <c r="J2070" s="6" t="s">
        <v>1326</v>
      </c>
      <c r="K2070" s="12">
        <v>5</v>
      </c>
      <c r="L2070" s="9">
        <v>369.02</v>
      </c>
      <c r="M2070" s="12">
        <v>5010.3500000000004</v>
      </c>
      <c r="N2070" s="12">
        <v>1002</v>
      </c>
      <c r="O2070" s="11">
        <f t="shared" si="277"/>
        <v>13.577448376781748</v>
      </c>
      <c r="P2070" s="12">
        <f t="shared" si="278"/>
        <v>2.715299983740719</v>
      </c>
      <c r="Q2070" s="12">
        <f t="shared" si="279"/>
        <v>16.292748360522467</v>
      </c>
      <c r="R2070" s="6" t="str">
        <f t="shared" si="280"/>
        <v>YES</v>
      </c>
      <c r="S2070" s="6" t="str">
        <f t="shared" si="283"/>
        <v>YES</v>
      </c>
      <c r="T2070" s="12">
        <f t="shared" si="284"/>
        <v>4612.75</v>
      </c>
      <c r="U2070" s="12">
        <f t="shared" si="281"/>
        <v>6012.35</v>
      </c>
      <c r="V2070" s="12">
        <f t="shared" si="282"/>
        <v>-1399.6000000000004</v>
      </c>
    </row>
    <row r="2071" spans="1:22" x14ac:dyDescent="0.25">
      <c r="A2071" s="6" t="s">
        <v>24</v>
      </c>
      <c r="B2071" s="6" t="s">
        <v>23</v>
      </c>
      <c r="C2071" s="6" t="s">
        <v>1317</v>
      </c>
      <c r="D2071" s="6" t="s">
        <v>1317</v>
      </c>
      <c r="E2071" s="6" t="s">
        <v>1257</v>
      </c>
      <c r="G2071" s="6" t="s">
        <v>1258</v>
      </c>
      <c r="H2071" s="6" t="s">
        <v>1318</v>
      </c>
      <c r="I2071" s="6" t="s">
        <v>1181</v>
      </c>
      <c r="J2071" s="6" t="s">
        <v>1327</v>
      </c>
      <c r="K2071" s="12">
        <v>5</v>
      </c>
      <c r="L2071" s="9">
        <v>347.69</v>
      </c>
      <c r="M2071" s="12">
        <v>2098.48</v>
      </c>
      <c r="N2071" s="12">
        <v>10476</v>
      </c>
      <c r="O2071" s="11">
        <f t="shared" si="277"/>
        <v>6.0354913860047743</v>
      </c>
      <c r="P2071" s="12">
        <f t="shared" si="278"/>
        <v>30.130288475365987</v>
      </c>
      <c r="Q2071" s="12">
        <f t="shared" si="279"/>
        <v>36.165779861370758</v>
      </c>
      <c r="R2071" s="6" t="str">
        <f t="shared" si="280"/>
        <v>YES</v>
      </c>
      <c r="S2071" s="6" t="str">
        <f t="shared" si="283"/>
        <v>YES</v>
      </c>
      <c r="T2071" s="12">
        <f t="shared" si="284"/>
        <v>4346.125</v>
      </c>
      <c r="U2071" s="12">
        <f t="shared" si="281"/>
        <v>12574.48</v>
      </c>
      <c r="V2071" s="12">
        <f t="shared" si="282"/>
        <v>-8228.3549999999996</v>
      </c>
    </row>
    <row r="2072" spans="1:22" x14ac:dyDescent="0.25">
      <c r="A2072" s="6" t="s">
        <v>24</v>
      </c>
      <c r="B2072" s="6" t="s">
        <v>23</v>
      </c>
      <c r="C2072" s="6" t="s">
        <v>1317</v>
      </c>
      <c r="D2072" s="6" t="s">
        <v>1317</v>
      </c>
      <c r="E2072" s="6" t="s">
        <v>1257</v>
      </c>
      <c r="G2072" s="6" t="s">
        <v>1258</v>
      </c>
      <c r="H2072" s="6" t="s">
        <v>1318</v>
      </c>
      <c r="I2072" s="6" t="s">
        <v>1181</v>
      </c>
      <c r="J2072" s="6" t="s">
        <v>1328</v>
      </c>
      <c r="K2072" s="12">
        <v>5</v>
      </c>
      <c r="L2072" s="9">
        <v>212.55</v>
      </c>
      <c r="M2072" s="12">
        <v>1907.86</v>
      </c>
      <c r="N2072" s="12">
        <v>4029</v>
      </c>
      <c r="O2072" s="11">
        <f t="shared" si="277"/>
        <v>8.9760526934838847</v>
      </c>
      <c r="P2072" s="12">
        <f t="shared" si="278"/>
        <v>18.955539872971066</v>
      </c>
      <c r="Q2072" s="12">
        <f t="shared" si="279"/>
        <v>27.931592566454949</v>
      </c>
      <c r="R2072" s="6" t="str">
        <f t="shared" si="280"/>
        <v>YES</v>
      </c>
      <c r="S2072" s="6" t="str">
        <f t="shared" si="283"/>
        <v>YES</v>
      </c>
      <c r="T2072" s="12">
        <f t="shared" si="284"/>
        <v>2656.875</v>
      </c>
      <c r="U2072" s="12">
        <f t="shared" si="281"/>
        <v>5936.86</v>
      </c>
      <c r="V2072" s="12">
        <f t="shared" si="282"/>
        <v>-3279.9849999999997</v>
      </c>
    </row>
    <row r="2073" spans="1:22" x14ac:dyDescent="0.25">
      <c r="A2073" s="6" t="s">
        <v>24</v>
      </c>
      <c r="B2073" s="6" t="s">
        <v>23</v>
      </c>
      <c r="C2073" s="6" t="s">
        <v>1317</v>
      </c>
      <c r="D2073" s="6" t="s">
        <v>1317</v>
      </c>
      <c r="E2073" s="6" t="s">
        <v>1257</v>
      </c>
      <c r="G2073" s="6" t="s">
        <v>1258</v>
      </c>
      <c r="H2073" s="6" t="s">
        <v>1318</v>
      </c>
      <c r="I2073" s="6" t="s">
        <v>1181</v>
      </c>
      <c r="J2073" s="6" t="s">
        <v>1329</v>
      </c>
      <c r="K2073" s="12">
        <v>5</v>
      </c>
      <c r="L2073" s="9">
        <v>250.26</v>
      </c>
      <c r="M2073" s="12">
        <v>1251.3</v>
      </c>
      <c r="N2073" s="12">
        <v>9685</v>
      </c>
      <c r="O2073" s="11">
        <f t="shared" si="277"/>
        <v>5</v>
      </c>
      <c r="P2073" s="12">
        <f t="shared" si="278"/>
        <v>38.699752257652044</v>
      </c>
      <c r="Q2073" s="12">
        <f t="shared" si="279"/>
        <v>43.699752257652044</v>
      </c>
      <c r="R2073" s="6" t="str">
        <f t="shared" si="280"/>
        <v>YES</v>
      </c>
      <c r="S2073" s="6" t="str">
        <f t="shared" si="283"/>
        <v>YES</v>
      </c>
      <c r="T2073" s="12">
        <f t="shared" si="284"/>
        <v>3128.25</v>
      </c>
      <c r="U2073" s="12">
        <f t="shared" si="281"/>
        <v>10936.3</v>
      </c>
      <c r="V2073" s="12">
        <f t="shared" si="282"/>
        <v>-7808.0499999999993</v>
      </c>
    </row>
    <row r="2074" spans="1:22" x14ac:dyDescent="0.25">
      <c r="A2074" s="6" t="s">
        <v>24</v>
      </c>
      <c r="B2074" s="6" t="s">
        <v>23</v>
      </c>
      <c r="C2074" s="6" t="s">
        <v>1317</v>
      </c>
      <c r="D2074" s="6" t="s">
        <v>1317</v>
      </c>
      <c r="E2074" s="6" t="s">
        <v>1257</v>
      </c>
      <c r="G2074" s="6" t="s">
        <v>1258</v>
      </c>
      <c r="H2074" s="6" t="s">
        <v>1318</v>
      </c>
      <c r="I2074" s="6" t="s">
        <v>1181</v>
      </c>
      <c r="J2074" s="6" t="s">
        <v>1330</v>
      </c>
      <c r="K2074" s="12">
        <v>5</v>
      </c>
      <c r="L2074" s="9">
        <v>377.64</v>
      </c>
      <c r="M2074" s="12">
        <v>1977.83</v>
      </c>
      <c r="N2074" s="12">
        <v>5468</v>
      </c>
      <c r="O2074" s="11">
        <f t="shared" si="277"/>
        <v>5.2373424425378667</v>
      </c>
      <c r="P2074" s="12">
        <f t="shared" si="278"/>
        <v>14.479398368816863</v>
      </c>
      <c r="Q2074" s="12">
        <f t="shared" si="279"/>
        <v>19.716740811354729</v>
      </c>
      <c r="R2074" s="6" t="str">
        <f t="shared" si="280"/>
        <v>YES</v>
      </c>
      <c r="S2074" s="6" t="str">
        <f t="shared" si="283"/>
        <v>YES</v>
      </c>
      <c r="T2074" s="12">
        <f t="shared" si="284"/>
        <v>4720.5</v>
      </c>
      <c r="U2074" s="12">
        <f t="shared" si="281"/>
        <v>7445.83</v>
      </c>
      <c r="V2074" s="12">
        <f t="shared" si="282"/>
        <v>-2725.33</v>
      </c>
    </row>
    <row r="2075" spans="1:22" x14ac:dyDescent="0.25">
      <c r="A2075" s="6" t="s">
        <v>24</v>
      </c>
      <c r="B2075" s="6" t="s">
        <v>23</v>
      </c>
      <c r="C2075" s="6" t="s">
        <v>1317</v>
      </c>
      <c r="D2075" s="6" t="s">
        <v>1317</v>
      </c>
      <c r="E2075" s="6" t="s">
        <v>1257</v>
      </c>
      <c r="G2075" s="6" t="s">
        <v>1258</v>
      </c>
      <c r="H2075" s="6" t="s">
        <v>1318</v>
      </c>
      <c r="I2075" s="6" t="s">
        <v>1181</v>
      </c>
      <c r="J2075" s="6" t="s">
        <v>1331</v>
      </c>
      <c r="K2075" s="12">
        <v>5</v>
      </c>
      <c r="L2075" s="9">
        <v>37.950000000000003</v>
      </c>
      <c r="M2075" s="12">
        <v>219.75</v>
      </c>
      <c r="N2075" s="12">
        <v>1000</v>
      </c>
      <c r="O2075" s="11">
        <f t="shared" si="277"/>
        <v>5.7905138339920947</v>
      </c>
      <c r="P2075" s="12">
        <f t="shared" si="278"/>
        <v>26.350461133069828</v>
      </c>
      <c r="Q2075" s="12">
        <f t="shared" si="279"/>
        <v>32.140974967061922</v>
      </c>
      <c r="R2075" s="6" t="str">
        <f t="shared" si="280"/>
        <v>YES</v>
      </c>
      <c r="S2075" s="6" t="str">
        <f t="shared" si="283"/>
        <v>YES</v>
      </c>
      <c r="T2075" s="12">
        <f t="shared" si="284"/>
        <v>474.37500000000006</v>
      </c>
      <c r="U2075" s="12">
        <f t="shared" si="281"/>
        <v>1219.75</v>
      </c>
      <c r="V2075" s="12">
        <f t="shared" si="282"/>
        <v>-745.375</v>
      </c>
    </row>
    <row r="2076" spans="1:22" x14ac:dyDescent="0.25">
      <c r="A2076" s="6" t="s">
        <v>24</v>
      </c>
      <c r="B2076" s="6" t="s">
        <v>23</v>
      </c>
      <c r="C2076" s="6" t="s">
        <v>1317</v>
      </c>
      <c r="D2076" s="6" t="s">
        <v>1317</v>
      </c>
      <c r="E2076" s="6" t="s">
        <v>1257</v>
      </c>
      <c r="G2076" s="6" t="s">
        <v>1258</v>
      </c>
      <c r="H2076" s="6" t="s">
        <v>1318</v>
      </c>
      <c r="I2076" s="6" t="s">
        <v>1181</v>
      </c>
      <c r="J2076" s="6" t="s">
        <v>1332</v>
      </c>
      <c r="K2076" s="12">
        <v>5</v>
      </c>
      <c r="L2076" s="9">
        <v>337.3</v>
      </c>
      <c r="M2076" s="12">
        <v>2833.25</v>
      </c>
      <c r="N2076" s="12">
        <v>5375</v>
      </c>
      <c r="O2076" s="11">
        <f t="shared" ref="O2076:O2139" si="285">M2076/L2076</f>
        <v>8.3997924696116222</v>
      </c>
      <c r="P2076" s="12">
        <f t="shared" si="278"/>
        <v>15.93536910761933</v>
      </c>
      <c r="Q2076" s="12">
        <f t="shared" si="279"/>
        <v>24.335161577230952</v>
      </c>
      <c r="R2076" s="6" t="str">
        <f t="shared" si="280"/>
        <v>YES</v>
      </c>
      <c r="S2076" s="6" t="str">
        <f t="shared" si="283"/>
        <v>YES</v>
      </c>
      <c r="T2076" s="12">
        <f t="shared" si="284"/>
        <v>4216.25</v>
      </c>
      <c r="U2076" s="12">
        <f t="shared" si="281"/>
        <v>8208.25</v>
      </c>
      <c r="V2076" s="12">
        <f t="shared" si="282"/>
        <v>-3992</v>
      </c>
    </row>
    <row r="2077" spans="1:22" x14ac:dyDescent="0.25">
      <c r="A2077" s="6" t="s">
        <v>24</v>
      </c>
      <c r="B2077" s="6" t="s">
        <v>23</v>
      </c>
      <c r="C2077" s="6" t="s">
        <v>1317</v>
      </c>
      <c r="D2077" s="6" t="s">
        <v>1317</v>
      </c>
      <c r="E2077" s="6" t="s">
        <v>1257</v>
      </c>
      <c r="G2077" s="6" t="s">
        <v>1258</v>
      </c>
      <c r="H2077" s="6" t="s">
        <v>1318</v>
      </c>
      <c r="I2077" s="6" t="s">
        <v>1181</v>
      </c>
      <c r="J2077" s="6" t="s">
        <v>1333</v>
      </c>
      <c r="K2077" s="12">
        <v>5</v>
      </c>
      <c r="L2077" s="9">
        <v>351.23</v>
      </c>
      <c r="M2077" s="12">
        <v>3409.02</v>
      </c>
      <c r="N2077" s="12">
        <v>7874</v>
      </c>
      <c r="O2077" s="11">
        <f t="shared" si="285"/>
        <v>9.7059476696181992</v>
      </c>
      <c r="P2077" s="12">
        <f t="shared" si="278"/>
        <v>22.418358340688435</v>
      </c>
      <c r="Q2077" s="12">
        <f t="shared" si="279"/>
        <v>32.12430601030664</v>
      </c>
      <c r="R2077" s="6" t="str">
        <f t="shared" si="280"/>
        <v>YES</v>
      </c>
      <c r="S2077" s="6" t="str">
        <f t="shared" si="283"/>
        <v>YES</v>
      </c>
      <c r="T2077" s="12">
        <f t="shared" si="284"/>
        <v>4390.375</v>
      </c>
      <c r="U2077" s="12">
        <f t="shared" si="281"/>
        <v>11283.02</v>
      </c>
      <c r="V2077" s="12">
        <f t="shared" si="282"/>
        <v>-6892.6450000000004</v>
      </c>
    </row>
    <row r="2078" spans="1:22" x14ac:dyDescent="0.25">
      <c r="A2078" s="6" t="s">
        <v>24</v>
      </c>
      <c r="B2078" s="6" t="s">
        <v>23</v>
      </c>
      <c r="C2078" s="6" t="s">
        <v>1317</v>
      </c>
      <c r="D2078" s="6" t="s">
        <v>1317</v>
      </c>
      <c r="E2078" s="6" t="s">
        <v>1257</v>
      </c>
      <c r="G2078" s="6" t="s">
        <v>1258</v>
      </c>
      <c r="H2078" s="6" t="s">
        <v>1318</v>
      </c>
      <c r="I2078" s="6" t="s">
        <v>1181</v>
      </c>
      <c r="J2078" s="6" t="s">
        <v>1334</v>
      </c>
      <c r="K2078" s="12">
        <v>5</v>
      </c>
      <c r="L2078" s="9">
        <v>459.13</v>
      </c>
      <c r="M2078" s="12">
        <v>2534.91</v>
      </c>
      <c r="N2078" s="12">
        <v>13264.55</v>
      </c>
      <c r="O2078" s="11">
        <f t="shared" si="285"/>
        <v>5.5211160237841135</v>
      </c>
      <c r="P2078" s="12">
        <f t="shared" si="278"/>
        <v>28.890619214601529</v>
      </c>
      <c r="Q2078" s="12">
        <f t="shared" si="279"/>
        <v>34.411735238385639</v>
      </c>
      <c r="R2078" s="6" t="str">
        <f t="shared" si="280"/>
        <v>YES</v>
      </c>
      <c r="S2078" s="6" t="str">
        <f t="shared" si="283"/>
        <v>YES</v>
      </c>
      <c r="T2078" s="12">
        <f t="shared" si="284"/>
        <v>5739.125</v>
      </c>
      <c r="U2078" s="12">
        <f t="shared" si="281"/>
        <v>15799.46</v>
      </c>
      <c r="V2078" s="12">
        <f t="shared" si="282"/>
        <v>-10060.334999999999</v>
      </c>
    </row>
    <row r="2079" spans="1:22" x14ac:dyDescent="0.25">
      <c r="A2079" s="6" t="s">
        <v>24</v>
      </c>
      <c r="B2079" s="6" t="s">
        <v>23</v>
      </c>
      <c r="C2079" s="6" t="s">
        <v>1317</v>
      </c>
      <c r="D2079" s="6" t="s">
        <v>1317</v>
      </c>
      <c r="E2079" s="6" t="s">
        <v>1257</v>
      </c>
      <c r="G2079" s="6" t="s">
        <v>1258</v>
      </c>
      <c r="H2079" s="6" t="s">
        <v>1318</v>
      </c>
      <c r="I2079" s="6" t="s">
        <v>1181</v>
      </c>
      <c r="J2079" s="6" t="s">
        <v>1335</v>
      </c>
      <c r="K2079" s="12">
        <v>5</v>
      </c>
      <c r="L2079" s="9">
        <v>452.54</v>
      </c>
      <c r="M2079" s="12">
        <v>2527.09</v>
      </c>
      <c r="N2079" s="12">
        <v>15137</v>
      </c>
      <c r="O2079" s="11">
        <f t="shared" si="285"/>
        <v>5.5842356476775539</v>
      </c>
      <c r="P2079" s="12">
        <f t="shared" si="278"/>
        <v>33.448976886021121</v>
      </c>
      <c r="Q2079" s="12">
        <f t="shared" si="279"/>
        <v>39.033212533698681</v>
      </c>
      <c r="R2079" s="6" t="str">
        <f t="shared" si="280"/>
        <v>YES</v>
      </c>
      <c r="S2079" s="6" t="str">
        <f t="shared" si="283"/>
        <v>YES</v>
      </c>
      <c r="T2079" s="12">
        <f t="shared" si="284"/>
        <v>5656.75</v>
      </c>
      <c r="U2079" s="12">
        <f t="shared" si="281"/>
        <v>17664.09</v>
      </c>
      <c r="V2079" s="12">
        <f t="shared" si="282"/>
        <v>-12007.34</v>
      </c>
    </row>
    <row r="2080" spans="1:22" x14ac:dyDescent="0.25">
      <c r="A2080" s="6" t="s">
        <v>24</v>
      </c>
      <c r="B2080" s="6" t="s">
        <v>23</v>
      </c>
      <c r="C2080" s="6" t="s">
        <v>1317</v>
      </c>
      <c r="D2080" s="6" t="s">
        <v>1317</v>
      </c>
      <c r="E2080" s="6" t="s">
        <v>1257</v>
      </c>
      <c r="G2080" s="6" t="s">
        <v>1258</v>
      </c>
      <c r="H2080" s="6" t="s">
        <v>1318</v>
      </c>
      <c r="I2080" s="6" t="s">
        <v>1181</v>
      </c>
      <c r="J2080" s="6" t="s">
        <v>1336</v>
      </c>
      <c r="K2080" s="12">
        <v>5</v>
      </c>
      <c r="L2080" s="9">
        <v>148.71</v>
      </c>
      <c r="M2080" s="12">
        <v>1366.08</v>
      </c>
      <c r="N2080" s="12">
        <v>3409.24</v>
      </c>
      <c r="O2080" s="11">
        <f t="shared" si="285"/>
        <v>9.1862013314504729</v>
      </c>
      <c r="P2080" s="12">
        <f t="shared" si="278"/>
        <v>22.925425324456995</v>
      </c>
      <c r="Q2080" s="12">
        <f t="shared" si="279"/>
        <v>32.111626655907465</v>
      </c>
      <c r="R2080" s="6" t="str">
        <f t="shared" si="280"/>
        <v>YES</v>
      </c>
      <c r="S2080" s="6" t="str">
        <f t="shared" si="283"/>
        <v>YES</v>
      </c>
      <c r="T2080" s="12">
        <f t="shared" si="284"/>
        <v>1858.875</v>
      </c>
      <c r="U2080" s="12">
        <f t="shared" si="281"/>
        <v>4775.32</v>
      </c>
      <c r="V2080" s="12">
        <f t="shared" si="282"/>
        <v>-2916.4449999999997</v>
      </c>
    </row>
    <row r="2081" spans="1:22" x14ac:dyDescent="0.25">
      <c r="A2081" s="6" t="s">
        <v>24</v>
      </c>
      <c r="B2081" s="6" t="s">
        <v>23</v>
      </c>
      <c r="C2081" s="6" t="s">
        <v>1317</v>
      </c>
      <c r="D2081" s="6" t="s">
        <v>1317</v>
      </c>
      <c r="E2081" s="6" t="s">
        <v>1257</v>
      </c>
      <c r="G2081" s="6" t="s">
        <v>1258</v>
      </c>
      <c r="H2081" s="6" t="s">
        <v>1318</v>
      </c>
      <c r="I2081" s="6" t="s">
        <v>1181</v>
      </c>
      <c r="J2081" s="6" t="s">
        <v>1337</v>
      </c>
      <c r="K2081" s="12">
        <v>5</v>
      </c>
      <c r="L2081" s="9">
        <v>376.01</v>
      </c>
      <c r="M2081" s="12">
        <v>2056</v>
      </c>
      <c r="N2081" s="12">
        <v>4262.72</v>
      </c>
      <c r="O2081" s="11">
        <f t="shared" si="285"/>
        <v>5.4679396824552544</v>
      </c>
      <c r="P2081" s="12">
        <f t="shared" si="278"/>
        <v>11.336719768091275</v>
      </c>
      <c r="Q2081" s="12">
        <f t="shared" si="279"/>
        <v>16.804659450546531</v>
      </c>
      <c r="R2081" s="6" t="str">
        <f t="shared" si="280"/>
        <v>YES</v>
      </c>
      <c r="S2081" s="6" t="str">
        <f t="shared" si="283"/>
        <v>YES</v>
      </c>
      <c r="T2081" s="12">
        <f t="shared" si="284"/>
        <v>4700.125</v>
      </c>
      <c r="U2081" s="12">
        <f t="shared" si="281"/>
        <v>6318.72</v>
      </c>
      <c r="V2081" s="12">
        <f t="shared" si="282"/>
        <v>-1618.5950000000003</v>
      </c>
    </row>
    <row r="2082" spans="1:22" x14ac:dyDescent="0.25">
      <c r="A2082" s="6" t="s">
        <v>24</v>
      </c>
      <c r="B2082" s="6" t="s">
        <v>23</v>
      </c>
      <c r="C2082" s="6" t="s">
        <v>1317</v>
      </c>
      <c r="D2082" s="6" t="s">
        <v>1317</v>
      </c>
      <c r="E2082" s="6" t="s">
        <v>1257</v>
      </c>
      <c r="G2082" s="6" t="s">
        <v>1258</v>
      </c>
      <c r="H2082" s="6" t="s">
        <v>1318</v>
      </c>
      <c r="I2082" s="6" t="s">
        <v>1181</v>
      </c>
      <c r="J2082" s="6" t="s">
        <v>1338</v>
      </c>
      <c r="K2082" s="12">
        <v>5</v>
      </c>
      <c r="L2082" s="9">
        <v>98.37</v>
      </c>
      <c r="M2082" s="12">
        <v>491.85</v>
      </c>
      <c r="N2082" s="12">
        <v>2940</v>
      </c>
      <c r="O2082" s="11">
        <f t="shared" si="285"/>
        <v>5</v>
      </c>
      <c r="P2082" s="12">
        <f t="shared" si="278"/>
        <v>29.887160719731625</v>
      </c>
      <c r="Q2082" s="12">
        <f t="shared" si="279"/>
        <v>34.887160719731625</v>
      </c>
      <c r="R2082" s="6" t="str">
        <f t="shared" si="280"/>
        <v>YES</v>
      </c>
      <c r="S2082" s="6" t="str">
        <f t="shared" si="283"/>
        <v>YES</v>
      </c>
      <c r="T2082" s="12">
        <f t="shared" si="284"/>
        <v>1229.625</v>
      </c>
      <c r="U2082" s="12">
        <f t="shared" si="281"/>
        <v>3431.85</v>
      </c>
      <c r="V2082" s="12">
        <f t="shared" si="282"/>
        <v>-2202.2249999999999</v>
      </c>
    </row>
    <row r="2083" spans="1:22" x14ac:dyDescent="0.25">
      <c r="A2083" s="6" t="s">
        <v>24</v>
      </c>
      <c r="B2083" s="6" t="s">
        <v>23</v>
      </c>
      <c r="C2083" s="6" t="s">
        <v>1317</v>
      </c>
      <c r="D2083" s="6" t="s">
        <v>1317</v>
      </c>
      <c r="E2083" s="6" t="s">
        <v>1257</v>
      </c>
      <c r="G2083" s="6" t="s">
        <v>1258</v>
      </c>
      <c r="H2083" s="6" t="s">
        <v>1318</v>
      </c>
      <c r="I2083" s="6" t="s">
        <v>1181</v>
      </c>
      <c r="J2083" s="6" t="s">
        <v>1339</v>
      </c>
      <c r="K2083" s="12">
        <v>5</v>
      </c>
      <c r="L2083" s="9">
        <v>101.4</v>
      </c>
      <c r="M2083" s="12">
        <v>838.5</v>
      </c>
      <c r="N2083" s="12">
        <v>2817.41</v>
      </c>
      <c r="O2083" s="11">
        <f t="shared" si="285"/>
        <v>8.2692307692307683</v>
      </c>
      <c r="P2083" s="12">
        <f t="shared" si="278"/>
        <v>27.785108481262323</v>
      </c>
      <c r="Q2083" s="12">
        <f t="shared" si="279"/>
        <v>36.054339250493094</v>
      </c>
      <c r="R2083" s="6" t="str">
        <f t="shared" si="280"/>
        <v>YES</v>
      </c>
      <c r="S2083" s="6" t="str">
        <f t="shared" si="283"/>
        <v>YES</v>
      </c>
      <c r="T2083" s="12">
        <f t="shared" si="284"/>
        <v>1267.5</v>
      </c>
      <c r="U2083" s="12">
        <f t="shared" si="281"/>
        <v>3655.91</v>
      </c>
      <c r="V2083" s="12">
        <f t="shared" si="282"/>
        <v>-2388.41</v>
      </c>
    </row>
    <row r="2084" spans="1:22" x14ac:dyDescent="0.25">
      <c r="A2084" s="6" t="s">
        <v>24</v>
      </c>
      <c r="B2084" s="6" t="s">
        <v>23</v>
      </c>
      <c r="C2084" s="6" t="s">
        <v>1317</v>
      </c>
      <c r="D2084" s="6" t="s">
        <v>1317</v>
      </c>
      <c r="E2084" s="6" t="s">
        <v>1257</v>
      </c>
      <c r="G2084" s="6" t="s">
        <v>1258</v>
      </c>
      <c r="H2084" s="6" t="s">
        <v>1318</v>
      </c>
      <c r="I2084" s="6" t="s">
        <v>1181</v>
      </c>
      <c r="J2084" s="6" t="s">
        <v>1340</v>
      </c>
      <c r="K2084" s="12">
        <v>5</v>
      </c>
      <c r="L2084" s="9">
        <v>297.36</v>
      </c>
      <c r="M2084" s="12">
        <v>1486.8</v>
      </c>
      <c r="N2084" s="12">
        <v>5246.55</v>
      </c>
      <c r="O2084" s="11">
        <f t="shared" si="285"/>
        <v>5</v>
      </c>
      <c r="P2084" s="12">
        <f t="shared" si="278"/>
        <v>17.643765133171911</v>
      </c>
      <c r="Q2084" s="12">
        <f t="shared" si="279"/>
        <v>22.643765133171915</v>
      </c>
      <c r="R2084" s="6" t="str">
        <f t="shared" si="280"/>
        <v>YES</v>
      </c>
      <c r="S2084" s="6" t="str">
        <f t="shared" si="283"/>
        <v>YES</v>
      </c>
      <c r="T2084" s="12">
        <f t="shared" si="284"/>
        <v>3717</v>
      </c>
      <c r="U2084" s="12">
        <f t="shared" si="281"/>
        <v>6733.35</v>
      </c>
      <c r="V2084" s="12">
        <f t="shared" si="282"/>
        <v>-3016.3500000000004</v>
      </c>
    </row>
    <row r="2085" spans="1:22" x14ac:dyDescent="0.25">
      <c r="A2085" s="6" t="s">
        <v>24</v>
      </c>
      <c r="B2085" s="6" t="s">
        <v>23</v>
      </c>
      <c r="C2085" s="6" t="s">
        <v>1317</v>
      </c>
      <c r="D2085" s="6" t="s">
        <v>1317</v>
      </c>
      <c r="E2085" s="6" t="s">
        <v>1257</v>
      </c>
      <c r="G2085" s="6" t="s">
        <v>1258</v>
      </c>
      <c r="H2085" s="6" t="s">
        <v>1318</v>
      </c>
      <c r="I2085" s="6" t="s">
        <v>1181</v>
      </c>
      <c r="J2085" s="6" t="s">
        <v>1341</v>
      </c>
      <c r="K2085" s="12">
        <v>5</v>
      </c>
      <c r="L2085" s="9">
        <v>323.69</v>
      </c>
      <c r="M2085" s="12">
        <v>1678.45</v>
      </c>
      <c r="N2085" s="12">
        <v>5439.64</v>
      </c>
      <c r="O2085" s="11">
        <f t="shared" si="285"/>
        <v>5.1853625382310238</v>
      </c>
      <c r="P2085" s="12">
        <f t="shared" si="278"/>
        <v>16.805091291050079</v>
      </c>
      <c r="Q2085" s="12">
        <f t="shared" si="279"/>
        <v>21.990453829281101</v>
      </c>
      <c r="R2085" s="6" t="str">
        <f t="shared" si="280"/>
        <v>YES</v>
      </c>
      <c r="S2085" s="6" t="str">
        <f t="shared" si="283"/>
        <v>YES</v>
      </c>
      <c r="T2085" s="12">
        <f t="shared" si="284"/>
        <v>4046.125</v>
      </c>
      <c r="U2085" s="12">
        <f t="shared" si="281"/>
        <v>7118.09</v>
      </c>
      <c r="V2085" s="12">
        <f t="shared" si="282"/>
        <v>-3071.9650000000001</v>
      </c>
    </row>
    <row r="2086" spans="1:22" x14ac:dyDescent="0.25">
      <c r="A2086" s="6" t="s">
        <v>24</v>
      </c>
      <c r="B2086" s="6" t="s">
        <v>23</v>
      </c>
      <c r="C2086" s="6" t="s">
        <v>1317</v>
      </c>
      <c r="D2086" s="6" t="s">
        <v>1317</v>
      </c>
      <c r="E2086" s="6" t="s">
        <v>1257</v>
      </c>
      <c r="G2086" s="6" t="s">
        <v>1258</v>
      </c>
      <c r="H2086" s="6" t="s">
        <v>1318</v>
      </c>
      <c r="I2086" s="6" t="s">
        <v>1181</v>
      </c>
      <c r="J2086" s="6" t="s">
        <v>1342</v>
      </c>
      <c r="K2086" s="12">
        <v>5</v>
      </c>
      <c r="L2086" s="9">
        <v>92.05</v>
      </c>
      <c r="M2086" s="12">
        <v>460.25</v>
      </c>
      <c r="N2086" s="12">
        <v>2061.16</v>
      </c>
      <c r="O2086" s="11">
        <f t="shared" si="285"/>
        <v>5</v>
      </c>
      <c r="P2086" s="12">
        <f t="shared" si="278"/>
        <v>22.391743617599129</v>
      </c>
      <c r="Q2086" s="12">
        <f t="shared" si="279"/>
        <v>27.391743617599129</v>
      </c>
      <c r="R2086" s="6" t="str">
        <f t="shared" si="280"/>
        <v>YES</v>
      </c>
      <c r="S2086" s="6" t="str">
        <f t="shared" si="283"/>
        <v>YES</v>
      </c>
      <c r="T2086" s="12">
        <f t="shared" si="284"/>
        <v>1150.625</v>
      </c>
      <c r="U2086" s="12">
        <f t="shared" si="281"/>
        <v>2521.41</v>
      </c>
      <c r="V2086" s="12">
        <f t="shared" si="282"/>
        <v>-1370.7849999999999</v>
      </c>
    </row>
    <row r="2087" spans="1:22" x14ac:dyDescent="0.25">
      <c r="A2087" s="6" t="s">
        <v>24</v>
      </c>
      <c r="B2087" s="6" t="s">
        <v>23</v>
      </c>
      <c r="C2087" s="6" t="s">
        <v>1317</v>
      </c>
      <c r="D2087" s="6" t="s">
        <v>1317</v>
      </c>
      <c r="E2087" s="6" t="s">
        <v>1257</v>
      </c>
      <c r="G2087" s="6" t="s">
        <v>1258</v>
      </c>
      <c r="H2087" s="6" t="s">
        <v>1318</v>
      </c>
      <c r="I2087" s="6" t="s">
        <v>1181</v>
      </c>
      <c r="J2087" s="6" t="s">
        <v>1343</v>
      </c>
      <c r="K2087" s="12">
        <v>5</v>
      </c>
      <c r="L2087" s="9">
        <v>44.07</v>
      </c>
      <c r="M2087" s="12">
        <v>220.35</v>
      </c>
      <c r="N2087" s="12">
        <v>945</v>
      </c>
      <c r="O2087" s="11">
        <f t="shared" si="285"/>
        <v>5</v>
      </c>
      <c r="P2087" s="12">
        <f t="shared" si="278"/>
        <v>21.443158611300206</v>
      </c>
      <c r="Q2087" s="12">
        <f t="shared" si="279"/>
        <v>26.443158611300202</v>
      </c>
      <c r="R2087" s="6" t="str">
        <f t="shared" si="280"/>
        <v>YES</v>
      </c>
      <c r="S2087" s="6" t="str">
        <f t="shared" si="283"/>
        <v>YES</v>
      </c>
      <c r="T2087" s="12">
        <f t="shared" si="284"/>
        <v>550.875</v>
      </c>
      <c r="U2087" s="12">
        <f t="shared" si="281"/>
        <v>1165.3499999999999</v>
      </c>
      <c r="V2087" s="12">
        <f t="shared" si="282"/>
        <v>-614.47499999999991</v>
      </c>
    </row>
    <row r="2088" spans="1:22" x14ac:dyDescent="0.25">
      <c r="A2088" s="6" t="s">
        <v>24</v>
      </c>
      <c r="B2088" s="6" t="s">
        <v>23</v>
      </c>
      <c r="C2088" s="6" t="s">
        <v>1317</v>
      </c>
      <c r="D2088" s="6" t="s">
        <v>1317</v>
      </c>
      <c r="E2088" s="6" t="s">
        <v>1257</v>
      </c>
      <c r="G2088" s="6" t="s">
        <v>1258</v>
      </c>
      <c r="H2088" s="6" t="s">
        <v>1318</v>
      </c>
      <c r="I2088" s="6" t="s">
        <v>1181</v>
      </c>
      <c r="J2088" s="6" t="s">
        <v>1344</v>
      </c>
      <c r="K2088" s="12">
        <v>5</v>
      </c>
      <c r="L2088" s="9">
        <v>264.99</v>
      </c>
      <c r="M2088" s="12">
        <v>3100.12</v>
      </c>
      <c r="N2088" s="12">
        <v>6315</v>
      </c>
      <c r="O2088" s="11">
        <f t="shared" si="285"/>
        <v>11.699007509717347</v>
      </c>
      <c r="P2088" s="12">
        <f t="shared" si="278"/>
        <v>23.831087965583606</v>
      </c>
      <c r="Q2088" s="12">
        <f t="shared" si="279"/>
        <v>35.530095475300946</v>
      </c>
      <c r="R2088" s="6" t="str">
        <f t="shared" si="280"/>
        <v>YES</v>
      </c>
      <c r="S2088" s="6" t="str">
        <f t="shared" si="283"/>
        <v>YES</v>
      </c>
      <c r="T2088" s="12">
        <f t="shared" si="284"/>
        <v>3312.375</v>
      </c>
      <c r="U2088" s="12">
        <f t="shared" si="281"/>
        <v>9415.119999999999</v>
      </c>
      <c r="V2088" s="12">
        <f t="shared" si="282"/>
        <v>-6102.744999999999</v>
      </c>
    </row>
    <row r="2089" spans="1:22" x14ac:dyDescent="0.25">
      <c r="A2089" s="6" t="s">
        <v>24</v>
      </c>
      <c r="B2089" s="6" t="s">
        <v>23</v>
      </c>
      <c r="C2089" s="6" t="s">
        <v>1317</v>
      </c>
      <c r="D2089" s="6" t="s">
        <v>1317</v>
      </c>
      <c r="E2089" s="6" t="s">
        <v>1257</v>
      </c>
      <c r="G2089" s="6" t="s">
        <v>1258</v>
      </c>
      <c r="H2089" s="6" t="s">
        <v>1318</v>
      </c>
      <c r="I2089" s="6" t="s">
        <v>1181</v>
      </c>
      <c r="J2089" s="6" t="s">
        <v>1345</v>
      </c>
      <c r="K2089" s="12">
        <v>5</v>
      </c>
      <c r="L2089" s="9">
        <v>365.56</v>
      </c>
      <c r="M2089" s="12">
        <v>1827.8</v>
      </c>
      <c r="N2089" s="12">
        <v>10651</v>
      </c>
      <c r="O2089" s="11">
        <f t="shared" si="285"/>
        <v>5</v>
      </c>
      <c r="P2089" s="12">
        <f t="shared" si="278"/>
        <v>29.136119925593608</v>
      </c>
      <c r="Q2089" s="12">
        <f t="shared" si="279"/>
        <v>34.136119925593604</v>
      </c>
      <c r="R2089" s="6" t="str">
        <f t="shared" si="280"/>
        <v>YES</v>
      </c>
      <c r="S2089" s="6" t="str">
        <f t="shared" si="283"/>
        <v>YES</v>
      </c>
      <c r="T2089" s="12">
        <f t="shared" si="284"/>
        <v>4569.5</v>
      </c>
      <c r="U2089" s="12">
        <f t="shared" si="281"/>
        <v>12478.8</v>
      </c>
      <c r="V2089" s="12">
        <f t="shared" si="282"/>
        <v>-7909.2999999999993</v>
      </c>
    </row>
    <row r="2090" spans="1:22" x14ac:dyDescent="0.25">
      <c r="A2090" s="6" t="s">
        <v>24</v>
      </c>
      <c r="B2090" s="6" t="s">
        <v>23</v>
      </c>
      <c r="C2090" s="6" t="s">
        <v>1317</v>
      </c>
      <c r="D2090" s="6" t="s">
        <v>1317</v>
      </c>
      <c r="E2090" s="6" t="s">
        <v>1257</v>
      </c>
      <c r="G2090" s="6" t="s">
        <v>1258</v>
      </c>
      <c r="H2090" s="6" t="s">
        <v>1318</v>
      </c>
      <c r="I2090" s="6" t="s">
        <v>1181</v>
      </c>
      <c r="J2090" s="6" t="s">
        <v>1346</v>
      </c>
      <c r="K2090" s="12">
        <v>5</v>
      </c>
      <c r="L2090" s="9">
        <v>395</v>
      </c>
      <c r="M2090" s="12">
        <v>2045.35</v>
      </c>
      <c r="N2090" s="12">
        <v>12599.08</v>
      </c>
      <c r="O2090" s="11">
        <f t="shared" si="285"/>
        <v>5.178101265822785</v>
      </c>
      <c r="P2090" s="12">
        <f t="shared" si="278"/>
        <v>31.896405063291137</v>
      </c>
      <c r="Q2090" s="12">
        <f t="shared" si="279"/>
        <v>37.074506329113923</v>
      </c>
      <c r="R2090" s="6" t="str">
        <f t="shared" si="280"/>
        <v>YES</v>
      </c>
      <c r="S2090" s="6" t="str">
        <f t="shared" si="283"/>
        <v>YES</v>
      </c>
      <c r="T2090" s="12">
        <f t="shared" si="284"/>
        <v>4937.5</v>
      </c>
      <c r="U2090" s="12">
        <f t="shared" si="281"/>
        <v>14644.43</v>
      </c>
      <c r="V2090" s="12">
        <f t="shared" si="282"/>
        <v>-9706.93</v>
      </c>
    </row>
    <row r="2091" spans="1:22" x14ac:dyDescent="0.25">
      <c r="A2091" s="6" t="s">
        <v>24</v>
      </c>
      <c r="B2091" s="6" t="s">
        <v>23</v>
      </c>
      <c r="C2091" s="6" t="s">
        <v>1317</v>
      </c>
      <c r="D2091" s="6" t="s">
        <v>1317</v>
      </c>
      <c r="E2091" s="6" t="s">
        <v>1257</v>
      </c>
      <c r="G2091" s="6" t="s">
        <v>1258</v>
      </c>
      <c r="H2091" s="6" t="s">
        <v>1318</v>
      </c>
      <c r="I2091" s="6" t="s">
        <v>1181</v>
      </c>
      <c r="J2091" s="6" t="s">
        <v>1347</v>
      </c>
      <c r="K2091" s="12">
        <v>5</v>
      </c>
      <c r="L2091" s="9">
        <v>110.17</v>
      </c>
      <c r="M2091" s="12">
        <v>1446.81</v>
      </c>
      <c r="N2091" s="12">
        <v>2099</v>
      </c>
      <c r="O2091" s="11">
        <f t="shared" si="285"/>
        <v>13.132522465280928</v>
      </c>
      <c r="P2091" s="12">
        <f t="shared" si="278"/>
        <v>19.052373604429519</v>
      </c>
      <c r="Q2091" s="12">
        <f t="shared" si="279"/>
        <v>32.184896069710447</v>
      </c>
      <c r="R2091" s="6" t="str">
        <f t="shared" si="280"/>
        <v>YES</v>
      </c>
      <c r="S2091" s="6" t="str">
        <f t="shared" si="283"/>
        <v>YES</v>
      </c>
      <c r="T2091" s="12">
        <f t="shared" si="284"/>
        <v>1377.125</v>
      </c>
      <c r="U2091" s="12">
        <f t="shared" si="281"/>
        <v>3545.81</v>
      </c>
      <c r="V2091" s="12">
        <f t="shared" si="282"/>
        <v>-2168.6849999999999</v>
      </c>
    </row>
    <row r="2092" spans="1:22" x14ac:dyDescent="0.25">
      <c r="A2092" s="6" t="s">
        <v>24</v>
      </c>
      <c r="B2092" s="6" t="s">
        <v>23</v>
      </c>
      <c r="C2092" s="6" t="s">
        <v>1317</v>
      </c>
      <c r="D2092" s="6" t="s">
        <v>1317</v>
      </c>
      <c r="E2092" s="6" t="s">
        <v>1257</v>
      </c>
      <c r="G2092" s="6" t="s">
        <v>1258</v>
      </c>
      <c r="H2092" s="6" t="s">
        <v>1318</v>
      </c>
      <c r="I2092" s="6" t="s">
        <v>1181</v>
      </c>
      <c r="J2092" s="6" t="s">
        <v>1348</v>
      </c>
      <c r="K2092" s="12">
        <v>5</v>
      </c>
      <c r="L2092" s="9">
        <v>308.10000000000002</v>
      </c>
      <c r="M2092" s="12">
        <v>1540.5</v>
      </c>
      <c r="N2092" s="12">
        <v>4653</v>
      </c>
      <c r="O2092" s="11">
        <f t="shared" si="285"/>
        <v>5</v>
      </c>
      <c r="P2092" s="12">
        <f t="shared" si="278"/>
        <v>15.102239532619278</v>
      </c>
      <c r="Q2092" s="12">
        <f t="shared" si="279"/>
        <v>20.102239532619279</v>
      </c>
      <c r="R2092" s="6" t="str">
        <f t="shared" si="280"/>
        <v>YES</v>
      </c>
      <c r="S2092" s="6" t="str">
        <f t="shared" si="283"/>
        <v>YES</v>
      </c>
      <c r="T2092" s="12">
        <f t="shared" si="284"/>
        <v>3851.2500000000005</v>
      </c>
      <c r="U2092" s="12">
        <f t="shared" si="281"/>
        <v>6193.5</v>
      </c>
      <c r="V2092" s="12">
        <f t="shared" si="282"/>
        <v>-2342.2499999999995</v>
      </c>
    </row>
    <row r="2093" spans="1:22" x14ac:dyDescent="0.25">
      <c r="A2093" s="6" t="s">
        <v>24</v>
      </c>
      <c r="B2093" s="6" t="s">
        <v>23</v>
      </c>
      <c r="C2093" s="6" t="s">
        <v>1317</v>
      </c>
      <c r="D2093" s="6" t="s">
        <v>1317</v>
      </c>
      <c r="E2093" s="6" t="s">
        <v>1257</v>
      </c>
      <c r="G2093" s="6" t="s">
        <v>1258</v>
      </c>
      <c r="H2093" s="6" t="s">
        <v>1318</v>
      </c>
      <c r="I2093" s="6" t="s">
        <v>1181</v>
      </c>
      <c r="J2093" s="6" t="s">
        <v>1349</v>
      </c>
      <c r="K2093" s="12">
        <v>5</v>
      </c>
      <c r="L2093" s="9">
        <v>303.36</v>
      </c>
      <c r="M2093" s="12">
        <v>2909.33</v>
      </c>
      <c r="N2093" s="12">
        <v>8276</v>
      </c>
      <c r="O2093" s="11">
        <f t="shared" si="285"/>
        <v>9.5903546940928255</v>
      </c>
      <c r="P2093" s="12">
        <f t="shared" si="278"/>
        <v>27.281118143459913</v>
      </c>
      <c r="Q2093" s="12">
        <f t="shared" si="279"/>
        <v>36.871472837552737</v>
      </c>
      <c r="R2093" s="6" t="str">
        <f t="shared" si="280"/>
        <v>YES</v>
      </c>
      <c r="S2093" s="6" t="str">
        <f t="shared" si="283"/>
        <v>YES</v>
      </c>
      <c r="T2093" s="12">
        <f t="shared" si="284"/>
        <v>3792</v>
      </c>
      <c r="U2093" s="12">
        <f t="shared" si="281"/>
        <v>11185.33</v>
      </c>
      <c r="V2093" s="12">
        <f t="shared" si="282"/>
        <v>-7393.33</v>
      </c>
    </row>
    <row r="2094" spans="1:22" x14ac:dyDescent="0.25">
      <c r="A2094" s="6" t="s">
        <v>24</v>
      </c>
      <c r="B2094" s="6" t="s">
        <v>23</v>
      </c>
      <c r="C2094" s="6" t="s">
        <v>1317</v>
      </c>
      <c r="D2094" s="6" t="s">
        <v>1317</v>
      </c>
      <c r="E2094" s="6" t="s">
        <v>1257</v>
      </c>
      <c r="G2094" s="6" t="s">
        <v>1258</v>
      </c>
      <c r="H2094" s="6" t="s">
        <v>1318</v>
      </c>
      <c r="I2094" s="6" t="s">
        <v>1181</v>
      </c>
      <c r="J2094" s="6" t="s">
        <v>1350</v>
      </c>
      <c r="K2094" s="12">
        <v>5</v>
      </c>
      <c r="L2094" s="9">
        <v>426.23</v>
      </c>
      <c r="M2094" s="12">
        <v>2261.13</v>
      </c>
      <c r="N2094" s="12">
        <v>13051</v>
      </c>
      <c r="O2094" s="11">
        <f t="shared" si="285"/>
        <v>5.3049527250545481</v>
      </c>
      <c r="P2094" s="12">
        <f t="shared" si="278"/>
        <v>30.619618515824786</v>
      </c>
      <c r="Q2094" s="12">
        <f t="shared" si="279"/>
        <v>35.924571240879338</v>
      </c>
      <c r="R2094" s="6" t="str">
        <f t="shared" si="280"/>
        <v>YES</v>
      </c>
      <c r="S2094" s="6" t="str">
        <f t="shared" si="283"/>
        <v>YES</v>
      </c>
      <c r="T2094" s="12">
        <f t="shared" si="284"/>
        <v>5327.875</v>
      </c>
      <c r="U2094" s="12">
        <f t="shared" si="281"/>
        <v>15312.130000000001</v>
      </c>
      <c r="V2094" s="12">
        <f t="shared" si="282"/>
        <v>-9984.255000000001</v>
      </c>
    </row>
    <row r="2095" spans="1:22" x14ac:dyDescent="0.25">
      <c r="A2095" s="6" t="s">
        <v>24</v>
      </c>
      <c r="B2095" s="6" t="s">
        <v>23</v>
      </c>
      <c r="C2095" s="6" t="s">
        <v>1317</v>
      </c>
      <c r="D2095" s="6" t="s">
        <v>1317</v>
      </c>
      <c r="E2095" s="6" t="s">
        <v>1257</v>
      </c>
      <c r="G2095" s="6" t="s">
        <v>1258</v>
      </c>
      <c r="H2095" s="6" t="s">
        <v>1318</v>
      </c>
      <c r="I2095" s="6" t="s">
        <v>1181</v>
      </c>
      <c r="J2095" s="6" t="s">
        <v>1351</v>
      </c>
      <c r="K2095" s="12">
        <v>5</v>
      </c>
      <c r="L2095" s="9">
        <v>269.72000000000003</v>
      </c>
      <c r="M2095" s="12">
        <v>1348.6</v>
      </c>
      <c r="N2095" s="12">
        <v>7934.84</v>
      </c>
      <c r="O2095" s="11">
        <f t="shared" si="285"/>
        <v>4.9999999999999991</v>
      </c>
      <c r="P2095" s="12">
        <f t="shared" si="278"/>
        <v>29.418804686341389</v>
      </c>
      <c r="Q2095" s="12">
        <f t="shared" si="279"/>
        <v>34.418804686341389</v>
      </c>
      <c r="R2095" s="6" t="str">
        <f t="shared" si="280"/>
        <v>YES</v>
      </c>
      <c r="S2095" s="6" t="str">
        <f t="shared" si="283"/>
        <v>YES</v>
      </c>
      <c r="T2095" s="12">
        <f t="shared" si="284"/>
        <v>3371.5000000000005</v>
      </c>
      <c r="U2095" s="12">
        <f t="shared" si="281"/>
        <v>9283.44</v>
      </c>
      <c r="V2095" s="12">
        <f t="shared" si="282"/>
        <v>-5911.9400000000005</v>
      </c>
    </row>
    <row r="2096" spans="1:22" x14ac:dyDescent="0.25">
      <c r="A2096" s="6" t="s">
        <v>24</v>
      </c>
      <c r="B2096" s="6" t="s">
        <v>23</v>
      </c>
      <c r="C2096" s="6" t="s">
        <v>1317</v>
      </c>
      <c r="D2096" s="6" t="s">
        <v>1317</v>
      </c>
      <c r="E2096" s="6" t="s">
        <v>1257</v>
      </c>
      <c r="G2096" s="6" t="s">
        <v>1258</v>
      </c>
      <c r="H2096" s="6" t="s">
        <v>1318</v>
      </c>
      <c r="I2096" s="6" t="s">
        <v>1181</v>
      </c>
      <c r="J2096" s="6" t="s">
        <v>1352</v>
      </c>
      <c r="K2096" s="12">
        <v>5</v>
      </c>
      <c r="L2096" s="9">
        <v>174.62</v>
      </c>
      <c r="M2096" s="12">
        <v>1639.26</v>
      </c>
      <c r="N2096" s="12">
        <v>4258</v>
      </c>
      <c r="O2096" s="11">
        <f t="shared" si="285"/>
        <v>9.3875844691329746</v>
      </c>
      <c r="P2096" s="12">
        <f t="shared" si="278"/>
        <v>24.384377505440384</v>
      </c>
      <c r="Q2096" s="12">
        <f t="shared" si="279"/>
        <v>33.771961974573358</v>
      </c>
      <c r="R2096" s="6" t="str">
        <f t="shared" si="280"/>
        <v>YES</v>
      </c>
      <c r="S2096" s="6" t="str">
        <f t="shared" si="283"/>
        <v>YES</v>
      </c>
      <c r="T2096" s="12">
        <f t="shared" si="284"/>
        <v>2182.75</v>
      </c>
      <c r="U2096" s="12">
        <f t="shared" si="281"/>
        <v>5897.26</v>
      </c>
      <c r="V2096" s="12">
        <f t="shared" si="282"/>
        <v>-3714.51</v>
      </c>
    </row>
    <row r="2097" spans="1:22" x14ac:dyDescent="0.25">
      <c r="A2097" s="6" t="s">
        <v>24</v>
      </c>
      <c r="B2097" s="6" t="s">
        <v>23</v>
      </c>
      <c r="C2097" s="6" t="s">
        <v>1317</v>
      </c>
      <c r="D2097" s="6" t="s">
        <v>1317</v>
      </c>
      <c r="E2097" s="6" t="s">
        <v>1257</v>
      </c>
      <c r="G2097" s="6" t="s">
        <v>1258</v>
      </c>
      <c r="H2097" s="6" t="s">
        <v>1318</v>
      </c>
      <c r="I2097" s="6" t="s">
        <v>1181</v>
      </c>
      <c r="J2097" s="6" t="s">
        <v>1353</v>
      </c>
      <c r="K2097" s="12">
        <v>5</v>
      </c>
      <c r="L2097" s="9">
        <v>12.04</v>
      </c>
      <c r="M2097" s="12">
        <v>94.4</v>
      </c>
      <c r="N2097" s="12">
        <v>141</v>
      </c>
      <c r="O2097" s="11">
        <f t="shared" si="285"/>
        <v>7.8405315614617948</v>
      </c>
      <c r="P2097" s="12">
        <f t="shared" si="278"/>
        <v>11.710963455149502</v>
      </c>
      <c r="Q2097" s="12">
        <f t="shared" si="279"/>
        <v>19.551495016611298</v>
      </c>
      <c r="R2097" s="6" t="str">
        <f t="shared" si="280"/>
        <v>YES</v>
      </c>
      <c r="S2097" s="6" t="str">
        <f t="shared" si="283"/>
        <v>YES</v>
      </c>
      <c r="T2097" s="12">
        <f t="shared" si="284"/>
        <v>150.5</v>
      </c>
      <c r="U2097" s="12">
        <f t="shared" si="281"/>
        <v>235.4</v>
      </c>
      <c r="V2097" s="12">
        <f t="shared" si="282"/>
        <v>-84.9</v>
      </c>
    </row>
    <row r="2098" spans="1:22" x14ac:dyDescent="0.25">
      <c r="A2098" s="6" t="s">
        <v>24</v>
      </c>
      <c r="B2098" s="6" t="s">
        <v>23</v>
      </c>
      <c r="C2098" s="6" t="s">
        <v>1317</v>
      </c>
      <c r="D2098" s="6" t="s">
        <v>1317</v>
      </c>
      <c r="E2098" s="6" t="s">
        <v>1257</v>
      </c>
      <c r="G2098" s="6" t="s">
        <v>1258</v>
      </c>
      <c r="H2098" s="6" t="s">
        <v>1318</v>
      </c>
      <c r="I2098" s="6" t="s">
        <v>1181</v>
      </c>
      <c r="J2098" s="6" t="s">
        <v>1354</v>
      </c>
      <c r="K2098" s="12">
        <v>15</v>
      </c>
      <c r="L2098" s="9">
        <v>272.57</v>
      </c>
      <c r="M2098" s="12">
        <v>1442.85</v>
      </c>
      <c r="N2098" s="12">
        <v>3860</v>
      </c>
      <c r="O2098" s="11">
        <f t="shared" si="285"/>
        <v>5.2935025864915435</v>
      </c>
      <c r="P2098" s="12">
        <f t="shared" si="278"/>
        <v>14.161499798216973</v>
      </c>
      <c r="Q2098" s="12">
        <f t="shared" si="279"/>
        <v>19.455002384708518</v>
      </c>
      <c r="R2098" s="6" t="str">
        <f t="shared" si="280"/>
        <v>YES</v>
      </c>
      <c r="S2098" s="6" t="str">
        <f t="shared" si="283"/>
        <v>YES</v>
      </c>
      <c r="T2098" s="12">
        <f t="shared" si="284"/>
        <v>3407.125</v>
      </c>
      <c r="U2098" s="12">
        <f t="shared" si="281"/>
        <v>5302.85</v>
      </c>
      <c r="V2098" s="12">
        <f t="shared" si="282"/>
        <v>-1895.7250000000004</v>
      </c>
    </row>
    <row r="2099" spans="1:22" x14ac:dyDescent="0.25">
      <c r="A2099" s="6" t="s">
        <v>24</v>
      </c>
      <c r="B2099" s="6" t="s">
        <v>23</v>
      </c>
      <c r="C2099" s="6" t="s">
        <v>1317</v>
      </c>
      <c r="D2099" s="6" t="s">
        <v>1317</v>
      </c>
      <c r="E2099" s="6" t="s">
        <v>1257</v>
      </c>
      <c r="G2099" s="6" t="s">
        <v>1258</v>
      </c>
      <c r="H2099" s="6" t="s">
        <v>1318</v>
      </c>
      <c r="I2099" s="6" t="s">
        <v>1181</v>
      </c>
      <c r="J2099" s="6" t="s">
        <v>1355</v>
      </c>
      <c r="K2099" s="12">
        <v>5</v>
      </c>
      <c r="L2099" s="9">
        <v>454.77</v>
      </c>
      <c r="M2099" s="12">
        <v>2534.33</v>
      </c>
      <c r="N2099" s="12">
        <v>17815</v>
      </c>
      <c r="O2099" s="11">
        <f t="shared" si="285"/>
        <v>5.572773050113244</v>
      </c>
      <c r="P2099" s="12">
        <f t="shared" si="278"/>
        <v>39.173648217780418</v>
      </c>
      <c r="Q2099" s="12">
        <f t="shared" si="279"/>
        <v>44.746421267893666</v>
      </c>
      <c r="R2099" s="6" t="str">
        <f t="shared" si="280"/>
        <v>YES</v>
      </c>
      <c r="S2099" s="6" t="str">
        <f t="shared" si="283"/>
        <v>YES</v>
      </c>
      <c r="T2099" s="12">
        <f t="shared" si="284"/>
        <v>5684.625</v>
      </c>
      <c r="U2099" s="12">
        <f t="shared" si="281"/>
        <v>20349.330000000002</v>
      </c>
      <c r="V2099" s="12">
        <f t="shared" si="282"/>
        <v>-14664.705000000002</v>
      </c>
    </row>
    <row r="2100" spans="1:22" x14ac:dyDescent="0.25">
      <c r="A2100" s="6" t="s">
        <v>24</v>
      </c>
      <c r="B2100" s="6" t="s">
        <v>23</v>
      </c>
      <c r="C2100" s="6" t="s">
        <v>1317</v>
      </c>
      <c r="D2100" s="6" t="s">
        <v>1317</v>
      </c>
      <c r="E2100" s="6" t="s">
        <v>1257</v>
      </c>
      <c r="G2100" s="6" t="s">
        <v>1258</v>
      </c>
      <c r="H2100" s="6" t="s">
        <v>1318</v>
      </c>
      <c r="I2100" s="6" t="s">
        <v>1181</v>
      </c>
      <c r="J2100" s="6" t="s">
        <v>1356</v>
      </c>
      <c r="K2100" s="12">
        <v>5</v>
      </c>
      <c r="L2100" s="9">
        <v>43.58</v>
      </c>
      <c r="M2100" s="12">
        <v>282.89999999999998</v>
      </c>
      <c r="N2100" s="12">
        <v>723</v>
      </c>
      <c r="O2100" s="11">
        <f t="shared" si="285"/>
        <v>6.4915098669114268</v>
      </c>
      <c r="P2100" s="12">
        <f t="shared" si="278"/>
        <v>16.590178981184032</v>
      </c>
      <c r="Q2100" s="12">
        <f t="shared" si="279"/>
        <v>23.081688848095457</v>
      </c>
      <c r="R2100" s="6" t="str">
        <f t="shared" si="280"/>
        <v>YES</v>
      </c>
      <c r="S2100" s="6" t="str">
        <f t="shared" si="283"/>
        <v>YES</v>
      </c>
      <c r="T2100" s="12">
        <f t="shared" si="284"/>
        <v>544.75</v>
      </c>
      <c r="U2100" s="12">
        <f t="shared" si="281"/>
        <v>1005.9</v>
      </c>
      <c r="V2100" s="12">
        <f t="shared" si="282"/>
        <v>-461.15</v>
      </c>
    </row>
    <row r="2101" spans="1:22" x14ac:dyDescent="0.25">
      <c r="A2101" s="6" t="s">
        <v>24</v>
      </c>
      <c r="B2101" s="6" t="s">
        <v>23</v>
      </c>
      <c r="C2101" s="6" t="s">
        <v>1317</v>
      </c>
      <c r="D2101" s="6" t="s">
        <v>1317</v>
      </c>
      <c r="E2101" s="6" t="s">
        <v>1257</v>
      </c>
      <c r="G2101" s="6" t="s">
        <v>1258</v>
      </c>
      <c r="H2101" s="6" t="s">
        <v>1318</v>
      </c>
      <c r="I2101" s="6" t="s">
        <v>1181</v>
      </c>
      <c r="J2101" s="6" t="s">
        <v>1357</v>
      </c>
      <c r="K2101" s="12">
        <v>5</v>
      </c>
      <c r="L2101" s="9">
        <v>301.43</v>
      </c>
      <c r="M2101" s="12">
        <v>1507.15</v>
      </c>
      <c r="N2101" s="12">
        <v>4280</v>
      </c>
      <c r="O2101" s="11">
        <f t="shared" si="285"/>
        <v>5</v>
      </c>
      <c r="P2101" s="12">
        <f t="shared" si="278"/>
        <v>14.198984838934413</v>
      </c>
      <c r="Q2101" s="12">
        <f t="shared" si="279"/>
        <v>19.198984838934411</v>
      </c>
      <c r="R2101" s="6" t="str">
        <f t="shared" si="280"/>
        <v>YES</v>
      </c>
      <c r="S2101" s="6" t="str">
        <f t="shared" si="283"/>
        <v>YES</v>
      </c>
      <c r="T2101" s="12">
        <f t="shared" si="284"/>
        <v>3767.875</v>
      </c>
      <c r="U2101" s="12">
        <f t="shared" si="281"/>
        <v>5787.15</v>
      </c>
      <c r="V2101" s="12">
        <f t="shared" si="282"/>
        <v>-2019.2749999999996</v>
      </c>
    </row>
    <row r="2102" spans="1:22" x14ac:dyDescent="0.25">
      <c r="A2102" s="6" t="s">
        <v>24</v>
      </c>
      <c r="B2102" s="6" t="s">
        <v>23</v>
      </c>
      <c r="C2102" s="6" t="s">
        <v>1317</v>
      </c>
      <c r="D2102" s="6" t="s">
        <v>1317</v>
      </c>
      <c r="E2102" s="6" t="s">
        <v>1257</v>
      </c>
      <c r="G2102" s="6" t="s">
        <v>1258</v>
      </c>
      <c r="H2102" s="6" t="s">
        <v>1318</v>
      </c>
      <c r="I2102" s="6" t="s">
        <v>1181</v>
      </c>
      <c r="J2102" s="6" t="s">
        <v>1358</v>
      </c>
      <c r="K2102" s="12">
        <v>5</v>
      </c>
      <c r="L2102" s="9">
        <v>464.45</v>
      </c>
      <c r="M2102" s="12">
        <v>2961.88</v>
      </c>
      <c r="N2102" s="12">
        <v>12427</v>
      </c>
      <c r="O2102" s="11">
        <f t="shared" si="285"/>
        <v>6.3771773064915491</v>
      </c>
      <c r="P2102" s="12">
        <f t="shared" si="278"/>
        <v>26.756378512218753</v>
      </c>
      <c r="Q2102" s="12">
        <f t="shared" si="279"/>
        <v>33.133555818710306</v>
      </c>
      <c r="R2102" s="6" t="str">
        <f t="shared" si="280"/>
        <v>YES</v>
      </c>
      <c r="S2102" s="6" t="str">
        <f t="shared" si="283"/>
        <v>YES</v>
      </c>
      <c r="T2102" s="12">
        <f t="shared" si="284"/>
        <v>5805.625</v>
      </c>
      <c r="U2102" s="12">
        <f t="shared" si="281"/>
        <v>15388.880000000001</v>
      </c>
      <c r="V2102" s="12">
        <f t="shared" si="282"/>
        <v>-9583.255000000001</v>
      </c>
    </row>
    <row r="2103" spans="1:22" x14ac:dyDescent="0.25">
      <c r="A2103" s="6" t="s">
        <v>24</v>
      </c>
      <c r="B2103" s="6" t="s">
        <v>23</v>
      </c>
      <c r="C2103" s="6" t="s">
        <v>1317</v>
      </c>
      <c r="D2103" s="6" t="s">
        <v>1317</v>
      </c>
      <c r="E2103" s="6" t="s">
        <v>1257</v>
      </c>
      <c r="G2103" s="6" t="s">
        <v>1258</v>
      </c>
      <c r="H2103" s="6" t="s">
        <v>1318</v>
      </c>
      <c r="I2103" s="6" t="s">
        <v>1181</v>
      </c>
      <c r="J2103" s="6" t="s">
        <v>1359</v>
      </c>
      <c r="K2103" s="12">
        <v>5</v>
      </c>
      <c r="L2103" s="9">
        <v>212.18</v>
      </c>
      <c r="M2103" s="12">
        <v>1120.9000000000001</v>
      </c>
      <c r="N2103" s="12">
        <v>5283</v>
      </c>
      <c r="O2103" s="11">
        <f t="shared" si="285"/>
        <v>5.2827787727401265</v>
      </c>
      <c r="P2103" s="12">
        <f t="shared" si="278"/>
        <v>24.89867093976812</v>
      </c>
      <c r="Q2103" s="12">
        <f t="shared" si="279"/>
        <v>30.181449712508243</v>
      </c>
      <c r="R2103" s="6" t="str">
        <f t="shared" si="280"/>
        <v>YES</v>
      </c>
      <c r="S2103" s="6" t="str">
        <f t="shared" si="283"/>
        <v>YES</v>
      </c>
      <c r="T2103" s="12">
        <f t="shared" si="284"/>
        <v>2652.25</v>
      </c>
      <c r="U2103" s="12">
        <f t="shared" si="281"/>
        <v>6403.9</v>
      </c>
      <c r="V2103" s="12">
        <f t="shared" si="282"/>
        <v>-3751.6499999999996</v>
      </c>
    </row>
    <row r="2104" spans="1:22" x14ac:dyDescent="0.25">
      <c r="A2104" s="6" t="s">
        <v>24</v>
      </c>
      <c r="B2104" s="6" t="s">
        <v>23</v>
      </c>
      <c r="C2104" s="6" t="s">
        <v>1317</v>
      </c>
      <c r="D2104" s="6" t="s">
        <v>1317</v>
      </c>
      <c r="E2104" s="6" t="s">
        <v>1257</v>
      </c>
      <c r="G2104" s="6" t="s">
        <v>1258</v>
      </c>
      <c r="H2104" s="6" t="s">
        <v>1318</v>
      </c>
      <c r="I2104" s="6" t="s">
        <v>1181</v>
      </c>
      <c r="J2104" s="6" t="s">
        <v>1360</v>
      </c>
      <c r="K2104" s="12">
        <v>5</v>
      </c>
      <c r="L2104" s="9">
        <v>102.2</v>
      </c>
      <c r="M2104" s="12">
        <v>1839.6</v>
      </c>
      <c r="N2104" s="12">
        <v>379</v>
      </c>
      <c r="O2104" s="11">
        <f t="shared" si="285"/>
        <v>18</v>
      </c>
      <c r="P2104" s="12">
        <f t="shared" si="278"/>
        <v>3.7084148727984343</v>
      </c>
      <c r="Q2104" s="12">
        <f t="shared" si="279"/>
        <v>21.708414872798432</v>
      </c>
      <c r="R2104" s="6" t="str">
        <f t="shared" si="280"/>
        <v>YES</v>
      </c>
      <c r="S2104" s="6" t="str">
        <f t="shared" si="283"/>
        <v>YES</v>
      </c>
      <c r="T2104" s="12">
        <f t="shared" si="284"/>
        <v>1277.5</v>
      </c>
      <c r="U2104" s="12">
        <f t="shared" si="281"/>
        <v>2218.6</v>
      </c>
      <c r="V2104" s="12">
        <f t="shared" si="282"/>
        <v>-941.09999999999991</v>
      </c>
    </row>
    <row r="2105" spans="1:22" x14ac:dyDescent="0.25">
      <c r="A2105" s="6" t="s">
        <v>24</v>
      </c>
      <c r="B2105" s="6" t="s">
        <v>23</v>
      </c>
      <c r="C2105" s="6" t="s">
        <v>1317</v>
      </c>
      <c r="D2105" s="6" t="s">
        <v>1317</v>
      </c>
      <c r="E2105" s="6" t="s">
        <v>1257</v>
      </c>
      <c r="G2105" s="6" t="s">
        <v>1258</v>
      </c>
      <c r="H2105" s="6" t="s">
        <v>1318</v>
      </c>
      <c r="I2105" s="6" t="s">
        <v>1181</v>
      </c>
      <c r="J2105" s="6" t="s">
        <v>1361</v>
      </c>
      <c r="K2105" s="12">
        <v>5</v>
      </c>
      <c r="L2105" s="9">
        <v>414.49</v>
      </c>
      <c r="M2105" s="12">
        <v>2170.86</v>
      </c>
      <c r="N2105" s="12">
        <v>14898.08</v>
      </c>
      <c r="O2105" s="11">
        <f t="shared" si="285"/>
        <v>5.2374243045670585</v>
      </c>
      <c r="P2105" s="12">
        <f t="shared" si="278"/>
        <v>35.943159062944822</v>
      </c>
      <c r="Q2105" s="12">
        <f t="shared" si="279"/>
        <v>41.180583367511879</v>
      </c>
      <c r="R2105" s="6" t="str">
        <f t="shared" si="280"/>
        <v>YES</v>
      </c>
      <c r="S2105" s="6" t="str">
        <f t="shared" si="283"/>
        <v>YES</v>
      </c>
      <c r="T2105" s="12">
        <f t="shared" si="284"/>
        <v>5181.125</v>
      </c>
      <c r="U2105" s="12">
        <f t="shared" si="281"/>
        <v>17068.939999999999</v>
      </c>
      <c r="V2105" s="12">
        <f t="shared" si="282"/>
        <v>-11887.814999999999</v>
      </c>
    </row>
    <row r="2106" spans="1:22" x14ac:dyDescent="0.25">
      <c r="A2106" s="6" t="s">
        <v>24</v>
      </c>
      <c r="B2106" s="6" t="s">
        <v>23</v>
      </c>
      <c r="C2106" s="6" t="s">
        <v>1317</v>
      </c>
      <c r="D2106" s="6" t="s">
        <v>1317</v>
      </c>
      <c r="E2106" s="6" t="s">
        <v>1257</v>
      </c>
      <c r="G2106" s="6" t="s">
        <v>1258</v>
      </c>
      <c r="H2106" s="6" t="s">
        <v>1318</v>
      </c>
      <c r="I2106" s="6" t="s">
        <v>1181</v>
      </c>
      <c r="J2106" s="6" t="s">
        <v>1362</v>
      </c>
      <c r="K2106" s="12">
        <v>5</v>
      </c>
      <c r="L2106" s="9">
        <v>210.29</v>
      </c>
      <c r="M2106" s="12">
        <v>1583.75</v>
      </c>
      <c r="N2106" s="12">
        <v>2708</v>
      </c>
      <c r="O2106" s="11">
        <f t="shared" si="285"/>
        <v>7.5312663464739176</v>
      </c>
      <c r="P2106" s="12">
        <f t="shared" si="278"/>
        <v>12.877454943173714</v>
      </c>
      <c r="Q2106" s="12">
        <f t="shared" si="279"/>
        <v>20.40872128964763</v>
      </c>
      <c r="R2106" s="6" t="str">
        <f t="shared" si="280"/>
        <v>YES</v>
      </c>
      <c r="S2106" s="6" t="str">
        <f t="shared" si="283"/>
        <v>YES</v>
      </c>
      <c r="T2106" s="12">
        <f t="shared" si="284"/>
        <v>2628.625</v>
      </c>
      <c r="U2106" s="12">
        <f t="shared" si="281"/>
        <v>4291.75</v>
      </c>
      <c r="V2106" s="12">
        <f t="shared" si="282"/>
        <v>-1663.125</v>
      </c>
    </row>
    <row r="2107" spans="1:22" x14ac:dyDescent="0.25">
      <c r="A2107" s="6" t="s">
        <v>24</v>
      </c>
      <c r="B2107" s="6" t="s">
        <v>23</v>
      </c>
      <c r="C2107" s="6" t="s">
        <v>1317</v>
      </c>
      <c r="D2107" s="6" t="s">
        <v>1317</v>
      </c>
      <c r="E2107" s="6" t="s">
        <v>1257</v>
      </c>
      <c r="G2107" s="6" t="s">
        <v>1258</v>
      </c>
      <c r="H2107" s="6" t="s">
        <v>1318</v>
      </c>
      <c r="I2107" s="6" t="s">
        <v>1181</v>
      </c>
      <c r="J2107" s="6" t="s">
        <v>1363</v>
      </c>
      <c r="K2107" s="12">
        <v>5</v>
      </c>
      <c r="L2107" s="9">
        <v>232.6</v>
      </c>
      <c r="M2107" s="12">
        <v>3207.64</v>
      </c>
      <c r="N2107" s="12">
        <v>3475</v>
      </c>
      <c r="O2107" s="11">
        <f t="shared" si="285"/>
        <v>13.79036973344798</v>
      </c>
      <c r="P2107" s="12">
        <f t="shared" si="278"/>
        <v>14.939810834049871</v>
      </c>
      <c r="Q2107" s="12">
        <f t="shared" si="279"/>
        <v>28.73018056749785</v>
      </c>
      <c r="R2107" s="6" t="str">
        <f t="shared" si="280"/>
        <v>YES</v>
      </c>
      <c r="S2107" s="6" t="str">
        <f t="shared" si="283"/>
        <v>YES</v>
      </c>
      <c r="T2107" s="12">
        <f t="shared" si="284"/>
        <v>2907.5</v>
      </c>
      <c r="U2107" s="12">
        <f t="shared" si="281"/>
        <v>6682.6399999999994</v>
      </c>
      <c r="V2107" s="12">
        <f t="shared" si="282"/>
        <v>-3775.1399999999994</v>
      </c>
    </row>
    <row r="2108" spans="1:22" x14ac:dyDescent="0.25">
      <c r="A2108" s="6" t="s">
        <v>24</v>
      </c>
      <c r="B2108" s="6" t="s">
        <v>23</v>
      </c>
      <c r="C2108" s="6" t="s">
        <v>1317</v>
      </c>
      <c r="D2108" s="6" t="s">
        <v>1317</v>
      </c>
      <c r="E2108" s="6" t="s">
        <v>1257</v>
      </c>
      <c r="G2108" s="6" t="s">
        <v>1258</v>
      </c>
      <c r="H2108" s="6" t="s">
        <v>1318</v>
      </c>
      <c r="I2108" s="6" t="s">
        <v>1181</v>
      </c>
      <c r="J2108" s="6" t="s">
        <v>1364</v>
      </c>
      <c r="K2108" s="12">
        <v>5</v>
      </c>
      <c r="L2108" s="9">
        <v>242.85</v>
      </c>
      <c r="M2108" s="12">
        <v>1499.27</v>
      </c>
      <c r="N2108" s="12">
        <v>4367.25</v>
      </c>
      <c r="O2108" s="11">
        <f t="shared" si="285"/>
        <v>6.173646283714227</v>
      </c>
      <c r="P2108" s="12">
        <f t="shared" si="278"/>
        <v>17.983323038912911</v>
      </c>
      <c r="Q2108" s="12">
        <f t="shared" si="279"/>
        <v>24.156969322627138</v>
      </c>
      <c r="R2108" s="6" t="str">
        <f t="shared" si="280"/>
        <v>YES</v>
      </c>
      <c r="S2108" s="6" t="str">
        <f t="shared" si="283"/>
        <v>YES</v>
      </c>
      <c r="T2108" s="12">
        <f t="shared" si="284"/>
        <v>3035.625</v>
      </c>
      <c r="U2108" s="12">
        <f t="shared" si="281"/>
        <v>5866.52</v>
      </c>
      <c r="V2108" s="12">
        <f t="shared" si="282"/>
        <v>-2830.8950000000004</v>
      </c>
    </row>
    <row r="2109" spans="1:22" x14ac:dyDescent="0.25">
      <c r="A2109" s="6" t="s">
        <v>24</v>
      </c>
      <c r="B2109" s="6" t="s">
        <v>23</v>
      </c>
      <c r="C2109" s="6" t="s">
        <v>1317</v>
      </c>
      <c r="D2109" s="6" t="s">
        <v>1317</v>
      </c>
      <c r="E2109" s="6" t="s">
        <v>1257</v>
      </c>
      <c r="G2109" s="6" t="s">
        <v>1258</v>
      </c>
      <c r="H2109" s="6" t="s">
        <v>1318</v>
      </c>
      <c r="I2109" s="6" t="s">
        <v>1181</v>
      </c>
      <c r="J2109" s="6" t="s">
        <v>1365</v>
      </c>
      <c r="K2109" s="12">
        <v>5</v>
      </c>
      <c r="L2109" s="9">
        <v>238.87</v>
      </c>
      <c r="M2109" s="12">
        <v>3256.22</v>
      </c>
      <c r="N2109" s="12">
        <v>3086</v>
      </c>
      <c r="O2109" s="11">
        <f t="shared" si="285"/>
        <v>13.631766232678862</v>
      </c>
      <c r="P2109" s="12">
        <f t="shared" si="278"/>
        <v>12.919161049943483</v>
      </c>
      <c r="Q2109" s="12">
        <f t="shared" si="279"/>
        <v>26.550927282622343</v>
      </c>
      <c r="R2109" s="6" t="str">
        <f t="shared" si="280"/>
        <v>YES</v>
      </c>
      <c r="S2109" s="6" t="str">
        <f t="shared" si="283"/>
        <v>YES</v>
      </c>
      <c r="T2109" s="12">
        <f t="shared" si="284"/>
        <v>2985.875</v>
      </c>
      <c r="U2109" s="12">
        <f t="shared" si="281"/>
        <v>6342.2199999999993</v>
      </c>
      <c r="V2109" s="12">
        <f t="shared" si="282"/>
        <v>-3356.3449999999993</v>
      </c>
    </row>
    <row r="2110" spans="1:22" x14ac:dyDescent="0.25">
      <c r="A2110" s="6" t="s">
        <v>24</v>
      </c>
      <c r="B2110" s="6" t="s">
        <v>23</v>
      </c>
      <c r="C2110" s="6" t="s">
        <v>1317</v>
      </c>
      <c r="D2110" s="6" t="s">
        <v>1317</v>
      </c>
      <c r="E2110" s="6" t="s">
        <v>1257</v>
      </c>
      <c r="G2110" s="6" t="s">
        <v>1258</v>
      </c>
      <c r="H2110" s="6" t="s">
        <v>1318</v>
      </c>
      <c r="I2110" s="6" t="s">
        <v>1181</v>
      </c>
      <c r="J2110" s="6" t="s">
        <v>1366</v>
      </c>
      <c r="K2110" s="12">
        <v>5</v>
      </c>
      <c r="L2110" s="9">
        <v>51.26</v>
      </c>
      <c r="M2110" s="12">
        <v>696.1</v>
      </c>
      <c r="N2110" s="12">
        <v>176</v>
      </c>
      <c r="O2110" s="11">
        <f t="shared" si="285"/>
        <v>13.579789309403044</v>
      </c>
      <c r="P2110" s="12">
        <f t="shared" si="278"/>
        <v>3.4334763948497855</v>
      </c>
      <c r="Q2110" s="12">
        <f t="shared" si="279"/>
        <v>17.013265704252831</v>
      </c>
      <c r="R2110" s="6" t="str">
        <f t="shared" si="280"/>
        <v>YES</v>
      </c>
      <c r="S2110" s="6" t="str">
        <f t="shared" si="283"/>
        <v>YES</v>
      </c>
      <c r="T2110" s="12">
        <f t="shared" si="284"/>
        <v>640.75</v>
      </c>
      <c r="U2110" s="12">
        <f t="shared" si="281"/>
        <v>872.1</v>
      </c>
      <c r="V2110" s="12">
        <f t="shared" si="282"/>
        <v>-231.35000000000002</v>
      </c>
    </row>
    <row r="2111" spans="1:22" x14ac:dyDescent="0.25">
      <c r="A2111" s="6" t="s">
        <v>24</v>
      </c>
      <c r="B2111" s="6" t="s">
        <v>23</v>
      </c>
      <c r="C2111" s="6" t="s">
        <v>1317</v>
      </c>
      <c r="D2111" s="6" t="s">
        <v>1317</v>
      </c>
      <c r="E2111" s="6" t="s">
        <v>1257</v>
      </c>
      <c r="G2111" s="6" t="s">
        <v>1258</v>
      </c>
      <c r="H2111" s="6" t="s">
        <v>1318</v>
      </c>
      <c r="I2111" s="6" t="s">
        <v>1181</v>
      </c>
      <c r="J2111" s="6" t="s">
        <v>1367</v>
      </c>
      <c r="K2111" s="12">
        <v>5</v>
      </c>
      <c r="L2111" s="9">
        <v>360.82</v>
      </c>
      <c r="M2111" s="12">
        <v>1862.15</v>
      </c>
      <c r="N2111" s="12">
        <v>12559</v>
      </c>
      <c r="O2111" s="11">
        <f t="shared" si="285"/>
        <v>5.1608835430408515</v>
      </c>
      <c r="P2111" s="12">
        <f t="shared" si="278"/>
        <v>34.806828889751124</v>
      </c>
      <c r="Q2111" s="12">
        <f t="shared" si="279"/>
        <v>39.967712432791977</v>
      </c>
      <c r="R2111" s="6" t="str">
        <f t="shared" si="280"/>
        <v>YES</v>
      </c>
      <c r="S2111" s="6" t="str">
        <f t="shared" si="283"/>
        <v>YES</v>
      </c>
      <c r="T2111" s="12">
        <f t="shared" si="284"/>
        <v>4510.25</v>
      </c>
      <c r="U2111" s="12">
        <f t="shared" si="281"/>
        <v>14421.15</v>
      </c>
      <c r="V2111" s="12">
        <f t="shared" si="282"/>
        <v>-9910.9</v>
      </c>
    </row>
    <row r="2112" spans="1:22" x14ac:dyDescent="0.25">
      <c r="A2112" s="6" t="s">
        <v>24</v>
      </c>
      <c r="B2112" s="6" t="s">
        <v>23</v>
      </c>
      <c r="C2112" s="6" t="s">
        <v>1317</v>
      </c>
      <c r="D2112" s="6" t="s">
        <v>1317</v>
      </c>
      <c r="E2112" s="6" t="s">
        <v>1257</v>
      </c>
      <c r="G2112" s="6" t="s">
        <v>1258</v>
      </c>
      <c r="H2112" s="6" t="s">
        <v>1318</v>
      </c>
      <c r="I2112" s="6" t="s">
        <v>1181</v>
      </c>
      <c r="J2112" s="6" t="s">
        <v>1368</v>
      </c>
      <c r="K2112" s="12">
        <v>5</v>
      </c>
      <c r="L2112" s="9">
        <v>350.53</v>
      </c>
      <c r="M2112" s="12">
        <v>1752.65</v>
      </c>
      <c r="N2112" s="12">
        <v>14277</v>
      </c>
      <c r="O2112" s="11">
        <f t="shared" si="285"/>
        <v>5.0000000000000009</v>
      </c>
      <c r="P2112" s="12">
        <f t="shared" si="278"/>
        <v>40.729752089692752</v>
      </c>
      <c r="Q2112" s="12">
        <f t="shared" si="279"/>
        <v>45.729752089692752</v>
      </c>
      <c r="R2112" s="6" t="str">
        <f t="shared" si="280"/>
        <v>YES</v>
      </c>
      <c r="S2112" s="6" t="str">
        <f t="shared" si="283"/>
        <v>YES</v>
      </c>
      <c r="T2112" s="12">
        <f t="shared" si="284"/>
        <v>4381.625</v>
      </c>
      <c r="U2112" s="12">
        <f t="shared" si="281"/>
        <v>16029.65</v>
      </c>
      <c r="V2112" s="12">
        <f t="shared" si="282"/>
        <v>-11648.025</v>
      </c>
    </row>
    <row r="2113" spans="1:22" x14ac:dyDescent="0.25">
      <c r="A2113" s="6" t="s">
        <v>24</v>
      </c>
      <c r="B2113" s="6" t="s">
        <v>23</v>
      </c>
      <c r="C2113" s="6" t="s">
        <v>1317</v>
      </c>
      <c r="D2113" s="6" t="s">
        <v>1317</v>
      </c>
      <c r="E2113" s="6" t="s">
        <v>1257</v>
      </c>
      <c r="G2113" s="6" t="s">
        <v>1258</v>
      </c>
      <c r="H2113" s="6" t="s">
        <v>1318</v>
      </c>
      <c r="I2113" s="6" t="s">
        <v>1181</v>
      </c>
      <c r="J2113" s="6" t="s">
        <v>1369</v>
      </c>
      <c r="K2113" s="12">
        <v>5</v>
      </c>
      <c r="L2113" s="9">
        <v>400.32</v>
      </c>
      <c r="M2113" s="12">
        <v>2137.13</v>
      </c>
      <c r="N2113" s="12">
        <v>11152</v>
      </c>
      <c r="O2113" s="11">
        <f t="shared" si="285"/>
        <v>5.338554156674661</v>
      </c>
      <c r="P2113" s="12">
        <f t="shared" si="278"/>
        <v>27.857713828936852</v>
      </c>
      <c r="Q2113" s="12">
        <f t="shared" si="279"/>
        <v>33.196267985611513</v>
      </c>
      <c r="R2113" s="6" t="str">
        <f t="shared" si="280"/>
        <v>YES</v>
      </c>
      <c r="S2113" s="6" t="str">
        <f t="shared" si="283"/>
        <v>YES</v>
      </c>
      <c r="T2113" s="12">
        <f t="shared" si="284"/>
        <v>5004</v>
      </c>
      <c r="U2113" s="12">
        <f t="shared" si="281"/>
        <v>13289.130000000001</v>
      </c>
      <c r="V2113" s="12">
        <f t="shared" si="282"/>
        <v>-8285.130000000001</v>
      </c>
    </row>
    <row r="2114" spans="1:22" x14ac:dyDescent="0.25">
      <c r="A2114" s="6" t="s">
        <v>24</v>
      </c>
      <c r="B2114" s="6" t="s">
        <v>23</v>
      </c>
      <c r="C2114" s="6" t="s">
        <v>1317</v>
      </c>
      <c r="D2114" s="6" t="s">
        <v>1317</v>
      </c>
      <c r="E2114" s="6" t="s">
        <v>1257</v>
      </c>
      <c r="G2114" s="6" t="s">
        <v>1258</v>
      </c>
      <c r="H2114" s="6" t="s">
        <v>1318</v>
      </c>
      <c r="I2114" s="6" t="s">
        <v>1181</v>
      </c>
      <c r="J2114" s="6" t="s">
        <v>1370</v>
      </c>
      <c r="K2114" s="12">
        <v>5</v>
      </c>
      <c r="L2114" s="9">
        <v>322.88</v>
      </c>
      <c r="M2114" s="12">
        <v>1710.08</v>
      </c>
      <c r="N2114" s="12">
        <v>6588</v>
      </c>
      <c r="O2114" s="11">
        <f t="shared" si="285"/>
        <v>5.2963330029732409</v>
      </c>
      <c r="P2114" s="12">
        <f t="shared" ref="P2114:P2177" si="286">N2114/L2114</f>
        <v>20.403865213082259</v>
      </c>
      <c r="Q2114" s="12">
        <f t="shared" ref="Q2114:Q2177" si="287">(M2114+N2114)/L2114</f>
        <v>25.700198216055501</v>
      </c>
      <c r="R2114" s="6" t="str">
        <f t="shared" ref="R2114:R2177" si="288">IF(Q2114&gt;12.49,"YES","NO")</f>
        <v>YES</v>
      </c>
      <c r="S2114" s="6" t="str">
        <f t="shared" si="283"/>
        <v>YES</v>
      </c>
      <c r="T2114" s="12">
        <f t="shared" si="284"/>
        <v>4036</v>
      </c>
      <c r="U2114" s="12">
        <f t="shared" ref="U2114:U2177" si="289">M2114+N2114</f>
        <v>8298.08</v>
      </c>
      <c r="V2114" s="12">
        <f t="shared" ref="V2114:V2177" si="290">T2114-U2114</f>
        <v>-4262.08</v>
      </c>
    </row>
    <row r="2115" spans="1:22" x14ac:dyDescent="0.25">
      <c r="A2115" s="6" t="s">
        <v>24</v>
      </c>
      <c r="B2115" s="6" t="s">
        <v>23</v>
      </c>
      <c r="C2115" s="6" t="s">
        <v>1317</v>
      </c>
      <c r="D2115" s="6" t="s">
        <v>1317</v>
      </c>
      <c r="E2115" s="6" t="s">
        <v>1257</v>
      </c>
      <c r="G2115" s="6" t="s">
        <v>1258</v>
      </c>
      <c r="H2115" s="6" t="s">
        <v>1318</v>
      </c>
      <c r="I2115" s="6" t="s">
        <v>1181</v>
      </c>
      <c r="J2115" s="6" t="s">
        <v>1371</v>
      </c>
      <c r="K2115" s="12">
        <v>5</v>
      </c>
      <c r="L2115" s="9">
        <v>83.57</v>
      </c>
      <c r="M2115" s="12">
        <v>742.25</v>
      </c>
      <c r="N2115" s="12">
        <v>2344.25</v>
      </c>
      <c r="O2115" s="11">
        <f t="shared" si="285"/>
        <v>8.881775756850546</v>
      </c>
      <c r="P2115" s="12">
        <f t="shared" si="286"/>
        <v>28.051334210841212</v>
      </c>
      <c r="Q2115" s="12">
        <f t="shared" si="287"/>
        <v>36.933109967691756</v>
      </c>
      <c r="R2115" s="6" t="str">
        <f t="shared" si="288"/>
        <v>YES</v>
      </c>
      <c r="S2115" s="6" t="str">
        <f t="shared" si="283"/>
        <v>YES</v>
      </c>
      <c r="T2115" s="12">
        <f t="shared" si="284"/>
        <v>1044.625</v>
      </c>
      <c r="U2115" s="12">
        <f t="shared" si="289"/>
        <v>3086.5</v>
      </c>
      <c r="V2115" s="12">
        <f t="shared" si="290"/>
        <v>-2041.875</v>
      </c>
    </row>
    <row r="2116" spans="1:22" x14ac:dyDescent="0.25">
      <c r="A2116" s="6" t="s">
        <v>24</v>
      </c>
      <c r="B2116" s="6" t="s">
        <v>23</v>
      </c>
      <c r="C2116" s="6" t="s">
        <v>1317</v>
      </c>
      <c r="D2116" s="6" t="s">
        <v>1317</v>
      </c>
      <c r="E2116" s="6" t="s">
        <v>1257</v>
      </c>
      <c r="G2116" s="6" t="s">
        <v>1258</v>
      </c>
      <c r="H2116" s="6" t="s">
        <v>1318</v>
      </c>
      <c r="I2116" s="6" t="s">
        <v>1181</v>
      </c>
      <c r="J2116" s="6" t="s">
        <v>1372</v>
      </c>
      <c r="K2116" s="12">
        <v>5</v>
      </c>
      <c r="L2116" s="9">
        <v>483.64</v>
      </c>
      <c r="M2116" s="12">
        <v>2593.94</v>
      </c>
      <c r="N2116" s="12">
        <v>12642.68</v>
      </c>
      <c r="O2116" s="11">
        <f t="shared" si="285"/>
        <v>5.3633694483500127</v>
      </c>
      <c r="P2116" s="12">
        <f t="shared" si="286"/>
        <v>26.14068315275825</v>
      </c>
      <c r="Q2116" s="12">
        <f t="shared" si="287"/>
        <v>31.504052601108263</v>
      </c>
      <c r="R2116" s="6" t="str">
        <f t="shared" si="288"/>
        <v>YES</v>
      </c>
      <c r="S2116" s="6" t="str">
        <f t="shared" ref="S2116:S2179" si="291">IF(O2116&gt;3.32,"YES","NO")</f>
        <v>YES</v>
      </c>
      <c r="T2116" s="12">
        <f t="shared" ref="T2116:T2179" si="292">L2116*12.5</f>
        <v>6045.5</v>
      </c>
      <c r="U2116" s="12">
        <f t="shared" si="289"/>
        <v>15236.62</v>
      </c>
      <c r="V2116" s="12">
        <f t="shared" si="290"/>
        <v>-9191.1200000000008</v>
      </c>
    </row>
    <row r="2117" spans="1:22" x14ac:dyDescent="0.25">
      <c r="A2117" s="6" t="s">
        <v>24</v>
      </c>
      <c r="B2117" s="6" t="s">
        <v>23</v>
      </c>
      <c r="C2117" s="6" t="s">
        <v>1317</v>
      </c>
      <c r="D2117" s="6" t="s">
        <v>1317</v>
      </c>
      <c r="E2117" s="6" t="s">
        <v>1257</v>
      </c>
      <c r="G2117" s="6" t="s">
        <v>1258</v>
      </c>
      <c r="H2117" s="6" t="s">
        <v>1318</v>
      </c>
      <c r="I2117" s="6" t="s">
        <v>1181</v>
      </c>
      <c r="J2117" s="6" t="s">
        <v>1373</v>
      </c>
      <c r="K2117" s="12">
        <v>5</v>
      </c>
      <c r="L2117" s="9">
        <v>485.18</v>
      </c>
      <c r="M2117" s="12">
        <v>2667.11</v>
      </c>
      <c r="N2117" s="12">
        <v>7110</v>
      </c>
      <c r="O2117" s="11">
        <f t="shared" si="285"/>
        <v>5.497155694793685</v>
      </c>
      <c r="P2117" s="12">
        <f t="shared" si="286"/>
        <v>14.654355084710829</v>
      </c>
      <c r="Q2117" s="12">
        <f t="shared" si="287"/>
        <v>20.151510779504516</v>
      </c>
      <c r="R2117" s="6" t="str">
        <f t="shared" si="288"/>
        <v>YES</v>
      </c>
      <c r="S2117" s="6" t="str">
        <f t="shared" si="291"/>
        <v>YES</v>
      </c>
      <c r="T2117" s="12">
        <f t="shared" si="292"/>
        <v>6064.75</v>
      </c>
      <c r="U2117" s="12">
        <f t="shared" si="289"/>
        <v>9777.11</v>
      </c>
      <c r="V2117" s="12">
        <f t="shared" si="290"/>
        <v>-3712.3600000000006</v>
      </c>
    </row>
    <row r="2118" spans="1:22" x14ac:dyDescent="0.25">
      <c r="A2118" s="6" t="s">
        <v>24</v>
      </c>
      <c r="B2118" s="6" t="s">
        <v>23</v>
      </c>
      <c r="C2118" s="6" t="s">
        <v>1317</v>
      </c>
      <c r="D2118" s="6" t="s">
        <v>1317</v>
      </c>
      <c r="E2118" s="6" t="s">
        <v>1257</v>
      </c>
      <c r="G2118" s="6" t="s">
        <v>1258</v>
      </c>
      <c r="H2118" s="6" t="s">
        <v>1318</v>
      </c>
      <c r="I2118" s="6" t="s">
        <v>1181</v>
      </c>
      <c r="J2118" s="6" t="s">
        <v>1374</v>
      </c>
      <c r="K2118" s="12">
        <v>5</v>
      </c>
      <c r="L2118" s="9">
        <v>520.62</v>
      </c>
      <c r="M2118" s="12">
        <v>3456.57</v>
      </c>
      <c r="N2118" s="12">
        <v>15048</v>
      </c>
      <c r="O2118" s="11">
        <f t="shared" si="285"/>
        <v>6.6393338711536245</v>
      </c>
      <c r="P2118" s="12">
        <f t="shared" si="286"/>
        <v>28.903999078022359</v>
      </c>
      <c r="Q2118" s="12">
        <f t="shared" si="287"/>
        <v>35.543332949175984</v>
      </c>
      <c r="R2118" s="6" t="str">
        <f t="shared" si="288"/>
        <v>YES</v>
      </c>
      <c r="S2118" s="6" t="str">
        <f t="shared" si="291"/>
        <v>YES</v>
      </c>
      <c r="T2118" s="12">
        <f t="shared" si="292"/>
        <v>6507.75</v>
      </c>
      <c r="U2118" s="12">
        <f t="shared" si="289"/>
        <v>18504.57</v>
      </c>
      <c r="V2118" s="12">
        <f t="shared" si="290"/>
        <v>-11996.82</v>
      </c>
    </row>
    <row r="2119" spans="1:22" x14ac:dyDescent="0.25">
      <c r="A2119" s="6" t="s">
        <v>24</v>
      </c>
      <c r="B2119" s="6" t="s">
        <v>23</v>
      </c>
      <c r="C2119" s="6" t="s">
        <v>1317</v>
      </c>
      <c r="D2119" s="6" t="s">
        <v>1317</v>
      </c>
      <c r="E2119" s="6" t="s">
        <v>1257</v>
      </c>
      <c r="G2119" s="6" t="s">
        <v>1258</v>
      </c>
      <c r="H2119" s="6" t="s">
        <v>1318</v>
      </c>
      <c r="I2119" s="6" t="s">
        <v>1181</v>
      </c>
      <c r="J2119" s="6" t="s">
        <v>1375</v>
      </c>
      <c r="K2119" s="12">
        <v>5</v>
      </c>
      <c r="L2119" s="9">
        <v>207.71</v>
      </c>
      <c r="M2119" s="12">
        <v>1130.46</v>
      </c>
      <c r="N2119" s="12">
        <v>4111</v>
      </c>
      <c r="O2119" s="11">
        <f t="shared" si="285"/>
        <v>5.4424919358721295</v>
      </c>
      <c r="P2119" s="12">
        <f t="shared" si="286"/>
        <v>19.792017717009291</v>
      </c>
      <c r="Q2119" s="12">
        <f t="shared" si="287"/>
        <v>25.234509652881421</v>
      </c>
      <c r="R2119" s="6" t="str">
        <f t="shared" si="288"/>
        <v>YES</v>
      </c>
      <c r="S2119" s="6" t="str">
        <f t="shared" si="291"/>
        <v>YES</v>
      </c>
      <c r="T2119" s="12">
        <f t="shared" si="292"/>
        <v>2596.375</v>
      </c>
      <c r="U2119" s="12">
        <f t="shared" si="289"/>
        <v>5241.46</v>
      </c>
      <c r="V2119" s="12">
        <f t="shared" si="290"/>
        <v>-2645.085</v>
      </c>
    </row>
    <row r="2120" spans="1:22" x14ac:dyDescent="0.25">
      <c r="A2120" s="6" t="s">
        <v>24</v>
      </c>
      <c r="B2120" s="6" t="s">
        <v>23</v>
      </c>
      <c r="C2120" s="6" t="s">
        <v>1317</v>
      </c>
      <c r="D2120" s="6" t="s">
        <v>1317</v>
      </c>
      <c r="E2120" s="6" t="s">
        <v>1257</v>
      </c>
      <c r="G2120" s="6" t="s">
        <v>1258</v>
      </c>
      <c r="H2120" s="6" t="s">
        <v>1318</v>
      </c>
      <c r="I2120" s="6" t="s">
        <v>1181</v>
      </c>
      <c r="J2120" s="6" t="s">
        <v>1376</v>
      </c>
      <c r="K2120" s="12">
        <v>5</v>
      </c>
      <c r="L2120" s="9">
        <v>207.91</v>
      </c>
      <c r="M2120" s="12">
        <v>1039.55</v>
      </c>
      <c r="N2120" s="12">
        <v>6730</v>
      </c>
      <c r="O2120" s="11">
        <f t="shared" si="285"/>
        <v>5</v>
      </c>
      <c r="P2120" s="12">
        <f t="shared" si="286"/>
        <v>32.369775383579437</v>
      </c>
      <c r="Q2120" s="12">
        <f t="shared" si="287"/>
        <v>37.369775383579437</v>
      </c>
      <c r="R2120" s="6" t="str">
        <f t="shared" si="288"/>
        <v>YES</v>
      </c>
      <c r="S2120" s="6" t="str">
        <f t="shared" si="291"/>
        <v>YES</v>
      </c>
      <c r="T2120" s="12">
        <f t="shared" si="292"/>
        <v>2598.875</v>
      </c>
      <c r="U2120" s="12">
        <f t="shared" si="289"/>
        <v>7769.55</v>
      </c>
      <c r="V2120" s="12">
        <f t="shared" si="290"/>
        <v>-5170.6750000000002</v>
      </c>
    </row>
    <row r="2121" spans="1:22" x14ac:dyDescent="0.25">
      <c r="A2121" s="6" t="s">
        <v>24</v>
      </c>
      <c r="B2121" s="6" t="s">
        <v>23</v>
      </c>
      <c r="C2121" s="6" t="s">
        <v>1317</v>
      </c>
      <c r="D2121" s="6" t="s">
        <v>1317</v>
      </c>
      <c r="E2121" s="6" t="s">
        <v>1257</v>
      </c>
      <c r="G2121" s="6" t="s">
        <v>1258</v>
      </c>
      <c r="H2121" s="6" t="s">
        <v>1318</v>
      </c>
      <c r="I2121" s="6" t="s">
        <v>1181</v>
      </c>
      <c r="J2121" s="6" t="s">
        <v>1377</v>
      </c>
      <c r="K2121" s="12">
        <v>5</v>
      </c>
      <c r="L2121" s="9">
        <v>125.38</v>
      </c>
      <c r="M2121" s="12">
        <v>951.9</v>
      </c>
      <c r="N2121" s="12">
        <v>4395</v>
      </c>
      <c r="O2121" s="11">
        <f t="shared" si="285"/>
        <v>7.5921199553357797</v>
      </c>
      <c r="P2121" s="12">
        <f t="shared" si="286"/>
        <v>35.053437549848461</v>
      </c>
      <c r="Q2121" s="12">
        <f t="shared" si="287"/>
        <v>42.645557505184236</v>
      </c>
      <c r="R2121" s="6" t="str">
        <f t="shared" si="288"/>
        <v>YES</v>
      </c>
      <c r="S2121" s="6" t="str">
        <f t="shared" si="291"/>
        <v>YES</v>
      </c>
      <c r="T2121" s="12">
        <f t="shared" si="292"/>
        <v>1567.25</v>
      </c>
      <c r="U2121" s="12">
        <f t="shared" si="289"/>
        <v>5346.9</v>
      </c>
      <c r="V2121" s="12">
        <f t="shared" si="290"/>
        <v>-3779.6499999999996</v>
      </c>
    </row>
    <row r="2122" spans="1:22" x14ac:dyDescent="0.25">
      <c r="A2122" s="6" t="s">
        <v>24</v>
      </c>
      <c r="B2122" s="6" t="s">
        <v>23</v>
      </c>
      <c r="C2122" s="6" t="s">
        <v>1317</v>
      </c>
      <c r="D2122" s="6" t="s">
        <v>1317</v>
      </c>
      <c r="E2122" s="6" t="s">
        <v>1257</v>
      </c>
      <c r="G2122" s="6" t="s">
        <v>1258</v>
      </c>
      <c r="H2122" s="6" t="s">
        <v>1318</v>
      </c>
      <c r="I2122" s="6" t="s">
        <v>1181</v>
      </c>
      <c r="J2122" s="6" t="s">
        <v>1378</v>
      </c>
      <c r="K2122" s="12">
        <v>5</v>
      </c>
      <c r="L2122" s="9">
        <v>307.19</v>
      </c>
      <c r="M2122" s="12">
        <v>1535.95</v>
      </c>
      <c r="N2122" s="12">
        <v>8379.15</v>
      </c>
      <c r="O2122" s="11">
        <f t="shared" si="285"/>
        <v>5</v>
      </c>
      <c r="P2122" s="12">
        <f t="shared" si="286"/>
        <v>27.276766821836649</v>
      </c>
      <c r="Q2122" s="12">
        <f t="shared" si="287"/>
        <v>32.276766821836652</v>
      </c>
      <c r="R2122" s="6" t="str">
        <f t="shared" si="288"/>
        <v>YES</v>
      </c>
      <c r="S2122" s="6" t="str">
        <f t="shared" si="291"/>
        <v>YES</v>
      </c>
      <c r="T2122" s="12">
        <f t="shared" si="292"/>
        <v>3839.875</v>
      </c>
      <c r="U2122" s="12">
        <f t="shared" si="289"/>
        <v>9915.1</v>
      </c>
      <c r="V2122" s="12">
        <f t="shared" si="290"/>
        <v>-6075.2250000000004</v>
      </c>
    </row>
    <row r="2123" spans="1:22" x14ac:dyDescent="0.25">
      <c r="A2123" s="6" t="s">
        <v>24</v>
      </c>
      <c r="B2123" s="6" t="s">
        <v>23</v>
      </c>
      <c r="C2123" s="6" t="s">
        <v>1317</v>
      </c>
      <c r="D2123" s="6" t="s">
        <v>1317</v>
      </c>
      <c r="E2123" s="6" t="s">
        <v>1257</v>
      </c>
      <c r="G2123" s="6" t="s">
        <v>1258</v>
      </c>
      <c r="H2123" s="6" t="s">
        <v>1318</v>
      </c>
      <c r="I2123" s="6" t="s">
        <v>1181</v>
      </c>
      <c r="J2123" s="6" t="s">
        <v>1379</v>
      </c>
      <c r="K2123" s="12">
        <v>5</v>
      </c>
      <c r="L2123" s="9">
        <v>578.54</v>
      </c>
      <c r="M2123" s="12">
        <v>5828.45</v>
      </c>
      <c r="N2123" s="12">
        <v>14536.67</v>
      </c>
      <c r="O2123" s="11">
        <f t="shared" si="285"/>
        <v>10.074411449510839</v>
      </c>
      <c r="P2123" s="12">
        <f t="shared" si="286"/>
        <v>25.126473536834101</v>
      </c>
      <c r="Q2123" s="12">
        <f t="shared" si="287"/>
        <v>35.200884986344938</v>
      </c>
      <c r="R2123" s="6" t="str">
        <f t="shared" si="288"/>
        <v>YES</v>
      </c>
      <c r="S2123" s="6" t="str">
        <f t="shared" si="291"/>
        <v>YES</v>
      </c>
      <c r="T2123" s="12">
        <f t="shared" si="292"/>
        <v>7231.75</v>
      </c>
      <c r="U2123" s="12">
        <f t="shared" si="289"/>
        <v>20365.12</v>
      </c>
      <c r="V2123" s="12">
        <f t="shared" si="290"/>
        <v>-13133.369999999999</v>
      </c>
    </row>
    <row r="2124" spans="1:22" x14ac:dyDescent="0.25">
      <c r="A2124" s="6" t="s">
        <v>24</v>
      </c>
      <c r="B2124" s="6" t="s">
        <v>23</v>
      </c>
      <c r="C2124" s="6" t="s">
        <v>1317</v>
      </c>
      <c r="D2124" s="6" t="s">
        <v>1317</v>
      </c>
      <c r="E2124" s="6" t="s">
        <v>1257</v>
      </c>
      <c r="G2124" s="6" t="s">
        <v>1258</v>
      </c>
      <c r="H2124" s="6" t="s">
        <v>1318</v>
      </c>
      <c r="I2124" s="6" t="s">
        <v>1181</v>
      </c>
      <c r="J2124" s="6" t="s">
        <v>1380</v>
      </c>
      <c r="K2124" s="12">
        <v>5</v>
      </c>
      <c r="L2124" s="9">
        <v>373.28</v>
      </c>
      <c r="M2124" s="12">
        <v>1896.4</v>
      </c>
      <c r="N2124" s="12">
        <v>12250</v>
      </c>
      <c r="O2124" s="11">
        <f t="shared" si="285"/>
        <v>5.0803686240891563</v>
      </c>
      <c r="P2124" s="12">
        <f t="shared" si="286"/>
        <v>32.817188169738536</v>
      </c>
      <c r="Q2124" s="12">
        <f t="shared" si="287"/>
        <v>37.89755679382769</v>
      </c>
      <c r="R2124" s="6" t="str">
        <f t="shared" si="288"/>
        <v>YES</v>
      </c>
      <c r="S2124" s="6" t="str">
        <f t="shared" si="291"/>
        <v>YES</v>
      </c>
      <c r="T2124" s="12">
        <f t="shared" si="292"/>
        <v>4666</v>
      </c>
      <c r="U2124" s="12">
        <f t="shared" si="289"/>
        <v>14146.4</v>
      </c>
      <c r="V2124" s="12">
        <f t="shared" si="290"/>
        <v>-9480.4</v>
      </c>
    </row>
    <row r="2125" spans="1:22" x14ac:dyDescent="0.25">
      <c r="A2125" s="6" t="s">
        <v>24</v>
      </c>
      <c r="B2125" s="6" t="s">
        <v>23</v>
      </c>
      <c r="C2125" s="6" t="s">
        <v>1317</v>
      </c>
      <c r="D2125" s="6" t="s">
        <v>1317</v>
      </c>
      <c r="E2125" s="6" t="s">
        <v>1257</v>
      </c>
      <c r="G2125" s="6" t="s">
        <v>1258</v>
      </c>
      <c r="H2125" s="6" t="s">
        <v>1318</v>
      </c>
      <c r="I2125" s="6" t="s">
        <v>1181</v>
      </c>
      <c r="J2125" s="6" t="s">
        <v>1381</v>
      </c>
      <c r="K2125" s="12">
        <v>5</v>
      </c>
      <c r="L2125" s="9">
        <v>366.91</v>
      </c>
      <c r="M2125" s="12">
        <v>1876.7</v>
      </c>
      <c r="N2125" s="12">
        <v>5438</v>
      </c>
      <c r="O2125" s="11">
        <f t="shared" si="285"/>
        <v>5.1148783080319422</v>
      </c>
      <c r="P2125" s="12">
        <f t="shared" si="286"/>
        <v>14.821073287727234</v>
      </c>
      <c r="Q2125" s="12">
        <f t="shared" si="287"/>
        <v>19.935951595759175</v>
      </c>
      <c r="R2125" s="6" t="str">
        <f t="shared" si="288"/>
        <v>YES</v>
      </c>
      <c r="S2125" s="6" t="str">
        <f t="shared" si="291"/>
        <v>YES</v>
      </c>
      <c r="T2125" s="12">
        <f t="shared" si="292"/>
        <v>4586.375</v>
      </c>
      <c r="U2125" s="12">
        <f t="shared" si="289"/>
        <v>7314.7</v>
      </c>
      <c r="V2125" s="12">
        <f t="shared" si="290"/>
        <v>-2728.3249999999998</v>
      </c>
    </row>
    <row r="2126" spans="1:22" x14ac:dyDescent="0.25">
      <c r="A2126" s="6" t="s">
        <v>24</v>
      </c>
      <c r="B2126" s="6" t="s">
        <v>23</v>
      </c>
      <c r="C2126" s="6" t="s">
        <v>1317</v>
      </c>
      <c r="D2126" s="6" t="s">
        <v>1317</v>
      </c>
      <c r="E2126" s="6" t="s">
        <v>1257</v>
      </c>
      <c r="G2126" s="6" t="s">
        <v>1258</v>
      </c>
      <c r="H2126" s="6" t="s">
        <v>1318</v>
      </c>
      <c r="I2126" s="6" t="s">
        <v>1181</v>
      </c>
      <c r="J2126" s="6" t="s">
        <v>1382</v>
      </c>
      <c r="K2126" s="12">
        <v>5</v>
      </c>
      <c r="L2126" s="9">
        <v>121.13</v>
      </c>
      <c r="M2126" s="12">
        <v>665.65</v>
      </c>
      <c r="N2126" s="12">
        <v>3490.2</v>
      </c>
      <c r="O2126" s="11">
        <f t="shared" si="285"/>
        <v>5.4953355898621314</v>
      </c>
      <c r="P2126" s="12">
        <f t="shared" si="286"/>
        <v>28.813671262280195</v>
      </c>
      <c r="Q2126" s="12">
        <f t="shared" si="287"/>
        <v>34.309006852142325</v>
      </c>
      <c r="R2126" s="6" t="str">
        <f t="shared" si="288"/>
        <v>YES</v>
      </c>
      <c r="S2126" s="6" t="str">
        <f t="shared" si="291"/>
        <v>YES</v>
      </c>
      <c r="T2126" s="12">
        <f t="shared" si="292"/>
        <v>1514.125</v>
      </c>
      <c r="U2126" s="12">
        <f t="shared" si="289"/>
        <v>4155.8499999999995</v>
      </c>
      <c r="V2126" s="12">
        <f t="shared" si="290"/>
        <v>-2641.7249999999995</v>
      </c>
    </row>
    <row r="2127" spans="1:22" x14ac:dyDescent="0.25">
      <c r="A2127" s="6" t="s">
        <v>24</v>
      </c>
      <c r="B2127" s="6" t="s">
        <v>23</v>
      </c>
      <c r="C2127" s="6" t="s">
        <v>1317</v>
      </c>
      <c r="D2127" s="6" t="s">
        <v>1317</v>
      </c>
      <c r="E2127" s="6" t="s">
        <v>1257</v>
      </c>
      <c r="G2127" s="6" t="s">
        <v>1258</v>
      </c>
      <c r="H2127" s="6" t="s">
        <v>1318</v>
      </c>
      <c r="I2127" s="6" t="s">
        <v>1181</v>
      </c>
      <c r="J2127" s="6" t="s">
        <v>1383</v>
      </c>
      <c r="K2127" s="12">
        <v>5</v>
      </c>
      <c r="L2127" s="9">
        <v>261.19</v>
      </c>
      <c r="M2127" s="12">
        <v>1398.05</v>
      </c>
      <c r="N2127" s="12">
        <v>3833</v>
      </c>
      <c r="O2127" s="11">
        <f t="shared" si="285"/>
        <v>5.3526168689459777</v>
      </c>
      <c r="P2127" s="12">
        <f t="shared" si="286"/>
        <v>14.675140702170834</v>
      </c>
      <c r="Q2127" s="12">
        <f t="shared" si="287"/>
        <v>20.027757571116812</v>
      </c>
      <c r="R2127" s="6" t="str">
        <f t="shared" si="288"/>
        <v>YES</v>
      </c>
      <c r="S2127" s="6" t="str">
        <f t="shared" si="291"/>
        <v>YES</v>
      </c>
      <c r="T2127" s="12">
        <f t="shared" si="292"/>
        <v>3264.875</v>
      </c>
      <c r="U2127" s="12">
        <f t="shared" si="289"/>
        <v>5231.05</v>
      </c>
      <c r="V2127" s="12">
        <f t="shared" si="290"/>
        <v>-1966.1750000000002</v>
      </c>
    </row>
    <row r="2128" spans="1:22" x14ac:dyDescent="0.25">
      <c r="A2128" s="6" t="s">
        <v>24</v>
      </c>
      <c r="B2128" s="6" t="s">
        <v>23</v>
      </c>
      <c r="C2128" s="6" t="s">
        <v>1317</v>
      </c>
      <c r="D2128" s="6" t="s">
        <v>1317</v>
      </c>
      <c r="E2128" s="6" t="s">
        <v>1257</v>
      </c>
      <c r="G2128" s="6" t="s">
        <v>1258</v>
      </c>
      <c r="H2128" s="6" t="s">
        <v>1318</v>
      </c>
      <c r="I2128" s="6" t="s">
        <v>1181</v>
      </c>
      <c r="J2128" s="6" t="s">
        <v>1384</v>
      </c>
      <c r="K2128" s="12">
        <v>5</v>
      </c>
      <c r="L2128" s="9">
        <v>301.12</v>
      </c>
      <c r="M2128" s="12">
        <v>4156.29</v>
      </c>
      <c r="N2128" s="12">
        <v>2952</v>
      </c>
      <c r="O2128" s="11">
        <f t="shared" si="285"/>
        <v>13.802769659936237</v>
      </c>
      <c r="P2128" s="12">
        <f t="shared" si="286"/>
        <v>9.8034006376195535</v>
      </c>
      <c r="Q2128" s="12">
        <f t="shared" si="287"/>
        <v>23.606170297555792</v>
      </c>
      <c r="R2128" s="6" t="str">
        <f t="shared" si="288"/>
        <v>YES</v>
      </c>
      <c r="S2128" s="6" t="str">
        <f t="shared" si="291"/>
        <v>YES</v>
      </c>
      <c r="T2128" s="12">
        <f t="shared" si="292"/>
        <v>3764</v>
      </c>
      <c r="U2128" s="12">
        <f t="shared" si="289"/>
        <v>7108.29</v>
      </c>
      <c r="V2128" s="12">
        <f t="shared" si="290"/>
        <v>-3344.29</v>
      </c>
    </row>
    <row r="2129" spans="1:22" x14ac:dyDescent="0.25">
      <c r="A2129" s="6" t="s">
        <v>24</v>
      </c>
      <c r="B2129" s="6" t="s">
        <v>23</v>
      </c>
      <c r="C2129" s="6" t="s">
        <v>1317</v>
      </c>
      <c r="D2129" s="6" t="s">
        <v>1317</v>
      </c>
      <c r="E2129" s="6" t="s">
        <v>1257</v>
      </c>
      <c r="G2129" s="6" t="s">
        <v>1258</v>
      </c>
      <c r="H2129" s="6" t="s">
        <v>1318</v>
      </c>
      <c r="I2129" s="6" t="s">
        <v>1181</v>
      </c>
      <c r="J2129" s="6" t="s">
        <v>1385</v>
      </c>
      <c r="K2129" s="12">
        <v>5</v>
      </c>
      <c r="L2129" s="9">
        <v>55.88</v>
      </c>
      <c r="M2129" s="12">
        <v>909.39</v>
      </c>
      <c r="N2129" s="12">
        <v>91.01</v>
      </c>
      <c r="O2129" s="11">
        <f t="shared" si="285"/>
        <v>16.273979957050823</v>
      </c>
      <c r="P2129" s="12">
        <f t="shared" si="286"/>
        <v>1.6286685755189692</v>
      </c>
      <c r="Q2129" s="12">
        <f t="shared" si="287"/>
        <v>17.902648532569792</v>
      </c>
      <c r="R2129" s="6" t="str">
        <f t="shared" si="288"/>
        <v>YES</v>
      </c>
      <c r="S2129" s="6" t="str">
        <f t="shared" si="291"/>
        <v>YES</v>
      </c>
      <c r="T2129" s="12">
        <f t="shared" si="292"/>
        <v>698.5</v>
      </c>
      <c r="U2129" s="12">
        <f t="shared" si="289"/>
        <v>1000.4</v>
      </c>
      <c r="V2129" s="12">
        <f t="shared" si="290"/>
        <v>-301.89999999999998</v>
      </c>
    </row>
    <row r="2130" spans="1:22" x14ac:dyDescent="0.25">
      <c r="A2130" s="6" t="s">
        <v>24</v>
      </c>
      <c r="B2130" s="6" t="s">
        <v>23</v>
      </c>
      <c r="C2130" s="6" t="s">
        <v>1317</v>
      </c>
      <c r="D2130" s="6" t="s">
        <v>1317</v>
      </c>
      <c r="E2130" s="6" t="s">
        <v>1257</v>
      </c>
      <c r="G2130" s="6" t="s">
        <v>1258</v>
      </c>
      <c r="H2130" s="6" t="s">
        <v>1318</v>
      </c>
      <c r="I2130" s="6" t="s">
        <v>1181</v>
      </c>
      <c r="J2130" s="6" t="s">
        <v>1386</v>
      </c>
      <c r="K2130" s="12">
        <v>5</v>
      </c>
      <c r="L2130" s="9">
        <v>106.97</v>
      </c>
      <c r="M2130" s="12">
        <v>656.88</v>
      </c>
      <c r="N2130" s="12">
        <v>2564</v>
      </c>
      <c r="O2130" s="11">
        <f t="shared" si="285"/>
        <v>6.1407871365803492</v>
      </c>
      <c r="P2130" s="12">
        <f t="shared" si="286"/>
        <v>23.969337197345052</v>
      </c>
      <c r="Q2130" s="12">
        <f t="shared" si="287"/>
        <v>30.110124333925402</v>
      </c>
      <c r="R2130" s="6" t="str">
        <f t="shared" si="288"/>
        <v>YES</v>
      </c>
      <c r="S2130" s="6" t="str">
        <f t="shared" si="291"/>
        <v>YES</v>
      </c>
      <c r="T2130" s="12">
        <f t="shared" si="292"/>
        <v>1337.125</v>
      </c>
      <c r="U2130" s="12">
        <f t="shared" si="289"/>
        <v>3220.88</v>
      </c>
      <c r="V2130" s="12">
        <f t="shared" si="290"/>
        <v>-1883.7550000000001</v>
      </c>
    </row>
    <row r="2131" spans="1:22" x14ac:dyDescent="0.25">
      <c r="A2131" s="6" t="s">
        <v>24</v>
      </c>
      <c r="B2131" s="6" t="s">
        <v>23</v>
      </c>
      <c r="C2131" s="6" t="s">
        <v>1317</v>
      </c>
      <c r="D2131" s="6" t="s">
        <v>1317</v>
      </c>
      <c r="E2131" s="6" t="s">
        <v>1257</v>
      </c>
      <c r="G2131" s="6" t="s">
        <v>1258</v>
      </c>
      <c r="H2131" s="6" t="s">
        <v>1318</v>
      </c>
      <c r="I2131" s="6" t="s">
        <v>1181</v>
      </c>
      <c r="J2131" s="6" t="s">
        <v>1387</v>
      </c>
      <c r="K2131" s="12">
        <v>5</v>
      </c>
      <c r="L2131" s="9">
        <v>437.45</v>
      </c>
      <c r="M2131" s="12">
        <v>2243.5</v>
      </c>
      <c r="N2131" s="12">
        <v>6145</v>
      </c>
      <c r="O2131" s="11">
        <f t="shared" si="285"/>
        <v>5.1285861241284723</v>
      </c>
      <c r="P2131" s="12">
        <f t="shared" si="286"/>
        <v>14.047319693679277</v>
      </c>
      <c r="Q2131" s="12">
        <f t="shared" si="287"/>
        <v>19.175905817807749</v>
      </c>
      <c r="R2131" s="6" t="str">
        <f t="shared" si="288"/>
        <v>YES</v>
      </c>
      <c r="S2131" s="6" t="str">
        <f t="shared" si="291"/>
        <v>YES</v>
      </c>
      <c r="T2131" s="12">
        <f t="shared" si="292"/>
        <v>5468.125</v>
      </c>
      <c r="U2131" s="12">
        <f t="shared" si="289"/>
        <v>8388.5</v>
      </c>
      <c r="V2131" s="12">
        <f t="shared" si="290"/>
        <v>-2920.375</v>
      </c>
    </row>
    <row r="2132" spans="1:22" x14ac:dyDescent="0.25">
      <c r="A2132" s="6" t="s">
        <v>24</v>
      </c>
      <c r="B2132" s="6" t="s">
        <v>23</v>
      </c>
      <c r="C2132" s="6" t="s">
        <v>1317</v>
      </c>
      <c r="D2132" s="6" t="s">
        <v>1317</v>
      </c>
      <c r="E2132" s="6" t="s">
        <v>1257</v>
      </c>
      <c r="G2132" s="6" t="s">
        <v>1258</v>
      </c>
      <c r="H2132" s="6" t="s">
        <v>1318</v>
      </c>
      <c r="I2132" s="6" t="s">
        <v>1181</v>
      </c>
      <c r="J2132" s="6" t="s">
        <v>1388</v>
      </c>
      <c r="K2132" s="12">
        <v>5</v>
      </c>
      <c r="L2132" s="9">
        <v>244.15</v>
      </c>
      <c r="M2132" s="12">
        <v>1220.75</v>
      </c>
      <c r="N2132" s="12">
        <v>6927.76</v>
      </c>
      <c r="O2132" s="11">
        <f t="shared" si="285"/>
        <v>5</v>
      </c>
      <c r="P2132" s="12">
        <f t="shared" si="286"/>
        <v>28.375015359410199</v>
      </c>
      <c r="Q2132" s="12">
        <f t="shared" si="287"/>
        <v>33.375015359410199</v>
      </c>
      <c r="R2132" s="6" t="str">
        <f t="shared" si="288"/>
        <v>YES</v>
      </c>
      <c r="S2132" s="6" t="str">
        <f t="shared" si="291"/>
        <v>YES</v>
      </c>
      <c r="T2132" s="12">
        <f t="shared" si="292"/>
        <v>3051.875</v>
      </c>
      <c r="U2132" s="12">
        <f t="shared" si="289"/>
        <v>8148.51</v>
      </c>
      <c r="V2132" s="12">
        <f t="shared" si="290"/>
        <v>-5096.6350000000002</v>
      </c>
    </row>
    <row r="2133" spans="1:22" x14ac:dyDescent="0.25">
      <c r="A2133" s="6" t="s">
        <v>24</v>
      </c>
      <c r="B2133" s="6" t="s">
        <v>23</v>
      </c>
      <c r="C2133" s="6" t="s">
        <v>1317</v>
      </c>
      <c r="D2133" s="6" t="s">
        <v>1317</v>
      </c>
      <c r="E2133" s="6" t="s">
        <v>1257</v>
      </c>
      <c r="G2133" s="6" t="s">
        <v>1258</v>
      </c>
      <c r="H2133" s="6" t="s">
        <v>1318</v>
      </c>
      <c r="I2133" s="6" t="s">
        <v>1181</v>
      </c>
      <c r="J2133" s="6" t="s">
        <v>1389</v>
      </c>
      <c r="K2133" s="12">
        <v>5</v>
      </c>
      <c r="L2133" s="9">
        <v>291.45</v>
      </c>
      <c r="M2133" s="12">
        <v>3721.2</v>
      </c>
      <c r="N2133" s="12">
        <v>8245</v>
      </c>
      <c r="O2133" s="11">
        <f t="shared" si="285"/>
        <v>12.767884714359239</v>
      </c>
      <c r="P2133" s="12">
        <f t="shared" si="286"/>
        <v>28.289586550008579</v>
      </c>
      <c r="Q2133" s="12">
        <f t="shared" si="287"/>
        <v>41.05747126436782</v>
      </c>
      <c r="R2133" s="6" t="str">
        <f t="shared" si="288"/>
        <v>YES</v>
      </c>
      <c r="S2133" s="6" t="str">
        <f t="shared" si="291"/>
        <v>YES</v>
      </c>
      <c r="T2133" s="12">
        <f t="shared" si="292"/>
        <v>3643.125</v>
      </c>
      <c r="U2133" s="12">
        <f t="shared" si="289"/>
        <v>11966.2</v>
      </c>
      <c r="V2133" s="12">
        <f t="shared" si="290"/>
        <v>-8323.0750000000007</v>
      </c>
    </row>
    <row r="2134" spans="1:22" x14ac:dyDescent="0.25">
      <c r="A2134" s="6" t="s">
        <v>24</v>
      </c>
      <c r="B2134" s="6" t="s">
        <v>23</v>
      </c>
      <c r="C2134" s="6" t="s">
        <v>1317</v>
      </c>
      <c r="D2134" s="6" t="s">
        <v>1317</v>
      </c>
      <c r="E2134" s="6" t="s">
        <v>1257</v>
      </c>
      <c r="G2134" s="6" t="s">
        <v>1258</v>
      </c>
      <c r="H2134" s="6" t="s">
        <v>1318</v>
      </c>
      <c r="I2134" s="6" t="s">
        <v>1181</v>
      </c>
      <c r="J2134" s="6" t="s">
        <v>1390</v>
      </c>
      <c r="K2134" s="12">
        <v>5</v>
      </c>
      <c r="L2134" s="9">
        <v>448.18</v>
      </c>
      <c r="M2134" s="12">
        <v>2528.38</v>
      </c>
      <c r="N2134" s="12">
        <v>15997.26</v>
      </c>
      <c r="O2134" s="11">
        <f t="shared" si="285"/>
        <v>5.6414387076621004</v>
      </c>
      <c r="P2134" s="12">
        <f t="shared" si="286"/>
        <v>35.693828372528891</v>
      </c>
      <c r="Q2134" s="12">
        <f t="shared" si="287"/>
        <v>41.335267080190995</v>
      </c>
      <c r="R2134" s="6" t="str">
        <f t="shared" si="288"/>
        <v>YES</v>
      </c>
      <c r="S2134" s="6" t="str">
        <f t="shared" si="291"/>
        <v>YES</v>
      </c>
      <c r="T2134" s="12">
        <f t="shared" si="292"/>
        <v>5602.25</v>
      </c>
      <c r="U2134" s="12">
        <f t="shared" si="289"/>
        <v>18525.64</v>
      </c>
      <c r="V2134" s="12">
        <f t="shared" si="290"/>
        <v>-12923.39</v>
      </c>
    </row>
    <row r="2135" spans="1:22" x14ac:dyDescent="0.25">
      <c r="A2135" s="6" t="s">
        <v>24</v>
      </c>
      <c r="B2135" s="6" t="s">
        <v>23</v>
      </c>
      <c r="C2135" s="6" t="s">
        <v>1317</v>
      </c>
      <c r="D2135" s="6" t="s">
        <v>1317</v>
      </c>
      <c r="E2135" s="6" t="s">
        <v>1257</v>
      </c>
      <c r="G2135" s="6" t="s">
        <v>1258</v>
      </c>
      <c r="H2135" s="6" t="s">
        <v>1318</v>
      </c>
      <c r="I2135" s="6" t="s">
        <v>1181</v>
      </c>
      <c r="J2135" s="6" t="s">
        <v>1391</v>
      </c>
      <c r="K2135" s="12">
        <v>5</v>
      </c>
      <c r="L2135" s="9">
        <v>429.17</v>
      </c>
      <c r="M2135" s="12">
        <v>2262.56</v>
      </c>
      <c r="N2135" s="12">
        <v>4721.3</v>
      </c>
      <c r="O2135" s="11">
        <f t="shared" si="285"/>
        <v>5.2719435188852897</v>
      </c>
      <c r="P2135" s="12">
        <f t="shared" si="286"/>
        <v>11.001001933965561</v>
      </c>
      <c r="Q2135" s="12">
        <f t="shared" si="287"/>
        <v>16.272945452850852</v>
      </c>
      <c r="R2135" s="6" t="str">
        <f t="shared" si="288"/>
        <v>YES</v>
      </c>
      <c r="S2135" s="6" t="str">
        <f t="shared" si="291"/>
        <v>YES</v>
      </c>
      <c r="T2135" s="12">
        <f t="shared" si="292"/>
        <v>5364.625</v>
      </c>
      <c r="U2135" s="12">
        <f t="shared" si="289"/>
        <v>6983.8600000000006</v>
      </c>
      <c r="V2135" s="12">
        <f t="shared" si="290"/>
        <v>-1619.2350000000006</v>
      </c>
    </row>
    <row r="2136" spans="1:22" x14ac:dyDescent="0.25">
      <c r="A2136" s="6" t="s">
        <v>24</v>
      </c>
      <c r="B2136" s="6" t="s">
        <v>23</v>
      </c>
      <c r="C2136" s="6" t="s">
        <v>1317</v>
      </c>
      <c r="D2136" s="6" t="s">
        <v>1317</v>
      </c>
      <c r="E2136" s="6" t="s">
        <v>1257</v>
      </c>
      <c r="G2136" s="6" t="s">
        <v>1258</v>
      </c>
      <c r="H2136" s="6" t="s">
        <v>1318</v>
      </c>
      <c r="I2136" s="6" t="s">
        <v>1181</v>
      </c>
      <c r="J2136" s="6" t="s">
        <v>1392</v>
      </c>
      <c r="K2136" s="12">
        <v>5</v>
      </c>
      <c r="L2136" s="9">
        <v>440.47</v>
      </c>
      <c r="M2136" s="12">
        <v>2230.48</v>
      </c>
      <c r="N2136" s="12">
        <v>13816.79</v>
      </c>
      <c r="O2136" s="11">
        <f t="shared" si="285"/>
        <v>5.0638636002451927</v>
      </c>
      <c r="P2136" s="12">
        <f t="shared" si="286"/>
        <v>31.368288419188595</v>
      </c>
      <c r="Q2136" s="12">
        <f t="shared" si="287"/>
        <v>36.432152019433786</v>
      </c>
      <c r="R2136" s="6" t="str">
        <f t="shared" si="288"/>
        <v>YES</v>
      </c>
      <c r="S2136" s="6" t="str">
        <f t="shared" si="291"/>
        <v>YES</v>
      </c>
      <c r="T2136" s="12">
        <f t="shared" si="292"/>
        <v>5505.875</v>
      </c>
      <c r="U2136" s="12">
        <f t="shared" si="289"/>
        <v>16047.27</v>
      </c>
      <c r="V2136" s="12">
        <f t="shared" si="290"/>
        <v>-10541.395</v>
      </c>
    </row>
    <row r="2137" spans="1:22" x14ac:dyDescent="0.25">
      <c r="A2137" s="6" t="s">
        <v>24</v>
      </c>
      <c r="B2137" s="6" t="s">
        <v>23</v>
      </c>
      <c r="C2137" s="6" t="s">
        <v>1317</v>
      </c>
      <c r="D2137" s="6" t="s">
        <v>1317</v>
      </c>
      <c r="E2137" s="6" t="s">
        <v>1257</v>
      </c>
      <c r="G2137" s="6" t="s">
        <v>1258</v>
      </c>
      <c r="H2137" s="6" t="s">
        <v>1318</v>
      </c>
      <c r="I2137" s="6" t="s">
        <v>1181</v>
      </c>
      <c r="J2137" s="6" t="s">
        <v>1393</v>
      </c>
      <c r="K2137" s="12">
        <v>5</v>
      </c>
      <c r="L2137" s="9">
        <v>465.76</v>
      </c>
      <c r="M2137" s="12">
        <v>5058.71</v>
      </c>
      <c r="N2137" s="12">
        <v>9336</v>
      </c>
      <c r="O2137" s="11">
        <f t="shared" si="285"/>
        <v>10.861194606664377</v>
      </c>
      <c r="P2137" s="12">
        <f t="shared" si="286"/>
        <v>20.044658193060805</v>
      </c>
      <c r="Q2137" s="12">
        <f t="shared" si="287"/>
        <v>30.905852799725178</v>
      </c>
      <c r="R2137" s="6" t="str">
        <f t="shared" si="288"/>
        <v>YES</v>
      </c>
      <c r="S2137" s="6" t="str">
        <f t="shared" si="291"/>
        <v>YES</v>
      </c>
      <c r="T2137" s="12">
        <f t="shared" si="292"/>
        <v>5822</v>
      </c>
      <c r="U2137" s="12">
        <f t="shared" si="289"/>
        <v>14394.71</v>
      </c>
      <c r="V2137" s="12">
        <f t="shared" si="290"/>
        <v>-8572.7099999999991</v>
      </c>
    </row>
    <row r="2138" spans="1:22" x14ac:dyDescent="0.25">
      <c r="A2138" s="6" t="s">
        <v>24</v>
      </c>
      <c r="B2138" s="6" t="s">
        <v>23</v>
      </c>
      <c r="C2138" s="6" t="s">
        <v>1317</v>
      </c>
      <c r="D2138" s="6" t="s">
        <v>1317</v>
      </c>
      <c r="E2138" s="6" t="s">
        <v>1257</v>
      </c>
      <c r="G2138" s="6" t="s">
        <v>1258</v>
      </c>
      <c r="H2138" s="6" t="s">
        <v>1318</v>
      </c>
      <c r="I2138" s="6" t="s">
        <v>1181</v>
      </c>
      <c r="J2138" s="6" t="s">
        <v>1394</v>
      </c>
      <c r="K2138" s="12">
        <v>5</v>
      </c>
      <c r="L2138" s="9">
        <v>421.31</v>
      </c>
      <c r="M2138" s="12">
        <v>6768.08</v>
      </c>
      <c r="N2138" s="12">
        <v>120</v>
      </c>
      <c r="O2138" s="11">
        <f t="shared" si="285"/>
        <v>16.064370653438086</v>
      </c>
      <c r="P2138" s="12">
        <f t="shared" si="286"/>
        <v>0.28482590016852199</v>
      </c>
      <c r="Q2138" s="12">
        <f t="shared" si="287"/>
        <v>16.349196553606607</v>
      </c>
      <c r="R2138" s="6" t="str">
        <f t="shared" si="288"/>
        <v>YES</v>
      </c>
      <c r="S2138" s="6" t="str">
        <f t="shared" si="291"/>
        <v>YES</v>
      </c>
      <c r="T2138" s="12">
        <f t="shared" si="292"/>
        <v>5266.375</v>
      </c>
      <c r="U2138" s="12">
        <f t="shared" si="289"/>
        <v>6888.08</v>
      </c>
      <c r="V2138" s="12">
        <f t="shared" si="290"/>
        <v>-1621.7049999999999</v>
      </c>
    </row>
    <row r="2139" spans="1:22" x14ac:dyDescent="0.25">
      <c r="A2139" s="6" t="s">
        <v>24</v>
      </c>
      <c r="B2139" s="6" t="s">
        <v>23</v>
      </c>
      <c r="C2139" s="6" t="s">
        <v>1317</v>
      </c>
      <c r="D2139" s="6" t="s">
        <v>1317</v>
      </c>
      <c r="E2139" s="6" t="s">
        <v>1257</v>
      </c>
      <c r="G2139" s="6" t="s">
        <v>1258</v>
      </c>
      <c r="H2139" s="6" t="s">
        <v>1318</v>
      </c>
      <c r="I2139" s="6" t="s">
        <v>1181</v>
      </c>
      <c r="J2139" s="6" t="s">
        <v>1395</v>
      </c>
      <c r="K2139" s="12">
        <v>5</v>
      </c>
      <c r="L2139" s="9">
        <v>516.1</v>
      </c>
      <c r="M2139" s="12">
        <v>2985.97</v>
      </c>
      <c r="N2139" s="12">
        <v>5829.43</v>
      </c>
      <c r="O2139" s="11">
        <f t="shared" si="285"/>
        <v>5.7856423173803524</v>
      </c>
      <c r="P2139" s="12">
        <f t="shared" si="286"/>
        <v>11.295155977523736</v>
      </c>
      <c r="Q2139" s="12">
        <f t="shared" si="287"/>
        <v>17.080798294904088</v>
      </c>
      <c r="R2139" s="6" t="str">
        <f t="shared" si="288"/>
        <v>YES</v>
      </c>
      <c r="S2139" s="6" t="str">
        <f t="shared" si="291"/>
        <v>YES</v>
      </c>
      <c r="T2139" s="12">
        <f t="shared" si="292"/>
        <v>6451.25</v>
      </c>
      <c r="U2139" s="12">
        <f t="shared" si="289"/>
        <v>8815.4</v>
      </c>
      <c r="V2139" s="12">
        <f t="shared" si="290"/>
        <v>-2364.1499999999996</v>
      </c>
    </row>
    <row r="2140" spans="1:22" x14ac:dyDescent="0.25">
      <c r="A2140" s="6" t="s">
        <v>24</v>
      </c>
      <c r="B2140" s="6" t="s">
        <v>23</v>
      </c>
      <c r="C2140" s="6" t="s">
        <v>1317</v>
      </c>
      <c r="D2140" s="6" t="s">
        <v>1317</v>
      </c>
      <c r="E2140" s="6" t="s">
        <v>1257</v>
      </c>
      <c r="G2140" s="6" t="s">
        <v>1258</v>
      </c>
      <c r="H2140" s="6" t="s">
        <v>1318</v>
      </c>
      <c r="I2140" s="6" t="s">
        <v>1181</v>
      </c>
      <c r="J2140" s="6" t="s">
        <v>1396</v>
      </c>
      <c r="K2140" s="12">
        <v>5</v>
      </c>
      <c r="L2140" s="9">
        <v>194.9</v>
      </c>
      <c r="M2140" s="12">
        <v>1034.5</v>
      </c>
      <c r="N2140" s="12">
        <v>6008</v>
      </c>
      <c r="O2140" s="11">
        <f t="shared" ref="O2140:O2203" si="293">M2140/L2140</f>
        <v>5.3078501795792716</v>
      </c>
      <c r="P2140" s="12">
        <f t="shared" si="286"/>
        <v>30.826064648537709</v>
      </c>
      <c r="Q2140" s="12">
        <f t="shared" si="287"/>
        <v>36.133914828116986</v>
      </c>
      <c r="R2140" s="6" t="str">
        <f t="shared" si="288"/>
        <v>YES</v>
      </c>
      <c r="S2140" s="6" t="str">
        <f t="shared" si="291"/>
        <v>YES</v>
      </c>
      <c r="T2140" s="12">
        <f t="shared" si="292"/>
        <v>2436.25</v>
      </c>
      <c r="U2140" s="12">
        <f t="shared" si="289"/>
        <v>7042.5</v>
      </c>
      <c r="V2140" s="12">
        <f t="shared" si="290"/>
        <v>-4606.25</v>
      </c>
    </row>
    <row r="2141" spans="1:22" x14ac:dyDescent="0.25">
      <c r="A2141" s="6" t="s">
        <v>24</v>
      </c>
      <c r="B2141" s="6" t="s">
        <v>23</v>
      </c>
      <c r="C2141" s="6" t="s">
        <v>1317</v>
      </c>
      <c r="D2141" s="6" t="s">
        <v>1317</v>
      </c>
      <c r="E2141" s="6" t="s">
        <v>1257</v>
      </c>
      <c r="G2141" s="6" t="s">
        <v>1258</v>
      </c>
      <c r="H2141" s="6" t="s">
        <v>1318</v>
      </c>
      <c r="I2141" s="6" t="s">
        <v>1181</v>
      </c>
      <c r="J2141" s="6" t="s">
        <v>1397</v>
      </c>
      <c r="K2141" s="12">
        <v>5</v>
      </c>
      <c r="L2141" s="9">
        <v>288.89999999999998</v>
      </c>
      <c r="M2141" s="12">
        <v>1444.5</v>
      </c>
      <c r="N2141" s="12">
        <v>9133.89</v>
      </c>
      <c r="O2141" s="11">
        <f t="shared" si="293"/>
        <v>5</v>
      </c>
      <c r="P2141" s="12">
        <f t="shared" si="286"/>
        <v>31.616095534787124</v>
      </c>
      <c r="Q2141" s="12">
        <f t="shared" si="287"/>
        <v>36.616095534787128</v>
      </c>
      <c r="R2141" s="6" t="str">
        <f t="shared" si="288"/>
        <v>YES</v>
      </c>
      <c r="S2141" s="6" t="str">
        <f t="shared" si="291"/>
        <v>YES</v>
      </c>
      <c r="T2141" s="12">
        <f t="shared" si="292"/>
        <v>3611.2499999999995</v>
      </c>
      <c r="U2141" s="12">
        <f t="shared" si="289"/>
        <v>10578.39</v>
      </c>
      <c r="V2141" s="12">
        <f t="shared" si="290"/>
        <v>-6967.1399999999994</v>
      </c>
    </row>
    <row r="2142" spans="1:22" x14ac:dyDescent="0.25">
      <c r="A2142" s="6" t="s">
        <v>24</v>
      </c>
      <c r="B2142" s="6" t="s">
        <v>23</v>
      </c>
      <c r="C2142" s="6" t="s">
        <v>1317</v>
      </c>
      <c r="D2142" s="6" t="s">
        <v>1317</v>
      </c>
      <c r="E2142" s="6" t="s">
        <v>1257</v>
      </c>
      <c r="G2142" s="6" t="s">
        <v>1258</v>
      </c>
      <c r="H2142" s="6" t="s">
        <v>1318</v>
      </c>
      <c r="I2142" s="6" t="s">
        <v>1181</v>
      </c>
      <c r="J2142" s="6" t="s">
        <v>1398</v>
      </c>
      <c r="K2142" s="12">
        <v>5</v>
      </c>
      <c r="L2142" s="9">
        <v>218</v>
      </c>
      <c r="M2142" s="12">
        <v>1175.28</v>
      </c>
      <c r="N2142" s="12">
        <v>5801</v>
      </c>
      <c r="O2142" s="11">
        <f t="shared" si="293"/>
        <v>5.391192660550459</v>
      </c>
      <c r="P2142" s="12">
        <f t="shared" si="286"/>
        <v>26.610091743119266</v>
      </c>
      <c r="Q2142" s="12">
        <f t="shared" si="287"/>
        <v>32.001284403669722</v>
      </c>
      <c r="R2142" s="6" t="str">
        <f t="shared" si="288"/>
        <v>YES</v>
      </c>
      <c r="S2142" s="6" t="str">
        <f t="shared" si="291"/>
        <v>YES</v>
      </c>
      <c r="T2142" s="12">
        <f t="shared" si="292"/>
        <v>2725</v>
      </c>
      <c r="U2142" s="12">
        <f t="shared" si="289"/>
        <v>6976.28</v>
      </c>
      <c r="V2142" s="12">
        <f t="shared" si="290"/>
        <v>-4251.28</v>
      </c>
    </row>
    <row r="2143" spans="1:22" x14ac:dyDescent="0.25">
      <c r="A2143" s="6" t="s">
        <v>24</v>
      </c>
      <c r="B2143" s="6" t="s">
        <v>23</v>
      </c>
      <c r="C2143" s="6" t="s">
        <v>1317</v>
      </c>
      <c r="D2143" s="6" t="s">
        <v>1317</v>
      </c>
      <c r="E2143" s="6" t="s">
        <v>1257</v>
      </c>
      <c r="G2143" s="6" t="s">
        <v>1258</v>
      </c>
      <c r="H2143" s="6" t="s">
        <v>1318</v>
      </c>
      <c r="I2143" s="6" t="s">
        <v>1181</v>
      </c>
      <c r="J2143" s="6" t="s">
        <v>1399</v>
      </c>
      <c r="K2143" s="12">
        <v>5</v>
      </c>
      <c r="L2143" s="9">
        <v>337.87</v>
      </c>
      <c r="M2143" s="12">
        <v>4244.57</v>
      </c>
      <c r="N2143" s="12">
        <v>4888.55</v>
      </c>
      <c r="O2143" s="11">
        <f t="shared" si="293"/>
        <v>12.562731227987095</v>
      </c>
      <c r="P2143" s="12">
        <f t="shared" si="286"/>
        <v>14.468730576849085</v>
      </c>
      <c r="Q2143" s="12">
        <f t="shared" si="287"/>
        <v>27.031461804836177</v>
      </c>
      <c r="R2143" s="6" t="str">
        <f t="shared" si="288"/>
        <v>YES</v>
      </c>
      <c r="S2143" s="6" t="str">
        <f t="shared" si="291"/>
        <v>YES</v>
      </c>
      <c r="T2143" s="12">
        <f t="shared" si="292"/>
        <v>4223.375</v>
      </c>
      <c r="U2143" s="12">
        <f t="shared" si="289"/>
        <v>9133.119999999999</v>
      </c>
      <c r="V2143" s="12">
        <f t="shared" si="290"/>
        <v>-4909.744999999999</v>
      </c>
    </row>
    <row r="2144" spans="1:22" x14ac:dyDescent="0.25">
      <c r="A2144" s="6" t="s">
        <v>24</v>
      </c>
      <c r="B2144" s="6" t="s">
        <v>23</v>
      </c>
      <c r="C2144" s="6" t="s">
        <v>1317</v>
      </c>
      <c r="D2144" s="6" t="s">
        <v>1317</v>
      </c>
      <c r="E2144" s="6" t="s">
        <v>1257</v>
      </c>
      <c r="G2144" s="6" t="s">
        <v>1258</v>
      </c>
      <c r="H2144" s="6" t="s">
        <v>1318</v>
      </c>
      <c r="I2144" s="6" t="s">
        <v>1181</v>
      </c>
      <c r="J2144" s="6" t="s">
        <v>1400</v>
      </c>
      <c r="K2144" s="12">
        <v>5</v>
      </c>
      <c r="L2144" s="9">
        <v>232.1</v>
      </c>
      <c r="M2144" s="12">
        <v>1327.4</v>
      </c>
      <c r="N2144" s="12">
        <v>4837.4399999999996</v>
      </c>
      <c r="O2144" s="11">
        <f t="shared" si="293"/>
        <v>5.7190866006031884</v>
      </c>
      <c r="P2144" s="12">
        <f t="shared" si="286"/>
        <v>20.842050840155103</v>
      </c>
      <c r="Q2144" s="12">
        <f t="shared" si="287"/>
        <v>26.561137440758294</v>
      </c>
      <c r="R2144" s="6" t="str">
        <f t="shared" si="288"/>
        <v>YES</v>
      </c>
      <c r="S2144" s="6" t="str">
        <f t="shared" si="291"/>
        <v>YES</v>
      </c>
      <c r="T2144" s="12">
        <f t="shared" si="292"/>
        <v>2901.25</v>
      </c>
      <c r="U2144" s="12">
        <f t="shared" si="289"/>
        <v>6164.84</v>
      </c>
      <c r="V2144" s="12">
        <f t="shared" si="290"/>
        <v>-3263.59</v>
      </c>
    </row>
    <row r="2145" spans="1:22" x14ac:dyDescent="0.25">
      <c r="A2145" s="6" t="s">
        <v>24</v>
      </c>
      <c r="B2145" s="6" t="s">
        <v>23</v>
      </c>
      <c r="C2145" s="6" t="s">
        <v>1317</v>
      </c>
      <c r="D2145" s="6" t="s">
        <v>1317</v>
      </c>
      <c r="E2145" s="6" t="s">
        <v>1257</v>
      </c>
      <c r="G2145" s="6" t="s">
        <v>1258</v>
      </c>
      <c r="H2145" s="6" t="s">
        <v>1318</v>
      </c>
      <c r="I2145" s="6" t="s">
        <v>1181</v>
      </c>
      <c r="J2145" s="6" t="s">
        <v>1401</v>
      </c>
      <c r="K2145" s="12">
        <v>5</v>
      </c>
      <c r="L2145" s="9">
        <v>489.34</v>
      </c>
      <c r="M2145" s="12">
        <v>6484.1</v>
      </c>
      <c r="N2145" s="12">
        <v>2195</v>
      </c>
      <c r="O2145" s="11">
        <f t="shared" si="293"/>
        <v>13.250705031266605</v>
      </c>
      <c r="P2145" s="12">
        <f t="shared" si="286"/>
        <v>4.4856337107123885</v>
      </c>
      <c r="Q2145" s="12">
        <f t="shared" si="287"/>
        <v>17.736338741978994</v>
      </c>
      <c r="R2145" s="6" t="str">
        <f t="shared" si="288"/>
        <v>YES</v>
      </c>
      <c r="S2145" s="6" t="str">
        <f t="shared" si="291"/>
        <v>YES</v>
      </c>
      <c r="T2145" s="12">
        <f t="shared" si="292"/>
        <v>6116.75</v>
      </c>
      <c r="U2145" s="12">
        <f t="shared" si="289"/>
        <v>8679.1</v>
      </c>
      <c r="V2145" s="12">
        <f t="shared" si="290"/>
        <v>-2562.3500000000004</v>
      </c>
    </row>
    <row r="2146" spans="1:22" x14ac:dyDescent="0.25">
      <c r="A2146" s="6" t="s">
        <v>24</v>
      </c>
      <c r="B2146" s="6" t="s">
        <v>23</v>
      </c>
      <c r="C2146" s="6" t="s">
        <v>1317</v>
      </c>
      <c r="D2146" s="6" t="s">
        <v>1317</v>
      </c>
      <c r="E2146" s="6" t="s">
        <v>1257</v>
      </c>
      <c r="G2146" s="6" t="s">
        <v>1258</v>
      </c>
      <c r="H2146" s="6" t="s">
        <v>1318</v>
      </c>
      <c r="I2146" s="6" t="s">
        <v>1181</v>
      </c>
      <c r="J2146" s="6" t="s">
        <v>1402</v>
      </c>
      <c r="K2146" s="12">
        <v>5</v>
      </c>
      <c r="L2146" s="9">
        <v>339.76</v>
      </c>
      <c r="M2146" s="12">
        <v>1808.31</v>
      </c>
      <c r="N2146" s="12">
        <v>12494</v>
      </c>
      <c r="O2146" s="11">
        <f t="shared" si="293"/>
        <v>5.3223157522957383</v>
      </c>
      <c r="P2146" s="12">
        <f t="shared" si="286"/>
        <v>36.773016246762424</v>
      </c>
      <c r="Q2146" s="12">
        <f t="shared" si="287"/>
        <v>42.09533199905816</v>
      </c>
      <c r="R2146" s="6" t="str">
        <f t="shared" si="288"/>
        <v>YES</v>
      </c>
      <c r="S2146" s="6" t="str">
        <f t="shared" si="291"/>
        <v>YES</v>
      </c>
      <c r="T2146" s="12">
        <f t="shared" si="292"/>
        <v>4247</v>
      </c>
      <c r="U2146" s="12">
        <f t="shared" si="289"/>
        <v>14302.31</v>
      </c>
      <c r="V2146" s="12">
        <f t="shared" si="290"/>
        <v>-10055.31</v>
      </c>
    </row>
    <row r="2147" spans="1:22" x14ac:dyDescent="0.25">
      <c r="A2147" s="6" t="s">
        <v>24</v>
      </c>
      <c r="B2147" s="6" t="s">
        <v>23</v>
      </c>
      <c r="C2147" s="6" t="s">
        <v>1317</v>
      </c>
      <c r="D2147" s="6" t="s">
        <v>1317</v>
      </c>
      <c r="E2147" s="6" t="s">
        <v>1257</v>
      </c>
      <c r="G2147" s="6" t="s">
        <v>1258</v>
      </c>
      <c r="H2147" s="6" t="s">
        <v>1318</v>
      </c>
      <c r="I2147" s="6" t="s">
        <v>1181</v>
      </c>
      <c r="J2147" s="6" t="s">
        <v>1403</v>
      </c>
      <c r="K2147" s="12">
        <v>5</v>
      </c>
      <c r="L2147" s="9">
        <v>21.58</v>
      </c>
      <c r="M2147" s="12">
        <v>107.9</v>
      </c>
      <c r="N2147" s="12">
        <v>748</v>
      </c>
      <c r="O2147" s="11">
        <f t="shared" si="293"/>
        <v>5.0000000000000009</v>
      </c>
      <c r="P2147" s="12">
        <f t="shared" si="286"/>
        <v>34.661723818350325</v>
      </c>
      <c r="Q2147" s="12">
        <f t="shared" si="287"/>
        <v>39.661723818350325</v>
      </c>
      <c r="R2147" s="6" t="str">
        <f t="shared" si="288"/>
        <v>YES</v>
      </c>
      <c r="S2147" s="6" t="str">
        <f t="shared" si="291"/>
        <v>YES</v>
      </c>
      <c r="T2147" s="12">
        <f t="shared" si="292"/>
        <v>269.75</v>
      </c>
      <c r="U2147" s="12">
        <f t="shared" si="289"/>
        <v>855.9</v>
      </c>
      <c r="V2147" s="12">
        <f t="shared" si="290"/>
        <v>-586.15</v>
      </c>
    </row>
    <row r="2148" spans="1:22" x14ac:dyDescent="0.25">
      <c r="A2148" s="6" t="s">
        <v>24</v>
      </c>
      <c r="B2148" s="6" t="s">
        <v>23</v>
      </c>
      <c r="C2148" s="6" t="s">
        <v>1317</v>
      </c>
      <c r="D2148" s="6" t="s">
        <v>1317</v>
      </c>
      <c r="E2148" s="6" t="s">
        <v>1257</v>
      </c>
      <c r="G2148" s="6" t="s">
        <v>1258</v>
      </c>
      <c r="H2148" s="6" t="s">
        <v>1318</v>
      </c>
      <c r="I2148" s="6" t="s">
        <v>1181</v>
      </c>
      <c r="J2148" s="6" t="s">
        <v>1404</v>
      </c>
      <c r="K2148" s="12">
        <v>5</v>
      </c>
      <c r="L2148" s="9">
        <v>374.12</v>
      </c>
      <c r="M2148" s="12">
        <v>1978.75</v>
      </c>
      <c r="N2148" s="12">
        <v>11640</v>
      </c>
      <c r="O2148" s="11">
        <f t="shared" si="293"/>
        <v>5.289078370576286</v>
      </c>
      <c r="P2148" s="12">
        <f t="shared" si="286"/>
        <v>31.113011867849888</v>
      </c>
      <c r="Q2148" s="12">
        <f t="shared" si="287"/>
        <v>36.402090238426176</v>
      </c>
      <c r="R2148" s="6" t="str">
        <f t="shared" si="288"/>
        <v>YES</v>
      </c>
      <c r="S2148" s="6" t="str">
        <f t="shared" si="291"/>
        <v>YES</v>
      </c>
      <c r="T2148" s="12">
        <f t="shared" si="292"/>
        <v>4676.5</v>
      </c>
      <c r="U2148" s="12">
        <f t="shared" si="289"/>
        <v>13618.75</v>
      </c>
      <c r="V2148" s="12">
        <f t="shared" si="290"/>
        <v>-8942.25</v>
      </c>
    </row>
    <row r="2149" spans="1:22" x14ac:dyDescent="0.25">
      <c r="A2149" s="6" t="s">
        <v>24</v>
      </c>
      <c r="B2149" s="6" t="s">
        <v>23</v>
      </c>
      <c r="C2149" s="6" t="s">
        <v>1317</v>
      </c>
      <c r="D2149" s="6" t="s">
        <v>1317</v>
      </c>
      <c r="E2149" s="6" t="s">
        <v>1257</v>
      </c>
      <c r="G2149" s="6" t="s">
        <v>1258</v>
      </c>
      <c r="H2149" s="6" t="s">
        <v>1318</v>
      </c>
      <c r="I2149" s="6" t="s">
        <v>1181</v>
      </c>
      <c r="J2149" s="6" t="s">
        <v>1405</v>
      </c>
      <c r="K2149" s="12">
        <v>5</v>
      </c>
      <c r="L2149" s="9">
        <v>371.93</v>
      </c>
      <c r="M2149" s="12">
        <v>1974.56</v>
      </c>
      <c r="N2149" s="12">
        <v>13452.04</v>
      </c>
      <c r="O2149" s="11">
        <f t="shared" si="293"/>
        <v>5.3089559863415152</v>
      </c>
      <c r="P2149" s="12">
        <f t="shared" si="286"/>
        <v>36.168203694243545</v>
      </c>
      <c r="Q2149" s="12">
        <f t="shared" si="287"/>
        <v>41.477159680585054</v>
      </c>
      <c r="R2149" s="6" t="str">
        <f t="shared" si="288"/>
        <v>YES</v>
      </c>
      <c r="S2149" s="6" t="str">
        <f t="shared" si="291"/>
        <v>YES</v>
      </c>
      <c r="T2149" s="12">
        <f t="shared" si="292"/>
        <v>4649.125</v>
      </c>
      <c r="U2149" s="12">
        <f t="shared" si="289"/>
        <v>15426.6</v>
      </c>
      <c r="V2149" s="12">
        <f t="shared" si="290"/>
        <v>-10777.475</v>
      </c>
    </row>
    <row r="2150" spans="1:22" x14ac:dyDescent="0.25">
      <c r="A2150" s="6" t="s">
        <v>24</v>
      </c>
      <c r="B2150" s="6" t="s">
        <v>23</v>
      </c>
      <c r="C2150" s="6" t="s">
        <v>1317</v>
      </c>
      <c r="D2150" s="6" t="s">
        <v>1317</v>
      </c>
      <c r="E2150" s="6" t="s">
        <v>1257</v>
      </c>
      <c r="G2150" s="6" t="s">
        <v>1258</v>
      </c>
      <c r="H2150" s="6" t="s">
        <v>1318</v>
      </c>
      <c r="I2150" s="6" t="s">
        <v>1181</v>
      </c>
      <c r="J2150" s="6" t="s">
        <v>1406</v>
      </c>
      <c r="K2150" s="12">
        <v>5</v>
      </c>
      <c r="L2150" s="9">
        <v>73.11</v>
      </c>
      <c r="M2150" s="12">
        <v>891.64</v>
      </c>
      <c r="N2150" s="12">
        <v>370</v>
      </c>
      <c r="O2150" s="11">
        <f t="shared" si="293"/>
        <v>12.195869238134318</v>
      </c>
      <c r="P2150" s="12">
        <f t="shared" si="286"/>
        <v>5.0608671864314045</v>
      </c>
      <c r="Q2150" s="12">
        <f t="shared" si="287"/>
        <v>17.25673642456572</v>
      </c>
      <c r="R2150" s="6" t="str">
        <f t="shared" si="288"/>
        <v>YES</v>
      </c>
      <c r="S2150" s="6" t="str">
        <f t="shared" si="291"/>
        <v>YES</v>
      </c>
      <c r="T2150" s="12">
        <f t="shared" si="292"/>
        <v>913.875</v>
      </c>
      <c r="U2150" s="12">
        <f t="shared" si="289"/>
        <v>1261.6399999999999</v>
      </c>
      <c r="V2150" s="12">
        <f t="shared" si="290"/>
        <v>-347.76499999999987</v>
      </c>
    </row>
    <row r="2151" spans="1:22" x14ac:dyDescent="0.25">
      <c r="A2151" s="6" t="s">
        <v>24</v>
      </c>
      <c r="B2151" s="6" t="s">
        <v>23</v>
      </c>
      <c r="C2151" s="6" t="s">
        <v>1317</v>
      </c>
      <c r="D2151" s="6" t="s">
        <v>1317</v>
      </c>
      <c r="E2151" s="6" t="s">
        <v>1257</v>
      </c>
      <c r="G2151" s="6" t="s">
        <v>1258</v>
      </c>
      <c r="H2151" s="6" t="s">
        <v>1318</v>
      </c>
      <c r="I2151" s="6" t="s">
        <v>1181</v>
      </c>
      <c r="J2151" s="6" t="s">
        <v>1407</v>
      </c>
      <c r="K2151" s="12">
        <v>5</v>
      </c>
      <c r="L2151" s="9">
        <v>149.80000000000001</v>
      </c>
      <c r="M2151" s="12">
        <v>749</v>
      </c>
      <c r="N2151" s="12">
        <v>2367</v>
      </c>
      <c r="O2151" s="11">
        <f t="shared" si="293"/>
        <v>5</v>
      </c>
      <c r="P2151" s="12">
        <f t="shared" si="286"/>
        <v>15.801068090787716</v>
      </c>
      <c r="Q2151" s="12">
        <f t="shared" si="287"/>
        <v>20.801068090787716</v>
      </c>
      <c r="R2151" s="6" t="str">
        <f t="shared" si="288"/>
        <v>YES</v>
      </c>
      <c r="S2151" s="6" t="str">
        <f t="shared" si="291"/>
        <v>YES</v>
      </c>
      <c r="T2151" s="12">
        <f t="shared" si="292"/>
        <v>1872.5000000000002</v>
      </c>
      <c r="U2151" s="12">
        <f t="shared" si="289"/>
        <v>3116</v>
      </c>
      <c r="V2151" s="12">
        <f t="shared" si="290"/>
        <v>-1243.4999999999998</v>
      </c>
    </row>
    <row r="2152" spans="1:22" x14ac:dyDescent="0.25">
      <c r="A2152" s="6" t="s">
        <v>24</v>
      </c>
      <c r="B2152" s="6" t="s">
        <v>23</v>
      </c>
      <c r="C2152" s="6" t="s">
        <v>1317</v>
      </c>
      <c r="D2152" s="6" t="s">
        <v>1317</v>
      </c>
      <c r="E2152" s="6" t="s">
        <v>1257</v>
      </c>
      <c r="G2152" s="6" t="s">
        <v>1258</v>
      </c>
      <c r="H2152" s="6" t="s">
        <v>1318</v>
      </c>
      <c r="I2152" s="6" t="s">
        <v>1181</v>
      </c>
      <c r="J2152" s="6" t="s">
        <v>1408</v>
      </c>
      <c r="K2152" s="12">
        <v>5</v>
      </c>
      <c r="L2152" s="9">
        <v>347.14</v>
      </c>
      <c r="M2152" s="12">
        <v>3776.67</v>
      </c>
      <c r="N2152" s="12">
        <v>3810</v>
      </c>
      <c r="O2152" s="11">
        <f t="shared" si="293"/>
        <v>10.879385838566574</v>
      </c>
      <c r="P2152" s="12">
        <f t="shared" si="286"/>
        <v>10.975398974477157</v>
      </c>
      <c r="Q2152" s="12">
        <f t="shared" si="287"/>
        <v>21.854784813043729</v>
      </c>
      <c r="R2152" s="6" t="str">
        <f t="shared" si="288"/>
        <v>YES</v>
      </c>
      <c r="S2152" s="6" t="str">
        <f t="shared" si="291"/>
        <v>YES</v>
      </c>
      <c r="T2152" s="12">
        <f t="shared" si="292"/>
        <v>4339.25</v>
      </c>
      <c r="U2152" s="12">
        <f t="shared" si="289"/>
        <v>7586.67</v>
      </c>
      <c r="V2152" s="12">
        <f t="shared" si="290"/>
        <v>-3247.42</v>
      </c>
    </row>
    <row r="2153" spans="1:22" x14ac:dyDescent="0.25">
      <c r="A2153" s="6" t="s">
        <v>24</v>
      </c>
      <c r="B2153" s="6" t="s">
        <v>23</v>
      </c>
      <c r="C2153" s="6" t="s">
        <v>1317</v>
      </c>
      <c r="D2153" s="6" t="s">
        <v>1317</v>
      </c>
      <c r="E2153" s="6" t="s">
        <v>1257</v>
      </c>
      <c r="G2153" s="6" t="s">
        <v>1258</v>
      </c>
      <c r="H2153" s="6" t="s">
        <v>1318</v>
      </c>
      <c r="I2153" s="6" t="s">
        <v>1181</v>
      </c>
      <c r="J2153" s="6" t="s">
        <v>1409</v>
      </c>
      <c r="K2153" s="12">
        <v>5</v>
      </c>
      <c r="L2153" s="9">
        <v>379.95</v>
      </c>
      <c r="M2153" s="12">
        <v>1979.63</v>
      </c>
      <c r="N2153" s="12">
        <v>11536.36</v>
      </c>
      <c r="O2153" s="11">
        <f t="shared" si="293"/>
        <v>5.2102381892354259</v>
      </c>
      <c r="P2153" s="12">
        <f t="shared" si="286"/>
        <v>30.362837215423085</v>
      </c>
      <c r="Q2153" s="12">
        <f t="shared" si="287"/>
        <v>35.57307540465851</v>
      </c>
      <c r="R2153" s="6" t="str">
        <f t="shared" si="288"/>
        <v>YES</v>
      </c>
      <c r="S2153" s="6" t="str">
        <f t="shared" si="291"/>
        <v>YES</v>
      </c>
      <c r="T2153" s="12">
        <f t="shared" si="292"/>
        <v>4749.375</v>
      </c>
      <c r="U2153" s="12">
        <f t="shared" si="289"/>
        <v>13515.990000000002</v>
      </c>
      <c r="V2153" s="12">
        <f t="shared" si="290"/>
        <v>-8766.6150000000016</v>
      </c>
    </row>
    <row r="2154" spans="1:22" x14ac:dyDescent="0.25">
      <c r="A2154" s="6" t="s">
        <v>24</v>
      </c>
      <c r="B2154" s="6" t="s">
        <v>23</v>
      </c>
      <c r="C2154" s="6" t="s">
        <v>1317</v>
      </c>
      <c r="D2154" s="6" t="s">
        <v>1317</v>
      </c>
      <c r="E2154" s="6" t="s">
        <v>1257</v>
      </c>
      <c r="G2154" s="6" t="s">
        <v>1258</v>
      </c>
      <c r="H2154" s="6" t="s">
        <v>1318</v>
      </c>
      <c r="I2154" s="6" t="s">
        <v>1181</v>
      </c>
      <c r="J2154" s="6" t="s">
        <v>1410</v>
      </c>
      <c r="K2154" s="12">
        <v>5</v>
      </c>
      <c r="L2154" s="9">
        <v>263.56</v>
      </c>
      <c r="M2154" s="12">
        <v>3119.53</v>
      </c>
      <c r="N2154" s="12">
        <v>3995</v>
      </c>
      <c r="O2154" s="11">
        <f t="shared" si="293"/>
        <v>11.836128395811201</v>
      </c>
      <c r="P2154" s="12">
        <f t="shared" si="286"/>
        <v>15.157838822279556</v>
      </c>
      <c r="Q2154" s="12">
        <f t="shared" si="287"/>
        <v>26.993967218090759</v>
      </c>
      <c r="R2154" s="6" t="str">
        <f t="shared" si="288"/>
        <v>YES</v>
      </c>
      <c r="S2154" s="6" t="str">
        <f t="shared" si="291"/>
        <v>YES</v>
      </c>
      <c r="T2154" s="12">
        <f t="shared" si="292"/>
        <v>3294.5</v>
      </c>
      <c r="U2154" s="12">
        <f t="shared" si="289"/>
        <v>7114.5300000000007</v>
      </c>
      <c r="V2154" s="12">
        <f t="shared" si="290"/>
        <v>-3820.0300000000007</v>
      </c>
    </row>
    <row r="2155" spans="1:22" x14ac:dyDescent="0.25">
      <c r="A2155" s="6" t="s">
        <v>24</v>
      </c>
      <c r="B2155" s="6" t="s">
        <v>23</v>
      </c>
      <c r="C2155" s="6" t="s">
        <v>1317</v>
      </c>
      <c r="D2155" s="6" t="s">
        <v>1317</v>
      </c>
      <c r="E2155" s="6" t="s">
        <v>1257</v>
      </c>
      <c r="G2155" s="6" t="s">
        <v>1258</v>
      </c>
      <c r="H2155" s="6" t="s">
        <v>1318</v>
      </c>
      <c r="I2155" s="6" t="s">
        <v>1181</v>
      </c>
      <c r="J2155" s="6" t="s">
        <v>1411</v>
      </c>
      <c r="K2155" s="12">
        <v>5</v>
      </c>
      <c r="L2155" s="9">
        <v>13.28</v>
      </c>
      <c r="M2155" s="12">
        <v>239.04</v>
      </c>
      <c r="N2155" s="12">
        <v>65</v>
      </c>
      <c r="O2155" s="11">
        <f t="shared" si="293"/>
        <v>18</v>
      </c>
      <c r="P2155" s="12">
        <f t="shared" si="286"/>
        <v>4.8945783132530121</v>
      </c>
      <c r="Q2155" s="12">
        <f t="shared" si="287"/>
        <v>22.89457831325301</v>
      </c>
      <c r="R2155" s="6" t="str">
        <f t="shared" si="288"/>
        <v>YES</v>
      </c>
      <c r="S2155" s="6" t="str">
        <f t="shared" si="291"/>
        <v>YES</v>
      </c>
      <c r="T2155" s="12">
        <f t="shared" si="292"/>
        <v>166</v>
      </c>
      <c r="U2155" s="12">
        <f t="shared" si="289"/>
        <v>304.03999999999996</v>
      </c>
      <c r="V2155" s="12">
        <f t="shared" si="290"/>
        <v>-138.03999999999996</v>
      </c>
    </row>
    <row r="2156" spans="1:22" x14ac:dyDescent="0.25">
      <c r="A2156" s="6" t="s">
        <v>24</v>
      </c>
      <c r="B2156" s="6" t="s">
        <v>23</v>
      </c>
      <c r="C2156" s="6" t="s">
        <v>1317</v>
      </c>
      <c r="D2156" s="6" t="s">
        <v>1317</v>
      </c>
      <c r="E2156" s="6" t="s">
        <v>1257</v>
      </c>
      <c r="G2156" s="6" t="s">
        <v>1258</v>
      </c>
      <c r="H2156" s="6" t="s">
        <v>1318</v>
      </c>
      <c r="I2156" s="6" t="s">
        <v>1181</v>
      </c>
      <c r="J2156" s="6" t="s">
        <v>1412</v>
      </c>
      <c r="K2156" s="12">
        <v>5</v>
      </c>
      <c r="L2156" s="9">
        <v>424.8</v>
      </c>
      <c r="M2156" s="12">
        <v>2287.8000000000002</v>
      </c>
      <c r="N2156" s="12">
        <v>13068</v>
      </c>
      <c r="O2156" s="11">
        <f t="shared" si="293"/>
        <v>5.3855932203389836</v>
      </c>
      <c r="P2156" s="12">
        <f t="shared" si="286"/>
        <v>30.762711864406779</v>
      </c>
      <c r="Q2156" s="12">
        <f t="shared" si="287"/>
        <v>36.148305084745758</v>
      </c>
      <c r="R2156" s="6" t="str">
        <f t="shared" si="288"/>
        <v>YES</v>
      </c>
      <c r="S2156" s="6" t="str">
        <f t="shared" si="291"/>
        <v>YES</v>
      </c>
      <c r="T2156" s="12">
        <f t="shared" si="292"/>
        <v>5310</v>
      </c>
      <c r="U2156" s="12">
        <f t="shared" si="289"/>
        <v>15355.8</v>
      </c>
      <c r="V2156" s="12">
        <f t="shared" si="290"/>
        <v>-10045.799999999999</v>
      </c>
    </row>
    <row r="2157" spans="1:22" x14ac:dyDescent="0.25">
      <c r="A2157" s="6" t="s">
        <v>24</v>
      </c>
      <c r="B2157" s="6" t="s">
        <v>23</v>
      </c>
      <c r="C2157" s="6" t="s">
        <v>1317</v>
      </c>
      <c r="D2157" s="6" t="s">
        <v>1317</v>
      </c>
      <c r="E2157" s="6" t="s">
        <v>1257</v>
      </c>
      <c r="G2157" s="6" t="s">
        <v>1258</v>
      </c>
      <c r="H2157" s="6" t="s">
        <v>1318</v>
      </c>
      <c r="I2157" s="6" t="s">
        <v>1181</v>
      </c>
      <c r="J2157" s="6" t="s">
        <v>1413</v>
      </c>
      <c r="K2157" s="12">
        <v>5</v>
      </c>
      <c r="L2157" s="9">
        <v>213.83</v>
      </c>
      <c r="M2157" s="12">
        <v>1129.1500000000001</v>
      </c>
      <c r="N2157" s="12">
        <v>6342.59</v>
      </c>
      <c r="O2157" s="11">
        <f t="shared" si="293"/>
        <v>5.2805967357246413</v>
      </c>
      <c r="P2157" s="12">
        <f t="shared" si="286"/>
        <v>29.661834167329186</v>
      </c>
      <c r="Q2157" s="12">
        <f t="shared" si="287"/>
        <v>34.942430903053825</v>
      </c>
      <c r="R2157" s="6" t="str">
        <f t="shared" si="288"/>
        <v>YES</v>
      </c>
      <c r="S2157" s="6" t="str">
        <f t="shared" si="291"/>
        <v>YES</v>
      </c>
      <c r="T2157" s="12">
        <f t="shared" si="292"/>
        <v>2672.875</v>
      </c>
      <c r="U2157" s="12">
        <f t="shared" si="289"/>
        <v>7471.74</v>
      </c>
      <c r="V2157" s="12">
        <f t="shared" si="290"/>
        <v>-4798.8649999999998</v>
      </c>
    </row>
    <row r="2158" spans="1:22" x14ac:dyDescent="0.25">
      <c r="A2158" s="6" t="s">
        <v>24</v>
      </c>
      <c r="B2158" s="6" t="s">
        <v>23</v>
      </c>
      <c r="C2158" s="6" t="s">
        <v>1414</v>
      </c>
      <c r="D2158" s="6" t="s">
        <v>1414</v>
      </c>
      <c r="E2158" s="6" t="s">
        <v>1257</v>
      </c>
      <c r="G2158" s="6" t="s">
        <v>1258</v>
      </c>
      <c r="H2158" s="6" t="s">
        <v>1415</v>
      </c>
      <c r="I2158" s="6" t="s">
        <v>1416</v>
      </c>
      <c r="J2158" s="6" t="s">
        <v>1417</v>
      </c>
      <c r="K2158" s="12">
        <v>7</v>
      </c>
      <c r="L2158" s="9">
        <v>51.65</v>
      </c>
      <c r="M2158" s="12">
        <v>614.79</v>
      </c>
      <c r="N2158" s="12">
        <v>160</v>
      </c>
      <c r="O2158" s="11">
        <f t="shared" si="293"/>
        <v>11.903000968054211</v>
      </c>
      <c r="P2158" s="12">
        <f t="shared" si="286"/>
        <v>3.0977734753146176</v>
      </c>
      <c r="Q2158" s="12">
        <f t="shared" si="287"/>
        <v>15.000774443368828</v>
      </c>
      <c r="R2158" s="6" t="str">
        <f t="shared" si="288"/>
        <v>YES</v>
      </c>
      <c r="S2158" s="6" t="str">
        <f t="shared" si="291"/>
        <v>YES</v>
      </c>
      <c r="T2158" s="12">
        <f t="shared" si="292"/>
        <v>645.625</v>
      </c>
      <c r="U2158" s="12">
        <f t="shared" si="289"/>
        <v>774.79</v>
      </c>
      <c r="V2158" s="12">
        <f t="shared" si="290"/>
        <v>-129.16499999999996</v>
      </c>
    </row>
    <row r="2159" spans="1:22" x14ac:dyDescent="0.25">
      <c r="A2159" s="6" t="s">
        <v>24</v>
      </c>
      <c r="B2159" s="6" t="s">
        <v>23</v>
      </c>
      <c r="C2159" s="6" t="s">
        <v>1414</v>
      </c>
      <c r="D2159" s="6" t="s">
        <v>1414</v>
      </c>
      <c r="E2159" s="6" t="s">
        <v>1257</v>
      </c>
      <c r="G2159" s="6" t="s">
        <v>1258</v>
      </c>
      <c r="H2159" s="6" t="s">
        <v>1415</v>
      </c>
      <c r="I2159" s="6" t="s">
        <v>1416</v>
      </c>
      <c r="J2159" s="6" t="s">
        <v>1418</v>
      </c>
      <c r="K2159" s="12">
        <v>7</v>
      </c>
      <c r="L2159" s="9">
        <v>452.17</v>
      </c>
      <c r="M2159" s="12">
        <v>6033.4</v>
      </c>
      <c r="N2159" s="12">
        <v>971.5</v>
      </c>
      <c r="O2159" s="11">
        <f t="shared" si="293"/>
        <v>13.343211623946745</v>
      </c>
      <c r="P2159" s="12">
        <f t="shared" si="286"/>
        <v>2.1485282084171882</v>
      </c>
      <c r="Q2159" s="12">
        <f t="shared" si="287"/>
        <v>15.491739832363933</v>
      </c>
      <c r="R2159" s="6" t="str">
        <f t="shared" si="288"/>
        <v>YES</v>
      </c>
      <c r="S2159" s="6" t="str">
        <f t="shared" si="291"/>
        <v>YES</v>
      </c>
      <c r="T2159" s="12">
        <f t="shared" si="292"/>
        <v>5652.125</v>
      </c>
      <c r="U2159" s="12">
        <f t="shared" si="289"/>
        <v>7004.9</v>
      </c>
      <c r="V2159" s="12">
        <f t="shared" si="290"/>
        <v>-1352.7749999999996</v>
      </c>
    </row>
    <row r="2160" spans="1:22" x14ac:dyDescent="0.25">
      <c r="A2160" s="6" t="s">
        <v>24</v>
      </c>
      <c r="B2160" s="6" t="s">
        <v>23</v>
      </c>
      <c r="C2160" s="6" t="s">
        <v>1414</v>
      </c>
      <c r="D2160" s="6" t="s">
        <v>1414</v>
      </c>
      <c r="E2160" s="6" t="s">
        <v>1257</v>
      </c>
      <c r="G2160" s="6" t="s">
        <v>1258</v>
      </c>
      <c r="H2160" s="6" t="s">
        <v>1415</v>
      </c>
      <c r="I2160" s="6" t="s">
        <v>1416</v>
      </c>
      <c r="J2160" s="6" t="s">
        <v>1419</v>
      </c>
      <c r="K2160" s="12">
        <v>5</v>
      </c>
      <c r="L2160" s="9">
        <v>173.33</v>
      </c>
      <c r="M2160" s="12">
        <v>1063.1199999999999</v>
      </c>
      <c r="N2160" s="12">
        <v>2265.6</v>
      </c>
      <c r="O2160" s="11">
        <f t="shared" si="293"/>
        <v>6.1335025673570636</v>
      </c>
      <c r="P2160" s="12">
        <f t="shared" si="286"/>
        <v>13.071020596549932</v>
      </c>
      <c r="Q2160" s="12">
        <f t="shared" si="287"/>
        <v>19.204523163906995</v>
      </c>
      <c r="R2160" s="6" t="str">
        <f t="shared" si="288"/>
        <v>YES</v>
      </c>
      <c r="S2160" s="6" t="str">
        <f t="shared" si="291"/>
        <v>YES</v>
      </c>
      <c r="T2160" s="12">
        <f t="shared" si="292"/>
        <v>2166.625</v>
      </c>
      <c r="U2160" s="12">
        <f t="shared" si="289"/>
        <v>3328.72</v>
      </c>
      <c r="V2160" s="12">
        <f t="shared" si="290"/>
        <v>-1162.0949999999998</v>
      </c>
    </row>
    <row r="2161" spans="1:22" x14ac:dyDescent="0.25">
      <c r="A2161" s="6" t="s">
        <v>24</v>
      </c>
      <c r="B2161" s="6" t="s">
        <v>23</v>
      </c>
      <c r="C2161" s="6" t="s">
        <v>1414</v>
      </c>
      <c r="D2161" s="6" t="s">
        <v>1414</v>
      </c>
      <c r="E2161" s="6" t="s">
        <v>1257</v>
      </c>
      <c r="G2161" s="6" t="s">
        <v>1258</v>
      </c>
      <c r="H2161" s="6" t="s">
        <v>1415</v>
      </c>
      <c r="I2161" s="6" t="s">
        <v>1416</v>
      </c>
      <c r="J2161" s="6" t="s">
        <v>1420</v>
      </c>
      <c r="K2161" s="12">
        <v>7</v>
      </c>
      <c r="L2161" s="9">
        <v>260.31</v>
      </c>
      <c r="M2161" s="12">
        <v>1467.55</v>
      </c>
      <c r="N2161" s="12">
        <v>3147</v>
      </c>
      <c r="O2161" s="11">
        <f t="shared" si="293"/>
        <v>5.6377012024125079</v>
      </c>
      <c r="P2161" s="12">
        <f t="shared" si="286"/>
        <v>12.089431831278091</v>
      </c>
      <c r="Q2161" s="12">
        <f t="shared" si="287"/>
        <v>17.727133033690599</v>
      </c>
      <c r="R2161" s="6" t="str">
        <f t="shared" si="288"/>
        <v>YES</v>
      </c>
      <c r="S2161" s="6" t="str">
        <f t="shared" si="291"/>
        <v>YES</v>
      </c>
      <c r="T2161" s="12">
        <f t="shared" si="292"/>
        <v>3253.875</v>
      </c>
      <c r="U2161" s="12">
        <f t="shared" si="289"/>
        <v>4614.55</v>
      </c>
      <c r="V2161" s="12">
        <f t="shared" si="290"/>
        <v>-1360.6750000000002</v>
      </c>
    </row>
    <row r="2162" spans="1:22" x14ac:dyDescent="0.25">
      <c r="A2162" s="6" t="s">
        <v>24</v>
      </c>
      <c r="B2162" s="6" t="s">
        <v>23</v>
      </c>
      <c r="C2162" s="6" t="s">
        <v>1414</v>
      </c>
      <c r="D2162" s="6" t="s">
        <v>1414</v>
      </c>
      <c r="E2162" s="6" t="s">
        <v>1257</v>
      </c>
      <c r="G2162" s="6" t="s">
        <v>1258</v>
      </c>
      <c r="H2162" s="6" t="s">
        <v>1415</v>
      </c>
      <c r="I2162" s="6" t="s">
        <v>1416</v>
      </c>
      <c r="J2162" s="6" t="s">
        <v>1421</v>
      </c>
      <c r="K2162" s="12">
        <v>5</v>
      </c>
      <c r="L2162" s="9">
        <v>397.51</v>
      </c>
      <c r="M2162" s="12">
        <v>2284</v>
      </c>
      <c r="N2162" s="12">
        <v>8923.7999999999993</v>
      </c>
      <c r="O2162" s="11">
        <f t="shared" si="293"/>
        <v>5.7457674020779352</v>
      </c>
      <c r="P2162" s="12">
        <f t="shared" si="286"/>
        <v>22.449246559834972</v>
      </c>
      <c r="Q2162" s="12">
        <f t="shared" si="287"/>
        <v>28.195013961912906</v>
      </c>
      <c r="R2162" s="6" t="str">
        <f t="shared" si="288"/>
        <v>YES</v>
      </c>
      <c r="S2162" s="6" t="str">
        <f t="shared" si="291"/>
        <v>YES</v>
      </c>
      <c r="T2162" s="12">
        <f t="shared" si="292"/>
        <v>4968.875</v>
      </c>
      <c r="U2162" s="12">
        <f t="shared" si="289"/>
        <v>11207.8</v>
      </c>
      <c r="V2162" s="12">
        <f t="shared" si="290"/>
        <v>-6238.9249999999993</v>
      </c>
    </row>
    <row r="2163" spans="1:22" x14ac:dyDescent="0.25">
      <c r="A2163" s="6" t="s">
        <v>24</v>
      </c>
      <c r="B2163" s="6" t="s">
        <v>23</v>
      </c>
      <c r="C2163" s="6" t="s">
        <v>1414</v>
      </c>
      <c r="D2163" s="6" t="s">
        <v>1414</v>
      </c>
      <c r="E2163" s="6" t="s">
        <v>1257</v>
      </c>
      <c r="G2163" s="6" t="s">
        <v>1258</v>
      </c>
      <c r="H2163" s="6" t="s">
        <v>1415</v>
      </c>
      <c r="I2163" s="6" t="s">
        <v>1416</v>
      </c>
      <c r="J2163" s="6" t="s">
        <v>1422</v>
      </c>
      <c r="K2163" s="12">
        <v>5</v>
      </c>
      <c r="L2163" s="9">
        <v>114.91</v>
      </c>
      <c r="M2163" s="12">
        <v>1171.55</v>
      </c>
      <c r="N2163" s="12">
        <v>1325</v>
      </c>
      <c r="O2163" s="11">
        <f t="shared" si="293"/>
        <v>10.195370289792011</v>
      </c>
      <c r="P2163" s="12">
        <f t="shared" si="286"/>
        <v>11.530763205987295</v>
      </c>
      <c r="Q2163" s="12">
        <f t="shared" si="287"/>
        <v>21.726133495779308</v>
      </c>
      <c r="R2163" s="6" t="str">
        <f t="shared" si="288"/>
        <v>YES</v>
      </c>
      <c r="S2163" s="6" t="str">
        <f t="shared" si="291"/>
        <v>YES</v>
      </c>
      <c r="T2163" s="12">
        <f t="shared" si="292"/>
        <v>1436.375</v>
      </c>
      <c r="U2163" s="12">
        <f t="shared" si="289"/>
        <v>2496.5500000000002</v>
      </c>
      <c r="V2163" s="12">
        <f t="shared" si="290"/>
        <v>-1060.1750000000002</v>
      </c>
    </row>
    <row r="2164" spans="1:22" x14ac:dyDescent="0.25">
      <c r="A2164" s="6" t="s">
        <v>24</v>
      </c>
      <c r="B2164" s="6" t="s">
        <v>23</v>
      </c>
      <c r="C2164" s="6" t="s">
        <v>1414</v>
      </c>
      <c r="D2164" s="6" t="s">
        <v>1414</v>
      </c>
      <c r="E2164" s="6" t="s">
        <v>1257</v>
      </c>
      <c r="G2164" s="6" t="s">
        <v>1258</v>
      </c>
      <c r="H2164" s="6" t="s">
        <v>1415</v>
      </c>
      <c r="I2164" s="6" t="s">
        <v>1416</v>
      </c>
      <c r="J2164" s="6" t="s">
        <v>1423</v>
      </c>
      <c r="K2164" s="12">
        <v>5</v>
      </c>
      <c r="L2164" s="9">
        <v>194.75</v>
      </c>
      <c r="M2164" s="12">
        <v>1508.38</v>
      </c>
      <c r="N2164" s="12">
        <v>1844.56</v>
      </c>
      <c r="O2164" s="11">
        <f t="shared" si="293"/>
        <v>7.7452118100128375</v>
      </c>
      <c r="P2164" s="12">
        <f t="shared" si="286"/>
        <v>9.4714249037227205</v>
      </c>
      <c r="Q2164" s="12">
        <f t="shared" si="287"/>
        <v>17.216636713735557</v>
      </c>
      <c r="R2164" s="6" t="str">
        <f t="shared" si="288"/>
        <v>YES</v>
      </c>
      <c r="S2164" s="6" t="str">
        <f t="shared" si="291"/>
        <v>YES</v>
      </c>
      <c r="T2164" s="12">
        <f t="shared" si="292"/>
        <v>2434.375</v>
      </c>
      <c r="U2164" s="12">
        <f t="shared" si="289"/>
        <v>3352.94</v>
      </c>
      <c r="V2164" s="12">
        <f t="shared" si="290"/>
        <v>-918.56500000000005</v>
      </c>
    </row>
    <row r="2165" spans="1:22" x14ac:dyDescent="0.25">
      <c r="A2165" s="6" t="s">
        <v>24</v>
      </c>
      <c r="B2165" s="6" t="s">
        <v>23</v>
      </c>
      <c r="C2165" s="6" t="s">
        <v>1414</v>
      </c>
      <c r="D2165" s="6" t="s">
        <v>1414</v>
      </c>
      <c r="E2165" s="6" t="s">
        <v>1257</v>
      </c>
      <c r="G2165" s="6" t="s">
        <v>1258</v>
      </c>
      <c r="H2165" s="6" t="s">
        <v>1415</v>
      </c>
      <c r="I2165" s="6" t="s">
        <v>1416</v>
      </c>
      <c r="J2165" s="6" t="s">
        <v>1424</v>
      </c>
      <c r="K2165" s="12">
        <v>5</v>
      </c>
      <c r="L2165" s="9">
        <v>287.64999999999998</v>
      </c>
      <c r="M2165" s="12">
        <v>1664.05</v>
      </c>
      <c r="N2165" s="12">
        <v>6853</v>
      </c>
      <c r="O2165" s="11">
        <f t="shared" si="293"/>
        <v>5.7849817486528767</v>
      </c>
      <c r="P2165" s="12">
        <f t="shared" si="286"/>
        <v>23.824091778202678</v>
      </c>
      <c r="Q2165" s="12">
        <f t="shared" si="287"/>
        <v>29.609073526855553</v>
      </c>
      <c r="R2165" s="6" t="str">
        <f t="shared" si="288"/>
        <v>YES</v>
      </c>
      <c r="S2165" s="6" t="str">
        <f t="shared" si="291"/>
        <v>YES</v>
      </c>
      <c r="T2165" s="12">
        <f t="shared" si="292"/>
        <v>3595.6249999999995</v>
      </c>
      <c r="U2165" s="12">
        <f t="shared" si="289"/>
        <v>8517.0499999999993</v>
      </c>
      <c r="V2165" s="12">
        <f t="shared" si="290"/>
        <v>-4921.4249999999993</v>
      </c>
    </row>
    <row r="2166" spans="1:22" x14ac:dyDescent="0.25">
      <c r="A2166" s="6" t="s">
        <v>24</v>
      </c>
      <c r="B2166" s="6" t="s">
        <v>23</v>
      </c>
      <c r="C2166" s="6" t="s">
        <v>1414</v>
      </c>
      <c r="D2166" s="6" t="s">
        <v>1414</v>
      </c>
      <c r="E2166" s="6" t="s">
        <v>1257</v>
      </c>
      <c r="G2166" s="6" t="s">
        <v>1258</v>
      </c>
      <c r="H2166" s="6" t="s">
        <v>1415</v>
      </c>
      <c r="I2166" s="6" t="s">
        <v>1416</v>
      </c>
      <c r="J2166" s="6" t="s">
        <v>1425</v>
      </c>
      <c r="K2166" s="12">
        <v>5</v>
      </c>
      <c r="L2166" s="9">
        <v>83.87</v>
      </c>
      <c r="M2166" s="12">
        <v>884.9</v>
      </c>
      <c r="N2166" s="12">
        <v>563.51</v>
      </c>
      <c r="O2166" s="11">
        <f t="shared" si="293"/>
        <v>10.550852509836652</v>
      </c>
      <c r="P2166" s="12">
        <f t="shared" si="286"/>
        <v>6.7188506021223313</v>
      </c>
      <c r="Q2166" s="12">
        <f t="shared" si="287"/>
        <v>17.269703111958982</v>
      </c>
      <c r="R2166" s="6" t="str">
        <f t="shared" si="288"/>
        <v>YES</v>
      </c>
      <c r="S2166" s="6" t="str">
        <f t="shared" si="291"/>
        <v>YES</v>
      </c>
      <c r="T2166" s="12">
        <f t="shared" si="292"/>
        <v>1048.375</v>
      </c>
      <c r="U2166" s="12">
        <f t="shared" si="289"/>
        <v>1448.4099999999999</v>
      </c>
      <c r="V2166" s="12">
        <f t="shared" si="290"/>
        <v>-400.03499999999985</v>
      </c>
    </row>
    <row r="2167" spans="1:22" x14ac:dyDescent="0.25">
      <c r="A2167" s="6" t="s">
        <v>24</v>
      </c>
      <c r="B2167" s="6" t="s">
        <v>23</v>
      </c>
      <c r="C2167" s="6" t="s">
        <v>1414</v>
      </c>
      <c r="D2167" s="6" t="s">
        <v>1414</v>
      </c>
      <c r="E2167" s="6" t="s">
        <v>1257</v>
      </c>
      <c r="G2167" s="6" t="s">
        <v>1258</v>
      </c>
      <c r="H2167" s="6" t="s">
        <v>1415</v>
      </c>
      <c r="I2167" s="6" t="s">
        <v>1416</v>
      </c>
      <c r="J2167" s="6" t="s">
        <v>1426</v>
      </c>
      <c r="K2167" s="12">
        <v>5</v>
      </c>
      <c r="L2167" s="9">
        <v>43.23</v>
      </c>
      <c r="M2167" s="12">
        <v>262.45</v>
      </c>
      <c r="N2167" s="12">
        <v>679.23</v>
      </c>
      <c r="O2167" s="11">
        <f t="shared" si="293"/>
        <v>6.0710154984964149</v>
      </c>
      <c r="P2167" s="12">
        <f t="shared" si="286"/>
        <v>15.71200555170021</v>
      </c>
      <c r="Q2167" s="12">
        <f t="shared" si="287"/>
        <v>21.783021050196627</v>
      </c>
      <c r="R2167" s="6" t="str">
        <f t="shared" si="288"/>
        <v>YES</v>
      </c>
      <c r="S2167" s="6" t="str">
        <f t="shared" si="291"/>
        <v>YES</v>
      </c>
      <c r="T2167" s="12">
        <f t="shared" si="292"/>
        <v>540.375</v>
      </c>
      <c r="U2167" s="12">
        <f t="shared" si="289"/>
        <v>941.68000000000006</v>
      </c>
      <c r="V2167" s="12">
        <f t="shared" si="290"/>
        <v>-401.30500000000006</v>
      </c>
    </row>
    <row r="2168" spans="1:22" x14ac:dyDescent="0.25">
      <c r="A2168" s="6" t="s">
        <v>24</v>
      </c>
      <c r="B2168" s="6" t="s">
        <v>23</v>
      </c>
      <c r="C2168" s="6" t="s">
        <v>1414</v>
      </c>
      <c r="D2168" s="6" t="s">
        <v>1414</v>
      </c>
      <c r="E2168" s="6" t="s">
        <v>1257</v>
      </c>
      <c r="G2168" s="6" t="s">
        <v>1258</v>
      </c>
      <c r="H2168" s="6" t="s">
        <v>1415</v>
      </c>
      <c r="I2168" s="6" t="s">
        <v>1416</v>
      </c>
      <c r="J2168" s="6" t="s">
        <v>1427</v>
      </c>
      <c r="K2168" s="12">
        <v>5</v>
      </c>
      <c r="L2168" s="9">
        <v>322.58</v>
      </c>
      <c r="M2168" s="12">
        <v>1650.16</v>
      </c>
      <c r="N2168" s="12">
        <v>5489.45</v>
      </c>
      <c r="O2168" s="11">
        <f t="shared" si="293"/>
        <v>5.1155062310124624</v>
      </c>
      <c r="P2168" s="12">
        <f t="shared" si="286"/>
        <v>17.017329034658069</v>
      </c>
      <c r="Q2168" s="12">
        <f t="shared" si="287"/>
        <v>22.132835265670533</v>
      </c>
      <c r="R2168" s="6" t="str">
        <f t="shared" si="288"/>
        <v>YES</v>
      </c>
      <c r="S2168" s="6" t="str">
        <f t="shared" si="291"/>
        <v>YES</v>
      </c>
      <c r="T2168" s="12">
        <f t="shared" si="292"/>
        <v>4032.25</v>
      </c>
      <c r="U2168" s="12">
        <f t="shared" si="289"/>
        <v>7139.61</v>
      </c>
      <c r="V2168" s="12">
        <f t="shared" si="290"/>
        <v>-3107.3599999999997</v>
      </c>
    </row>
    <row r="2169" spans="1:22" x14ac:dyDescent="0.25">
      <c r="A2169" s="6" t="s">
        <v>24</v>
      </c>
      <c r="B2169" s="6" t="s">
        <v>23</v>
      </c>
      <c r="C2169" s="6" t="s">
        <v>1414</v>
      </c>
      <c r="D2169" s="6" t="s">
        <v>1414</v>
      </c>
      <c r="E2169" s="6" t="s">
        <v>1257</v>
      </c>
      <c r="G2169" s="6" t="s">
        <v>1258</v>
      </c>
      <c r="H2169" s="6" t="s">
        <v>1415</v>
      </c>
      <c r="I2169" s="6" t="s">
        <v>1416</v>
      </c>
      <c r="J2169" s="6" t="s">
        <v>1428</v>
      </c>
      <c r="K2169" s="12">
        <v>5</v>
      </c>
      <c r="L2169" s="9">
        <v>167.63</v>
      </c>
      <c r="M2169" s="12">
        <v>1459.65</v>
      </c>
      <c r="N2169" s="12">
        <v>1532</v>
      </c>
      <c r="O2169" s="11">
        <f t="shared" si="293"/>
        <v>8.7075702439897409</v>
      </c>
      <c r="P2169" s="12">
        <f t="shared" si="286"/>
        <v>9.1391755652329536</v>
      </c>
      <c r="Q2169" s="12">
        <f t="shared" si="287"/>
        <v>17.846745809222693</v>
      </c>
      <c r="R2169" s="6" t="str">
        <f t="shared" si="288"/>
        <v>YES</v>
      </c>
      <c r="S2169" s="6" t="str">
        <f t="shared" si="291"/>
        <v>YES</v>
      </c>
      <c r="T2169" s="12">
        <f t="shared" si="292"/>
        <v>2095.375</v>
      </c>
      <c r="U2169" s="12">
        <f t="shared" si="289"/>
        <v>2991.65</v>
      </c>
      <c r="V2169" s="12">
        <f t="shared" si="290"/>
        <v>-896.27500000000009</v>
      </c>
    </row>
    <row r="2170" spans="1:22" x14ac:dyDescent="0.25">
      <c r="A2170" s="6" t="s">
        <v>24</v>
      </c>
      <c r="B2170" s="6" t="s">
        <v>23</v>
      </c>
      <c r="C2170" s="6" t="s">
        <v>1414</v>
      </c>
      <c r="D2170" s="6" t="s">
        <v>1414</v>
      </c>
      <c r="E2170" s="6" t="s">
        <v>1257</v>
      </c>
      <c r="G2170" s="6" t="s">
        <v>1258</v>
      </c>
      <c r="H2170" s="6" t="s">
        <v>1415</v>
      </c>
      <c r="I2170" s="6" t="s">
        <v>1416</v>
      </c>
      <c r="J2170" s="6" t="s">
        <v>1429</v>
      </c>
      <c r="K2170" s="12">
        <v>5</v>
      </c>
      <c r="L2170" s="9">
        <v>154.87</v>
      </c>
      <c r="M2170" s="12">
        <v>813.83</v>
      </c>
      <c r="N2170" s="12">
        <v>2043.29</v>
      </c>
      <c r="O2170" s="11">
        <f t="shared" si="293"/>
        <v>5.2549234842125658</v>
      </c>
      <c r="P2170" s="12">
        <f t="shared" si="286"/>
        <v>13.193581713695357</v>
      </c>
      <c r="Q2170" s="12">
        <f t="shared" si="287"/>
        <v>18.44850519790792</v>
      </c>
      <c r="R2170" s="6" t="str">
        <f t="shared" si="288"/>
        <v>YES</v>
      </c>
      <c r="S2170" s="6" t="str">
        <f t="shared" si="291"/>
        <v>YES</v>
      </c>
      <c r="T2170" s="12">
        <f t="shared" si="292"/>
        <v>1935.875</v>
      </c>
      <c r="U2170" s="12">
        <f t="shared" si="289"/>
        <v>2857.12</v>
      </c>
      <c r="V2170" s="12">
        <f t="shared" si="290"/>
        <v>-921.24499999999989</v>
      </c>
    </row>
    <row r="2171" spans="1:22" x14ac:dyDescent="0.25">
      <c r="A2171" s="6" t="s">
        <v>24</v>
      </c>
      <c r="B2171" s="6" t="s">
        <v>23</v>
      </c>
      <c r="C2171" s="6" t="s">
        <v>1414</v>
      </c>
      <c r="D2171" s="6" t="s">
        <v>1414</v>
      </c>
      <c r="E2171" s="6" t="s">
        <v>1257</v>
      </c>
      <c r="G2171" s="6" t="s">
        <v>1258</v>
      </c>
      <c r="H2171" s="6" t="s">
        <v>1415</v>
      </c>
      <c r="I2171" s="6" t="s">
        <v>1416</v>
      </c>
      <c r="J2171" s="6" t="s">
        <v>1430</v>
      </c>
      <c r="K2171" s="12">
        <v>5</v>
      </c>
      <c r="L2171" s="9">
        <v>404.91</v>
      </c>
      <c r="M2171" s="12">
        <v>4759.24</v>
      </c>
      <c r="N2171" s="12">
        <v>1585</v>
      </c>
      <c r="O2171" s="11">
        <f t="shared" si="293"/>
        <v>11.75382183695142</v>
      </c>
      <c r="P2171" s="12">
        <f t="shared" si="286"/>
        <v>3.9144501247190733</v>
      </c>
      <c r="Q2171" s="12">
        <f t="shared" si="287"/>
        <v>15.668271961670493</v>
      </c>
      <c r="R2171" s="6" t="str">
        <f t="shared" si="288"/>
        <v>YES</v>
      </c>
      <c r="S2171" s="6" t="str">
        <f t="shared" si="291"/>
        <v>YES</v>
      </c>
      <c r="T2171" s="12">
        <f t="shared" si="292"/>
        <v>5061.375</v>
      </c>
      <c r="U2171" s="12">
        <f t="shared" si="289"/>
        <v>6344.24</v>
      </c>
      <c r="V2171" s="12">
        <f t="shared" si="290"/>
        <v>-1282.8649999999998</v>
      </c>
    </row>
    <row r="2172" spans="1:22" x14ac:dyDescent="0.25">
      <c r="A2172" s="6" t="s">
        <v>24</v>
      </c>
      <c r="B2172" s="6" t="s">
        <v>23</v>
      </c>
      <c r="C2172" s="6" t="s">
        <v>1414</v>
      </c>
      <c r="D2172" s="6" t="s">
        <v>1414</v>
      </c>
      <c r="E2172" s="6" t="s">
        <v>1257</v>
      </c>
      <c r="G2172" s="6" t="s">
        <v>1258</v>
      </c>
      <c r="H2172" s="6" t="s">
        <v>1415</v>
      </c>
      <c r="I2172" s="6" t="s">
        <v>1416</v>
      </c>
      <c r="J2172" s="6" t="s">
        <v>1431</v>
      </c>
      <c r="K2172" s="12">
        <v>5</v>
      </c>
      <c r="L2172" s="9">
        <v>96.61</v>
      </c>
      <c r="M2172" s="12">
        <v>1176.3</v>
      </c>
      <c r="N2172" s="12">
        <v>440</v>
      </c>
      <c r="O2172" s="11">
        <f t="shared" si="293"/>
        <v>12.175758203084566</v>
      </c>
      <c r="P2172" s="12">
        <f t="shared" si="286"/>
        <v>4.5543939550771144</v>
      </c>
      <c r="Q2172" s="12">
        <f t="shared" si="287"/>
        <v>16.73015215816168</v>
      </c>
      <c r="R2172" s="6" t="str">
        <f t="shared" si="288"/>
        <v>YES</v>
      </c>
      <c r="S2172" s="6" t="str">
        <f t="shared" si="291"/>
        <v>YES</v>
      </c>
      <c r="T2172" s="12">
        <f t="shared" si="292"/>
        <v>1207.625</v>
      </c>
      <c r="U2172" s="12">
        <f t="shared" si="289"/>
        <v>1616.3</v>
      </c>
      <c r="V2172" s="12">
        <f t="shared" si="290"/>
        <v>-408.67499999999995</v>
      </c>
    </row>
    <row r="2173" spans="1:22" x14ac:dyDescent="0.25">
      <c r="A2173" s="6" t="s">
        <v>24</v>
      </c>
      <c r="B2173" s="6" t="s">
        <v>23</v>
      </c>
      <c r="C2173" s="6" t="s">
        <v>1414</v>
      </c>
      <c r="D2173" s="6" t="s">
        <v>1414</v>
      </c>
      <c r="E2173" s="6" t="s">
        <v>1257</v>
      </c>
      <c r="G2173" s="6" t="s">
        <v>1258</v>
      </c>
      <c r="H2173" s="6" t="s">
        <v>1415</v>
      </c>
      <c r="I2173" s="6" t="s">
        <v>1416</v>
      </c>
      <c r="J2173" s="6" t="s">
        <v>1432</v>
      </c>
      <c r="K2173" s="12">
        <v>5</v>
      </c>
      <c r="L2173" s="9">
        <v>280.02</v>
      </c>
      <c r="M2173" s="12">
        <v>1400.1</v>
      </c>
      <c r="N2173" s="12">
        <v>5473.99</v>
      </c>
      <c r="O2173" s="11">
        <f t="shared" si="293"/>
        <v>5</v>
      </c>
      <c r="P2173" s="12">
        <f t="shared" si="286"/>
        <v>19.54856795943147</v>
      </c>
      <c r="Q2173" s="12">
        <f t="shared" si="287"/>
        <v>24.54856795943147</v>
      </c>
      <c r="R2173" s="6" t="str">
        <f t="shared" si="288"/>
        <v>YES</v>
      </c>
      <c r="S2173" s="6" t="str">
        <f t="shared" si="291"/>
        <v>YES</v>
      </c>
      <c r="T2173" s="12">
        <f t="shared" si="292"/>
        <v>3500.25</v>
      </c>
      <c r="U2173" s="12">
        <f t="shared" si="289"/>
        <v>6874.09</v>
      </c>
      <c r="V2173" s="12">
        <f t="shared" si="290"/>
        <v>-3373.84</v>
      </c>
    </row>
    <row r="2174" spans="1:22" x14ac:dyDescent="0.25">
      <c r="A2174" s="6" t="s">
        <v>24</v>
      </c>
      <c r="B2174" s="6" t="s">
        <v>23</v>
      </c>
      <c r="C2174" s="6" t="s">
        <v>1414</v>
      </c>
      <c r="D2174" s="6" t="s">
        <v>1414</v>
      </c>
      <c r="E2174" s="6" t="s">
        <v>1257</v>
      </c>
      <c r="G2174" s="6" t="s">
        <v>1258</v>
      </c>
      <c r="H2174" s="6" t="s">
        <v>1415</v>
      </c>
      <c r="I2174" s="6" t="s">
        <v>1416</v>
      </c>
      <c r="J2174" s="6" t="s">
        <v>1433</v>
      </c>
      <c r="K2174" s="12">
        <v>5</v>
      </c>
      <c r="L2174" s="9">
        <v>108.5</v>
      </c>
      <c r="M2174" s="12">
        <v>610</v>
      </c>
      <c r="N2174" s="12">
        <v>1430</v>
      </c>
      <c r="O2174" s="11">
        <f t="shared" si="293"/>
        <v>5.6221198156682028</v>
      </c>
      <c r="P2174" s="12">
        <f t="shared" si="286"/>
        <v>13.179723502304148</v>
      </c>
      <c r="Q2174" s="12">
        <f t="shared" si="287"/>
        <v>18.801843317972349</v>
      </c>
      <c r="R2174" s="6" t="str">
        <f t="shared" si="288"/>
        <v>YES</v>
      </c>
      <c r="S2174" s="6" t="str">
        <f t="shared" si="291"/>
        <v>YES</v>
      </c>
      <c r="T2174" s="12">
        <f t="shared" si="292"/>
        <v>1356.25</v>
      </c>
      <c r="U2174" s="12">
        <f t="shared" si="289"/>
        <v>2040</v>
      </c>
      <c r="V2174" s="12">
        <f t="shared" si="290"/>
        <v>-683.75</v>
      </c>
    </row>
    <row r="2175" spans="1:22" x14ac:dyDescent="0.25">
      <c r="A2175" s="6" t="s">
        <v>24</v>
      </c>
      <c r="B2175" s="6" t="s">
        <v>23</v>
      </c>
      <c r="C2175" s="6" t="s">
        <v>1414</v>
      </c>
      <c r="D2175" s="6" t="s">
        <v>1414</v>
      </c>
      <c r="E2175" s="6" t="s">
        <v>1257</v>
      </c>
      <c r="G2175" s="6" t="s">
        <v>1258</v>
      </c>
      <c r="H2175" s="6" t="s">
        <v>1415</v>
      </c>
      <c r="I2175" s="6" t="s">
        <v>1416</v>
      </c>
      <c r="J2175" s="6" t="s">
        <v>1434</v>
      </c>
      <c r="K2175" s="12">
        <v>5</v>
      </c>
      <c r="L2175" s="9">
        <v>58.45</v>
      </c>
      <c r="M2175" s="12">
        <v>345.25</v>
      </c>
      <c r="N2175" s="12">
        <v>755</v>
      </c>
      <c r="O2175" s="11">
        <f t="shared" si="293"/>
        <v>5.9067579127459364</v>
      </c>
      <c r="P2175" s="12">
        <f t="shared" si="286"/>
        <v>12.917023096663815</v>
      </c>
      <c r="Q2175" s="12">
        <f t="shared" si="287"/>
        <v>18.82378100940975</v>
      </c>
      <c r="R2175" s="6" t="str">
        <f t="shared" si="288"/>
        <v>YES</v>
      </c>
      <c r="S2175" s="6" t="str">
        <f t="shared" si="291"/>
        <v>YES</v>
      </c>
      <c r="T2175" s="12">
        <f t="shared" si="292"/>
        <v>730.625</v>
      </c>
      <c r="U2175" s="12">
        <f t="shared" si="289"/>
        <v>1100.25</v>
      </c>
      <c r="V2175" s="12">
        <f t="shared" si="290"/>
        <v>-369.625</v>
      </c>
    </row>
    <row r="2176" spans="1:22" x14ac:dyDescent="0.25">
      <c r="A2176" s="6" t="s">
        <v>24</v>
      </c>
      <c r="B2176" s="6" t="s">
        <v>23</v>
      </c>
      <c r="C2176" s="6" t="s">
        <v>1414</v>
      </c>
      <c r="D2176" s="6" t="s">
        <v>1414</v>
      </c>
      <c r="E2176" s="6" t="s">
        <v>1257</v>
      </c>
      <c r="G2176" s="6" t="s">
        <v>1258</v>
      </c>
      <c r="H2176" s="6" t="s">
        <v>1415</v>
      </c>
      <c r="I2176" s="6" t="s">
        <v>1416</v>
      </c>
      <c r="J2176" s="6" t="s">
        <v>1435</v>
      </c>
      <c r="K2176" s="12">
        <v>5</v>
      </c>
      <c r="L2176" s="9">
        <v>145.93</v>
      </c>
      <c r="M2176" s="12">
        <v>729.65</v>
      </c>
      <c r="N2176" s="12">
        <v>3290</v>
      </c>
      <c r="O2176" s="11">
        <f t="shared" si="293"/>
        <v>5</v>
      </c>
      <c r="P2176" s="12">
        <f t="shared" si="286"/>
        <v>22.545055848694577</v>
      </c>
      <c r="Q2176" s="12">
        <f t="shared" si="287"/>
        <v>27.545055848694577</v>
      </c>
      <c r="R2176" s="6" t="str">
        <f t="shared" si="288"/>
        <v>YES</v>
      </c>
      <c r="S2176" s="6" t="str">
        <f t="shared" si="291"/>
        <v>YES</v>
      </c>
      <c r="T2176" s="12">
        <f t="shared" si="292"/>
        <v>1824.125</v>
      </c>
      <c r="U2176" s="12">
        <f t="shared" si="289"/>
        <v>4019.65</v>
      </c>
      <c r="V2176" s="12">
        <f t="shared" si="290"/>
        <v>-2195.5250000000001</v>
      </c>
    </row>
    <row r="2177" spans="1:22" x14ac:dyDescent="0.25">
      <c r="A2177" s="6" t="s">
        <v>24</v>
      </c>
      <c r="B2177" s="6" t="s">
        <v>23</v>
      </c>
      <c r="C2177" s="6" t="s">
        <v>1414</v>
      </c>
      <c r="D2177" s="6" t="s">
        <v>1414</v>
      </c>
      <c r="E2177" s="6" t="s">
        <v>1257</v>
      </c>
      <c r="G2177" s="6" t="s">
        <v>1258</v>
      </c>
      <c r="H2177" s="6" t="s">
        <v>1415</v>
      </c>
      <c r="I2177" s="6" t="s">
        <v>1416</v>
      </c>
      <c r="J2177" s="6" t="s">
        <v>1436</v>
      </c>
      <c r="K2177" s="12">
        <v>5</v>
      </c>
      <c r="L2177" s="9">
        <v>326.8</v>
      </c>
      <c r="M2177" s="12">
        <v>3668.5</v>
      </c>
      <c r="N2177" s="12">
        <v>1495</v>
      </c>
      <c r="O2177" s="11">
        <f t="shared" si="293"/>
        <v>11.225520195838433</v>
      </c>
      <c r="P2177" s="12">
        <f t="shared" si="286"/>
        <v>4.5746634026927779</v>
      </c>
      <c r="Q2177" s="12">
        <f t="shared" si="287"/>
        <v>15.800183598531211</v>
      </c>
      <c r="R2177" s="6" t="str">
        <f t="shared" si="288"/>
        <v>YES</v>
      </c>
      <c r="S2177" s="6" t="str">
        <f t="shared" si="291"/>
        <v>YES</v>
      </c>
      <c r="T2177" s="12">
        <f t="shared" si="292"/>
        <v>4085</v>
      </c>
      <c r="U2177" s="12">
        <f t="shared" si="289"/>
        <v>5163.5</v>
      </c>
      <c r="V2177" s="12">
        <f t="shared" si="290"/>
        <v>-1078.5</v>
      </c>
    </row>
    <row r="2178" spans="1:22" x14ac:dyDescent="0.25">
      <c r="A2178" s="6" t="s">
        <v>24</v>
      </c>
      <c r="B2178" s="6" t="s">
        <v>23</v>
      </c>
      <c r="C2178" s="6" t="s">
        <v>1414</v>
      </c>
      <c r="D2178" s="6" t="s">
        <v>1414</v>
      </c>
      <c r="E2178" s="6" t="s">
        <v>1257</v>
      </c>
      <c r="G2178" s="6" t="s">
        <v>1258</v>
      </c>
      <c r="H2178" s="6" t="s">
        <v>1415</v>
      </c>
      <c r="I2178" s="6" t="s">
        <v>1416</v>
      </c>
      <c r="J2178" s="6" t="s">
        <v>1437</v>
      </c>
      <c r="K2178" s="12">
        <v>5</v>
      </c>
      <c r="L2178" s="9">
        <v>220.69</v>
      </c>
      <c r="M2178" s="12">
        <v>1117.6500000000001</v>
      </c>
      <c r="N2178" s="12">
        <v>3816.33</v>
      </c>
      <c r="O2178" s="11">
        <f t="shared" si="293"/>
        <v>5.0643436494630478</v>
      </c>
      <c r="P2178" s="12">
        <f t="shared" ref="P2178:P2241" si="294">N2178/L2178</f>
        <v>17.292718292627669</v>
      </c>
      <c r="Q2178" s="12">
        <f t="shared" ref="Q2178:Q2241" si="295">(M2178+N2178)/L2178</f>
        <v>22.357061942090713</v>
      </c>
      <c r="R2178" s="6" t="str">
        <f t="shared" ref="R2178:R2241" si="296">IF(Q2178&gt;12.49,"YES","NO")</f>
        <v>YES</v>
      </c>
      <c r="S2178" s="6" t="str">
        <f t="shared" si="291"/>
        <v>YES</v>
      </c>
      <c r="T2178" s="12">
        <f t="shared" si="292"/>
        <v>2758.625</v>
      </c>
      <c r="U2178" s="12">
        <f t="shared" ref="U2178:U2241" si="297">M2178+N2178</f>
        <v>4933.9799999999996</v>
      </c>
      <c r="V2178" s="12">
        <f t="shared" ref="V2178:V2241" si="298">T2178-U2178</f>
        <v>-2175.3549999999996</v>
      </c>
    </row>
    <row r="2179" spans="1:22" x14ac:dyDescent="0.25">
      <c r="A2179" s="6" t="s">
        <v>24</v>
      </c>
      <c r="B2179" s="6" t="s">
        <v>23</v>
      </c>
      <c r="C2179" s="6" t="s">
        <v>1414</v>
      </c>
      <c r="D2179" s="6" t="s">
        <v>1414</v>
      </c>
      <c r="E2179" s="6" t="s">
        <v>1257</v>
      </c>
      <c r="G2179" s="6" t="s">
        <v>1258</v>
      </c>
      <c r="H2179" s="6" t="s">
        <v>1415</v>
      </c>
      <c r="I2179" s="6" t="s">
        <v>1416</v>
      </c>
      <c r="J2179" s="6" t="s">
        <v>1438</v>
      </c>
      <c r="K2179" s="12">
        <v>5</v>
      </c>
      <c r="L2179" s="9">
        <v>370.86</v>
      </c>
      <c r="M2179" s="12">
        <v>2673.5</v>
      </c>
      <c r="N2179" s="12">
        <v>6106</v>
      </c>
      <c r="O2179" s="11">
        <f t="shared" si="293"/>
        <v>7.2089198080138051</v>
      </c>
      <c r="P2179" s="12">
        <f t="shared" si="294"/>
        <v>16.464434018227902</v>
      </c>
      <c r="Q2179" s="12">
        <f t="shared" si="295"/>
        <v>23.673353826241708</v>
      </c>
      <c r="R2179" s="6" t="str">
        <f t="shared" si="296"/>
        <v>YES</v>
      </c>
      <c r="S2179" s="6" t="str">
        <f t="shared" si="291"/>
        <v>YES</v>
      </c>
      <c r="T2179" s="12">
        <f t="shared" si="292"/>
        <v>4635.75</v>
      </c>
      <c r="U2179" s="12">
        <f t="shared" si="297"/>
        <v>8779.5</v>
      </c>
      <c r="V2179" s="12">
        <f t="shared" si="298"/>
        <v>-4143.75</v>
      </c>
    </row>
    <row r="2180" spans="1:22" x14ac:dyDescent="0.25">
      <c r="A2180" s="6" t="s">
        <v>24</v>
      </c>
      <c r="B2180" s="6" t="s">
        <v>23</v>
      </c>
      <c r="C2180" s="6" t="s">
        <v>1414</v>
      </c>
      <c r="D2180" s="6" t="s">
        <v>1414</v>
      </c>
      <c r="E2180" s="6" t="s">
        <v>1257</v>
      </c>
      <c r="G2180" s="6" t="s">
        <v>1258</v>
      </c>
      <c r="H2180" s="6" t="s">
        <v>1415</v>
      </c>
      <c r="I2180" s="6" t="s">
        <v>1416</v>
      </c>
      <c r="J2180" s="6" t="s">
        <v>1439</v>
      </c>
      <c r="K2180" s="12">
        <v>5</v>
      </c>
      <c r="L2180" s="9">
        <v>199.97</v>
      </c>
      <c r="M2180" s="12">
        <v>1053.48</v>
      </c>
      <c r="N2180" s="12">
        <v>2827</v>
      </c>
      <c r="O2180" s="11">
        <f t="shared" si="293"/>
        <v>5.2681902285342801</v>
      </c>
      <c r="P2180" s="12">
        <f t="shared" si="294"/>
        <v>14.137120568085212</v>
      </c>
      <c r="Q2180" s="12">
        <f t="shared" si="295"/>
        <v>19.405310796619492</v>
      </c>
      <c r="R2180" s="6" t="str">
        <f t="shared" si="296"/>
        <v>YES</v>
      </c>
      <c r="S2180" s="6" t="str">
        <f t="shared" ref="S2180:S2243" si="299">IF(O2180&gt;3.32,"YES","NO")</f>
        <v>YES</v>
      </c>
      <c r="T2180" s="12">
        <f t="shared" ref="T2180:T2243" si="300">L2180*12.5</f>
        <v>2499.625</v>
      </c>
      <c r="U2180" s="12">
        <f t="shared" si="297"/>
        <v>3880.48</v>
      </c>
      <c r="V2180" s="12">
        <f t="shared" si="298"/>
        <v>-1380.855</v>
      </c>
    </row>
    <row r="2181" spans="1:22" x14ac:dyDescent="0.25">
      <c r="A2181" s="6" t="s">
        <v>24</v>
      </c>
      <c r="B2181" s="6" t="s">
        <v>23</v>
      </c>
      <c r="C2181" s="6" t="s">
        <v>1414</v>
      </c>
      <c r="D2181" s="6" t="s">
        <v>1414</v>
      </c>
      <c r="E2181" s="6" t="s">
        <v>1257</v>
      </c>
      <c r="G2181" s="6" t="s">
        <v>1258</v>
      </c>
      <c r="H2181" s="6" t="s">
        <v>1415</v>
      </c>
      <c r="I2181" s="6" t="s">
        <v>1416</v>
      </c>
      <c r="J2181" s="6" t="s">
        <v>1440</v>
      </c>
      <c r="K2181" s="12">
        <v>5</v>
      </c>
      <c r="L2181" s="9">
        <v>272.35000000000002</v>
      </c>
      <c r="M2181" s="12">
        <v>1724.75</v>
      </c>
      <c r="N2181" s="12">
        <v>5575.69</v>
      </c>
      <c r="O2181" s="11">
        <f t="shared" si="293"/>
        <v>6.3328437672113083</v>
      </c>
      <c r="P2181" s="12">
        <f t="shared" si="294"/>
        <v>20.472516981824853</v>
      </c>
      <c r="Q2181" s="12">
        <f t="shared" si="295"/>
        <v>26.805360749036161</v>
      </c>
      <c r="R2181" s="6" t="str">
        <f t="shared" si="296"/>
        <v>YES</v>
      </c>
      <c r="S2181" s="6" t="str">
        <f t="shared" si="299"/>
        <v>YES</v>
      </c>
      <c r="T2181" s="12">
        <f t="shared" si="300"/>
        <v>3404.3750000000005</v>
      </c>
      <c r="U2181" s="12">
        <f t="shared" si="297"/>
        <v>7300.44</v>
      </c>
      <c r="V2181" s="12">
        <f t="shared" si="298"/>
        <v>-3896.0649999999991</v>
      </c>
    </row>
    <row r="2182" spans="1:22" x14ac:dyDescent="0.25">
      <c r="A2182" s="6" t="s">
        <v>24</v>
      </c>
      <c r="B2182" s="6" t="s">
        <v>23</v>
      </c>
      <c r="C2182" s="6" t="s">
        <v>1414</v>
      </c>
      <c r="D2182" s="6" t="s">
        <v>1414</v>
      </c>
      <c r="E2182" s="6" t="s">
        <v>1257</v>
      </c>
      <c r="G2182" s="6" t="s">
        <v>1258</v>
      </c>
      <c r="H2182" s="6" t="s">
        <v>1415</v>
      </c>
      <c r="I2182" s="6" t="s">
        <v>1416</v>
      </c>
      <c r="J2182" s="6" t="s">
        <v>1441</v>
      </c>
      <c r="K2182" s="12">
        <v>5</v>
      </c>
      <c r="L2182" s="9">
        <v>197.89</v>
      </c>
      <c r="M2182" s="12">
        <v>989.45</v>
      </c>
      <c r="N2182" s="12">
        <v>4720.09</v>
      </c>
      <c r="O2182" s="11">
        <f t="shared" si="293"/>
        <v>5.0000000000000009</v>
      </c>
      <c r="P2182" s="12">
        <f t="shared" si="294"/>
        <v>23.85208954469655</v>
      </c>
      <c r="Q2182" s="12">
        <f t="shared" si="295"/>
        <v>28.85208954469655</v>
      </c>
      <c r="R2182" s="6" t="str">
        <f t="shared" si="296"/>
        <v>YES</v>
      </c>
      <c r="S2182" s="6" t="str">
        <f t="shared" si="299"/>
        <v>YES</v>
      </c>
      <c r="T2182" s="12">
        <f t="shared" si="300"/>
        <v>2473.625</v>
      </c>
      <c r="U2182" s="12">
        <f t="shared" si="297"/>
        <v>5709.54</v>
      </c>
      <c r="V2182" s="12">
        <f t="shared" si="298"/>
        <v>-3235.915</v>
      </c>
    </row>
    <row r="2183" spans="1:22" x14ac:dyDescent="0.25">
      <c r="A2183" s="6" t="s">
        <v>24</v>
      </c>
      <c r="B2183" s="6" t="s">
        <v>23</v>
      </c>
      <c r="C2183" s="6" t="s">
        <v>1414</v>
      </c>
      <c r="D2183" s="6" t="s">
        <v>1414</v>
      </c>
      <c r="E2183" s="6" t="s">
        <v>1257</v>
      </c>
      <c r="G2183" s="6" t="s">
        <v>1258</v>
      </c>
      <c r="H2183" s="6" t="s">
        <v>1415</v>
      </c>
      <c r="I2183" s="6" t="s">
        <v>1416</v>
      </c>
      <c r="J2183" s="6" t="s">
        <v>1442</v>
      </c>
      <c r="K2183" s="12">
        <v>5</v>
      </c>
      <c r="L2183" s="9">
        <v>337.78</v>
      </c>
      <c r="M2183" s="12">
        <v>1833.88</v>
      </c>
      <c r="N2183" s="12">
        <v>8069</v>
      </c>
      <c r="O2183" s="11">
        <f t="shared" si="293"/>
        <v>5.4292142814849909</v>
      </c>
      <c r="P2183" s="12">
        <f t="shared" si="294"/>
        <v>23.888329682041569</v>
      </c>
      <c r="Q2183" s="12">
        <f t="shared" si="295"/>
        <v>29.31754396352656</v>
      </c>
      <c r="R2183" s="6" t="str">
        <f t="shared" si="296"/>
        <v>YES</v>
      </c>
      <c r="S2183" s="6" t="str">
        <f t="shared" si="299"/>
        <v>YES</v>
      </c>
      <c r="T2183" s="12">
        <f t="shared" si="300"/>
        <v>4222.25</v>
      </c>
      <c r="U2183" s="12">
        <f t="shared" si="297"/>
        <v>9902.880000000001</v>
      </c>
      <c r="V2183" s="12">
        <f t="shared" si="298"/>
        <v>-5680.630000000001</v>
      </c>
    </row>
    <row r="2184" spans="1:22" x14ac:dyDescent="0.25">
      <c r="A2184" s="6" t="s">
        <v>24</v>
      </c>
      <c r="B2184" s="6" t="s">
        <v>23</v>
      </c>
      <c r="C2184" s="6" t="s">
        <v>1414</v>
      </c>
      <c r="D2184" s="6" t="s">
        <v>1414</v>
      </c>
      <c r="E2184" s="6" t="s">
        <v>1257</v>
      </c>
      <c r="G2184" s="6" t="s">
        <v>1258</v>
      </c>
      <c r="H2184" s="6" t="s">
        <v>1415</v>
      </c>
      <c r="I2184" s="6" t="s">
        <v>1416</v>
      </c>
      <c r="J2184" s="6" t="s">
        <v>1443</v>
      </c>
      <c r="K2184" s="12">
        <v>5</v>
      </c>
      <c r="L2184" s="9">
        <v>375.84</v>
      </c>
      <c r="M2184" s="12">
        <v>1919.2</v>
      </c>
      <c r="N2184" s="12">
        <v>8841.16</v>
      </c>
      <c r="O2184" s="11">
        <f t="shared" si="293"/>
        <v>5.1064282673478081</v>
      </c>
      <c r="P2184" s="12">
        <f t="shared" si="294"/>
        <v>23.523733503618562</v>
      </c>
      <c r="Q2184" s="12">
        <f t="shared" si="295"/>
        <v>28.630161770966371</v>
      </c>
      <c r="R2184" s="6" t="str">
        <f t="shared" si="296"/>
        <v>YES</v>
      </c>
      <c r="S2184" s="6" t="str">
        <f t="shared" si="299"/>
        <v>YES</v>
      </c>
      <c r="T2184" s="12">
        <f t="shared" si="300"/>
        <v>4698</v>
      </c>
      <c r="U2184" s="12">
        <f t="shared" si="297"/>
        <v>10760.36</v>
      </c>
      <c r="V2184" s="12">
        <f t="shared" si="298"/>
        <v>-6062.3600000000006</v>
      </c>
    </row>
    <row r="2185" spans="1:22" x14ac:dyDescent="0.25">
      <c r="A2185" s="6" t="s">
        <v>24</v>
      </c>
      <c r="B2185" s="6" t="s">
        <v>23</v>
      </c>
      <c r="C2185" s="6" t="s">
        <v>1414</v>
      </c>
      <c r="D2185" s="6" t="s">
        <v>1414</v>
      </c>
      <c r="E2185" s="6" t="s">
        <v>1257</v>
      </c>
      <c r="G2185" s="6" t="s">
        <v>1258</v>
      </c>
      <c r="H2185" s="6" t="s">
        <v>1415</v>
      </c>
      <c r="I2185" s="6" t="s">
        <v>1416</v>
      </c>
      <c r="J2185" s="6" t="s">
        <v>1444</v>
      </c>
      <c r="K2185" s="12">
        <v>5</v>
      </c>
      <c r="L2185" s="9">
        <v>574.4</v>
      </c>
      <c r="M2185" s="12">
        <v>3645.75</v>
      </c>
      <c r="N2185" s="12">
        <v>12245.94</v>
      </c>
      <c r="O2185" s="11">
        <f t="shared" si="293"/>
        <v>6.3470577994428972</v>
      </c>
      <c r="P2185" s="12">
        <f t="shared" si="294"/>
        <v>21.319533426183845</v>
      </c>
      <c r="Q2185" s="12">
        <f t="shared" si="295"/>
        <v>27.666591225626743</v>
      </c>
      <c r="R2185" s="6" t="str">
        <f t="shared" si="296"/>
        <v>YES</v>
      </c>
      <c r="S2185" s="6" t="str">
        <f t="shared" si="299"/>
        <v>YES</v>
      </c>
      <c r="T2185" s="12">
        <f t="shared" si="300"/>
        <v>7180</v>
      </c>
      <c r="U2185" s="12">
        <f t="shared" si="297"/>
        <v>15891.69</v>
      </c>
      <c r="V2185" s="12">
        <f t="shared" si="298"/>
        <v>-8711.69</v>
      </c>
    </row>
    <row r="2186" spans="1:22" x14ac:dyDescent="0.25">
      <c r="A2186" s="6" t="s">
        <v>24</v>
      </c>
      <c r="B2186" s="6" t="s">
        <v>23</v>
      </c>
      <c r="C2186" s="6" t="s">
        <v>1414</v>
      </c>
      <c r="D2186" s="6" t="s">
        <v>1414</v>
      </c>
      <c r="E2186" s="6" t="s">
        <v>1257</v>
      </c>
      <c r="G2186" s="6" t="s">
        <v>1258</v>
      </c>
      <c r="H2186" s="6" t="s">
        <v>1415</v>
      </c>
      <c r="I2186" s="6" t="s">
        <v>1416</v>
      </c>
      <c r="J2186" s="6" t="s">
        <v>1445</v>
      </c>
      <c r="K2186" s="12">
        <v>5</v>
      </c>
      <c r="L2186" s="9">
        <v>298.85000000000002</v>
      </c>
      <c r="M2186" s="12">
        <v>1494.25</v>
      </c>
      <c r="N2186" s="12">
        <v>7140.99</v>
      </c>
      <c r="O2186" s="11">
        <f t="shared" si="293"/>
        <v>5</v>
      </c>
      <c r="P2186" s="12">
        <f t="shared" si="294"/>
        <v>23.894897105571353</v>
      </c>
      <c r="Q2186" s="12">
        <f t="shared" si="295"/>
        <v>28.894897105571353</v>
      </c>
      <c r="R2186" s="6" t="str">
        <f t="shared" si="296"/>
        <v>YES</v>
      </c>
      <c r="S2186" s="6" t="str">
        <f t="shared" si="299"/>
        <v>YES</v>
      </c>
      <c r="T2186" s="12">
        <f t="shared" si="300"/>
        <v>3735.6250000000005</v>
      </c>
      <c r="U2186" s="12">
        <f t="shared" si="297"/>
        <v>8635.24</v>
      </c>
      <c r="V2186" s="12">
        <f t="shared" si="298"/>
        <v>-4899.6149999999998</v>
      </c>
    </row>
    <row r="2187" spans="1:22" x14ac:dyDescent="0.25">
      <c r="A2187" s="6" t="s">
        <v>24</v>
      </c>
      <c r="B2187" s="6" t="s">
        <v>23</v>
      </c>
      <c r="C2187" s="6" t="s">
        <v>1414</v>
      </c>
      <c r="D2187" s="6" t="s">
        <v>1414</v>
      </c>
      <c r="E2187" s="6" t="s">
        <v>1257</v>
      </c>
      <c r="G2187" s="6" t="s">
        <v>1258</v>
      </c>
      <c r="H2187" s="6" t="s">
        <v>1415</v>
      </c>
      <c r="I2187" s="6" t="s">
        <v>1416</v>
      </c>
      <c r="J2187" s="6" t="s">
        <v>1446</v>
      </c>
      <c r="K2187" s="12">
        <v>5</v>
      </c>
      <c r="L2187" s="9">
        <v>137.68</v>
      </c>
      <c r="M2187" s="12">
        <v>688.4</v>
      </c>
      <c r="N2187" s="12">
        <v>3258.6</v>
      </c>
      <c r="O2187" s="11">
        <f t="shared" si="293"/>
        <v>5</v>
      </c>
      <c r="P2187" s="12">
        <f t="shared" si="294"/>
        <v>23.667925624636837</v>
      </c>
      <c r="Q2187" s="12">
        <f t="shared" si="295"/>
        <v>28.667925624636837</v>
      </c>
      <c r="R2187" s="6" t="str">
        <f t="shared" si="296"/>
        <v>YES</v>
      </c>
      <c r="S2187" s="6" t="str">
        <f t="shared" si="299"/>
        <v>YES</v>
      </c>
      <c r="T2187" s="12">
        <f t="shared" si="300"/>
        <v>1721</v>
      </c>
      <c r="U2187" s="12">
        <f t="shared" si="297"/>
        <v>3947</v>
      </c>
      <c r="V2187" s="12">
        <f t="shared" si="298"/>
        <v>-2226</v>
      </c>
    </row>
    <row r="2188" spans="1:22" x14ac:dyDescent="0.25">
      <c r="A2188" s="6" t="s">
        <v>24</v>
      </c>
      <c r="B2188" s="6" t="s">
        <v>23</v>
      </c>
      <c r="C2188" s="6" t="s">
        <v>1414</v>
      </c>
      <c r="D2188" s="6" t="s">
        <v>1414</v>
      </c>
      <c r="E2188" s="6" t="s">
        <v>1257</v>
      </c>
      <c r="G2188" s="6" t="s">
        <v>1258</v>
      </c>
      <c r="H2188" s="6" t="s">
        <v>1415</v>
      </c>
      <c r="I2188" s="6" t="s">
        <v>1416</v>
      </c>
      <c r="J2188" s="6" t="s">
        <v>1386</v>
      </c>
      <c r="K2188" s="12">
        <v>5</v>
      </c>
      <c r="L2188" s="9">
        <v>112.8</v>
      </c>
      <c r="M2188" s="12">
        <v>872.8</v>
      </c>
      <c r="N2188" s="12">
        <v>1317.36</v>
      </c>
      <c r="O2188" s="11">
        <f t="shared" si="293"/>
        <v>7.7375886524822697</v>
      </c>
      <c r="P2188" s="12">
        <f t="shared" si="294"/>
        <v>11.678723404255319</v>
      </c>
      <c r="Q2188" s="12">
        <f t="shared" si="295"/>
        <v>19.416312056737588</v>
      </c>
      <c r="R2188" s="6" t="str">
        <f t="shared" si="296"/>
        <v>YES</v>
      </c>
      <c r="S2188" s="6" t="str">
        <f t="shared" si="299"/>
        <v>YES</v>
      </c>
      <c r="T2188" s="12">
        <f t="shared" si="300"/>
        <v>1410</v>
      </c>
      <c r="U2188" s="12">
        <f t="shared" si="297"/>
        <v>2190.16</v>
      </c>
      <c r="V2188" s="12">
        <f t="shared" si="298"/>
        <v>-780.15999999999985</v>
      </c>
    </row>
    <row r="2189" spans="1:22" x14ac:dyDescent="0.25">
      <c r="A2189" s="6" t="s">
        <v>24</v>
      </c>
      <c r="B2189" s="6" t="s">
        <v>23</v>
      </c>
      <c r="C2189" s="6" t="s">
        <v>1414</v>
      </c>
      <c r="D2189" s="6" t="s">
        <v>1414</v>
      </c>
      <c r="E2189" s="6" t="s">
        <v>1257</v>
      </c>
      <c r="G2189" s="6" t="s">
        <v>1258</v>
      </c>
      <c r="H2189" s="6" t="s">
        <v>1415</v>
      </c>
      <c r="I2189" s="6" t="s">
        <v>1416</v>
      </c>
      <c r="J2189" s="6" t="s">
        <v>1447</v>
      </c>
      <c r="K2189" s="12">
        <v>5</v>
      </c>
      <c r="L2189" s="9">
        <v>26.74</v>
      </c>
      <c r="M2189" s="12">
        <v>144.9</v>
      </c>
      <c r="N2189" s="12">
        <v>503.46</v>
      </c>
      <c r="O2189" s="11">
        <f t="shared" si="293"/>
        <v>5.4188481675392675</v>
      </c>
      <c r="P2189" s="12">
        <f t="shared" si="294"/>
        <v>18.827973074046373</v>
      </c>
      <c r="Q2189" s="12">
        <f t="shared" si="295"/>
        <v>24.246821241585643</v>
      </c>
      <c r="R2189" s="6" t="str">
        <f t="shared" si="296"/>
        <v>YES</v>
      </c>
      <c r="S2189" s="6" t="str">
        <f t="shared" si="299"/>
        <v>YES</v>
      </c>
      <c r="T2189" s="12">
        <f t="shared" si="300"/>
        <v>334.25</v>
      </c>
      <c r="U2189" s="12">
        <f t="shared" si="297"/>
        <v>648.36</v>
      </c>
      <c r="V2189" s="12">
        <f t="shared" si="298"/>
        <v>-314.11</v>
      </c>
    </row>
    <row r="2190" spans="1:22" x14ac:dyDescent="0.25">
      <c r="A2190" s="6" t="s">
        <v>24</v>
      </c>
      <c r="B2190" s="6" t="s">
        <v>23</v>
      </c>
      <c r="C2190" s="6" t="s">
        <v>1414</v>
      </c>
      <c r="D2190" s="6" t="s">
        <v>1414</v>
      </c>
      <c r="E2190" s="6" t="s">
        <v>1257</v>
      </c>
      <c r="G2190" s="6" t="s">
        <v>1258</v>
      </c>
      <c r="H2190" s="6" t="s">
        <v>1415</v>
      </c>
      <c r="I2190" s="6" t="s">
        <v>1416</v>
      </c>
      <c r="J2190" s="6" t="s">
        <v>1448</v>
      </c>
      <c r="K2190" s="12">
        <v>5</v>
      </c>
      <c r="L2190" s="9">
        <v>203.53</v>
      </c>
      <c r="M2190" s="12">
        <v>1464.15</v>
      </c>
      <c r="N2190" s="12">
        <v>1943.63</v>
      </c>
      <c r="O2190" s="11">
        <f t="shared" si="293"/>
        <v>7.1937797867636224</v>
      </c>
      <c r="P2190" s="12">
        <f t="shared" si="294"/>
        <v>9.5495995676313079</v>
      </c>
      <c r="Q2190" s="12">
        <f t="shared" si="295"/>
        <v>16.743379354394932</v>
      </c>
      <c r="R2190" s="6" t="str">
        <f t="shared" si="296"/>
        <v>YES</v>
      </c>
      <c r="S2190" s="6" t="str">
        <f t="shared" si="299"/>
        <v>YES</v>
      </c>
      <c r="T2190" s="12">
        <f t="shared" si="300"/>
        <v>2544.125</v>
      </c>
      <c r="U2190" s="12">
        <f t="shared" si="297"/>
        <v>3407.78</v>
      </c>
      <c r="V2190" s="12">
        <f t="shared" si="298"/>
        <v>-863.6550000000002</v>
      </c>
    </row>
    <row r="2191" spans="1:22" x14ac:dyDescent="0.25">
      <c r="A2191" s="6" t="s">
        <v>24</v>
      </c>
      <c r="B2191" s="6" t="s">
        <v>23</v>
      </c>
      <c r="C2191" s="6" t="s">
        <v>1414</v>
      </c>
      <c r="D2191" s="6" t="s">
        <v>1414</v>
      </c>
      <c r="E2191" s="6" t="s">
        <v>1257</v>
      </c>
      <c r="G2191" s="6" t="s">
        <v>1258</v>
      </c>
      <c r="H2191" s="6" t="s">
        <v>1415</v>
      </c>
      <c r="I2191" s="6" t="s">
        <v>1416</v>
      </c>
      <c r="J2191" s="6" t="s">
        <v>1449</v>
      </c>
      <c r="K2191" s="12">
        <v>7</v>
      </c>
      <c r="L2191" s="9">
        <v>246.94</v>
      </c>
      <c r="M2191" s="12">
        <v>2130.23</v>
      </c>
      <c r="N2191" s="12">
        <v>1832</v>
      </c>
      <c r="O2191" s="11">
        <f t="shared" si="293"/>
        <v>8.626508463594396</v>
      </c>
      <c r="P2191" s="12">
        <f t="shared" si="294"/>
        <v>7.4188061877379123</v>
      </c>
      <c r="Q2191" s="12">
        <f t="shared" si="295"/>
        <v>16.045314651332308</v>
      </c>
      <c r="R2191" s="6" t="str">
        <f t="shared" si="296"/>
        <v>YES</v>
      </c>
      <c r="S2191" s="6" t="str">
        <f t="shared" si="299"/>
        <v>YES</v>
      </c>
      <c r="T2191" s="12">
        <f t="shared" si="300"/>
        <v>3086.75</v>
      </c>
      <c r="U2191" s="12">
        <f t="shared" si="297"/>
        <v>3962.23</v>
      </c>
      <c r="V2191" s="12">
        <f t="shared" si="298"/>
        <v>-875.48</v>
      </c>
    </row>
    <row r="2192" spans="1:22" x14ac:dyDescent="0.25">
      <c r="A2192" s="6" t="s">
        <v>24</v>
      </c>
      <c r="B2192" s="6" t="s">
        <v>23</v>
      </c>
      <c r="C2192" s="6" t="s">
        <v>1414</v>
      </c>
      <c r="D2192" s="6" t="s">
        <v>1414</v>
      </c>
      <c r="E2192" s="6" t="s">
        <v>1257</v>
      </c>
      <c r="G2192" s="6" t="s">
        <v>1258</v>
      </c>
      <c r="H2192" s="6" t="s">
        <v>1415</v>
      </c>
      <c r="I2192" s="6" t="s">
        <v>1416</v>
      </c>
      <c r="J2192" s="6" t="s">
        <v>1450</v>
      </c>
      <c r="K2192" s="12">
        <v>5</v>
      </c>
      <c r="L2192" s="9">
        <v>445.1</v>
      </c>
      <c r="M2192" s="12">
        <v>2538.71</v>
      </c>
      <c r="N2192" s="12">
        <v>6775.29</v>
      </c>
      <c r="O2192" s="11">
        <f t="shared" si="293"/>
        <v>5.703684565266232</v>
      </c>
      <c r="P2192" s="12">
        <f t="shared" si="294"/>
        <v>15.221950123567737</v>
      </c>
      <c r="Q2192" s="12">
        <f t="shared" si="295"/>
        <v>20.92563468883397</v>
      </c>
      <c r="R2192" s="6" t="str">
        <f t="shared" si="296"/>
        <v>YES</v>
      </c>
      <c r="S2192" s="6" t="str">
        <f t="shared" si="299"/>
        <v>YES</v>
      </c>
      <c r="T2192" s="12">
        <f t="shared" si="300"/>
        <v>5563.75</v>
      </c>
      <c r="U2192" s="12">
        <f t="shared" si="297"/>
        <v>9314</v>
      </c>
      <c r="V2192" s="12">
        <f t="shared" si="298"/>
        <v>-3750.25</v>
      </c>
    </row>
    <row r="2193" spans="1:22" x14ac:dyDescent="0.25">
      <c r="A2193" s="6" t="s">
        <v>24</v>
      </c>
      <c r="B2193" s="6" t="s">
        <v>23</v>
      </c>
      <c r="C2193" s="6" t="s">
        <v>1414</v>
      </c>
      <c r="D2193" s="6" t="s">
        <v>1414</v>
      </c>
      <c r="E2193" s="6" t="s">
        <v>1257</v>
      </c>
      <c r="G2193" s="6" t="s">
        <v>1258</v>
      </c>
      <c r="H2193" s="6" t="s">
        <v>1415</v>
      </c>
      <c r="I2193" s="6" t="s">
        <v>1416</v>
      </c>
      <c r="J2193" s="6" t="s">
        <v>1451</v>
      </c>
      <c r="K2193" s="12">
        <v>5</v>
      </c>
      <c r="L2193" s="9">
        <v>226.53</v>
      </c>
      <c r="M2193" s="12">
        <v>1132.6500000000001</v>
      </c>
      <c r="N2193" s="12">
        <v>6022</v>
      </c>
      <c r="O2193" s="11">
        <f t="shared" si="293"/>
        <v>5</v>
      </c>
      <c r="P2193" s="12">
        <f t="shared" si="294"/>
        <v>26.583675451375093</v>
      </c>
      <c r="Q2193" s="12">
        <f t="shared" si="295"/>
        <v>31.583675451375093</v>
      </c>
      <c r="R2193" s="6" t="str">
        <f t="shared" si="296"/>
        <v>YES</v>
      </c>
      <c r="S2193" s="6" t="str">
        <f t="shared" si="299"/>
        <v>YES</v>
      </c>
      <c r="T2193" s="12">
        <f t="shared" si="300"/>
        <v>2831.625</v>
      </c>
      <c r="U2193" s="12">
        <f t="shared" si="297"/>
        <v>7154.65</v>
      </c>
      <c r="V2193" s="12">
        <f t="shared" si="298"/>
        <v>-4323.0249999999996</v>
      </c>
    </row>
    <row r="2194" spans="1:22" x14ac:dyDescent="0.25">
      <c r="A2194" s="6" t="s">
        <v>24</v>
      </c>
      <c r="B2194" s="6" t="s">
        <v>23</v>
      </c>
      <c r="C2194" s="6" t="s">
        <v>1414</v>
      </c>
      <c r="D2194" s="6" t="s">
        <v>1414</v>
      </c>
      <c r="E2194" s="6" t="s">
        <v>1257</v>
      </c>
      <c r="G2194" s="6" t="s">
        <v>1258</v>
      </c>
      <c r="H2194" s="6" t="s">
        <v>1415</v>
      </c>
      <c r="I2194" s="6" t="s">
        <v>1416</v>
      </c>
      <c r="J2194" s="6" t="s">
        <v>1452</v>
      </c>
      <c r="K2194" s="12">
        <v>5</v>
      </c>
      <c r="L2194" s="9">
        <v>404.14</v>
      </c>
      <c r="M2194" s="12">
        <v>2192.98</v>
      </c>
      <c r="N2194" s="12">
        <v>9564.4599999999991</v>
      </c>
      <c r="O2194" s="11">
        <f t="shared" si="293"/>
        <v>5.426287920027713</v>
      </c>
      <c r="P2194" s="12">
        <f t="shared" si="294"/>
        <v>23.6662047805216</v>
      </c>
      <c r="Q2194" s="12">
        <f t="shared" si="295"/>
        <v>29.092492700549311</v>
      </c>
      <c r="R2194" s="6" t="str">
        <f t="shared" si="296"/>
        <v>YES</v>
      </c>
      <c r="S2194" s="6" t="str">
        <f t="shared" si="299"/>
        <v>YES</v>
      </c>
      <c r="T2194" s="12">
        <f t="shared" si="300"/>
        <v>5051.75</v>
      </c>
      <c r="U2194" s="12">
        <f t="shared" si="297"/>
        <v>11757.439999999999</v>
      </c>
      <c r="V2194" s="12">
        <f t="shared" si="298"/>
        <v>-6705.6899999999987</v>
      </c>
    </row>
    <row r="2195" spans="1:22" x14ac:dyDescent="0.25">
      <c r="A2195" s="6" t="s">
        <v>24</v>
      </c>
      <c r="B2195" s="6" t="s">
        <v>23</v>
      </c>
      <c r="C2195" s="6" t="s">
        <v>1414</v>
      </c>
      <c r="D2195" s="6" t="s">
        <v>1414</v>
      </c>
      <c r="E2195" s="6" t="s">
        <v>1257</v>
      </c>
      <c r="G2195" s="6" t="s">
        <v>1258</v>
      </c>
      <c r="H2195" s="6" t="s">
        <v>1415</v>
      </c>
      <c r="I2195" s="6" t="s">
        <v>1416</v>
      </c>
      <c r="J2195" s="6" t="s">
        <v>1453</v>
      </c>
      <c r="K2195" s="12">
        <v>5</v>
      </c>
      <c r="L2195" s="9">
        <v>538.98</v>
      </c>
      <c r="M2195" s="12">
        <v>3232.14</v>
      </c>
      <c r="N2195" s="12">
        <v>10256.4</v>
      </c>
      <c r="O2195" s="11">
        <f t="shared" si="293"/>
        <v>5.9967716798396964</v>
      </c>
      <c r="P2195" s="12">
        <f t="shared" si="294"/>
        <v>19.0292775242124</v>
      </c>
      <c r="Q2195" s="12">
        <f t="shared" si="295"/>
        <v>25.026049204052097</v>
      </c>
      <c r="R2195" s="6" t="str">
        <f t="shared" si="296"/>
        <v>YES</v>
      </c>
      <c r="S2195" s="6" t="str">
        <f t="shared" si="299"/>
        <v>YES</v>
      </c>
      <c r="T2195" s="12">
        <f t="shared" si="300"/>
        <v>6737.25</v>
      </c>
      <c r="U2195" s="12">
        <f t="shared" si="297"/>
        <v>13488.539999999999</v>
      </c>
      <c r="V2195" s="12">
        <f t="shared" si="298"/>
        <v>-6751.2899999999991</v>
      </c>
    </row>
    <row r="2196" spans="1:22" x14ac:dyDescent="0.25">
      <c r="A2196" s="6" t="s">
        <v>24</v>
      </c>
      <c r="B2196" s="6" t="s">
        <v>23</v>
      </c>
      <c r="C2196" s="6" t="s">
        <v>1414</v>
      </c>
      <c r="D2196" s="6" t="s">
        <v>1414</v>
      </c>
      <c r="E2196" s="6" t="s">
        <v>1257</v>
      </c>
      <c r="G2196" s="6" t="s">
        <v>1258</v>
      </c>
      <c r="H2196" s="6" t="s">
        <v>1415</v>
      </c>
      <c r="I2196" s="6" t="s">
        <v>1416</v>
      </c>
      <c r="J2196" s="6" t="s">
        <v>1454</v>
      </c>
      <c r="K2196" s="12">
        <v>5</v>
      </c>
      <c r="L2196" s="9">
        <v>142.58000000000001</v>
      </c>
      <c r="M2196" s="12">
        <v>749</v>
      </c>
      <c r="N2196" s="12">
        <v>1794</v>
      </c>
      <c r="O2196" s="11">
        <f t="shared" si="293"/>
        <v>5.2531911909103659</v>
      </c>
      <c r="P2196" s="12">
        <f t="shared" si="294"/>
        <v>12.582409875157804</v>
      </c>
      <c r="Q2196" s="12">
        <f t="shared" si="295"/>
        <v>17.835601066068172</v>
      </c>
      <c r="R2196" s="6" t="str">
        <f t="shared" si="296"/>
        <v>YES</v>
      </c>
      <c r="S2196" s="6" t="str">
        <f t="shared" si="299"/>
        <v>YES</v>
      </c>
      <c r="T2196" s="12">
        <f t="shared" si="300"/>
        <v>1782.2500000000002</v>
      </c>
      <c r="U2196" s="12">
        <f t="shared" si="297"/>
        <v>2543</v>
      </c>
      <c r="V2196" s="12">
        <f t="shared" si="298"/>
        <v>-760.74999999999977</v>
      </c>
    </row>
    <row r="2197" spans="1:22" x14ac:dyDescent="0.25">
      <c r="A2197" s="6" t="s">
        <v>24</v>
      </c>
      <c r="B2197" s="6" t="s">
        <v>23</v>
      </c>
      <c r="C2197" s="6" t="s">
        <v>1414</v>
      </c>
      <c r="D2197" s="6" t="s">
        <v>1414</v>
      </c>
      <c r="E2197" s="6" t="s">
        <v>1257</v>
      </c>
      <c r="G2197" s="6" t="s">
        <v>1258</v>
      </c>
      <c r="H2197" s="6" t="s">
        <v>1415</v>
      </c>
      <c r="I2197" s="6" t="s">
        <v>1416</v>
      </c>
      <c r="J2197" s="6" t="s">
        <v>1455</v>
      </c>
      <c r="K2197" s="12">
        <v>5</v>
      </c>
      <c r="L2197" s="9">
        <v>50.66</v>
      </c>
      <c r="M2197" s="12">
        <v>695.7</v>
      </c>
      <c r="N2197" s="12">
        <v>131.12</v>
      </c>
      <c r="O2197" s="11">
        <f t="shared" si="293"/>
        <v>13.732727990525071</v>
      </c>
      <c r="P2197" s="12">
        <f t="shared" si="294"/>
        <v>2.5882352941176472</v>
      </c>
      <c r="Q2197" s="12">
        <f t="shared" si="295"/>
        <v>16.320963284642719</v>
      </c>
      <c r="R2197" s="6" t="str">
        <f t="shared" si="296"/>
        <v>YES</v>
      </c>
      <c r="S2197" s="6" t="str">
        <f t="shared" si="299"/>
        <v>YES</v>
      </c>
      <c r="T2197" s="12">
        <f t="shared" si="300"/>
        <v>633.25</v>
      </c>
      <c r="U2197" s="12">
        <f t="shared" si="297"/>
        <v>826.82</v>
      </c>
      <c r="V2197" s="12">
        <f t="shared" si="298"/>
        <v>-193.57000000000005</v>
      </c>
    </row>
    <row r="2198" spans="1:22" x14ac:dyDescent="0.25">
      <c r="A2198" s="6" t="s">
        <v>24</v>
      </c>
      <c r="B2198" s="6" t="s">
        <v>23</v>
      </c>
      <c r="C2198" s="6" t="s">
        <v>1414</v>
      </c>
      <c r="D2198" s="6" t="s">
        <v>1414</v>
      </c>
      <c r="E2198" s="6" t="s">
        <v>1257</v>
      </c>
      <c r="G2198" s="6" t="s">
        <v>1258</v>
      </c>
      <c r="H2198" s="6" t="s">
        <v>1415</v>
      </c>
      <c r="I2198" s="6" t="s">
        <v>1416</v>
      </c>
      <c r="J2198" s="6" t="s">
        <v>1456</v>
      </c>
      <c r="K2198" s="12">
        <v>7</v>
      </c>
      <c r="L2198" s="9">
        <v>456.92</v>
      </c>
      <c r="M2198" s="12">
        <v>5177.8900000000003</v>
      </c>
      <c r="N2198" s="12">
        <v>2313</v>
      </c>
      <c r="O2198" s="11">
        <f t="shared" si="293"/>
        <v>11.332158802416178</v>
      </c>
      <c r="P2198" s="12">
        <f t="shared" si="294"/>
        <v>5.0621553007090956</v>
      </c>
      <c r="Q2198" s="12">
        <f t="shared" si="295"/>
        <v>16.394314103125275</v>
      </c>
      <c r="R2198" s="6" t="str">
        <f t="shared" si="296"/>
        <v>YES</v>
      </c>
      <c r="S2198" s="6" t="str">
        <f t="shared" si="299"/>
        <v>YES</v>
      </c>
      <c r="T2198" s="12">
        <f t="shared" si="300"/>
        <v>5711.5</v>
      </c>
      <c r="U2198" s="12">
        <f t="shared" si="297"/>
        <v>7490.89</v>
      </c>
      <c r="V2198" s="12">
        <f t="shared" si="298"/>
        <v>-1779.3900000000003</v>
      </c>
    </row>
    <row r="2199" spans="1:22" x14ac:dyDescent="0.25">
      <c r="A2199" s="6" t="s">
        <v>24</v>
      </c>
      <c r="B2199" s="6" t="s">
        <v>23</v>
      </c>
      <c r="C2199" s="6" t="s">
        <v>1414</v>
      </c>
      <c r="D2199" s="6" t="s">
        <v>1414</v>
      </c>
      <c r="E2199" s="6" t="s">
        <v>1257</v>
      </c>
      <c r="G2199" s="6" t="s">
        <v>1258</v>
      </c>
      <c r="H2199" s="6" t="s">
        <v>1415</v>
      </c>
      <c r="I2199" s="6" t="s">
        <v>1416</v>
      </c>
      <c r="J2199" s="6" t="s">
        <v>1457</v>
      </c>
      <c r="K2199" s="12">
        <v>7</v>
      </c>
      <c r="L2199" s="9">
        <v>436.03</v>
      </c>
      <c r="M2199" s="12">
        <v>3127.59</v>
      </c>
      <c r="N2199" s="12">
        <v>3793</v>
      </c>
      <c r="O2199" s="11">
        <f t="shared" si="293"/>
        <v>7.1728780129807586</v>
      </c>
      <c r="P2199" s="12">
        <f t="shared" si="294"/>
        <v>8.6989427332981677</v>
      </c>
      <c r="Q2199" s="12">
        <f t="shared" si="295"/>
        <v>15.871820746278926</v>
      </c>
      <c r="R2199" s="6" t="str">
        <f t="shared" si="296"/>
        <v>YES</v>
      </c>
      <c r="S2199" s="6" t="str">
        <f t="shared" si="299"/>
        <v>YES</v>
      </c>
      <c r="T2199" s="12">
        <f t="shared" si="300"/>
        <v>5450.375</v>
      </c>
      <c r="U2199" s="12">
        <f t="shared" si="297"/>
        <v>6920.59</v>
      </c>
      <c r="V2199" s="12">
        <f t="shared" si="298"/>
        <v>-1470.2150000000001</v>
      </c>
    </row>
    <row r="2200" spans="1:22" x14ac:dyDescent="0.25">
      <c r="A2200" s="6" t="s">
        <v>24</v>
      </c>
      <c r="B2200" s="6" t="s">
        <v>23</v>
      </c>
      <c r="C2200" s="6" t="s">
        <v>1414</v>
      </c>
      <c r="D2200" s="6" t="s">
        <v>1414</v>
      </c>
      <c r="E2200" s="6" t="s">
        <v>1257</v>
      </c>
      <c r="G2200" s="6" t="s">
        <v>1258</v>
      </c>
      <c r="H2200" s="6" t="s">
        <v>1415</v>
      </c>
      <c r="I2200" s="6" t="s">
        <v>1416</v>
      </c>
      <c r="J2200" s="6" t="s">
        <v>1458</v>
      </c>
      <c r="K2200" s="12">
        <v>5</v>
      </c>
      <c r="L2200" s="9">
        <v>263.02999999999997</v>
      </c>
      <c r="M2200" s="12">
        <v>2924.45</v>
      </c>
      <c r="N2200" s="12">
        <v>2193</v>
      </c>
      <c r="O2200" s="11">
        <f t="shared" si="293"/>
        <v>11.118313500361175</v>
      </c>
      <c r="P2200" s="12">
        <f t="shared" si="294"/>
        <v>8.3374520016728138</v>
      </c>
      <c r="Q2200" s="12">
        <f t="shared" si="295"/>
        <v>19.455765502033991</v>
      </c>
      <c r="R2200" s="6" t="str">
        <f t="shared" si="296"/>
        <v>YES</v>
      </c>
      <c r="S2200" s="6" t="str">
        <f t="shared" si="299"/>
        <v>YES</v>
      </c>
      <c r="T2200" s="12">
        <f t="shared" si="300"/>
        <v>3287.8749999999995</v>
      </c>
      <c r="U2200" s="12">
        <f t="shared" si="297"/>
        <v>5117.45</v>
      </c>
      <c r="V2200" s="12">
        <f t="shared" si="298"/>
        <v>-1829.5750000000003</v>
      </c>
    </row>
    <row r="2201" spans="1:22" x14ac:dyDescent="0.25">
      <c r="A2201" s="6" t="s">
        <v>24</v>
      </c>
      <c r="B2201" s="6" t="s">
        <v>23</v>
      </c>
      <c r="C2201" s="6" t="s">
        <v>1414</v>
      </c>
      <c r="D2201" s="6" t="s">
        <v>1414</v>
      </c>
      <c r="E2201" s="6" t="s">
        <v>1257</v>
      </c>
      <c r="G2201" s="6" t="s">
        <v>1258</v>
      </c>
      <c r="H2201" s="6" t="s">
        <v>1415</v>
      </c>
      <c r="I2201" s="6" t="s">
        <v>1416</v>
      </c>
      <c r="J2201" s="6" t="s">
        <v>1459</v>
      </c>
      <c r="K2201" s="12">
        <v>5</v>
      </c>
      <c r="L2201" s="9">
        <v>349.25</v>
      </c>
      <c r="M2201" s="12">
        <v>2230.63</v>
      </c>
      <c r="N2201" s="12">
        <v>6713.77</v>
      </c>
      <c r="O2201" s="11">
        <f t="shared" si="293"/>
        <v>6.3869148174659989</v>
      </c>
      <c r="P2201" s="12">
        <f t="shared" si="294"/>
        <v>19.223392984967788</v>
      </c>
      <c r="Q2201" s="12">
        <f t="shared" si="295"/>
        <v>25.610307802433791</v>
      </c>
      <c r="R2201" s="6" t="str">
        <f t="shared" si="296"/>
        <v>YES</v>
      </c>
      <c r="S2201" s="6" t="str">
        <f t="shared" si="299"/>
        <v>YES</v>
      </c>
      <c r="T2201" s="12">
        <f t="shared" si="300"/>
        <v>4365.625</v>
      </c>
      <c r="U2201" s="12">
        <f t="shared" si="297"/>
        <v>8944.4000000000015</v>
      </c>
      <c r="V2201" s="12">
        <f t="shared" si="298"/>
        <v>-4578.7750000000015</v>
      </c>
    </row>
    <row r="2202" spans="1:22" x14ac:dyDescent="0.25">
      <c r="A2202" s="6" t="s">
        <v>24</v>
      </c>
      <c r="B2202" s="6" t="s">
        <v>23</v>
      </c>
      <c r="C2202" s="6" t="s">
        <v>1414</v>
      </c>
      <c r="D2202" s="6" t="s">
        <v>1414</v>
      </c>
      <c r="E2202" s="6" t="s">
        <v>1257</v>
      </c>
      <c r="G2202" s="6" t="s">
        <v>1258</v>
      </c>
      <c r="H2202" s="6" t="s">
        <v>1415</v>
      </c>
      <c r="I2202" s="6" t="s">
        <v>1416</v>
      </c>
      <c r="J2202" s="6" t="s">
        <v>1460</v>
      </c>
      <c r="K2202" s="12">
        <v>5</v>
      </c>
      <c r="L2202" s="9">
        <v>59.04</v>
      </c>
      <c r="M2202" s="12">
        <v>885.6</v>
      </c>
      <c r="N2202" s="12">
        <v>0.01</v>
      </c>
      <c r="O2202" s="11">
        <f t="shared" si="293"/>
        <v>15</v>
      </c>
      <c r="P2202" s="12">
        <f t="shared" si="294"/>
        <v>1.6937669376693767E-4</v>
      </c>
      <c r="Q2202" s="12">
        <f t="shared" si="295"/>
        <v>15.000169376693767</v>
      </c>
      <c r="R2202" s="6" t="str">
        <f t="shared" si="296"/>
        <v>YES</v>
      </c>
      <c r="S2202" s="6" t="str">
        <f t="shared" si="299"/>
        <v>YES</v>
      </c>
      <c r="T2202" s="12">
        <f t="shared" si="300"/>
        <v>738</v>
      </c>
      <c r="U2202" s="12">
        <f t="shared" si="297"/>
        <v>885.61</v>
      </c>
      <c r="V2202" s="12">
        <f t="shared" si="298"/>
        <v>-147.61000000000001</v>
      </c>
    </row>
    <row r="2203" spans="1:22" x14ac:dyDescent="0.25">
      <c r="A2203" s="6" t="s">
        <v>24</v>
      </c>
      <c r="B2203" s="6" t="s">
        <v>23</v>
      </c>
      <c r="C2203" s="6" t="s">
        <v>1414</v>
      </c>
      <c r="D2203" s="6" t="s">
        <v>1414</v>
      </c>
      <c r="E2203" s="6" t="s">
        <v>1257</v>
      </c>
      <c r="G2203" s="6" t="s">
        <v>1258</v>
      </c>
      <c r="H2203" s="6" t="s">
        <v>1415</v>
      </c>
      <c r="I2203" s="6" t="s">
        <v>1416</v>
      </c>
      <c r="J2203" s="6" t="s">
        <v>1461</v>
      </c>
      <c r="K2203" s="12">
        <v>7</v>
      </c>
      <c r="L2203" s="9">
        <v>89.98</v>
      </c>
      <c r="M2203" s="12">
        <v>1147.7</v>
      </c>
      <c r="N2203" s="12">
        <v>235</v>
      </c>
      <c r="O2203" s="11">
        <f t="shared" si="293"/>
        <v>12.755056679262058</v>
      </c>
      <c r="P2203" s="12">
        <f t="shared" si="294"/>
        <v>2.6116914869971102</v>
      </c>
      <c r="Q2203" s="12">
        <f t="shared" si="295"/>
        <v>15.366748166259169</v>
      </c>
      <c r="R2203" s="6" t="str">
        <f t="shared" si="296"/>
        <v>YES</v>
      </c>
      <c r="S2203" s="6" t="str">
        <f t="shared" si="299"/>
        <v>YES</v>
      </c>
      <c r="T2203" s="12">
        <f t="shared" si="300"/>
        <v>1124.75</v>
      </c>
      <c r="U2203" s="12">
        <f t="shared" si="297"/>
        <v>1382.7</v>
      </c>
      <c r="V2203" s="12">
        <f t="shared" si="298"/>
        <v>-257.95000000000005</v>
      </c>
    </row>
    <row r="2204" spans="1:22" x14ac:dyDescent="0.25">
      <c r="A2204" s="6" t="s">
        <v>24</v>
      </c>
      <c r="B2204" s="6" t="s">
        <v>23</v>
      </c>
      <c r="C2204" s="6" t="s">
        <v>1414</v>
      </c>
      <c r="D2204" s="6" t="s">
        <v>1414</v>
      </c>
      <c r="E2204" s="6" t="s">
        <v>1257</v>
      </c>
      <c r="G2204" s="6" t="s">
        <v>1258</v>
      </c>
      <c r="H2204" s="6" t="s">
        <v>1415</v>
      </c>
      <c r="I2204" s="6" t="s">
        <v>1416</v>
      </c>
      <c r="J2204" s="6" t="s">
        <v>1462</v>
      </c>
      <c r="K2204" s="12">
        <v>7</v>
      </c>
      <c r="L2204" s="9">
        <v>373.01</v>
      </c>
      <c r="M2204" s="12">
        <v>2499.6</v>
      </c>
      <c r="N2204" s="12">
        <v>4374</v>
      </c>
      <c r="O2204" s="11">
        <f t="shared" ref="O2204:O2267" si="301">M2204/L2204</f>
        <v>6.7011608267874854</v>
      </c>
      <c r="P2204" s="12">
        <f t="shared" si="294"/>
        <v>11.726227178896009</v>
      </c>
      <c r="Q2204" s="12">
        <f t="shared" si="295"/>
        <v>18.427388005683497</v>
      </c>
      <c r="R2204" s="6" t="str">
        <f t="shared" si="296"/>
        <v>YES</v>
      </c>
      <c r="S2204" s="6" t="str">
        <f t="shared" si="299"/>
        <v>YES</v>
      </c>
      <c r="T2204" s="12">
        <f t="shared" si="300"/>
        <v>4662.625</v>
      </c>
      <c r="U2204" s="12">
        <f t="shared" si="297"/>
        <v>6873.6</v>
      </c>
      <c r="V2204" s="12">
        <f t="shared" si="298"/>
        <v>-2210.9750000000004</v>
      </c>
    </row>
    <row r="2205" spans="1:22" x14ac:dyDescent="0.25">
      <c r="A2205" s="6" t="s">
        <v>24</v>
      </c>
      <c r="B2205" s="6" t="s">
        <v>23</v>
      </c>
      <c r="C2205" s="6" t="s">
        <v>1414</v>
      </c>
      <c r="D2205" s="6" t="s">
        <v>1414</v>
      </c>
      <c r="E2205" s="6" t="s">
        <v>1257</v>
      </c>
      <c r="G2205" s="6" t="s">
        <v>1258</v>
      </c>
      <c r="H2205" s="6" t="s">
        <v>1415</v>
      </c>
      <c r="I2205" s="6" t="s">
        <v>1416</v>
      </c>
      <c r="J2205" s="6" t="s">
        <v>1463</v>
      </c>
      <c r="K2205" s="12">
        <v>7</v>
      </c>
      <c r="L2205" s="9">
        <v>392.99</v>
      </c>
      <c r="M2205" s="12">
        <v>4669.99</v>
      </c>
      <c r="N2205" s="12">
        <v>1527.02</v>
      </c>
      <c r="O2205" s="11">
        <f t="shared" si="301"/>
        <v>11.883228580879919</v>
      </c>
      <c r="P2205" s="12">
        <f t="shared" si="294"/>
        <v>3.8856459451894447</v>
      </c>
      <c r="Q2205" s="12">
        <f t="shared" si="295"/>
        <v>15.768874526069366</v>
      </c>
      <c r="R2205" s="6" t="str">
        <f t="shared" si="296"/>
        <v>YES</v>
      </c>
      <c r="S2205" s="6" t="str">
        <f t="shared" si="299"/>
        <v>YES</v>
      </c>
      <c r="T2205" s="12">
        <f t="shared" si="300"/>
        <v>4912.375</v>
      </c>
      <c r="U2205" s="12">
        <f t="shared" si="297"/>
        <v>6197.01</v>
      </c>
      <c r="V2205" s="12">
        <f t="shared" si="298"/>
        <v>-1284.6350000000002</v>
      </c>
    </row>
    <row r="2206" spans="1:22" x14ac:dyDescent="0.25">
      <c r="A2206" s="6" t="s">
        <v>24</v>
      </c>
      <c r="B2206" s="6" t="s">
        <v>23</v>
      </c>
      <c r="C2206" s="6" t="s">
        <v>1414</v>
      </c>
      <c r="D2206" s="6" t="s">
        <v>1414</v>
      </c>
      <c r="E2206" s="6" t="s">
        <v>1257</v>
      </c>
      <c r="G2206" s="6" t="s">
        <v>1258</v>
      </c>
      <c r="H2206" s="6" t="s">
        <v>1415</v>
      </c>
      <c r="I2206" s="6" t="s">
        <v>1416</v>
      </c>
      <c r="J2206" s="6" t="s">
        <v>1464</v>
      </c>
      <c r="K2206" s="12">
        <v>5</v>
      </c>
      <c r="L2206" s="9">
        <v>5.78</v>
      </c>
      <c r="M2206" s="12">
        <v>28.9</v>
      </c>
      <c r="N2206" s="12">
        <v>104.04</v>
      </c>
      <c r="O2206" s="11">
        <f t="shared" si="301"/>
        <v>4.9999999999999991</v>
      </c>
      <c r="P2206" s="12">
        <f t="shared" si="294"/>
        <v>18</v>
      </c>
      <c r="Q2206" s="12">
        <f t="shared" si="295"/>
        <v>23</v>
      </c>
      <c r="R2206" s="6" t="str">
        <f t="shared" si="296"/>
        <v>YES</v>
      </c>
      <c r="S2206" s="6" t="str">
        <f t="shared" si="299"/>
        <v>YES</v>
      </c>
      <c r="T2206" s="12">
        <f t="shared" si="300"/>
        <v>72.25</v>
      </c>
      <c r="U2206" s="12">
        <f t="shared" si="297"/>
        <v>132.94</v>
      </c>
      <c r="V2206" s="12">
        <f t="shared" si="298"/>
        <v>-60.69</v>
      </c>
    </row>
    <row r="2207" spans="1:22" x14ac:dyDescent="0.25">
      <c r="A2207" s="6" t="s">
        <v>24</v>
      </c>
      <c r="B2207" s="6" t="s">
        <v>23</v>
      </c>
      <c r="C2207" s="6" t="s">
        <v>1414</v>
      </c>
      <c r="D2207" s="6" t="s">
        <v>1414</v>
      </c>
      <c r="E2207" s="6" t="s">
        <v>1257</v>
      </c>
      <c r="G2207" s="6" t="s">
        <v>1258</v>
      </c>
      <c r="H2207" s="6" t="s">
        <v>1415</v>
      </c>
      <c r="I2207" s="6" t="s">
        <v>1416</v>
      </c>
      <c r="J2207" s="6" t="s">
        <v>1465</v>
      </c>
      <c r="K2207" s="12">
        <v>0</v>
      </c>
      <c r="L2207" s="9">
        <v>28.92</v>
      </c>
      <c r="M2207" s="12">
        <v>377.85</v>
      </c>
      <c r="N2207" s="12">
        <v>56</v>
      </c>
      <c r="O2207" s="11">
        <f t="shared" si="301"/>
        <v>13.065352697095436</v>
      </c>
      <c r="P2207" s="12">
        <f t="shared" si="294"/>
        <v>1.9363762102351312</v>
      </c>
      <c r="Q2207" s="12">
        <f t="shared" si="295"/>
        <v>15.001728907330566</v>
      </c>
      <c r="R2207" s="6" t="str">
        <f t="shared" si="296"/>
        <v>YES</v>
      </c>
      <c r="S2207" s="6" t="str">
        <f t="shared" si="299"/>
        <v>YES</v>
      </c>
      <c r="T2207" s="12">
        <f t="shared" si="300"/>
        <v>361.5</v>
      </c>
      <c r="U2207" s="12">
        <f t="shared" si="297"/>
        <v>433.85</v>
      </c>
      <c r="V2207" s="12">
        <f t="shared" si="298"/>
        <v>-72.350000000000023</v>
      </c>
    </row>
    <row r="2208" spans="1:22" x14ac:dyDescent="0.25">
      <c r="A2208" s="6" t="s">
        <v>24</v>
      </c>
      <c r="B2208" s="6" t="s">
        <v>23</v>
      </c>
      <c r="C2208" s="6" t="s">
        <v>1414</v>
      </c>
      <c r="D2208" s="6" t="s">
        <v>1414</v>
      </c>
      <c r="E2208" s="6" t="s">
        <v>1257</v>
      </c>
      <c r="G2208" s="6" t="s">
        <v>1258</v>
      </c>
      <c r="H2208" s="6" t="s">
        <v>1415</v>
      </c>
      <c r="I2208" s="6" t="s">
        <v>1416</v>
      </c>
      <c r="J2208" s="6" t="s">
        <v>1466</v>
      </c>
      <c r="K2208" s="12">
        <v>5</v>
      </c>
      <c r="L2208" s="9">
        <v>177.93</v>
      </c>
      <c r="M2208" s="12">
        <v>889.65</v>
      </c>
      <c r="N2208" s="12">
        <v>3728.8</v>
      </c>
      <c r="O2208" s="11">
        <f t="shared" si="301"/>
        <v>5</v>
      </c>
      <c r="P2208" s="12">
        <f t="shared" si="294"/>
        <v>20.956555948968695</v>
      </c>
      <c r="Q2208" s="12">
        <f t="shared" si="295"/>
        <v>25.956555948968692</v>
      </c>
      <c r="R2208" s="6" t="str">
        <f t="shared" si="296"/>
        <v>YES</v>
      </c>
      <c r="S2208" s="6" t="str">
        <f t="shared" si="299"/>
        <v>YES</v>
      </c>
      <c r="T2208" s="12">
        <f t="shared" si="300"/>
        <v>2224.125</v>
      </c>
      <c r="U2208" s="12">
        <f t="shared" si="297"/>
        <v>4618.45</v>
      </c>
      <c r="V2208" s="12">
        <f t="shared" si="298"/>
        <v>-2394.3249999999998</v>
      </c>
    </row>
    <row r="2209" spans="1:22" x14ac:dyDescent="0.25">
      <c r="A2209" s="6" t="s">
        <v>24</v>
      </c>
      <c r="B2209" s="6" t="s">
        <v>23</v>
      </c>
      <c r="C2209" s="6" t="s">
        <v>1414</v>
      </c>
      <c r="D2209" s="6" t="s">
        <v>1414</v>
      </c>
      <c r="E2209" s="6" t="s">
        <v>1257</v>
      </c>
      <c r="G2209" s="6" t="s">
        <v>1258</v>
      </c>
      <c r="H2209" s="6" t="s">
        <v>1415</v>
      </c>
      <c r="I2209" s="6" t="s">
        <v>1416</v>
      </c>
      <c r="J2209" s="6" t="s">
        <v>1467</v>
      </c>
      <c r="K2209" s="12">
        <v>5</v>
      </c>
      <c r="L2209" s="9">
        <v>97.22</v>
      </c>
      <c r="M2209" s="12">
        <v>486.1</v>
      </c>
      <c r="N2209" s="12">
        <v>1932.75</v>
      </c>
      <c r="O2209" s="11">
        <f t="shared" si="301"/>
        <v>5</v>
      </c>
      <c r="P2209" s="12">
        <f t="shared" si="294"/>
        <v>19.880168689570048</v>
      </c>
      <c r="Q2209" s="12">
        <f t="shared" si="295"/>
        <v>24.880168689570045</v>
      </c>
      <c r="R2209" s="6" t="str">
        <f t="shared" si="296"/>
        <v>YES</v>
      </c>
      <c r="S2209" s="6" t="str">
        <f t="shared" si="299"/>
        <v>YES</v>
      </c>
      <c r="T2209" s="12">
        <f t="shared" si="300"/>
        <v>1215.25</v>
      </c>
      <c r="U2209" s="12">
        <f t="shared" si="297"/>
        <v>2418.85</v>
      </c>
      <c r="V2209" s="12">
        <f t="shared" si="298"/>
        <v>-1203.5999999999999</v>
      </c>
    </row>
    <row r="2210" spans="1:22" x14ac:dyDescent="0.25">
      <c r="A2210" s="6" t="s">
        <v>24</v>
      </c>
      <c r="B2210" s="6" t="s">
        <v>23</v>
      </c>
      <c r="C2210" s="6" t="s">
        <v>1575</v>
      </c>
      <c r="D2210" s="6" t="s">
        <v>1575</v>
      </c>
      <c r="E2210" s="6" t="s">
        <v>1470</v>
      </c>
      <c r="F2210" s="6" t="s">
        <v>1469</v>
      </c>
      <c r="G2210" s="37" t="s">
        <v>1468</v>
      </c>
      <c r="H2210" s="6" t="s">
        <v>1573</v>
      </c>
      <c r="I2210" s="6" t="s">
        <v>1574</v>
      </c>
      <c r="J2210" s="6" t="s">
        <v>1471</v>
      </c>
      <c r="K2210" s="12">
        <v>5</v>
      </c>
      <c r="L2210" s="9">
        <v>234.73</v>
      </c>
      <c r="M2210" s="12">
        <f t="shared" ref="M2210:M2217" si="302">K2210*L2210</f>
        <v>1173.6499999999999</v>
      </c>
      <c r="N2210" s="12">
        <f>372.69+9721.93</f>
        <v>10094.620000000001</v>
      </c>
      <c r="O2210" s="11">
        <f t="shared" si="301"/>
        <v>5</v>
      </c>
      <c r="P2210" s="12">
        <f t="shared" si="294"/>
        <v>43.005240063051168</v>
      </c>
      <c r="Q2210" s="12">
        <f t="shared" si="295"/>
        <v>48.005240063051168</v>
      </c>
      <c r="R2210" s="6" t="str">
        <f t="shared" si="296"/>
        <v>YES</v>
      </c>
      <c r="S2210" s="6" t="str">
        <f t="shared" si="299"/>
        <v>YES</v>
      </c>
      <c r="T2210" s="12">
        <f t="shared" si="300"/>
        <v>2934.125</v>
      </c>
      <c r="U2210" s="12">
        <f t="shared" si="297"/>
        <v>11268.27</v>
      </c>
      <c r="V2210" s="12">
        <f t="shared" si="298"/>
        <v>-8334.1450000000004</v>
      </c>
    </row>
    <row r="2211" spans="1:22" x14ac:dyDescent="0.25">
      <c r="A2211" s="6" t="s">
        <v>24</v>
      </c>
      <c r="B2211" s="6" t="s">
        <v>23</v>
      </c>
      <c r="C2211" s="6" t="s">
        <v>1575</v>
      </c>
      <c r="D2211" s="6" t="s">
        <v>1575</v>
      </c>
      <c r="E2211" s="6" t="s">
        <v>1470</v>
      </c>
      <c r="F2211" s="6" t="s">
        <v>1469</v>
      </c>
      <c r="G2211" s="37" t="s">
        <v>1468</v>
      </c>
      <c r="H2211" s="6" t="s">
        <v>1573</v>
      </c>
      <c r="I2211" s="6" t="s">
        <v>1574</v>
      </c>
      <c r="J2211" s="6" t="s">
        <v>1472</v>
      </c>
      <c r="K2211" s="12">
        <v>12.5</v>
      </c>
      <c r="L2211" s="9">
        <v>2.6</v>
      </c>
      <c r="M2211" s="12">
        <f t="shared" si="302"/>
        <v>32.5</v>
      </c>
      <c r="O2211" s="11">
        <f t="shared" si="301"/>
        <v>12.5</v>
      </c>
      <c r="P2211" s="12">
        <f t="shared" si="294"/>
        <v>0</v>
      </c>
      <c r="Q2211" s="12">
        <f t="shared" si="295"/>
        <v>12.5</v>
      </c>
      <c r="R2211" s="6" t="str">
        <f t="shared" si="296"/>
        <v>YES</v>
      </c>
      <c r="S2211" s="6" t="str">
        <f t="shared" si="299"/>
        <v>YES</v>
      </c>
      <c r="T2211" s="12">
        <f t="shared" si="300"/>
        <v>32.5</v>
      </c>
      <c r="U2211" s="12">
        <f t="shared" si="297"/>
        <v>32.5</v>
      </c>
      <c r="V2211" s="12">
        <f t="shared" si="298"/>
        <v>0</v>
      </c>
    </row>
    <row r="2212" spans="1:22" x14ac:dyDescent="0.25">
      <c r="A2212" s="6" t="s">
        <v>24</v>
      </c>
      <c r="B2212" s="6" t="s">
        <v>23</v>
      </c>
      <c r="C2212" s="6" t="s">
        <v>1575</v>
      </c>
      <c r="D2212" s="6" t="s">
        <v>1575</v>
      </c>
      <c r="E2212" s="6" t="s">
        <v>1470</v>
      </c>
      <c r="F2212" s="6" t="s">
        <v>1469</v>
      </c>
      <c r="G2212" s="37" t="s">
        <v>1468</v>
      </c>
      <c r="H2212" s="6" t="s">
        <v>1573</v>
      </c>
      <c r="I2212" s="6" t="s">
        <v>1574</v>
      </c>
      <c r="J2212" s="6" t="s">
        <v>1473</v>
      </c>
      <c r="K2212" s="12">
        <v>5</v>
      </c>
      <c r="L2212" s="9">
        <v>93.63</v>
      </c>
      <c r="M2212" s="12">
        <f t="shared" si="302"/>
        <v>468.15</v>
      </c>
      <c r="N2212" s="12">
        <f>223.64+4353.79</f>
        <v>4577.43</v>
      </c>
      <c r="O2212" s="11">
        <f t="shared" si="301"/>
        <v>5</v>
      </c>
      <c r="P2212" s="12">
        <f t="shared" si="294"/>
        <v>48.888497276513945</v>
      </c>
      <c r="Q2212" s="12">
        <f t="shared" si="295"/>
        <v>53.888497276513938</v>
      </c>
      <c r="R2212" s="6" t="str">
        <f t="shared" si="296"/>
        <v>YES</v>
      </c>
      <c r="S2212" s="6" t="str">
        <f t="shared" si="299"/>
        <v>YES</v>
      </c>
      <c r="T2212" s="12">
        <f t="shared" si="300"/>
        <v>1170.375</v>
      </c>
      <c r="U2212" s="12">
        <f t="shared" si="297"/>
        <v>5045.58</v>
      </c>
      <c r="V2212" s="12">
        <f t="shared" si="298"/>
        <v>-3875.2049999999999</v>
      </c>
    </row>
    <row r="2213" spans="1:22" x14ac:dyDescent="0.25">
      <c r="A2213" s="6" t="s">
        <v>24</v>
      </c>
      <c r="B2213" s="6" t="s">
        <v>23</v>
      </c>
      <c r="C2213" s="6" t="s">
        <v>1575</v>
      </c>
      <c r="D2213" s="6" t="s">
        <v>1575</v>
      </c>
      <c r="E2213" s="6" t="s">
        <v>1470</v>
      </c>
      <c r="F2213" s="6" t="s">
        <v>1469</v>
      </c>
      <c r="G2213" s="37" t="s">
        <v>1468</v>
      </c>
      <c r="H2213" s="6" t="s">
        <v>1573</v>
      </c>
      <c r="I2213" s="6" t="s">
        <v>1574</v>
      </c>
      <c r="J2213" s="6" t="s">
        <v>1474</v>
      </c>
      <c r="K2213" s="12">
        <v>5</v>
      </c>
      <c r="L2213" s="9">
        <v>135.1</v>
      </c>
      <c r="M2213" s="12">
        <f t="shared" si="302"/>
        <v>675.5</v>
      </c>
      <c r="N2213" s="12">
        <f>291.95+6285.42+50</f>
        <v>6627.37</v>
      </c>
      <c r="O2213" s="11">
        <f t="shared" si="301"/>
        <v>5</v>
      </c>
      <c r="P2213" s="12">
        <f t="shared" si="294"/>
        <v>49.055292376017768</v>
      </c>
      <c r="Q2213" s="12">
        <f t="shared" si="295"/>
        <v>54.055292376017768</v>
      </c>
      <c r="R2213" s="6" t="str">
        <f t="shared" si="296"/>
        <v>YES</v>
      </c>
      <c r="S2213" s="6" t="str">
        <f t="shared" si="299"/>
        <v>YES</v>
      </c>
      <c r="T2213" s="12">
        <f t="shared" si="300"/>
        <v>1688.75</v>
      </c>
      <c r="U2213" s="12">
        <f t="shared" si="297"/>
        <v>7302.87</v>
      </c>
      <c r="V2213" s="12">
        <f t="shared" si="298"/>
        <v>-5614.12</v>
      </c>
    </row>
    <row r="2214" spans="1:22" x14ac:dyDescent="0.25">
      <c r="A2214" s="6" t="s">
        <v>24</v>
      </c>
      <c r="B2214" s="6" t="s">
        <v>23</v>
      </c>
      <c r="C2214" s="6" t="s">
        <v>1575</v>
      </c>
      <c r="D2214" s="6" t="s">
        <v>1575</v>
      </c>
      <c r="E2214" s="6" t="s">
        <v>1470</v>
      </c>
      <c r="F2214" s="6" t="s">
        <v>1469</v>
      </c>
      <c r="G2214" s="37" t="s">
        <v>1468</v>
      </c>
      <c r="H2214" s="6" t="s">
        <v>1573</v>
      </c>
      <c r="I2214" s="6" t="s">
        <v>1574</v>
      </c>
      <c r="J2214" s="6" t="s">
        <v>1475</v>
      </c>
      <c r="K2214" s="12">
        <v>5</v>
      </c>
      <c r="L2214" s="9">
        <v>45.44</v>
      </c>
      <c r="M2214" s="12">
        <f t="shared" si="302"/>
        <v>227.2</v>
      </c>
      <c r="N2214" s="12">
        <f>23.09+2199.9</f>
        <v>2222.9900000000002</v>
      </c>
      <c r="O2214" s="11">
        <f t="shared" si="301"/>
        <v>5</v>
      </c>
      <c r="P2214" s="12">
        <f t="shared" si="294"/>
        <v>48.921434859154935</v>
      </c>
      <c r="Q2214" s="12">
        <f t="shared" si="295"/>
        <v>53.921434859154935</v>
      </c>
      <c r="R2214" s="6" t="str">
        <f t="shared" si="296"/>
        <v>YES</v>
      </c>
      <c r="S2214" s="6" t="str">
        <f t="shared" si="299"/>
        <v>YES</v>
      </c>
      <c r="T2214" s="12">
        <f t="shared" si="300"/>
        <v>568</v>
      </c>
      <c r="U2214" s="12">
        <f t="shared" si="297"/>
        <v>2450.19</v>
      </c>
      <c r="V2214" s="12">
        <f t="shared" si="298"/>
        <v>-1882.19</v>
      </c>
    </row>
    <row r="2215" spans="1:22" x14ac:dyDescent="0.25">
      <c r="A2215" s="6" t="s">
        <v>24</v>
      </c>
      <c r="B2215" s="6" t="s">
        <v>23</v>
      </c>
      <c r="C2215" s="6" t="s">
        <v>1575</v>
      </c>
      <c r="D2215" s="6" t="s">
        <v>1575</v>
      </c>
      <c r="E2215" s="6" t="s">
        <v>1470</v>
      </c>
      <c r="F2215" s="6" t="s">
        <v>1469</v>
      </c>
      <c r="G2215" s="37" t="s">
        <v>1468</v>
      </c>
      <c r="H2215" s="6" t="s">
        <v>1573</v>
      </c>
      <c r="I2215" s="6" t="s">
        <v>1574</v>
      </c>
      <c r="J2215" s="6" t="s">
        <v>1476</v>
      </c>
      <c r="K2215" s="12">
        <v>5</v>
      </c>
      <c r="L2215" s="9">
        <v>150.52000000000001</v>
      </c>
      <c r="M2215" s="12">
        <f t="shared" si="302"/>
        <v>752.6</v>
      </c>
      <c r="N2215" s="12">
        <f>429.98+6254.12</f>
        <v>6684.1</v>
      </c>
      <c r="O2215" s="11">
        <f t="shared" si="301"/>
        <v>5</v>
      </c>
      <c r="P2215" s="12">
        <f t="shared" si="294"/>
        <v>44.40672335902206</v>
      </c>
      <c r="Q2215" s="12">
        <f t="shared" si="295"/>
        <v>49.40672335902206</v>
      </c>
      <c r="R2215" s="6" t="str">
        <f t="shared" si="296"/>
        <v>YES</v>
      </c>
      <c r="S2215" s="6" t="str">
        <f t="shared" si="299"/>
        <v>YES</v>
      </c>
      <c r="T2215" s="12">
        <f t="shared" si="300"/>
        <v>1881.5000000000002</v>
      </c>
      <c r="U2215" s="12">
        <f t="shared" si="297"/>
        <v>7436.7000000000007</v>
      </c>
      <c r="V2215" s="12">
        <f t="shared" si="298"/>
        <v>-5555.2000000000007</v>
      </c>
    </row>
    <row r="2216" spans="1:22" x14ac:dyDescent="0.25">
      <c r="A2216" s="6" t="s">
        <v>24</v>
      </c>
      <c r="B2216" s="6" t="s">
        <v>23</v>
      </c>
      <c r="C2216" s="6" t="s">
        <v>1575</v>
      </c>
      <c r="D2216" s="6" t="s">
        <v>1575</v>
      </c>
      <c r="E2216" s="6" t="s">
        <v>1470</v>
      </c>
      <c r="F2216" s="6" t="s">
        <v>1469</v>
      </c>
      <c r="G2216" s="37" t="s">
        <v>1468</v>
      </c>
      <c r="H2216" s="6" t="s">
        <v>1573</v>
      </c>
      <c r="I2216" s="6" t="s">
        <v>1574</v>
      </c>
      <c r="J2216" s="6" t="s">
        <v>1477</v>
      </c>
      <c r="K2216" s="12">
        <v>12.5</v>
      </c>
      <c r="L2216" s="9">
        <v>7.93</v>
      </c>
      <c r="M2216" s="12">
        <f t="shared" si="302"/>
        <v>99.125</v>
      </c>
      <c r="O2216" s="11">
        <f t="shared" si="301"/>
        <v>12.5</v>
      </c>
      <c r="P2216" s="12">
        <f t="shared" si="294"/>
        <v>0</v>
      </c>
      <c r="Q2216" s="12">
        <f t="shared" si="295"/>
        <v>12.5</v>
      </c>
      <c r="R2216" s="6" t="str">
        <f t="shared" si="296"/>
        <v>YES</v>
      </c>
      <c r="S2216" s="6" t="str">
        <f t="shared" si="299"/>
        <v>YES</v>
      </c>
      <c r="T2216" s="12">
        <f t="shared" si="300"/>
        <v>99.125</v>
      </c>
      <c r="U2216" s="12">
        <f t="shared" si="297"/>
        <v>99.125</v>
      </c>
      <c r="V2216" s="12">
        <f t="shared" si="298"/>
        <v>0</v>
      </c>
    </row>
    <row r="2217" spans="1:22" x14ac:dyDescent="0.25">
      <c r="A2217" s="6" t="s">
        <v>24</v>
      </c>
      <c r="B2217" s="6" t="s">
        <v>23</v>
      </c>
      <c r="C2217" s="6" t="s">
        <v>1575</v>
      </c>
      <c r="D2217" s="6" t="s">
        <v>1575</v>
      </c>
      <c r="E2217" s="6" t="s">
        <v>1470</v>
      </c>
      <c r="F2217" s="6" t="s">
        <v>1469</v>
      </c>
      <c r="G2217" s="37" t="s">
        <v>1468</v>
      </c>
      <c r="H2217" s="6" t="s">
        <v>1573</v>
      </c>
      <c r="I2217" s="6" t="s">
        <v>1574</v>
      </c>
      <c r="J2217" s="6" t="s">
        <v>1478</v>
      </c>
      <c r="K2217" s="12">
        <v>5</v>
      </c>
      <c r="L2217" s="9">
        <v>103.62</v>
      </c>
      <c r="M2217" s="12">
        <f t="shared" si="302"/>
        <v>518.1</v>
      </c>
      <c r="N2217" s="12">
        <f>414.46+6626.11+100</f>
        <v>7140.57</v>
      </c>
      <c r="O2217" s="11">
        <f t="shared" si="301"/>
        <v>5</v>
      </c>
      <c r="P2217" s="12">
        <f t="shared" si="294"/>
        <v>68.911117544875495</v>
      </c>
      <c r="Q2217" s="12">
        <f t="shared" si="295"/>
        <v>73.911117544875509</v>
      </c>
      <c r="R2217" s="6" t="str">
        <f t="shared" si="296"/>
        <v>YES</v>
      </c>
      <c r="S2217" s="6" t="str">
        <f t="shared" si="299"/>
        <v>YES</v>
      </c>
      <c r="T2217" s="12">
        <f t="shared" si="300"/>
        <v>1295.25</v>
      </c>
      <c r="U2217" s="12">
        <f t="shared" si="297"/>
        <v>7658.67</v>
      </c>
      <c r="V2217" s="12">
        <f t="shared" si="298"/>
        <v>-6363.42</v>
      </c>
    </row>
    <row r="2218" spans="1:22" x14ac:dyDescent="0.25">
      <c r="A2218" s="6" t="s">
        <v>24</v>
      </c>
      <c r="B2218" s="6" t="s">
        <v>23</v>
      </c>
      <c r="C2218" s="6" t="s">
        <v>1575</v>
      </c>
      <c r="D2218" s="6" t="s">
        <v>1575</v>
      </c>
      <c r="E2218" s="6" t="s">
        <v>1470</v>
      </c>
      <c r="F2218" s="6" t="s">
        <v>1469</v>
      </c>
      <c r="G2218" s="37" t="s">
        <v>1468</v>
      </c>
      <c r="H2218" s="6" t="s">
        <v>1573</v>
      </c>
      <c r="I2218" s="6" t="s">
        <v>1574</v>
      </c>
      <c r="J2218" s="6" t="s">
        <v>1479</v>
      </c>
      <c r="K2218" s="12">
        <v>12.5</v>
      </c>
      <c r="L2218" s="9">
        <v>4.8499999999999996</v>
      </c>
      <c r="M2218" s="12">
        <v>61.11</v>
      </c>
      <c r="O2218" s="11">
        <f t="shared" si="301"/>
        <v>12.600000000000001</v>
      </c>
      <c r="P2218" s="12">
        <f t="shared" si="294"/>
        <v>0</v>
      </c>
      <c r="Q2218" s="12">
        <f t="shared" si="295"/>
        <v>12.600000000000001</v>
      </c>
      <c r="R2218" s="6" t="str">
        <f t="shared" si="296"/>
        <v>YES</v>
      </c>
      <c r="S2218" s="6" t="str">
        <f t="shared" si="299"/>
        <v>YES</v>
      </c>
      <c r="T2218" s="12">
        <f t="shared" si="300"/>
        <v>60.624999999999993</v>
      </c>
      <c r="U2218" s="12">
        <f t="shared" si="297"/>
        <v>61.11</v>
      </c>
      <c r="V2218" s="12">
        <f t="shared" si="298"/>
        <v>-0.48500000000000654</v>
      </c>
    </row>
    <row r="2219" spans="1:22" x14ac:dyDescent="0.25">
      <c r="A2219" s="6" t="s">
        <v>24</v>
      </c>
      <c r="B2219" s="6" t="s">
        <v>23</v>
      </c>
      <c r="C2219" s="6" t="s">
        <v>1575</v>
      </c>
      <c r="D2219" s="6" t="s">
        <v>1575</v>
      </c>
      <c r="E2219" s="6" t="s">
        <v>1470</v>
      </c>
      <c r="F2219" s="6" t="s">
        <v>1469</v>
      </c>
      <c r="G2219" s="37" t="s">
        <v>1468</v>
      </c>
      <c r="H2219" s="6" t="s">
        <v>1573</v>
      </c>
      <c r="I2219" s="6" t="s">
        <v>1574</v>
      </c>
      <c r="J2219" s="6" t="s">
        <v>1480</v>
      </c>
      <c r="K2219" s="12">
        <v>5</v>
      </c>
      <c r="L2219" s="9">
        <v>8.1300000000000008</v>
      </c>
      <c r="M2219" s="12">
        <f t="shared" ref="M2219:M2312" si="303">K2219*L2219</f>
        <v>40.650000000000006</v>
      </c>
      <c r="N2219" s="12">
        <f>40+495.36+175</f>
        <v>710.36</v>
      </c>
      <c r="O2219" s="11">
        <f t="shared" si="301"/>
        <v>5</v>
      </c>
      <c r="P2219" s="12">
        <f t="shared" si="294"/>
        <v>87.375153751537511</v>
      </c>
      <c r="Q2219" s="12">
        <f t="shared" si="295"/>
        <v>92.375153751537511</v>
      </c>
      <c r="R2219" s="6" t="str">
        <f t="shared" si="296"/>
        <v>YES</v>
      </c>
      <c r="S2219" s="6" t="str">
        <f t="shared" si="299"/>
        <v>YES</v>
      </c>
      <c r="T2219" s="12">
        <f t="shared" si="300"/>
        <v>101.62500000000001</v>
      </c>
      <c r="U2219" s="12">
        <f t="shared" si="297"/>
        <v>751.01</v>
      </c>
      <c r="V2219" s="12">
        <f t="shared" si="298"/>
        <v>-649.38499999999999</v>
      </c>
    </row>
    <row r="2220" spans="1:22" x14ac:dyDescent="0.25">
      <c r="A2220" s="6" t="s">
        <v>24</v>
      </c>
      <c r="B2220" s="6" t="s">
        <v>23</v>
      </c>
      <c r="C2220" s="6" t="s">
        <v>1575</v>
      </c>
      <c r="D2220" s="6" t="s">
        <v>1575</v>
      </c>
      <c r="E2220" s="6" t="s">
        <v>1470</v>
      </c>
      <c r="F2220" s="6" t="s">
        <v>1469</v>
      </c>
      <c r="G2220" s="37" t="s">
        <v>1468</v>
      </c>
      <c r="H2220" s="6" t="s">
        <v>1573</v>
      </c>
      <c r="I2220" s="6" t="s">
        <v>1574</v>
      </c>
      <c r="J2220" s="6" t="s">
        <v>1481</v>
      </c>
      <c r="K2220" s="12">
        <v>5</v>
      </c>
      <c r="L2220" s="9">
        <v>465.84</v>
      </c>
      <c r="M2220" s="12">
        <f t="shared" si="303"/>
        <v>2329.1999999999998</v>
      </c>
      <c r="N2220" s="12">
        <f>1741.04+28507.25</f>
        <v>30248.29</v>
      </c>
      <c r="O2220" s="11">
        <f t="shared" si="301"/>
        <v>5</v>
      </c>
      <c r="P2220" s="12">
        <f t="shared" si="294"/>
        <v>64.932788081744818</v>
      </c>
      <c r="Q2220" s="12">
        <f t="shared" si="295"/>
        <v>69.932788081744818</v>
      </c>
      <c r="R2220" s="6" t="str">
        <f t="shared" si="296"/>
        <v>YES</v>
      </c>
      <c r="S2220" s="6" t="str">
        <f t="shared" si="299"/>
        <v>YES</v>
      </c>
      <c r="T2220" s="12">
        <f t="shared" si="300"/>
        <v>5823</v>
      </c>
      <c r="U2220" s="12">
        <f t="shared" si="297"/>
        <v>32577.49</v>
      </c>
      <c r="V2220" s="12">
        <f t="shared" si="298"/>
        <v>-26754.49</v>
      </c>
    </row>
    <row r="2221" spans="1:22" x14ac:dyDescent="0.25">
      <c r="A2221" s="6" t="s">
        <v>24</v>
      </c>
      <c r="B2221" s="6" t="s">
        <v>23</v>
      </c>
      <c r="C2221" s="6" t="s">
        <v>1575</v>
      </c>
      <c r="D2221" s="6" t="s">
        <v>1575</v>
      </c>
      <c r="E2221" s="6" t="s">
        <v>1470</v>
      </c>
      <c r="F2221" s="6" t="s">
        <v>1469</v>
      </c>
      <c r="G2221" s="37" t="s">
        <v>1468</v>
      </c>
      <c r="H2221" s="6" t="s">
        <v>1573</v>
      </c>
      <c r="I2221" s="6" t="s">
        <v>1574</v>
      </c>
      <c r="J2221" s="6" t="s">
        <v>1482</v>
      </c>
      <c r="K2221" s="12">
        <v>12.5</v>
      </c>
      <c r="L2221" s="9">
        <v>37.24</v>
      </c>
      <c r="M2221" s="12">
        <f t="shared" si="303"/>
        <v>465.5</v>
      </c>
      <c r="O2221" s="11">
        <f t="shared" si="301"/>
        <v>12.5</v>
      </c>
      <c r="P2221" s="12">
        <f t="shared" si="294"/>
        <v>0</v>
      </c>
      <c r="Q2221" s="12">
        <f t="shared" si="295"/>
        <v>12.5</v>
      </c>
      <c r="R2221" s="6" t="str">
        <f t="shared" si="296"/>
        <v>YES</v>
      </c>
      <c r="S2221" s="6" t="str">
        <f t="shared" si="299"/>
        <v>YES</v>
      </c>
      <c r="T2221" s="12">
        <f t="shared" si="300"/>
        <v>465.5</v>
      </c>
      <c r="U2221" s="12">
        <f t="shared" si="297"/>
        <v>465.5</v>
      </c>
      <c r="V2221" s="12">
        <f t="shared" si="298"/>
        <v>0</v>
      </c>
    </row>
    <row r="2222" spans="1:22" x14ac:dyDescent="0.25">
      <c r="A2222" s="6" t="s">
        <v>24</v>
      </c>
      <c r="B2222" s="6" t="s">
        <v>23</v>
      </c>
      <c r="C2222" s="6" t="s">
        <v>1575</v>
      </c>
      <c r="D2222" s="6" t="s">
        <v>1575</v>
      </c>
      <c r="E2222" s="6" t="s">
        <v>1470</v>
      </c>
      <c r="F2222" s="6" t="s">
        <v>1469</v>
      </c>
      <c r="G2222" s="37" t="s">
        <v>1468</v>
      </c>
      <c r="H2222" s="6" t="s">
        <v>1573</v>
      </c>
      <c r="I2222" s="6" t="s">
        <v>1574</v>
      </c>
      <c r="J2222" s="6" t="s">
        <v>1483</v>
      </c>
      <c r="K2222" s="12">
        <v>5</v>
      </c>
      <c r="L2222" s="9">
        <v>125.19</v>
      </c>
      <c r="M2222" s="12">
        <f t="shared" si="303"/>
        <v>625.95000000000005</v>
      </c>
      <c r="N2222" s="12">
        <f>203.86+6102.56</f>
        <v>6306.42</v>
      </c>
      <c r="O2222" s="11">
        <f t="shared" si="301"/>
        <v>5.0000000000000009</v>
      </c>
      <c r="P2222" s="12">
        <f t="shared" si="294"/>
        <v>50.374790318715554</v>
      </c>
      <c r="Q2222" s="12">
        <f t="shared" si="295"/>
        <v>55.374790318715554</v>
      </c>
      <c r="R2222" s="6" t="str">
        <f t="shared" si="296"/>
        <v>YES</v>
      </c>
      <c r="S2222" s="6" t="str">
        <f t="shared" si="299"/>
        <v>YES</v>
      </c>
      <c r="T2222" s="12">
        <f t="shared" si="300"/>
        <v>1564.875</v>
      </c>
      <c r="U2222" s="12">
        <f t="shared" si="297"/>
        <v>6932.37</v>
      </c>
      <c r="V2222" s="12">
        <f t="shared" si="298"/>
        <v>-5367.4949999999999</v>
      </c>
    </row>
    <row r="2223" spans="1:22" x14ac:dyDescent="0.25">
      <c r="A2223" s="6" t="s">
        <v>24</v>
      </c>
      <c r="B2223" s="6" t="s">
        <v>23</v>
      </c>
      <c r="C2223" s="6" t="s">
        <v>1575</v>
      </c>
      <c r="D2223" s="6" t="s">
        <v>1575</v>
      </c>
      <c r="E2223" s="6" t="s">
        <v>1470</v>
      </c>
      <c r="F2223" s="6" t="s">
        <v>1469</v>
      </c>
      <c r="G2223" s="37" t="s">
        <v>1468</v>
      </c>
      <c r="H2223" s="6" t="s">
        <v>1573</v>
      </c>
      <c r="I2223" s="6" t="s">
        <v>1574</v>
      </c>
      <c r="J2223" s="6" t="s">
        <v>1484</v>
      </c>
      <c r="K2223" s="12">
        <v>5</v>
      </c>
      <c r="L2223" s="9">
        <v>243</v>
      </c>
      <c r="M2223" s="12">
        <f t="shared" si="303"/>
        <v>1215</v>
      </c>
      <c r="N2223" s="12">
        <f>792.32+17689.29</f>
        <v>18481.61</v>
      </c>
      <c r="O2223" s="11">
        <f t="shared" si="301"/>
        <v>5</v>
      </c>
      <c r="P2223" s="12">
        <f t="shared" si="294"/>
        <v>76.056008230452676</v>
      </c>
      <c r="Q2223" s="12">
        <f t="shared" si="295"/>
        <v>81.056008230452676</v>
      </c>
      <c r="R2223" s="6" t="str">
        <f t="shared" si="296"/>
        <v>YES</v>
      </c>
      <c r="S2223" s="6" t="str">
        <f t="shared" si="299"/>
        <v>YES</v>
      </c>
      <c r="T2223" s="12">
        <f t="shared" si="300"/>
        <v>3037.5</v>
      </c>
      <c r="U2223" s="12">
        <f t="shared" si="297"/>
        <v>19696.61</v>
      </c>
      <c r="V2223" s="12">
        <f t="shared" si="298"/>
        <v>-16659.11</v>
      </c>
    </row>
    <row r="2224" spans="1:22" x14ac:dyDescent="0.25">
      <c r="A2224" s="6" t="s">
        <v>24</v>
      </c>
      <c r="B2224" s="6" t="s">
        <v>23</v>
      </c>
      <c r="C2224" s="6" t="s">
        <v>1575</v>
      </c>
      <c r="D2224" s="6" t="s">
        <v>1575</v>
      </c>
      <c r="E2224" s="6" t="s">
        <v>1470</v>
      </c>
      <c r="F2224" s="6" t="s">
        <v>1469</v>
      </c>
      <c r="G2224" s="37" t="s">
        <v>1468</v>
      </c>
      <c r="H2224" s="6" t="s">
        <v>1573</v>
      </c>
      <c r="I2224" s="6" t="s">
        <v>1574</v>
      </c>
      <c r="J2224" s="6" t="s">
        <v>1485</v>
      </c>
      <c r="K2224" s="12">
        <v>5</v>
      </c>
      <c r="L2224" s="9">
        <v>391.26</v>
      </c>
      <c r="M2224" s="12">
        <f t="shared" si="303"/>
        <v>1956.3</v>
      </c>
      <c r="N2224" s="12">
        <f>867.22+20444.99+25</f>
        <v>21337.210000000003</v>
      </c>
      <c r="O2224" s="11">
        <f t="shared" si="301"/>
        <v>5</v>
      </c>
      <c r="P2224" s="12">
        <f t="shared" si="294"/>
        <v>54.53460614425191</v>
      </c>
      <c r="Q2224" s="12">
        <f t="shared" si="295"/>
        <v>59.53460614425191</v>
      </c>
      <c r="R2224" s="6" t="str">
        <f t="shared" si="296"/>
        <v>YES</v>
      </c>
      <c r="S2224" s="6" t="str">
        <f t="shared" si="299"/>
        <v>YES</v>
      </c>
      <c r="T2224" s="12">
        <f t="shared" si="300"/>
        <v>4890.75</v>
      </c>
      <c r="U2224" s="12">
        <f t="shared" si="297"/>
        <v>23293.510000000002</v>
      </c>
      <c r="V2224" s="12">
        <f t="shared" si="298"/>
        <v>-18402.760000000002</v>
      </c>
    </row>
    <row r="2225" spans="1:22" x14ac:dyDescent="0.25">
      <c r="A2225" s="6" t="s">
        <v>24</v>
      </c>
      <c r="B2225" s="6" t="s">
        <v>23</v>
      </c>
      <c r="C2225" s="6" t="s">
        <v>1575</v>
      </c>
      <c r="D2225" s="6" t="s">
        <v>1575</v>
      </c>
      <c r="E2225" s="6" t="s">
        <v>1470</v>
      </c>
      <c r="F2225" s="6" t="s">
        <v>1469</v>
      </c>
      <c r="G2225" s="37" t="s">
        <v>1468</v>
      </c>
      <c r="H2225" s="6" t="s">
        <v>1573</v>
      </c>
      <c r="I2225" s="6" t="s">
        <v>1574</v>
      </c>
      <c r="J2225" s="6" t="s">
        <v>1486</v>
      </c>
      <c r="K2225" s="12">
        <v>12.5</v>
      </c>
      <c r="L2225" s="9">
        <v>62.49</v>
      </c>
      <c r="M2225" s="12">
        <f t="shared" si="303"/>
        <v>781.125</v>
      </c>
      <c r="O2225" s="11">
        <f t="shared" si="301"/>
        <v>12.5</v>
      </c>
      <c r="P2225" s="12">
        <f t="shared" si="294"/>
        <v>0</v>
      </c>
      <c r="Q2225" s="12">
        <f t="shared" si="295"/>
        <v>12.5</v>
      </c>
      <c r="R2225" s="6" t="str">
        <f t="shared" si="296"/>
        <v>YES</v>
      </c>
      <c r="S2225" s="6" t="str">
        <f t="shared" si="299"/>
        <v>YES</v>
      </c>
      <c r="T2225" s="12">
        <f t="shared" si="300"/>
        <v>781.125</v>
      </c>
      <c r="U2225" s="12">
        <f t="shared" si="297"/>
        <v>781.125</v>
      </c>
      <c r="V2225" s="12">
        <f t="shared" si="298"/>
        <v>0</v>
      </c>
    </row>
    <row r="2226" spans="1:22" x14ac:dyDescent="0.25">
      <c r="A2226" s="6" t="s">
        <v>24</v>
      </c>
      <c r="B2226" s="6" t="s">
        <v>23</v>
      </c>
      <c r="C2226" s="6" t="s">
        <v>1575</v>
      </c>
      <c r="D2226" s="6" t="s">
        <v>1575</v>
      </c>
      <c r="E2226" s="6" t="s">
        <v>1470</v>
      </c>
      <c r="F2226" s="6" t="s">
        <v>1469</v>
      </c>
      <c r="G2226" s="37" t="s">
        <v>1468</v>
      </c>
      <c r="H2226" s="6" t="s">
        <v>1573</v>
      </c>
      <c r="I2226" s="6" t="s">
        <v>1574</v>
      </c>
      <c r="J2226" s="6" t="s">
        <v>1487</v>
      </c>
      <c r="K2226" s="12">
        <v>5</v>
      </c>
      <c r="L2226" s="9">
        <v>41.44</v>
      </c>
      <c r="M2226" s="12">
        <f t="shared" si="303"/>
        <v>207.2</v>
      </c>
      <c r="N2226" s="12">
        <f>127.39+1744.01</f>
        <v>1871.4</v>
      </c>
      <c r="O2226" s="11">
        <f t="shared" si="301"/>
        <v>5</v>
      </c>
      <c r="P2226" s="12">
        <f t="shared" si="294"/>
        <v>45.159266409266415</v>
      </c>
      <c r="Q2226" s="12">
        <f t="shared" si="295"/>
        <v>50.159266409266408</v>
      </c>
      <c r="R2226" s="6" t="str">
        <f t="shared" si="296"/>
        <v>YES</v>
      </c>
      <c r="S2226" s="6" t="str">
        <f t="shared" si="299"/>
        <v>YES</v>
      </c>
      <c r="T2226" s="12">
        <f t="shared" si="300"/>
        <v>518</v>
      </c>
      <c r="U2226" s="12">
        <f t="shared" si="297"/>
        <v>2078.6</v>
      </c>
      <c r="V2226" s="12">
        <f t="shared" si="298"/>
        <v>-1560.6</v>
      </c>
    </row>
    <row r="2227" spans="1:22" x14ac:dyDescent="0.25">
      <c r="A2227" s="6" t="s">
        <v>24</v>
      </c>
      <c r="B2227" s="6" t="s">
        <v>23</v>
      </c>
      <c r="C2227" s="6" t="s">
        <v>1575</v>
      </c>
      <c r="D2227" s="6" t="s">
        <v>1575</v>
      </c>
      <c r="E2227" s="6" t="s">
        <v>1470</v>
      </c>
      <c r="F2227" s="6" t="s">
        <v>1469</v>
      </c>
      <c r="G2227" s="37" t="s">
        <v>1468</v>
      </c>
      <c r="H2227" s="6" t="s">
        <v>1573</v>
      </c>
      <c r="I2227" s="6" t="s">
        <v>1574</v>
      </c>
      <c r="J2227" s="6" t="s">
        <v>1488</v>
      </c>
      <c r="K2227" s="12">
        <v>5</v>
      </c>
      <c r="L2227" s="9">
        <v>81.17</v>
      </c>
      <c r="M2227" s="12">
        <f t="shared" si="303"/>
        <v>405.85</v>
      </c>
      <c r="N2227" s="12">
        <f>238.68+5738.43</f>
        <v>5977.1100000000006</v>
      </c>
      <c r="O2227" s="11">
        <f t="shared" si="301"/>
        <v>5</v>
      </c>
      <c r="P2227" s="12">
        <f t="shared" si="294"/>
        <v>73.636934828138479</v>
      </c>
      <c r="Q2227" s="12">
        <f t="shared" si="295"/>
        <v>78.636934828138479</v>
      </c>
      <c r="R2227" s="6" t="str">
        <f t="shared" si="296"/>
        <v>YES</v>
      </c>
      <c r="S2227" s="6" t="str">
        <f t="shared" si="299"/>
        <v>YES</v>
      </c>
      <c r="T2227" s="12">
        <f t="shared" si="300"/>
        <v>1014.625</v>
      </c>
      <c r="U2227" s="12">
        <f t="shared" si="297"/>
        <v>6382.9600000000009</v>
      </c>
      <c r="V2227" s="12">
        <f t="shared" si="298"/>
        <v>-5368.3350000000009</v>
      </c>
    </row>
    <row r="2228" spans="1:22" x14ac:dyDescent="0.25">
      <c r="A2228" s="6" t="s">
        <v>24</v>
      </c>
      <c r="B2228" s="6" t="s">
        <v>23</v>
      </c>
      <c r="C2228" s="6" t="s">
        <v>1575</v>
      </c>
      <c r="D2228" s="6" t="s">
        <v>1575</v>
      </c>
      <c r="E2228" s="6" t="s">
        <v>1470</v>
      </c>
      <c r="F2228" s="6" t="s">
        <v>1469</v>
      </c>
      <c r="G2228" s="37" t="s">
        <v>1468</v>
      </c>
      <c r="H2228" s="6" t="s">
        <v>1573</v>
      </c>
      <c r="I2228" s="6" t="s">
        <v>1574</v>
      </c>
      <c r="J2228" s="6" t="s">
        <v>1489</v>
      </c>
      <c r="K2228" s="12">
        <v>5</v>
      </c>
      <c r="L2228" s="9">
        <v>114.28</v>
      </c>
      <c r="M2228" s="12">
        <f t="shared" si="303"/>
        <v>571.4</v>
      </c>
      <c r="N2228" s="12">
        <f>100.69+4183.42+262.85</f>
        <v>4546.96</v>
      </c>
      <c r="O2228" s="11">
        <f t="shared" si="301"/>
        <v>5</v>
      </c>
      <c r="P2228" s="12">
        <f t="shared" si="294"/>
        <v>39.787889394469723</v>
      </c>
      <c r="Q2228" s="12">
        <f t="shared" si="295"/>
        <v>44.787889394469723</v>
      </c>
      <c r="R2228" s="6" t="str">
        <f t="shared" si="296"/>
        <v>YES</v>
      </c>
      <c r="S2228" s="6" t="str">
        <f t="shared" si="299"/>
        <v>YES</v>
      </c>
      <c r="T2228" s="12">
        <f t="shared" si="300"/>
        <v>1428.5</v>
      </c>
      <c r="U2228" s="12">
        <f t="shared" si="297"/>
        <v>5118.3599999999997</v>
      </c>
      <c r="V2228" s="12">
        <f t="shared" si="298"/>
        <v>-3689.8599999999997</v>
      </c>
    </row>
    <row r="2229" spans="1:22" x14ac:dyDescent="0.25">
      <c r="A2229" s="6" t="s">
        <v>24</v>
      </c>
      <c r="B2229" s="6" t="s">
        <v>23</v>
      </c>
      <c r="C2229" s="6" t="s">
        <v>1575</v>
      </c>
      <c r="D2229" s="6" t="s">
        <v>1575</v>
      </c>
      <c r="E2229" s="6" t="s">
        <v>1470</v>
      </c>
      <c r="F2229" s="6" t="s">
        <v>1469</v>
      </c>
      <c r="G2229" s="37" t="s">
        <v>1468</v>
      </c>
      <c r="H2229" s="6" t="s">
        <v>1573</v>
      </c>
      <c r="I2229" s="6" t="s">
        <v>1574</v>
      </c>
      <c r="J2229" s="6" t="s">
        <v>1490</v>
      </c>
      <c r="K2229" s="12">
        <v>5</v>
      </c>
      <c r="L2229" s="9">
        <v>63.31</v>
      </c>
      <c r="M2229" s="12">
        <f t="shared" si="303"/>
        <v>316.55</v>
      </c>
      <c r="N2229" s="12">
        <f>116.98+4444.33</f>
        <v>4561.3099999999995</v>
      </c>
      <c r="O2229" s="11">
        <f t="shared" si="301"/>
        <v>5</v>
      </c>
      <c r="P2229" s="12">
        <f t="shared" si="294"/>
        <v>72.047227926078023</v>
      </c>
      <c r="Q2229" s="12">
        <f t="shared" si="295"/>
        <v>77.047227926078023</v>
      </c>
      <c r="R2229" s="6" t="str">
        <f t="shared" si="296"/>
        <v>YES</v>
      </c>
      <c r="S2229" s="6" t="str">
        <f t="shared" si="299"/>
        <v>YES</v>
      </c>
      <c r="T2229" s="12">
        <f t="shared" si="300"/>
        <v>791.375</v>
      </c>
      <c r="U2229" s="12">
        <f t="shared" si="297"/>
        <v>4877.8599999999997</v>
      </c>
      <c r="V2229" s="12">
        <f t="shared" si="298"/>
        <v>-4086.4849999999997</v>
      </c>
    </row>
    <row r="2230" spans="1:22" x14ac:dyDescent="0.25">
      <c r="A2230" s="6" t="s">
        <v>24</v>
      </c>
      <c r="B2230" s="6" t="s">
        <v>23</v>
      </c>
      <c r="C2230" s="6" t="s">
        <v>1575</v>
      </c>
      <c r="D2230" s="6" t="s">
        <v>1575</v>
      </c>
      <c r="E2230" s="6" t="s">
        <v>1470</v>
      </c>
      <c r="F2230" s="6" t="s">
        <v>1469</v>
      </c>
      <c r="G2230" s="37" t="s">
        <v>1468</v>
      </c>
      <c r="H2230" s="6" t="s">
        <v>1573</v>
      </c>
      <c r="I2230" s="6" t="s">
        <v>1574</v>
      </c>
      <c r="J2230" s="6" t="s">
        <v>1491</v>
      </c>
      <c r="K2230" s="12">
        <v>5</v>
      </c>
      <c r="L2230" s="9">
        <v>50.98</v>
      </c>
      <c r="M2230" s="12">
        <f t="shared" si="303"/>
        <v>254.89999999999998</v>
      </c>
      <c r="N2230" s="12">
        <f>133.78+2263.35+90</f>
        <v>2487.13</v>
      </c>
      <c r="O2230" s="11">
        <f t="shared" si="301"/>
        <v>5</v>
      </c>
      <c r="P2230" s="12">
        <f t="shared" si="294"/>
        <v>48.78638681836015</v>
      </c>
      <c r="Q2230" s="12">
        <f t="shared" si="295"/>
        <v>53.78638681836015</v>
      </c>
      <c r="R2230" s="6" t="str">
        <f t="shared" si="296"/>
        <v>YES</v>
      </c>
      <c r="S2230" s="6" t="str">
        <f t="shared" si="299"/>
        <v>YES</v>
      </c>
      <c r="T2230" s="12">
        <f t="shared" si="300"/>
        <v>637.25</v>
      </c>
      <c r="U2230" s="12">
        <f t="shared" si="297"/>
        <v>2742.03</v>
      </c>
      <c r="V2230" s="12">
        <f t="shared" si="298"/>
        <v>-2104.7800000000002</v>
      </c>
    </row>
    <row r="2231" spans="1:22" x14ac:dyDescent="0.25">
      <c r="A2231" s="6" t="s">
        <v>24</v>
      </c>
      <c r="B2231" s="6" t="s">
        <v>23</v>
      </c>
      <c r="C2231" s="6" t="s">
        <v>1575</v>
      </c>
      <c r="D2231" s="6" t="s">
        <v>1575</v>
      </c>
      <c r="E2231" s="6" t="s">
        <v>1470</v>
      </c>
      <c r="F2231" s="6" t="s">
        <v>1469</v>
      </c>
      <c r="G2231" s="37" t="s">
        <v>1468</v>
      </c>
      <c r="H2231" s="6" t="s">
        <v>1573</v>
      </c>
      <c r="I2231" s="6" t="s">
        <v>1574</v>
      </c>
      <c r="J2231" s="6" t="s">
        <v>1492</v>
      </c>
      <c r="K2231" s="12">
        <v>5</v>
      </c>
      <c r="L2231" s="9">
        <v>14.38</v>
      </c>
      <c r="M2231" s="12">
        <f t="shared" si="303"/>
        <v>71.900000000000006</v>
      </c>
      <c r="N2231" s="12">
        <f>20+817.86</f>
        <v>837.86</v>
      </c>
      <c r="O2231" s="11">
        <f t="shared" si="301"/>
        <v>5</v>
      </c>
      <c r="P2231" s="12">
        <f t="shared" si="294"/>
        <v>58.265646731571628</v>
      </c>
      <c r="Q2231" s="12">
        <f t="shared" si="295"/>
        <v>63.265646731571621</v>
      </c>
      <c r="R2231" s="6" t="str">
        <f t="shared" si="296"/>
        <v>YES</v>
      </c>
      <c r="S2231" s="6" t="str">
        <f t="shared" si="299"/>
        <v>YES</v>
      </c>
      <c r="T2231" s="12">
        <f t="shared" si="300"/>
        <v>179.75</v>
      </c>
      <c r="U2231" s="12">
        <f t="shared" si="297"/>
        <v>909.76</v>
      </c>
      <c r="V2231" s="12">
        <f t="shared" si="298"/>
        <v>-730.01</v>
      </c>
    </row>
    <row r="2232" spans="1:22" x14ac:dyDescent="0.25">
      <c r="A2232" s="6" t="s">
        <v>24</v>
      </c>
      <c r="B2232" s="6" t="s">
        <v>23</v>
      </c>
      <c r="C2232" s="6" t="s">
        <v>1575</v>
      </c>
      <c r="D2232" s="6" t="s">
        <v>1575</v>
      </c>
      <c r="E2232" s="6" t="s">
        <v>1470</v>
      </c>
      <c r="F2232" s="6" t="s">
        <v>1469</v>
      </c>
      <c r="G2232" s="37" t="s">
        <v>1468</v>
      </c>
      <c r="H2232" s="6" t="s">
        <v>1573</v>
      </c>
      <c r="I2232" s="6" t="s">
        <v>1574</v>
      </c>
      <c r="J2232" s="6" t="s">
        <v>1493</v>
      </c>
      <c r="K2232" s="12">
        <v>5</v>
      </c>
      <c r="L2232" s="9">
        <v>159.79</v>
      </c>
      <c r="M2232" s="12">
        <f t="shared" si="303"/>
        <v>798.94999999999993</v>
      </c>
      <c r="N2232" s="12">
        <f>274.61+8830.25+65.36</f>
        <v>9170.2200000000012</v>
      </c>
      <c r="O2232" s="11">
        <f t="shared" si="301"/>
        <v>5</v>
      </c>
      <c r="P2232" s="12">
        <f t="shared" si="294"/>
        <v>57.389198322798684</v>
      </c>
      <c r="Q2232" s="12">
        <f t="shared" si="295"/>
        <v>62.389198322798691</v>
      </c>
      <c r="R2232" s="6" t="str">
        <f t="shared" si="296"/>
        <v>YES</v>
      </c>
      <c r="S2232" s="6" t="str">
        <f t="shared" si="299"/>
        <v>YES</v>
      </c>
      <c r="T2232" s="12">
        <f t="shared" si="300"/>
        <v>1997.375</v>
      </c>
      <c r="U2232" s="12">
        <f t="shared" si="297"/>
        <v>9969.1700000000019</v>
      </c>
      <c r="V2232" s="12">
        <f t="shared" si="298"/>
        <v>-7971.7950000000019</v>
      </c>
    </row>
    <row r="2233" spans="1:22" x14ac:dyDescent="0.25">
      <c r="A2233" s="6" t="s">
        <v>24</v>
      </c>
      <c r="B2233" s="6" t="s">
        <v>23</v>
      </c>
      <c r="C2233" s="6" t="s">
        <v>1575</v>
      </c>
      <c r="D2233" s="6" t="s">
        <v>1575</v>
      </c>
      <c r="E2233" s="6" t="s">
        <v>1470</v>
      </c>
      <c r="F2233" s="6" t="s">
        <v>1469</v>
      </c>
      <c r="G2233" s="37" t="s">
        <v>1468</v>
      </c>
      <c r="H2233" s="6" t="s">
        <v>1573</v>
      </c>
      <c r="I2233" s="6" t="s">
        <v>1574</v>
      </c>
      <c r="J2233" s="6" t="s">
        <v>1494</v>
      </c>
      <c r="K2233" s="12">
        <v>5</v>
      </c>
      <c r="L2233" s="9">
        <v>89.78</v>
      </c>
      <c r="M2233" s="12">
        <f t="shared" si="303"/>
        <v>448.9</v>
      </c>
      <c r="N2233" s="12">
        <f>279.85+6673.89+200</f>
        <v>7153.7400000000007</v>
      </c>
      <c r="O2233" s="11">
        <f t="shared" si="301"/>
        <v>5</v>
      </c>
      <c r="P2233" s="12">
        <f t="shared" si="294"/>
        <v>79.680775228335932</v>
      </c>
      <c r="Q2233" s="12">
        <f t="shared" si="295"/>
        <v>84.680775228335932</v>
      </c>
      <c r="R2233" s="6" t="str">
        <f t="shared" si="296"/>
        <v>YES</v>
      </c>
      <c r="S2233" s="6" t="str">
        <f t="shared" si="299"/>
        <v>YES</v>
      </c>
      <c r="T2233" s="12">
        <f t="shared" si="300"/>
        <v>1122.25</v>
      </c>
      <c r="U2233" s="12">
        <f t="shared" si="297"/>
        <v>7602.64</v>
      </c>
      <c r="V2233" s="12">
        <f t="shared" si="298"/>
        <v>-6480.39</v>
      </c>
    </row>
    <row r="2234" spans="1:22" x14ac:dyDescent="0.25">
      <c r="A2234" s="6" t="s">
        <v>24</v>
      </c>
      <c r="B2234" s="6" t="s">
        <v>23</v>
      </c>
      <c r="C2234" s="6" t="s">
        <v>1575</v>
      </c>
      <c r="D2234" s="6" t="s">
        <v>1575</v>
      </c>
      <c r="E2234" s="6" t="s">
        <v>1470</v>
      </c>
      <c r="F2234" s="6" t="s">
        <v>1469</v>
      </c>
      <c r="G2234" s="37" t="s">
        <v>1468</v>
      </c>
      <c r="H2234" s="6" t="s">
        <v>1573</v>
      </c>
      <c r="I2234" s="6" t="s">
        <v>1574</v>
      </c>
      <c r="J2234" s="6" t="s">
        <v>1495</v>
      </c>
      <c r="K2234" s="12">
        <v>12.5</v>
      </c>
      <c r="L2234" s="9">
        <v>4.1500000000000004</v>
      </c>
      <c r="M2234" s="12">
        <f t="shared" si="303"/>
        <v>51.875000000000007</v>
      </c>
      <c r="O2234" s="11">
        <f t="shared" si="301"/>
        <v>12.5</v>
      </c>
      <c r="P2234" s="12">
        <f t="shared" si="294"/>
        <v>0</v>
      </c>
      <c r="Q2234" s="12">
        <f t="shared" si="295"/>
        <v>12.5</v>
      </c>
      <c r="R2234" s="6" t="str">
        <f t="shared" si="296"/>
        <v>YES</v>
      </c>
      <c r="S2234" s="6" t="str">
        <f t="shared" si="299"/>
        <v>YES</v>
      </c>
      <c r="T2234" s="12">
        <f t="shared" si="300"/>
        <v>51.875000000000007</v>
      </c>
      <c r="U2234" s="12">
        <f t="shared" si="297"/>
        <v>51.875000000000007</v>
      </c>
      <c r="V2234" s="12">
        <f t="shared" si="298"/>
        <v>0</v>
      </c>
    </row>
    <row r="2235" spans="1:22" x14ac:dyDescent="0.25">
      <c r="A2235" s="6" t="s">
        <v>24</v>
      </c>
      <c r="B2235" s="6" t="s">
        <v>23</v>
      </c>
      <c r="C2235" s="6" t="s">
        <v>1575</v>
      </c>
      <c r="D2235" s="6" t="s">
        <v>1575</v>
      </c>
      <c r="E2235" s="6" t="s">
        <v>1470</v>
      </c>
      <c r="F2235" s="6" t="s">
        <v>1469</v>
      </c>
      <c r="G2235" s="37" t="s">
        <v>1468</v>
      </c>
      <c r="H2235" s="6" t="s">
        <v>1573</v>
      </c>
      <c r="I2235" s="6" t="s">
        <v>1574</v>
      </c>
      <c r="J2235" s="6" t="s">
        <v>1496</v>
      </c>
      <c r="K2235" s="12">
        <v>5</v>
      </c>
      <c r="L2235" s="9">
        <v>287.79000000000002</v>
      </c>
      <c r="M2235" s="12">
        <f t="shared" si="303"/>
        <v>1438.95</v>
      </c>
      <c r="N2235" s="12">
        <f>753.03+17973.87</f>
        <v>18726.899999999998</v>
      </c>
      <c r="O2235" s="11">
        <f t="shared" si="301"/>
        <v>5</v>
      </c>
      <c r="P2235" s="12">
        <f t="shared" si="294"/>
        <v>65.071406233712068</v>
      </c>
      <c r="Q2235" s="12">
        <f t="shared" si="295"/>
        <v>70.071406233712068</v>
      </c>
      <c r="R2235" s="6" t="str">
        <f t="shared" si="296"/>
        <v>YES</v>
      </c>
      <c r="S2235" s="6" t="str">
        <f t="shared" si="299"/>
        <v>YES</v>
      </c>
      <c r="T2235" s="12">
        <f t="shared" si="300"/>
        <v>3597.3750000000005</v>
      </c>
      <c r="U2235" s="12">
        <f t="shared" si="297"/>
        <v>20165.849999999999</v>
      </c>
      <c r="V2235" s="12">
        <f t="shared" si="298"/>
        <v>-16568.474999999999</v>
      </c>
    </row>
    <row r="2236" spans="1:22" x14ac:dyDescent="0.25">
      <c r="A2236" s="6" t="s">
        <v>24</v>
      </c>
      <c r="B2236" s="6" t="s">
        <v>23</v>
      </c>
      <c r="C2236" s="6" t="s">
        <v>1575</v>
      </c>
      <c r="D2236" s="6" t="s">
        <v>1575</v>
      </c>
      <c r="E2236" s="6" t="s">
        <v>1470</v>
      </c>
      <c r="F2236" s="6" t="s">
        <v>1469</v>
      </c>
      <c r="G2236" s="37" t="s">
        <v>1468</v>
      </c>
      <c r="H2236" s="6" t="s">
        <v>1573</v>
      </c>
      <c r="I2236" s="6" t="s">
        <v>1574</v>
      </c>
      <c r="J2236" s="6" t="s">
        <v>1497</v>
      </c>
      <c r="K2236" s="12">
        <v>12.5</v>
      </c>
      <c r="L2236" s="9">
        <v>5.51</v>
      </c>
      <c r="M2236" s="12">
        <f t="shared" si="303"/>
        <v>68.875</v>
      </c>
      <c r="O2236" s="11">
        <f t="shared" si="301"/>
        <v>12.5</v>
      </c>
      <c r="P2236" s="12">
        <f t="shared" si="294"/>
        <v>0</v>
      </c>
      <c r="Q2236" s="12">
        <f t="shared" si="295"/>
        <v>12.5</v>
      </c>
      <c r="R2236" s="6" t="str">
        <f t="shared" si="296"/>
        <v>YES</v>
      </c>
      <c r="S2236" s="6" t="str">
        <f t="shared" si="299"/>
        <v>YES</v>
      </c>
      <c r="T2236" s="12">
        <f t="shared" si="300"/>
        <v>68.875</v>
      </c>
      <c r="U2236" s="12">
        <f t="shared" si="297"/>
        <v>68.875</v>
      </c>
      <c r="V2236" s="12">
        <f t="shared" si="298"/>
        <v>0</v>
      </c>
    </row>
    <row r="2237" spans="1:22" x14ac:dyDescent="0.25">
      <c r="A2237" s="6" t="s">
        <v>24</v>
      </c>
      <c r="B2237" s="6" t="s">
        <v>23</v>
      </c>
      <c r="C2237" s="6" t="s">
        <v>1575</v>
      </c>
      <c r="D2237" s="6" t="s">
        <v>1575</v>
      </c>
      <c r="E2237" s="6" t="s">
        <v>1470</v>
      </c>
      <c r="F2237" s="6" t="s">
        <v>1469</v>
      </c>
      <c r="G2237" s="37" t="s">
        <v>1468</v>
      </c>
      <c r="H2237" s="6" t="s">
        <v>1573</v>
      </c>
      <c r="I2237" s="6" t="s">
        <v>1574</v>
      </c>
      <c r="J2237" s="6" t="s">
        <v>1498</v>
      </c>
      <c r="K2237" s="12">
        <v>5</v>
      </c>
      <c r="L2237" s="9">
        <v>61.78</v>
      </c>
      <c r="M2237" s="12">
        <f t="shared" si="303"/>
        <v>308.89999999999998</v>
      </c>
      <c r="N2237" s="12">
        <f>199.22+3373.61+135.22</f>
        <v>3708.0499999999997</v>
      </c>
      <c r="O2237" s="11">
        <f t="shared" si="301"/>
        <v>4.9999999999999991</v>
      </c>
      <c r="P2237" s="12">
        <f t="shared" si="294"/>
        <v>60.020233085140816</v>
      </c>
      <c r="Q2237" s="12">
        <f t="shared" si="295"/>
        <v>65.020233085140816</v>
      </c>
      <c r="R2237" s="6" t="str">
        <f t="shared" si="296"/>
        <v>YES</v>
      </c>
      <c r="S2237" s="6" t="str">
        <f t="shared" si="299"/>
        <v>YES</v>
      </c>
      <c r="T2237" s="12">
        <f t="shared" si="300"/>
        <v>772.25</v>
      </c>
      <c r="U2237" s="12">
        <f t="shared" si="297"/>
        <v>4016.95</v>
      </c>
      <c r="V2237" s="12">
        <f t="shared" si="298"/>
        <v>-3244.7</v>
      </c>
    </row>
    <row r="2238" spans="1:22" x14ac:dyDescent="0.25">
      <c r="A2238" s="6" t="s">
        <v>24</v>
      </c>
      <c r="B2238" s="6" t="s">
        <v>23</v>
      </c>
      <c r="C2238" s="6" t="s">
        <v>1575</v>
      </c>
      <c r="D2238" s="6" t="s">
        <v>1575</v>
      </c>
      <c r="E2238" s="6" t="s">
        <v>1470</v>
      </c>
      <c r="F2238" s="6" t="s">
        <v>1469</v>
      </c>
      <c r="G2238" s="37" t="s">
        <v>1468</v>
      </c>
      <c r="H2238" s="6" t="s">
        <v>1573</v>
      </c>
      <c r="I2238" s="6" t="s">
        <v>1574</v>
      </c>
      <c r="J2238" s="6" t="s">
        <v>1499</v>
      </c>
      <c r="K2238" s="12">
        <v>5</v>
      </c>
      <c r="L2238" s="9">
        <v>315.25</v>
      </c>
      <c r="M2238" s="12">
        <f t="shared" si="303"/>
        <v>1576.25</v>
      </c>
      <c r="N2238" s="12">
        <f>623.2+16353.73+400</f>
        <v>17376.93</v>
      </c>
      <c r="O2238" s="11">
        <f t="shared" si="301"/>
        <v>5</v>
      </c>
      <c r="P2238" s="12">
        <f t="shared" si="294"/>
        <v>55.12111022997621</v>
      </c>
      <c r="Q2238" s="12">
        <f t="shared" si="295"/>
        <v>60.12111022997621</v>
      </c>
      <c r="R2238" s="6" t="str">
        <f t="shared" si="296"/>
        <v>YES</v>
      </c>
      <c r="S2238" s="6" t="str">
        <f t="shared" si="299"/>
        <v>YES</v>
      </c>
      <c r="T2238" s="12">
        <f t="shared" si="300"/>
        <v>3940.625</v>
      </c>
      <c r="U2238" s="12">
        <f t="shared" si="297"/>
        <v>18953.18</v>
      </c>
      <c r="V2238" s="12">
        <f t="shared" si="298"/>
        <v>-15012.555</v>
      </c>
    </row>
    <row r="2239" spans="1:22" x14ac:dyDescent="0.25">
      <c r="A2239" s="6" t="s">
        <v>24</v>
      </c>
      <c r="B2239" s="6" t="s">
        <v>23</v>
      </c>
      <c r="C2239" s="6" t="s">
        <v>1575</v>
      </c>
      <c r="D2239" s="6" t="s">
        <v>1575</v>
      </c>
      <c r="E2239" s="6" t="s">
        <v>1470</v>
      </c>
      <c r="F2239" s="6" t="s">
        <v>1469</v>
      </c>
      <c r="G2239" s="37" t="s">
        <v>1468</v>
      </c>
      <c r="H2239" s="6" t="s">
        <v>1573</v>
      </c>
      <c r="I2239" s="6" t="s">
        <v>1574</v>
      </c>
      <c r="J2239" s="6" t="s">
        <v>1500</v>
      </c>
      <c r="K2239" s="12">
        <v>12.5</v>
      </c>
      <c r="L2239" s="9">
        <v>9.4499999999999993</v>
      </c>
      <c r="M2239" s="12">
        <f t="shared" si="303"/>
        <v>118.12499999999999</v>
      </c>
      <c r="O2239" s="11">
        <f t="shared" si="301"/>
        <v>12.5</v>
      </c>
      <c r="P2239" s="12">
        <f t="shared" si="294"/>
        <v>0</v>
      </c>
      <c r="Q2239" s="12">
        <f t="shared" si="295"/>
        <v>12.5</v>
      </c>
      <c r="R2239" s="6" t="str">
        <f t="shared" si="296"/>
        <v>YES</v>
      </c>
      <c r="S2239" s="6" t="str">
        <f t="shared" si="299"/>
        <v>YES</v>
      </c>
      <c r="T2239" s="12">
        <f t="shared" si="300"/>
        <v>118.12499999999999</v>
      </c>
      <c r="U2239" s="12">
        <f t="shared" si="297"/>
        <v>118.12499999999999</v>
      </c>
      <c r="V2239" s="12">
        <f t="shared" si="298"/>
        <v>0</v>
      </c>
    </row>
    <row r="2240" spans="1:22" x14ac:dyDescent="0.25">
      <c r="A2240" s="6" t="s">
        <v>24</v>
      </c>
      <c r="B2240" s="6" t="s">
        <v>23</v>
      </c>
      <c r="C2240" s="6" t="s">
        <v>1575</v>
      </c>
      <c r="D2240" s="6" t="s">
        <v>1575</v>
      </c>
      <c r="E2240" s="6" t="s">
        <v>1470</v>
      </c>
      <c r="F2240" s="6" t="s">
        <v>1469</v>
      </c>
      <c r="G2240" s="37" t="s">
        <v>1468</v>
      </c>
      <c r="H2240" s="6" t="s">
        <v>1573</v>
      </c>
      <c r="I2240" s="6" t="s">
        <v>1574</v>
      </c>
      <c r="J2240" s="6" t="s">
        <v>1501</v>
      </c>
      <c r="K2240" s="12">
        <v>5</v>
      </c>
      <c r="L2240" s="9">
        <v>145.61000000000001</v>
      </c>
      <c r="M2240" s="12">
        <f t="shared" si="303"/>
        <v>728.05000000000007</v>
      </c>
      <c r="N2240" s="12">
        <f>298.99+8512.67+436.39</f>
        <v>9248.0499999999993</v>
      </c>
      <c r="O2240" s="11">
        <f t="shared" si="301"/>
        <v>5</v>
      </c>
      <c r="P2240" s="12">
        <f t="shared" si="294"/>
        <v>63.512464803241528</v>
      </c>
      <c r="Q2240" s="12">
        <f t="shared" si="295"/>
        <v>68.512464803241514</v>
      </c>
      <c r="R2240" s="6" t="str">
        <f t="shared" si="296"/>
        <v>YES</v>
      </c>
      <c r="S2240" s="6" t="str">
        <f t="shared" si="299"/>
        <v>YES</v>
      </c>
      <c r="T2240" s="12">
        <f t="shared" si="300"/>
        <v>1820.1250000000002</v>
      </c>
      <c r="U2240" s="12">
        <f t="shared" si="297"/>
        <v>9976.0999999999985</v>
      </c>
      <c r="V2240" s="12">
        <f t="shared" si="298"/>
        <v>-8155.9749999999985</v>
      </c>
    </row>
    <row r="2241" spans="1:22" x14ac:dyDescent="0.25">
      <c r="A2241" s="6" t="s">
        <v>24</v>
      </c>
      <c r="B2241" s="6" t="s">
        <v>23</v>
      </c>
      <c r="C2241" s="6" t="s">
        <v>1575</v>
      </c>
      <c r="D2241" s="6" t="s">
        <v>1575</v>
      </c>
      <c r="E2241" s="6" t="s">
        <v>1470</v>
      </c>
      <c r="F2241" s="6" t="s">
        <v>1469</v>
      </c>
      <c r="G2241" s="37" t="s">
        <v>1468</v>
      </c>
      <c r="H2241" s="6" t="s">
        <v>1573</v>
      </c>
      <c r="I2241" s="6" t="s">
        <v>1574</v>
      </c>
      <c r="J2241" s="6" t="s">
        <v>1502</v>
      </c>
      <c r="K2241" s="12">
        <v>5</v>
      </c>
      <c r="L2241" s="9">
        <v>125.03</v>
      </c>
      <c r="M2241" s="12">
        <f t="shared" si="303"/>
        <v>625.15</v>
      </c>
      <c r="N2241" s="12">
        <f>364.95+7199.75</f>
        <v>7564.7</v>
      </c>
      <c r="O2241" s="11">
        <f t="shared" si="301"/>
        <v>5</v>
      </c>
      <c r="P2241" s="12">
        <f t="shared" si="294"/>
        <v>60.503079260977366</v>
      </c>
      <c r="Q2241" s="12">
        <f t="shared" si="295"/>
        <v>65.503079260977358</v>
      </c>
      <c r="R2241" s="6" t="str">
        <f t="shared" si="296"/>
        <v>YES</v>
      </c>
      <c r="S2241" s="6" t="str">
        <f t="shared" si="299"/>
        <v>YES</v>
      </c>
      <c r="T2241" s="12">
        <f t="shared" si="300"/>
        <v>1562.875</v>
      </c>
      <c r="U2241" s="12">
        <f t="shared" si="297"/>
        <v>8189.8499999999995</v>
      </c>
      <c r="V2241" s="12">
        <f t="shared" si="298"/>
        <v>-6626.9749999999995</v>
      </c>
    </row>
    <row r="2242" spans="1:22" x14ac:dyDescent="0.25">
      <c r="A2242" s="6" t="s">
        <v>24</v>
      </c>
      <c r="B2242" s="6" t="s">
        <v>23</v>
      </c>
      <c r="C2242" s="6" t="s">
        <v>1575</v>
      </c>
      <c r="D2242" s="6" t="s">
        <v>1575</v>
      </c>
      <c r="E2242" s="6" t="s">
        <v>1470</v>
      </c>
      <c r="F2242" s="6" t="s">
        <v>1469</v>
      </c>
      <c r="G2242" s="37" t="s">
        <v>1468</v>
      </c>
      <c r="H2242" s="6" t="s">
        <v>1573</v>
      </c>
      <c r="I2242" s="6" t="s">
        <v>1574</v>
      </c>
      <c r="J2242" s="6" t="s">
        <v>1503</v>
      </c>
      <c r="K2242" s="12">
        <v>5</v>
      </c>
      <c r="L2242" s="9">
        <v>37.26</v>
      </c>
      <c r="M2242" s="12">
        <f t="shared" si="303"/>
        <v>186.29999999999998</v>
      </c>
      <c r="N2242" s="12">
        <f>168.41+2345.51</f>
        <v>2513.92</v>
      </c>
      <c r="O2242" s="11">
        <f t="shared" si="301"/>
        <v>5</v>
      </c>
      <c r="P2242" s="12">
        <f t="shared" ref="P2242:P2305" si="304">N2242/L2242</f>
        <v>67.469672571121848</v>
      </c>
      <c r="Q2242" s="12">
        <f t="shared" ref="Q2242:Q2305" si="305">(M2242+N2242)/L2242</f>
        <v>72.469672571121862</v>
      </c>
      <c r="R2242" s="6" t="str">
        <f t="shared" ref="R2242:R2305" si="306">IF(Q2242&gt;12.49,"YES","NO")</f>
        <v>YES</v>
      </c>
      <c r="S2242" s="6" t="str">
        <f t="shared" si="299"/>
        <v>YES</v>
      </c>
      <c r="T2242" s="12">
        <f t="shared" si="300"/>
        <v>465.75</v>
      </c>
      <c r="U2242" s="12">
        <f t="shared" ref="U2242:U2305" si="307">M2242+N2242</f>
        <v>2700.2200000000003</v>
      </c>
      <c r="V2242" s="12">
        <f t="shared" ref="V2242:V2305" si="308">T2242-U2242</f>
        <v>-2234.4700000000003</v>
      </c>
    </row>
    <row r="2243" spans="1:22" x14ac:dyDescent="0.25">
      <c r="A2243" s="6" t="s">
        <v>24</v>
      </c>
      <c r="B2243" s="6" t="s">
        <v>23</v>
      </c>
      <c r="C2243" s="6" t="s">
        <v>1575</v>
      </c>
      <c r="D2243" s="6" t="s">
        <v>1575</v>
      </c>
      <c r="E2243" s="6" t="s">
        <v>1470</v>
      </c>
      <c r="F2243" s="6" t="s">
        <v>1469</v>
      </c>
      <c r="G2243" s="37" t="s">
        <v>1468</v>
      </c>
      <c r="H2243" s="6" t="s">
        <v>1573</v>
      </c>
      <c r="I2243" s="6" t="s">
        <v>1574</v>
      </c>
      <c r="J2243" s="6" t="s">
        <v>1504</v>
      </c>
      <c r="K2243" s="12">
        <v>5</v>
      </c>
      <c r="L2243" s="9">
        <v>273.89999999999998</v>
      </c>
      <c r="M2243" s="12">
        <f t="shared" si="303"/>
        <v>1369.5</v>
      </c>
      <c r="N2243" s="12">
        <f>872.2+13874.12+274.29</f>
        <v>15020.610000000002</v>
      </c>
      <c r="O2243" s="11">
        <f t="shared" si="301"/>
        <v>5</v>
      </c>
      <c r="P2243" s="12">
        <f t="shared" si="304"/>
        <v>54.839759036144592</v>
      </c>
      <c r="Q2243" s="12">
        <f t="shared" si="305"/>
        <v>59.839759036144585</v>
      </c>
      <c r="R2243" s="6" t="str">
        <f t="shared" si="306"/>
        <v>YES</v>
      </c>
      <c r="S2243" s="6" t="str">
        <f t="shared" si="299"/>
        <v>YES</v>
      </c>
      <c r="T2243" s="12">
        <f t="shared" si="300"/>
        <v>3423.7499999999995</v>
      </c>
      <c r="U2243" s="12">
        <f t="shared" si="307"/>
        <v>16390.11</v>
      </c>
      <c r="V2243" s="12">
        <f t="shared" si="308"/>
        <v>-12966.36</v>
      </c>
    </row>
    <row r="2244" spans="1:22" x14ac:dyDescent="0.25">
      <c r="A2244" s="6" t="s">
        <v>24</v>
      </c>
      <c r="B2244" s="6" t="s">
        <v>23</v>
      </c>
      <c r="C2244" s="6" t="s">
        <v>1575</v>
      </c>
      <c r="D2244" s="6" t="s">
        <v>1575</v>
      </c>
      <c r="E2244" s="6" t="s">
        <v>1470</v>
      </c>
      <c r="F2244" s="6" t="s">
        <v>1469</v>
      </c>
      <c r="G2244" s="37" t="s">
        <v>1468</v>
      </c>
      <c r="H2244" s="6" t="s">
        <v>1573</v>
      </c>
      <c r="I2244" s="6" t="s">
        <v>1574</v>
      </c>
      <c r="J2244" s="6" t="s">
        <v>1505</v>
      </c>
      <c r="K2244" s="12">
        <v>12.5</v>
      </c>
      <c r="L2244" s="9">
        <v>12.98</v>
      </c>
      <c r="M2244" s="12">
        <f t="shared" si="303"/>
        <v>162.25</v>
      </c>
      <c r="O2244" s="11">
        <f t="shared" si="301"/>
        <v>12.5</v>
      </c>
      <c r="P2244" s="12">
        <f t="shared" si="304"/>
        <v>0</v>
      </c>
      <c r="Q2244" s="12">
        <f t="shared" si="305"/>
        <v>12.5</v>
      </c>
      <c r="R2244" s="6" t="str">
        <f t="shared" si="306"/>
        <v>YES</v>
      </c>
      <c r="S2244" s="6" t="str">
        <f t="shared" ref="S2244:S2307" si="309">IF(O2244&gt;3.32,"YES","NO")</f>
        <v>YES</v>
      </c>
      <c r="T2244" s="12">
        <f t="shared" ref="T2244:T2307" si="310">L2244*12.5</f>
        <v>162.25</v>
      </c>
      <c r="U2244" s="12">
        <f t="shared" si="307"/>
        <v>162.25</v>
      </c>
      <c r="V2244" s="12">
        <f t="shared" si="308"/>
        <v>0</v>
      </c>
    </row>
    <row r="2245" spans="1:22" x14ac:dyDescent="0.25">
      <c r="A2245" s="6" t="s">
        <v>24</v>
      </c>
      <c r="B2245" s="6" t="s">
        <v>23</v>
      </c>
      <c r="C2245" s="6" t="s">
        <v>1575</v>
      </c>
      <c r="D2245" s="6" t="s">
        <v>1575</v>
      </c>
      <c r="E2245" s="6" t="s">
        <v>1470</v>
      </c>
      <c r="F2245" s="6" t="s">
        <v>1469</v>
      </c>
      <c r="G2245" s="37" t="s">
        <v>1468</v>
      </c>
      <c r="H2245" s="6" t="s">
        <v>1573</v>
      </c>
      <c r="I2245" s="6" t="s">
        <v>1574</v>
      </c>
      <c r="J2245" s="6" t="s">
        <v>1506</v>
      </c>
      <c r="K2245" s="12">
        <v>5</v>
      </c>
      <c r="L2245" s="9">
        <v>143.87</v>
      </c>
      <c r="M2245" s="12">
        <f t="shared" si="303"/>
        <v>719.35</v>
      </c>
      <c r="N2245" s="12">
        <f>41.22+9900.66+64.65</f>
        <v>10006.529999999999</v>
      </c>
      <c r="O2245" s="11">
        <f t="shared" si="301"/>
        <v>5</v>
      </c>
      <c r="P2245" s="12">
        <f t="shared" si="304"/>
        <v>69.552582192256892</v>
      </c>
      <c r="Q2245" s="12">
        <f t="shared" si="305"/>
        <v>74.552582192256892</v>
      </c>
      <c r="R2245" s="6" t="str">
        <f t="shared" si="306"/>
        <v>YES</v>
      </c>
      <c r="S2245" s="6" t="str">
        <f t="shared" si="309"/>
        <v>YES</v>
      </c>
      <c r="T2245" s="12">
        <f t="shared" si="310"/>
        <v>1798.375</v>
      </c>
      <c r="U2245" s="12">
        <f t="shared" si="307"/>
        <v>10725.88</v>
      </c>
      <c r="V2245" s="12">
        <f t="shared" si="308"/>
        <v>-8927.5049999999992</v>
      </c>
    </row>
    <row r="2246" spans="1:22" x14ac:dyDescent="0.25">
      <c r="A2246" s="6" t="s">
        <v>24</v>
      </c>
      <c r="B2246" s="6" t="s">
        <v>23</v>
      </c>
      <c r="C2246" s="6" t="s">
        <v>1575</v>
      </c>
      <c r="D2246" s="6" t="s">
        <v>1575</v>
      </c>
      <c r="E2246" s="6" t="s">
        <v>1470</v>
      </c>
      <c r="F2246" s="6" t="s">
        <v>1469</v>
      </c>
      <c r="G2246" s="37" t="s">
        <v>1468</v>
      </c>
      <c r="H2246" s="6" t="s">
        <v>1573</v>
      </c>
      <c r="I2246" s="6" t="s">
        <v>1574</v>
      </c>
      <c r="J2246" s="6" t="s">
        <v>1507</v>
      </c>
      <c r="K2246" s="12">
        <v>5</v>
      </c>
      <c r="L2246" s="9">
        <v>197.62</v>
      </c>
      <c r="M2246" s="12">
        <f t="shared" si="303"/>
        <v>988.1</v>
      </c>
      <c r="N2246" s="12">
        <f>216.25+9922.03+460.5</f>
        <v>10598.78</v>
      </c>
      <c r="O2246" s="11">
        <f t="shared" si="301"/>
        <v>5</v>
      </c>
      <c r="P2246" s="12">
        <f t="shared" si="304"/>
        <v>53.63212225483251</v>
      </c>
      <c r="Q2246" s="12">
        <f t="shared" si="305"/>
        <v>58.63212225483251</v>
      </c>
      <c r="R2246" s="6" t="str">
        <f t="shared" si="306"/>
        <v>YES</v>
      </c>
      <c r="S2246" s="6" t="str">
        <f t="shared" si="309"/>
        <v>YES</v>
      </c>
      <c r="T2246" s="12">
        <f t="shared" si="310"/>
        <v>2470.25</v>
      </c>
      <c r="U2246" s="12">
        <f t="shared" si="307"/>
        <v>11586.880000000001</v>
      </c>
      <c r="V2246" s="12">
        <f t="shared" si="308"/>
        <v>-9116.630000000001</v>
      </c>
    </row>
    <row r="2247" spans="1:22" x14ac:dyDescent="0.25">
      <c r="A2247" s="6" t="s">
        <v>24</v>
      </c>
      <c r="B2247" s="6" t="s">
        <v>23</v>
      </c>
      <c r="C2247" s="6" t="s">
        <v>1575</v>
      </c>
      <c r="D2247" s="6" t="s">
        <v>1575</v>
      </c>
      <c r="E2247" s="6" t="s">
        <v>1470</v>
      </c>
      <c r="F2247" s="6" t="s">
        <v>1469</v>
      </c>
      <c r="G2247" s="37" t="s">
        <v>1468</v>
      </c>
      <c r="H2247" s="6" t="s">
        <v>1573</v>
      </c>
      <c r="I2247" s="6" t="s">
        <v>1574</v>
      </c>
      <c r="J2247" s="6" t="s">
        <v>1508</v>
      </c>
      <c r="K2247" s="12">
        <v>5</v>
      </c>
      <c r="L2247" s="9">
        <v>182.71</v>
      </c>
      <c r="M2247" s="12">
        <f t="shared" si="303"/>
        <v>913.55000000000007</v>
      </c>
      <c r="N2247" s="12">
        <f>346.85+4856.27+3839.07+355</f>
        <v>9397.19</v>
      </c>
      <c r="O2247" s="11">
        <f t="shared" si="301"/>
        <v>5</v>
      </c>
      <c r="P2247" s="12">
        <f t="shared" si="304"/>
        <v>51.432269717037933</v>
      </c>
      <c r="Q2247" s="12">
        <f t="shared" si="305"/>
        <v>56.432269717037926</v>
      </c>
      <c r="R2247" s="6" t="str">
        <f t="shared" si="306"/>
        <v>YES</v>
      </c>
      <c r="S2247" s="6" t="str">
        <f t="shared" si="309"/>
        <v>YES</v>
      </c>
      <c r="T2247" s="12">
        <f t="shared" si="310"/>
        <v>2283.875</v>
      </c>
      <c r="U2247" s="12">
        <f t="shared" si="307"/>
        <v>10310.74</v>
      </c>
      <c r="V2247" s="12">
        <f t="shared" si="308"/>
        <v>-8026.8649999999998</v>
      </c>
    </row>
    <row r="2248" spans="1:22" x14ac:dyDescent="0.25">
      <c r="A2248" s="6" t="s">
        <v>24</v>
      </c>
      <c r="B2248" s="6" t="s">
        <v>23</v>
      </c>
      <c r="C2248" s="6" t="s">
        <v>1575</v>
      </c>
      <c r="D2248" s="6" t="s">
        <v>1575</v>
      </c>
      <c r="E2248" s="6" t="s">
        <v>1470</v>
      </c>
      <c r="F2248" s="6" t="s">
        <v>1469</v>
      </c>
      <c r="G2248" s="37" t="s">
        <v>1468</v>
      </c>
      <c r="H2248" s="6" t="s">
        <v>1573</v>
      </c>
      <c r="I2248" s="6" t="s">
        <v>1574</v>
      </c>
      <c r="J2248" s="6" t="s">
        <v>1509</v>
      </c>
      <c r="K2248" s="12">
        <v>5</v>
      </c>
      <c r="L2248" s="9">
        <f>142.27</f>
        <v>142.27000000000001</v>
      </c>
      <c r="M2248" s="12">
        <f t="shared" si="303"/>
        <v>711.35</v>
      </c>
      <c r="N2248" s="12">
        <f>667.94+8293.92+175</f>
        <v>9136.86</v>
      </c>
      <c r="O2248" s="11">
        <f t="shared" si="301"/>
        <v>5</v>
      </c>
      <c r="P2248" s="12">
        <f t="shared" si="304"/>
        <v>64.221972306178387</v>
      </c>
      <c r="Q2248" s="12">
        <f t="shared" si="305"/>
        <v>69.221972306178401</v>
      </c>
      <c r="R2248" s="6" t="str">
        <f t="shared" si="306"/>
        <v>YES</v>
      </c>
      <c r="S2248" s="6" t="str">
        <f t="shared" si="309"/>
        <v>YES</v>
      </c>
      <c r="T2248" s="12">
        <f t="shared" si="310"/>
        <v>1778.3750000000002</v>
      </c>
      <c r="U2248" s="12">
        <f t="shared" si="307"/>
        <v>9848.2100000000009</v>
      </c>
      <c r="V2248" s="12">
        <f t="shared" si="308"/>
        <v>-8069.8350000000009</v>
      </c>
    </row>
    <row r="2249" spans="1:22" x14ac:dyDescent="0.25">
      <c r="A2249" s="6" t="s">
        <v>24</v>
      </c>
      <c r="B2249" s="6" t="s">
        <v>23</v>
      </c>
      <c r="C2249" s="6" t="s">
        <v>1575</v>
      </c>
      <c r="D2249" s="6" t="s">
        <v>1575</v>
      </c>
      <c r="E2249" s="6" t="s">
        <v>1470</v>
      </c>
      <c r="F2249" s="6" t="s">
        <v>1469</v>
      </c>
      <c r="G2249" s="37" t="s">
        <v>1468</v>
      </c>
      <c r="H2249" s="6" t="s">
        <v>1573</v>
      </c>
      <c r="I2249" s="6" t="s">
        <v>1574</v>
      </c>
      <c r="J2249" s="6" t="s">
        <v>1510</v>
      </c>
      <c r="K2249" s="12">
        <v>12.5</v>
      </c>
      <c r="L2249" s="9">
        <v>14.68</v>
      </c>
      <c r="M2249" s="12">
        <f t="shared" si="303"/>
        <v>183.5</v>
      </c>
      <c r="O2249" s="11">
        <f t="shared" si="301"/>
        <v>12.5</v>
      </c>
      <c r="P2249" s="12">
        <f t="shared" si="304"/>
        <v>0</v>
      </c>
      <c r="Q2249" s="12">
        <f t="shared" si="305"/>
        <v>12.5</v>
      </c>
      <c r="R2249" s="6" t="str">
        <f t="shared" si="306"/>
        <v>YES</v>
      </c>
      <c r="S2249" s="6" t="str">
        <f t="shared" si="309"/>
        <v>YES</v>
      </c>
      <c r="T2249" s="12">
        <f t="shared" si="310"/>
        <v>183.5</v>
      </c>
      <c r="U2249" s="12">
        <f t="shared" si="307"/>
        <v>183.5</v>
      </c>
      <c r="V2249" s="12">
        <f t="shared" si="308"/>
        <v>0</v>
      </c>
    </row>
    <row r="2250" spans="1:22" x14ac:dyDescent="0.25">
      <c r="A2250" s="6" t="s">
        <v>24</v>
      </c>
      <c r="B2250" s="6" t="s">
        <v>23</v>
      </c>
      <c r="C2250" s="6" t="s">
        <v>1575</v>
      </c>
      <c r="D2250" s="6" t="s">
        <v>1575</v>
      </c>
      <c r="E2250" s="6" t="s">
        <v>1470</v>
      </c>
      <c r="F2250" s="6" t="s">
        <v>1469</v>
      </c>
      <c r="G2250" s="37" t="s">
        <v>1468</v>
      </c>
      <c r="H2250" s="6" t="s">
        <v>1573</v>
      </c>
      <c r="I2250" s="6" t="s">
        <v>1574</v>
      </c>
      <c r="J2250" s="6" t="s">
        <v>1511</v>
      </c>
      <c r="K2250" s="12">
        <v>5</v>
      </c>
      <c r="L2250" s="9">
        <v>177.75</v>
      </c>
      <c r="M2250" s="12">
        <f t="shared" si="303"/>
        <v>888.75</v>
      </c>
      <c r="N2250" s="12">
        <f>250.33+11698.66+488.99</f>
        <v>12437.98</v>
      </c>
      <c r="O2250" s="11">
        <f t="shared" si="301"/>
        <v>5</v>
      </c>
      <c r="P2250" s="12">
        <f t="shared" si="304"/>
        <v>69.974571026722927</v>
      </c>
      <c r="Q2250" s="12">
        <f t="shared" si="305"/>
        <v>74.974571026722927</v>
      </c>
      <c r="R2250" s="6" t="str">
        <f t="shared" si="306"/>
        <v>YES</v>
      </c>
      <c r="S2250" s="6" t="str">
        <f t="shared" si="309"/>
        <v>YES</v>
      </c>
      <c r="T2250" s="12">
        <f t="shared" si="310"/>
        <v>2221.875</v>
      </c>
      <c r="U2250" s="12">
        <f t="shared" si="307"/>
        <v>13326.73</v>
      </c>
      <c r="V2250" s="12">
        <f t="shared" si="308"/>
        <v>-11104.855</v>
      </c>
    </row>
    <row r="2251" spans="1:22" x14ac:dyDescent="0.25">
      <c r="A2251" s="6" t="s">
        <v>24</v>
      </c>
      <c r="B2251" s="6" t="s">
        <v>23</v>
      </c>
      <c r="C2251" s="6" t="s">
        <v>1575</v>
      </c>
      <c r="D2251" s="6" t="s">
        <v>1575</v>
      </c>
      <c r="E2251" s="6" t="s">
        <v>1470</v>
      </c>
      <c r="F2251" s="6" t="s">
        <v>1469</v>
      </c>
      <c r="G2251" s="37" t="s">
        <v>1468</v>
      </c>
      <c r="H2251" s="6" t="s">
        <v>1573</v>
      </c>
      <c r="I2251" s="6" t="s">
        <v>1574</v>
      </c>
      <c r="J2251" s="6" t="s">
        <v>1512</v>
      </c>
      <c r="K2251" s="12">
        <v>5</v>
      </c>
      <c r="L2251" s="9">
        <v>72.7</v>
      </c>
      <c r="M2251" s="12">
        <f t="shared" si="303"/>
        <v>363.5</v>
      </c>
      <c r="N2251" s="12">
        <f>152.69+3433.59+434.12</f>
        <v>4020.4</v>
      </c>
      <c r="O2251" s="11">
        <f t="shared" si="301"/>
        <v>5</v>
      </c>
      <c r="P2251" s="12">
        <f t="shared" si="304"/>
        <v>55.301237964236584</v>
      </c>
      <c r="Q2251" s="12">
        <f t="shared" si="305"/>
        <v>60.301237964236584</v>
      </c>
      <c r="R2251" s="6" t="str">
        <f t="shared" si="306"/>
        <v>YES</v>
      </c>
      <c r="S2251" s="6" t="str">
        <f t="shared" si="309"/>
        <v>YES</v>
      </c>
      <c r="T2251" s="12">
        <f t="shared" si="310"/>
        <v>908.75</v>
      </c>
      <c r="U2251" s="12">
        <f t="shared" si="307"/>
        <v>4383.8999999999996</v>
      </c>
      <c r="V2251" s="12">
        <f t="shared" si="308"/>
        <v>-3475.1499999999996</v>
      </c>
    </row>
    <row r="2252" spans="1:22" x14ac:dyDescent="0.25">
      <c r="A2252" s="6" t="s">
        <v>24</v>
      </c>
      <c r="B2252" s="6" t="s">
        <v>23</v>
      </c>
      <c r="C2252" s="6" t="s">
        <v>1575</v>
      </c>
      <c r="D2252" s="6" t="s">
        <v>1575</v>
      </c>
      <c r="E2252" s="6" t="s">
        <v>1470</v>
      </c>
      <c r="F2252" s="6" t="s">
        <v>1469</v>
      </c>
      <c r="G2252" s="37" t="s">
        <v>1468</v>
      </c>
      <c r="H2252" s="6" t="s">
        <v>1573</v>
      </c>
      <c r="I2252" s="6" t="s">
        <v>1574</v>
      </c>
      <c r="J2252" s="6" t="s">
        <v>1513</v>
      </c>
      <c r="K2252" s="12">
        <v>5</v>
      </c>
      <c r="L2252" s="9">
        <v>332.17</v>
      </c>
      <c r="M2252" s="12">
        <f t="shared" si="303"/>
        <v>1660.8500000000001</v>
      </c>
      <c r="N2252" s="12">
        <f>856.07+14192.56+680.04</f>
        <v>15728.669999999998</v>
      </c>
      <c r="O2252" s="11">
        <f t="shared" si="301"/>
        <v>5</v>
      </c>
      <c r="P2252" s="12">
        <f t="shared" si="304"/>
        <v>47.351265918054004</v>
      </c>
      <c r="Q2252" s="12">
        <f t="shared" si="305"/>
        <v>52.351265918053997</v>
      </c>
      <c r="R2252" s="6" t="str">
        <f t="shared" si="306"/>
        <v>YES</v>
      </c>
      <c r="S2252" s="6" t="str">
        <f t="shared" si="309"/>
        <v>YES</v>
      </c>
      <c r="T2252" s="12">
        <f t="shared" si="310"/>
        <v>4152.125</v>
      </c>
      <c r="U2252" s="12">
        <f t="shared" si="307"/>
        <v>17389.519999999997</v>
      </c>
      <c r="V2252" s="12">
        <f t="shared" si="308"/>
        <v>-13237.394999999997</v>
      </c>
    </row>
    <row r="2253" spans="1:22" x14ac:dyDescent="0.25">
      <c r="A2253" s="6" t="s">
        <v>24</v>
      </c>
      <c r="B2253" s="6" t="s">
        <v>23</v>
      </c>
      <c r="C2253" s="6" t="s">
        <v>1575</v>
      </c>
      <c r="D2253" s="6" t="s">
        <v>1575</v>
      </c>
      <c r="E2253" s="6" t="s">
        <v>1470</v>
      </c>
      <c r="F2253" s="6" t="s">
        <v>1469</v>
      </c>
      <c r="G2253" s="37" t="s">
        <v>1468</v>
      </c>
      <c r="H2253" s="6" t="s">
        <v>1573</v>
      </c>
      <c r="I2253" s="6" t="s">
        <v>1574</v>
      </c>
      <c r="J2253" s="6" t="s">
        <v>1514</v>
      </c>
      <c r="K2253" s="12">
        <v>12.5</v>
      </c>
      <c r="L2253" s="9">
        <v>10.119999999999999</v>
      </c>
      <c r="M2253" s="12">
        <f t="shared" si="303"/>
        <v>126.49999999999999</v>
      </c>
      <c r="O2253" s="11">
        <f t="shared" si="301"/>
        <v>12.5</v>
      </c>
      <c r="P2253" s="12">
        <f t="shared" si="304"/>
        <v>0</v>
      </c>
      <c r="Q2253" s="12">
        <f t="shared" si="305"/>
        <v>12.5</v>
      </c>
      <c r="R2253" s="6" t="str">
        <f t="shared" si="306"/>
        <v>YES</v>
      </c>
      <c r="S2253" s="6" t="str">
        <f t="shared" si="309"/>
        <v>YES</v>
      </c>
      <c r="T2253" s="12">
        <f t="shared" si="310"/>
        <v>126.49999999999999</v>
      </c>
      <c r="U2253" s="12">
        <f t="shared" si="307"/>
        <v>126.49999999999999</v>
      </c>
      <c r="V2253" s="12">
        <f t="shared" si="308"/>
        <v>0</v>
      </c>
    </row>
    <row r="2254" spans="1:22" x14ac:dyDescent="0.25">
      <c r="A2254" s="6" t="s">
        <v>24</v>
      </c>
      <c r="B2254" s="6" t="s">
        <v>23</v>
      </c>
      <c r="C2254" s="6" t="s">
        <v>1575</v>
      </c>
      <c r="D2254" s="6" t="s">
        <v>1575</v>
      </c>
      <c r="E2254" s="6" t="s">
        <v>1470</v>
      </c>
      <c r="F2254" s="6" t="s">
        <v>1469</v>
      </c>
      <c r="G2254" s="37" t="s">
        <v>1468</v>
      </c>
      <c r="H2254" s="6" t="s">
        <v>1573</v>
      </c>
      <c r="I2254" s="6" t="s">
        <v>1574</v>
      </c>
      <c r="J2254" s="6" t="s">
        <v>1515</v>
      </c>
      <c r="K2254" s="12">
        <v>5</v>
      </c>
      <c r="L2254" s="9">
        <v>319.56</v>
      </c>
      <c r="M2254" s="12">
        <f t="shared" si="303"/>
        <v>1597.8</v>
      </c>
      <c r="N2254" s="12">
        <f>672.58+22464.43+125</f>
        <v>23262.010000000002</v>
      </c>
      <c r="O2254" s="11">
        <f t="shared" si="301"/>
        <v>5</v>
      </c>
      <c r="P2254" s="12">
        <f t="shared" si="304"/>
        <v>72.793872825134571</v>
      </c>
      <c r="Q2254" s="12">
        <f t="shared" si="305"/>
        <v>77.793872825134557</v>
      </c>
      <c r="R2254" s="6" t="str">
        <f t="shared" si="306"/>
        <v>YES</v>
      </c>
      <c r="S2254" s="6" t="str">
        <f t="shared" si="309"/>
        <v>YES</v>
      </c>
      <c r="T2254" s="12">
        <f t="shared" si="310"/>
        <v>3994.5</v>
      </c>
      <c r="U2254" s="12">
        <f t="shared" si="307"/>
        <v>24859.81</v>
      </c>
      <c r="V2254" s="12">
        <f t="shared" si="308"/>
        <v>-20865.310000000001</v>
      </c>
    </row>
    <row r="2255" spans="1:22" x14ac:dyDescent="0.25">
      <c r="A2255" s="6" t="s">
        <v>24</v>
      </c>
      <c r="B2255" s="6" t="s">
        <v>23</v>
      </c>
      <c r="C2255" s="6" t="s">
        <v>1575</v>
      </c>
      <c r="D2255" s="6" t="s">
        <v>1575</v>
      </c>
      <c r="E2255" s="6" t="s">
        <v>1470</v>
      </c>
      <c r="F2255" s="6" t="s">
        <v>1469</v>
      </c>
      <c r="G2255" s="37" t="s">
        <v>1468</v>
      </c>
      <c r="H2255" s="6" t="s">
        <v>1573</v>
      </c>
      <c r="I2255" s="6" t="s">
        <v>1574</v>
      </c>
      <c r="J2255" s="6" t="s">
        <v>1516</v>
      </c>
      <c r="K2255" s="12">
        <v>12.5</v>
      </c>
      <c r="L2255" s="9">
        <v>23.98</v>
      </c>
      <c r="M2255" s="12">
        <f t="shared" si="303"/>
        <v>299.75</v>
      </c>
      <c r="O2255" s="11">
        <f t="shared" si="301"/>
        <v>12.5</v>
      </c>
      <c r="P2255" s="12">
        <f t="shared" si="304"/>
        <v>0</v>
      </c>
      <c r="Q2255" s="12">
        <f t="shared" si="305"/>
        <v>12.5</v>
      </c>
      <c r="R2255" s="6" t="str">
        <f t="shared" si="306"/>
        <v>YES</v>
      </c>
      <c r="S2255" s="6" t="str">
        <f t="shared" si="309"/>
        <v>YES</v>
      </c>
      <c r="T2255" s="12">
        <f t="shared" si="310"/>
        <v>299.75</v>
      </c>
      <c r="U2255" s="12">
        <f t="shared" si="307"/>
        <v>299.75</v>
      </c>
      <c r="V2255" s="12">
        <f t="shared" si="308"/>
        <v>0</v>
      </c>
    </row>
    <row r="2256" spans="1:22" x14ac:dyDescent="0.25">
      <c r="A2256" s="6" t="s">
        <v>24</v>
      </c>
      <c r="B2256" s="6" t="s">
        <v>23</v>
      </c>
      <c r="C2256" s="6" t="s">
        <v>1575</v>
      </c>
      <c r="D2256" s="6" t="s">
        <v>1575</v>
      </c>
      <c r="E2256" s="6" t="s">
        <v>1470</v>
      </c>
      <c r="F2256" s="6" t="s">
        <v>1469</v>
      </c>
      <c r="G2256" s="37" t="s">
        <v>1468</v>
      </c>
      <c r="H2256" s="6" t="s">
        <v>1573</v>
      </c>
      <c r="I2256" s="6" t="s">
        <v>1574</v>
      </c>
      <c r="J2256" s="6" t="s">
        <v>1517</v>
      </c>
      <c r="K2256" s="12">
        <v>5</v>
      </c>
      <c r="L2256" s="9">
        <v>10.199999999999999</v>
      </c>
      <c r="M2256" s="12">
        <f t="shared" si="303"/>
        <v>51</v>
      </c>
      <c r="N2256" s="12">
        <f>207.12+5</f>
        <v>212.12</v>
      </c>
      <c r="O2256" s="11">
        <f t="shared" si="301"/>
        <v>5</v>
      </c>
      <c r="P2256" s="12">
        <f t="shared" si="304"/>
        <v>20.79607843137255</v>
      </c>
      <c r="Q2256" s="12">
        <f t="shared" si="305"/>
        <v>25.79607843137255</v>
      </c>
      <c r="R2256" s="6" t="str">
        <f t="shared" si="306"/>
        <v>YES</v>
      </c>
      <c r="S2256" s="6" t="str">
        <f t="shared" si="309"/>
        <v>YES</v>
      </c>
      <c r="T2256" s="12">
        <f t="shared" si="310"/>
        <v>127.49999999999999</v>
      </c>
      <c r="U2256" s="12">
        <f t="shared" si="307"/>
        <v>263.12</v>
      </c>
      <c r="V2256" s="12">
        <f t="shared" si="308"/>
        <v>-135.62</v>
      </c>
    </row>
    <row r="2257" spans="1:22" x14ac:dyDescent="0.25">
      <c r="A2257" s="6" t="s">
        <v>24</v>
      </c>
      <c r="B2257" s="6" t="s">
        <v>23</v>
      </c>
      <c r="C2257" s="6" t="s">
        <v>1575</v>
      </c>
      <c r="D2257" s="6" t="s">
        <v>1575</v>
      </c>
      <c r="E2257" s="6" t="s">
        <v>1470</v>
      </c>
      <c r="F2257" s="6" t="s">
        <v>1469</v>
      </c>
      <c r="G2257" s="37" t="s">
        <v>1468</v>
      </c>
      <c r="H2257" s="6" t="s">
        <v>1573</v>
      </c>
      <c r="I2257" s="6" t="s">
        <v>1574</v>
      </c>
      <c r="J2257" s="6" t="s">
        <v>1518</v>
      </c>
      <c r="K2257" s="12">
        <v>5</v>
      </c>
      <c r="L2257" s="9">
        <v>212.88</v>
      </c>
      <c r="M2257" s="12">
        <f t="shared" si="303"/>
        <v>1064.4000000000001</v>
      </c>
      <c r="N2257" s="12">
        <f>1008.32+13962.48+175.36</f>
        <v>15146.16</v>
      </c>
      <c r="O2257" s="11">
        <f t="shared" si="301"/>
        <v>5.0000000000000009</v>
      </c>
      <c r="P2257" s="12">
        <f t="shared" si="304"/>
        <v>71.148816234498312</v>
      </c>
      <c r="Q2257" s="12">
        <f t="shared" si="305"/>
        <v>76.148816234498312</v>
      </c>
      <c r="R2257" s="6" t="str">
        <f t="shared" si="306"/>
        <v>YES</v>
      </c>
      <c r="S2257" s="6" t="str">
        <f t="shared" si="309"/>
        <v>YES</v>
      </c>
      <c r="T2257" s="12">
        <f t="shared" si="310"/>
        <v>2661</v>
      </c>
      <c r="U2257" s="12">
        <f t="shared" si="307"/>
        <v>16210.56</v>
      </c>
      <c r="V2257" s="12">
        <f t="shared" si="308"/>
        <v>-13549.56</v>
      </c>
    </row>
    <row r="2258" spans="1:22" x14ac:dyDescent="0.25">
      <c r="A2258" s="6" t="s">
        <v>24</v>
      </c>
      <c r="B2258" s="6" t="s">
        <v>23</v>
      </c>
      <c r="C2258" s="6" t="s">
        <v>1575</v>
      </c>
      <c r="D2258" s="6" t="s">
        <v>1575</v>
      </c>
      <c r="E2258" s="6" t="s">
        <v>1470</v>
      </c>
      <c r="F2258" s="6" t="s">
        <v>1469</v>
      </c>
      <c r="G2258" s="37" t="s">
        <v>1468</v>
      </c>
      <c r="H2258" s="6" t="s">
        <v>1573</v>
      </c>
      <c r="I2258" s="6" t="s">
        <v>1574</v>
      </c>
      <c r="J2258" s="6" t="s">
        <v>1519</v>
      </c>
      <c r="K2258" s="12">
        <v>12.5</v>
      </c>
      <c r="L2258" s="9">
        <v>20.39</v>
      </c>
      <c r="M2258" s="12">
        <f t="shared" si="303"/>
        <v>254.875</v>
      </c>
      <c r="O2258" s="11">
        <f t="shared" si="301"/>
        <v>12.5</v>
      </c>
      <c r="P2258" s="12">
        <f t="shared" si="304"/>
        <v>0</v>
      </c>
      <c r="Q2258" s="12">
        <f t="shared" si="305"/>
        <v>12.5</v>
      </c>
      <c r="R2258" s="6" t="str">
        <f t="shared" si="306"/>
        <v>YES</v>
      </c>
      <c r="S2258" s="6" t="str">
        <f t="shared" si="309"/>
        <v>YES</v>
      </c>
      <c r="T2258" s="12">
        <f t="shared" si="310"/>
        <v>254.875</v>
      </c>
      <c r="U2258" s="12">
        <f t="shared" si="307"/>
        <v>254.875</v>
      </c>
      <c r="V2258" s="12">
        <f t="shared" si="308"/>
        <v>0</v>
      </c>
    </row>
    <row r="2259" spans="1:22" x14ac:dyDescent="0.25">
      <c r="A2259" s="6" t="s">
        <v>24</v>
      </c>
      <c r="B2259" s="6" t="s">
        <v>23</v>
      </c>
      <c r="C2259" s="6" t="s">
        <v>1575</v>
      </c>
      <c r="D2259" s="6" t="s">
        <v>1575</v>
      </c>
      <c r="E2259" s="6" t="s">
        <v>1470</v>
      </c>
      <c r="F2259" s="6" t="s">
        <v>1469</v>
      </c>
      <c r="G2259" s="37" t="s">
        <v>1468</v>
      </c>
      <c r="H2259" s="6" t="s">
        <v>1573</v>
      </c>
      <c r="I2259" s="6" t="s">
        <v>1574</v>
      </c>
      <c r="J2259" s="6" t="s">
        <v>1520</v>
      </c>
      <c r="K2259" s="12">
        <v>5</v>
      </c>
      <c r="L2259" s="9">
        <v>10.119999999999999</v>
      </c>
      <c r="M2259" s="12">
        <f t="shared" si="303"/>
        <v>50.599999999999994</v>
      </c>
      <c r="N2259" s="12">
        <f>56+524.93</f>
        <v>580.92999999999995</v>
      </c>
      <c r="O2259" s="11">
        <f t="shared" si="301"/>
        <v>5</v>
      </c>
      <c r="P2259" s="12">
        <f t="shared" si="304"/>
        <v>57.404150197628461</v>
      </c>
      <c r="Q2259" s="12">
        <f t="shared" si="305"/>
        <v>62.404150197628461</v>
      </c>
      <c r="R2259" s="6" t="str">
        <f t="shared" si="306"/>
        <v>YES</v>
      </c>
      <c r="S2259" s="6" t="str">
        <f t="shared" si="309"/>
        <v>YES</v>
      </c>
      <c r="T2259" s="12">
        <f t="shared" si="310"/>
        <v>126.49999999999999</v>
      </c>
      <c r="U2259" s="12">
        <f t="shared" si="307"/>
        <v>631.53</v>
      </c>
      <c r="V2259" s="12">
        <f t="shared" si="308"/>
        <v>-505.03</v>
      </c>
    </row>
    <row r="2260" spans="1:22" x14ac:dyDescent="0.25">
      <c r="A2260" s="6" t="s">
        <v>24</v>
      </c>
      <c r="B2260" s="6" t="s">
        <v>23</v>
      </c>
      <c r="C2260" s="6" t="s">
        <v>1575</v>
      </c>
      <c r="D2260" s="6" t="s">
        <v>1575</v>
      </c>
      <c r="E2260" s="6" t="s">
        <v>1470</v>
      </c>
      <c r="F2260" s="6" t="s">
        <v>1469</v>
      </c>
      <c r="G2260" s="37" t="s">
        <v>1468</v>
      </c>
      <c r="H2260" s="6" t="s">
        <v>1573</v>
      </c>
      <c r="I2260" s="6" t="s">
        <v>1574</v>
      </c>
      <c r="J2260" s="6" t="s">
        <v>1521</v>
      </c>
      <c r="K2260" s="12">
        <v>5</v>
      </c>
      <c r="L2260" s="9">
        <v>166.55</v>
      </c>
      <c r="M2260" s="12">
        <f t="shared" si="303"/>
        <v>832.75</v>
      </c>
      <c r="N2260" s="12">
        <f>428.8+9271.21+447.3</f>
        <v>10147.309999999998</v>
      </c>
      <c r="O2260" s="11">
        <f t="shared" si="301"/>
        <v>5</v>
      </c>
      <c r="P2260" s="12">
        <f t="shared" si="304"/>
        <v>60.926508555989173</v>
      </c>
      <c r="Q2260" s="12">
        <f t="shared" si="305"/>
        <v>65.926508555989173</v>
      </c>
      <c r="R2260" s="6" t="str">
        <f t="shared" si="306"/>
        <v>YES</v>
      </c>
      <c r="S2260" s="6" t="str">
        <f t="shared" si="309"/>
        <v>YES</v>
      </c>
      <c r="T2260" s="12">
        <f t="shared" si="310"/>
        <v>2081.875</v>
      </c>
      <c r="U2260" s="12">
        <f t="shared" si="307"/>
        <v>10980.059999999998</v>
      </c>
      <c r="V2260" s="12">
        <f t="shared" si="308"/>
        <v>-8898.1849999999977</v>
      </c>
    </row>
    <row r="2261" spans="1:22" x14ac:dyDescent="0.25">
      <c r="A2261" s="6" t="s">
        <v>24</v>
      </c>
      <c r="B2261" s="6" t="s">
        <v>23</v>
      </c>
      <c r="C2261" s="6" t="s">
        <v>1575</v>
      </c>
      <c r="D2261" s="6" t="s">
        <v>1575</v>
      </c>
      <c r="E2261" s="6" t="s">
        <v>1470</v>
      </c>
      <c r="F2261" s="6" t="s">
        <v>1469</v>
      </c>
      <c r="G2261" s="37" t="s">
        <v>1468</v>
      </c>
      <c r="H2261" s="6" t="s">
        <v>1573</v>
      </c>
      <c r="I2261" s="6" t="s">
        <v>1574</v>
      </c>
      <c r="J2261" s="6" t="s">
        <v>1522</v>
      </c>
      <c r="K2261" s="12">
        <v>5</v>
      </c>
      <c r="L2261" s="9">
        <v>26.03</v>
      </c>
      <c r="M2261" s="12">
        <f t="shared" si="303"/>
        <v>130.15</v>
      </c>
      <c r="N2261" s="12">
        <f>2142+119.07</f>
        <v>2261.0700000000002</v>
      </c>
      <c r="O2261" s="11">
        <f t="shared" si="301"/>
        <v>5</v>
      </c>
      <c r="P2261" s="12">
        <f t="shared" si="304"/>
        <v>86.864003073376878</v>
      </c>
      <c r="Q2261" s="12">
        <f t="shared" si="305"/>
        <v>91.864003073376878</v>
      </c>
      <c r="R2261" s="6" t="str">
        <f t="shared" si="306"/>
        <v>YES</v>
      </c>
      <c r="S2261" s="6" t="str">
        <f t="shared" si="309"/>
        <v>YES</v>
      </c>
      <c r="T2261" s="12">
        <f t="shared" si="310"/>
        <v>325.375</v>
      </c>
      <c r="U2261" s="12">
        <f t="shared" si="307"/>
        <v>2391.2200000000003</v>
      </c>
      <c r="V2261" s="12">
        <f t="shared" si="308"/>
        <v>-2065.8450000000003</v>
      </c>
    </row>
    <row r="2262" spans="1:22" x14ac:dyDescent="0.25">
      <c r="A2262" s="6" t="s">
        <v>24</v>
      </c>
      <c r="B2262" s="6" t="s">
        <v>23</v>
      </c>
      <c r="C2262" s="6" t="s">
        <v>1575</v>
      </c>
      <c r="D2262" s="6" t="s">
        <v>1575</v>
      </c>
      <c r="E2262" s="6" t="s">
        <v>1470</v>
      </c>
      <c r="F2262" s="6" t="s">
        <v>1469</v>
      </c>
      <c r="G2262" s="37" t="s">
        <v>1468</v>
      </c>
      <c r="H2262" s="6" t="s">
        <v>1573</v>
      </c>
      <c r="I2262" s="6" t="s">
        <v>1574</v>
      </c>
      <c r="J2262" s="6" t="s">
        <v>1523</v>
      </c>
      <c r="K2262" s="12">
        <v>5</v>
      </c>
      <c r="L2262" s="9">
        <v>82.18</v>
      </c>
      <c r="M2262" s="12">
        <f t="shared" si="303"/>
        <v>410.90000000000003</v>
      </c>
      <c r="N2262" s="12">
        <f>248+3230.31+71</f>
        <v>3549.31</v>
      </c>
      <c r="O2262" s="11">
        <f t="shared" si="301"/>
        <v>5</v>
      </c>
      <c r="P2262" s="12">
        <f t="shared" si="304"/>
        <v>43.189462156242392</v>
      </c>
      <c r="Q2262" s="12">
        <f t="shared" si="305"/>
        <v>48.189462156242392</v>
      </c>
      <c r="R2262" s="6" t="str">
        <f t="shared" si="306"/>
        <v>YES</v>
      </c>
      <c r="S2262" s="6" t="str">
        <f t="shared" si="309"/>
        <v>YES</v>
      </c>
      <c r="T2262" s="12">
        <f t="shared" si="310"/>
        <v>1027.25</v>
      </c>
      <c r="U2262" s="12">
        <f t="shared" si="307"/>
        <v>3960.21</v>
      </c>
      <c r="V2262" s="12">
        <f t="shared" si="308"/>
        <v>-2932.96</v>
      </c>
    </row>
    <row r="2263" spans="1:22" x14ac:dyDescent="0.25">
      <c r="A2263" s="6" t="s">
        <v>24</v>
      </c>
      <c r="B2263" s="6" t="s">
        <v>23</v>
      </c>
      <c r="C2263" s="6" t="s">
        <v>1575</v>
      </c>
      <c r="D2263" s="6" t="s">
        <v>1575</v>
      </c>
      <c r="E2263" s="6" t="s">
        <v>1470</v>
      </c>
      <c r="F2263" s="6" t="s">
        <v>1469</v>
      </c>
      <c r="G2263" s="37" t="s">
        <v>1468</v>
      </c>
      <c r="H2263" s="6" t="s">
        <v>1573</v>
      </c>
      <c r="I2263" s="6" t="s">
        <v>1574</v>
      </c>
      <c r="J2263" s="6" t="s">
        <v>1524</v>
      </c>
      <c r="K2263" s="12">
        <v>5</v>
      </c>
      <c r="L2263" s="9">
        <v>10</v>
      </c>
      <c r="M2263" s="12">
        <f t="shared" si="303"/>
        <v>50</v>
      </c>
      <c r="N2263" s="12">
        <f>57.02+917.44</f>
        <v>974.46</v>
      </c>
      <c r="O2263" s="11">
        <f t="shared" si="301"/>
        <v>5</v>
      </c>
      <c r="P2263" s="12">
        <f t="shared" si="304"/>
        <v>97.445999999999998</v>
      </c>
      <c r="Q2263" s="12">
        <f t="shared" si="305"/>
        <v>102.446</v>
      </c>
      <c r="R2263" s="6" t="str">
        <f t="shared" si="306"/>
        <v>YES</v>
      </c>
      <c r="S2263" s="6" t="str">
        <f t="shared" si="309"/>
        <v>YES</v>
      </c>
      <c r="T2263" s="12">
        <f t="shared" si="310"/>
        <v>125</v>
      </c>
      <c r="U2263" s="12">
        <f t="shared" si="307"/>
        <v>1024.46</v>
      </c>
      <c r="V2263" s="12">
        <f t="shared" si="308"/>
        <v>-899.46</v>
      </c>
    </row>
    <row r="2264" spans="1:22" x14ac:dyDescent="0.25">
      <c r="A2264" s="6" t="s">
        <v>24</v>
      </c>
      <c r="B2264" s="6" t="s">
        <v>23</v>
      </c>
      <c r="C2264" s="6" t="s">
        <v>1575</v>
      </c>
      <c r="D2264" s="6" t="s">
        <v>1575</v>
      </c>
      <c r="E2264" s="6" t="s">
        <v>1470</v>
      </c>
      <c r="F2264" s="6" t="s">
        <v>1469</v>
      </c>
      <c r="G2264" s="37" t="s">
        <v>1468</v>
      </c>
      <c r="H2264" s="6" t="s">
        <v>1573</v>
      </c>
      <c r="I2264" s="6" t="s">
        <v>1574</v>
      </c>
      <c r="J2264" s="6" t="s">
        <v>1525</v>
      </c>
      <c r="K2264" s="12">
        <v>5</v>
      </c>
      <c r="L2264" s="9">
        <v>440.19</v>
      </c>
      <c r="M2264" s="12">
        <f t="shared" si="303"/>
        <v>2200.9499999999998</v>
      </c>
      <c r="N2264" s="12">
        <f>1256.42+6318.61+17993.99+490.36</f>
        <v>26059.38</v>
      </c>
      <c r="O2264" s="11">
        <f t="shared" si="301"/>
        <v>5</v>
      </c>
      <c r="P2264" s="12">
        <f t="shared" si="304"/>
        <v>59.200299870510463</v>
      </c>
      <c r="Q2264" s="12">
        <f t="shared" si="305"/>
        <v>64.200299870510463</v>
      </c>
      <c r="R2264" s="6" t="str">
        <f t="shared" si="306"/>
        <v>YES</v>
      </c>
      <c r="S2264" s="6" t="str">
        <f t="shared" si="309"/>
        <v>YES</v>
      </c>
      <c r="T2264" s="12">
        <f t="shared" si="310"/>
        <v>5502.375</v>
      </c>
      <c r="U2264" s="12">
        <f t="shared" si="307"/>
        <v>28260.33</v>
      </c>
      <c r="V2264" s="12">
        <f t="shared" si="308"/>
        <v>-22757.955000000002</v>
      </c>
    </row>
    <row r="2265" spans="1:22" x14ac:dyDescent="0.25">
      <c r="A2265" s="6" t="s">
        <v>24</v>
      </c>
      <c r="B2265" s="6" t="s">
        <v>23</v>
      </c>
      <c r="C2265" s="6" t="s">
        <v>1575</v>
      </c>
      <c r="D2265" s="6" t="s">
        <v>1575</v>
      </c>
      <c r="E2265" s="6" t="s">
        <v>1470</v>
      </c>
      <c r="F2265" s="6" t="s">
        <v>1469</v>
      </c>
      <c r="G2265" s="37" t="s">
        <v>1468</v>
      </c>
      <c r="H2265" s="6" t="s">
        <v>1573</v>
      </c>
      <c r="I2265" s="6" t="s">
        <v>1574</v>
      </c>
      <c r="J2265" s="6" t="s">
        <v>1526</v>
      </c>
      <c r="K2265" s="12">
        <v>12.5</v>
      </c>
      <c r="L2265" s="9">
        <v>31.59</v>
      </c>
      <c r="M2265" s="12">
        <f t="shared" si="303"/>
        <v>394.875</v>
      </c>
      <c r="O2265" s="11">
        <f t="shared" si="301"/>
        <v>12.5</v>
      </c>
      <c r="P2265" s="12">
        <f t="shared" si="304"/>
        <v>0</v>
      </c>
      <c r="Q2265" s="12">
        <f t="shared" si="305"/>
        <v>12.5</v>
      </c>
      <c r="R2265" s="6" t="str">
        <f t="shared" si="306"/>
        <v>YES</v>
      </c>
      <c r="S2265" s="6" t="str">
        <f t="shared" si="309"/>
        <v>YES</v>
      </c>
      <c r="T2265" s="12">
        <f t="shared" si="310"/>
        <v>394.875</v>
      </c>
      <c r="U2265" s="12">
        <f t="shared" si="307"/>
        <v>394.875</v>
      </c>
      <c r="V2265" s="12">
        <f t="shared" si="308"/>
        <v>0</v>
      </c>
    </row>
    <row r="2266" spans="1:22" x14ac:dyDescent="0.25">
      <c r="A2266" s="6" t="s">
        <v>24</v>
      </c>
      <c r="B2266" s="6" t="s">
        <v>23</v>
      </c>
      <c r="C2266" s="6" t="s">
        <v>1575</v>
      </c>
      <c r="D2266" s="6" t="s">
        <v>1575</v>
      </c>
      <c r="E2266" s="6" t="s">
        <v>1470</v>
      </c>
      <c r="F2266" s="6" t="s">
        <v>1469</v>
      </c>
      <c r="G2266" s="37" t="s">
        <v>1468</v>
      </c>
      <c r="H2266" s="6" t="s">
        <v>1573</v>
      </c>
      <c r="I2266" s="6" t="s">
        <v>1574</v>
      </c>
      <c r="J2266" s="6" t="s">
        <v>1527</v>
      </c>
      <c r="K2266" s="12">
        <v>5</v>
      </c>
      <c r="L2266" s="9">
        <v>37.630000000000003</v>
      </c>
      <c r="M2266" s="12">
        <f t="shared" si="303"/>
        <v>188.15</v>
      </c>
      <c r="N2266" s="12">
        <f>137.47+1224.96</f>
        <v>1362.43</v>
      </c>
      <c r="O2266" s="11">
        <f t="shared" si="301"/>
        <v>5</v>
      </c>
      <c r="P2266" s="12">
        <f t="shared" si="304"/>
        <v>36.205952697315972</v>
      </c>
      <c r="Q2266" s="12">
        <f t="shared" si="305"/>
        <v>41.205952697315972</v>
      </c>
      <c r="R2266" s="6" t="str">
        <f t="shared" si="306"/>
        <v>YES</v>
      </c>
      <c r="S2266" s="6" t="str">
        <f t="shared" si="309"/>
        <v>YES</v>
      </c>
      <c r="T2266" s="12">
        <f t="shared" si="310"/>
        <v>470.37500000000006</v>
      </c>
      <c r="U2266" s="12">
        <f t="shared" si="307"/>
        <v>1550.5800000000002</v>
      </c>
      <c r="V2266" s="12">
        <f t="shared" si="308"/>
        <v>-1080.2050000000002</v>
      </c>
    </row>
    <row r="2267" spans="1:22" x14ac:dyDescent="0.25">
      <c r="A2267" s="6" t="s">
        <v>24</v>
      </c>
      <c r="B2267" s="6" t="s">
        <v>23</v>
      </c>
      <c r="C2267" s="6" t="s">
        <v>1575</v>
      </c>
      <c r="D2267" s="6" t="s">
        <v>1575</v>
      </c>
      <c r="E2267" s="6" t="s">
        <v>1470</v>
      </c>
      <c r="F2267" s="6" t="s">
        <v>1469</v>
      </c>
      <c r="G2267" s="37" t="s">
        <v>1468</v>
      </c>
      <c r="H2267" s="6" t="s">
        <v>1573</v>
      </c>
      <c r="I2267" s="6" t="s">
        <v>1574</v>
      </c>
      <c r="J2267" s="6" t="s">
        <v>1528</v>
      </c>
      <c r="K2267" s="12">
        <v>5</v>
      </c>
      <c r="L2267" s="9">
        <v>41.47</v>
      </c>
      <c r="M2267" s="12">
        <f t="shared" si="303"/>
        <v>207.35</v>
      </c>
      <c r="N2267" s="12">
        <f>646.13+405+22</f>
        <v>1073.1300000000001</v>
      </c>
      <c r="O2267" s="11">
        <f t="shared" si="301"/>
        <v>5</v>
      </c>
      <c r="P2267" s="12">
        <f t="shared" si="304"/>
        <v>25.877260670364123</v>
      </c>
      <c r="Q2267" s="12">
        <f t="shared" si="305"/>
        <v>30.877260670364119</v>
      </c>
      <c r="R2267" s="6" t="str">
        <f t="shared" si="306"/>
        <v>YES</v>
      </c>
      <c r="S2267" s="6" t="str">
        <f t="shared" si="309"/>
        <v>YES</v>
      </c>
      <c r="T2267" s="12">
        <f t="shared" si="310"/>
        <v>518.375</v>
      </c>
      <c r="U2267" s="12">
        <f t="shared" si="307"/>
        <v>1280.48</v>
      </c>
      <c r="V2267" s="12">
        <f t="shared" si="308"/>
        <v>-762.10500000000002</v>
      </c>
    </row>
    <row r="2268" spans="1:22" x14ac:dyDescent="0.25">
      <c r="A2268" s="6" t="s">
        <v>24</v>
      </c>
      <c r="B2268" s="6" t="s">
        <v>23</v>
      </c>
      <c r="C2268" s="6" t="s">
        <v>1575</v>
      </c>
      <c r="D2268" s="6" t="s">
        <v>1575</v>
      </c>
      <c r="E2268" s="6" t="s">
        <v>1470</v>
      </c>
      <c r="F2268" s="6" t="s">
        <v>1469</v>
      </c>
      <c r="G2268" s="37" t="s">
        <v>1468</v>
      </c>
      <c r="H2268" s="6" t="s">
        <v>1573</v>
      </c>
      <c r="I2268" s="6" t="s">
        <v>1574</v>
      </c>
      <c r="J2268" s="6" t="s">
        <v>1506</v>
      </c>
      <c r="K2268" s="12">
        <v>5</v>
      </c>
      <c r="L2268" s="9">
        <v>33.26</v>
      </c>
      <c r="M2268" s="12">
        <f t="shared" si="303"/>
        <v>166.29999999999998</v>
      </c>
      <c r="N2268" s="12">
        <v>2390.7800000000002</v>
      </c>
      <c r="O2268" s="11">
        <f t="shared" ref="O2268:O2331" si="311">M2268/L2268</f>
        <v>5</v>
      </c>
      <c r="P2268" s="12">
        <f t="shared" si="304"/>
        <v>71.881539386650644</v>
      </c>
      <c r="Q2268" s="12">
        <f t="shared" si="305"/>
        <v>76.881539386650644</v>
      </c>
      <c r="R2268" s="6" t="str">
        <f t="shared" si="306"/>
        <v>YES</v>
      </c>
      <c r="S2268" s="6" t="str">
        <f t="shared" si="309"/>
        <v>YES</v>
      </c>
      <c r="T2268" s="12">
        <f t="shared" si="310"/>
        <v>415.75</v>
      </c>
      <c r="U2268" s="12">
        <f t="shared" si="307"/>
        <v>2557.0800000000004</v>
      </c>
      <c r="V2268" s="12">
        <f t="shared" si="308"/>
        <v>-2141.3300000000004</v>
      </c>
    </row>
    <row r="2269" spans="1:22" x14ac:dyDescent="0.25">
      <c r="A2269" s="6" t="s">
        <v>24</v>
      </c>
      <c r="B2269" s="6" t="s">
        <v>23</v>
      </c>
      <c r="C2269" s="6" t="s">
        <v>1575</v>
      </c>
      <c r="D2269" s="6" t="s">
        <v>1575</v>
      </c>
      <c r="E2269" s="6" t="s">
        <v>1470</v>
      </c>
      <c r="F2269" s="6" t="s">
        <v>1469</v>
      </c>
      <c r="G2269" s="37" t="s">
        <v>1468</v>
      </c>
      <c r="H2269" s="6" t="s">
        <v>1573</v>
      </c>
      <c r="I2269" s="6" t="s">
        <v>1574</v>
      </c>
      <c r="J2269" s="6" t="s">
        <v>1529</v>
      </c>
      <c r="K2269" s="12">
        <v>5</v>
      </c>
      <c r="L2269" s="9">
        <v>47.07</v>
      </c>
      <c r="M2269" s="12">
        <f t="shared" si="303"/>
        <v>235.35</v>
      </c>
      <c r="N2269" s="12">
        <f>157.73+2234.34</f>
        <v>2392.0700000000002</v>
      </c>
      <c r="O2269" s="11">
        <f t="shared" si="311"/>
        <v>5</v>
      </c>
      <c r="P2269" s="12">
        <f t="shared" si="304"/>
        <v>50.819417888251543</v>
      </c>
      <c r="Q2269" s="12">
        <f t="shared" si="305"/>
        <v>55.819417888251543</v>
      </c>
      <c r="R2269" s="6" t="str">
        <f t="shared" si="306"/>
        <v>YES</v>
      </c>
      <c r="S2269" s="6" t="str">
        <f t="shared" si="309"/>
        <v>YES</v>
      </c>
      <c r="T2269" s="12">
        <f t="shared" si="310"/>
        <v>588.375</v>
      </c>
      <c r="U2269" s="12">
        <f t="shared" si="307"/>
        <v>2627.42</v>
      </c>
      <c r="V2269" s="12">
        <f t="shared" si="308"/>
        <v>-2039.0450000000001</v>
      </c>
    </row>
    <row r="2270" spans="1:22" x14ac:dyDescent="0.25">
      <c r="A2270" s="6" t="s">
        <v>24</v>
      </c>
      <c r="B2270" s="6" t="s">
        <v>23</v>
      </c>
      <c r="C2270" s="6" t="s">
        <v>1575</v>
      </c>
      <c r="D2270" s="6" t="s">
        <v>1575</v>
      </c>
      <c r="E2270" s="6" t="s">
        <v>1470</v>
      </c>
      <c r="F2270" s="6" t="s">
        <v>1469</v>
      </c>
      <c r="G2270" s="37" t="s">
        <v>1468</v>
      </c>
      <c r="H2270" s="6" t="s">
        <v>1573</v>
      </c>
      <c r="I2270" s="6" t="s">
        <v>1574</v>
      </c>
      <c r="J2270" s="6" t="s">
        <v>1530</v>
      </c>
      <c r="K2270" s="12">
        <v>5</v>
      </c>
      <c r="L2270" s="9">
        <v>111.4</v>
      </c>
      <c r="M2270" s="12">
        <f t="shared" si="303"/>
        <v>557</v>
      </c>
      <c r="N2270" s="12">
        <f>14.7+6557.65</f>
        <v>6572.3499999999995</v>
      </c>
      <c r="O2270" s="11">
        <f t="shared" si="311"/>
        <v>5</v>
      </c>
      <c r="P2270" s="12">
        <f t="shared" si="304"/>
        <v>58.997755834829434</v>
      </c>
      <c r="Q2270" s="12">
        <f t="shared" si="305"/>
        <v>63.997755834829434</v>
      </c>
      <c r="R2270" s="6" t="str">
        <f t="shared" si="306"/>
        <v>YES</v>
      </c>
      <c r="S2270" s="6" t="str">
        <f t="shared" si="309"/>
        <v>YES</v>
      </c>
      <c r="T2270" s="12">
        <f t="shared" si="310"/>
        <v>1392.5</v>
      </c>
      <c r="U2270" s="12">
        <f t="shared" si="307"/>
        <v>7129.3499999999995</v>
      </c>
      <c r="V2270" s="12">
        <f t="shared" si="308"/>
        <v>-5736.8499999999995</v>
      </c>
    </row>
    <row r="2271" spans="1:22" x14ac:dyDescent="0.25">
      <c r="A2271" s="6" t="s">
        <v>24</v>
      </c>
      <c r="B2271" s="6" t="s">
        <v>23</v>
      </c>
      <c r="C2271" s="6" t="s">
        <v>1575</v>
      </c>
      <c r="D2271" s="6" t="s">
        <v>1575</v>
      </c>
      <c r="E2271" s="6" t="s">
        <v>1470</v>
      </c>
      <c r="F2271" s="6" t="s">
        <v>1469</v>
      </c>
      <c r="G2271" s="37" t="s">
        <v>1468</v>
      </c>
      <c r="H2271" s="6" t="s">
        <v>1573</v>
      </c>
      <c r="I2271" s="6" t="s">
        <v>1574</v>
      </c>
      <c r="J2271" s="6" t="s">
        <v>1531</v>
      </c>
      <c r="K2271" s="12">
        <v>12.5</v>
      </c>
      <c r="L2271" s="9">
        <v>9.43</v>
      </c>
      <c r="M2271" s="12">
        <f t="shared" si="303"/>
        <v>117.875</v>
      </c>
      <c r="O2271" s="11">
        <f t="shared" si="311"/>
        <v>12.5</v>
      </c>
      <c r="P2271" s="12">
        <f t="shared" si="304"/>
        <v>0</v>
      </c>
      <c r="Q2271" s="12">
        <f t="shared" si="305"/>
        <v>12.5</v>
      </c>
      <c r="R2271" s="6" t="str">
        <f t="shared" si="306"/>
        <v>YES</v>
      </c>
      <c r="S2271" s="6" t="str">
        <f t="shared" si="309"/>
        <v>YES</v>
      </c>
      <c r="T2271" s="12">
        <f t="shared" si="310"/>
        <v>117.875</v>
      </c>
      <c r="U2271" s="12">
        <f t="shared" si="307"/>
        <v>117.875</v>
      </c>
      <c r="V2271" s="12">
        <f t="shared" si="308"/>
        <v>0</v>
      </c>
    </row>
    <row r="2272" spans="1:22" x14ac:dyDescent="0.25">
      <c r="A2272" s="6" t="s">
        <v>24</v>
      </c>
      <c r="B2272" s="6" t="s">
        <v>23</v>
      </c>
      <c r="C2272" s="6" t="s">
        <v>1575</v>
      </c>
      <c r="D2272" s="6" t="s">
        <v>1575</v>
      </c>
      <c r="E2272" s="6" t="s">
        <v>1470</v>
      </c>
      <c r="F2272" s="6" t="s">
        <v>1469</v>
      </c>
      <c r="G2272" s="37" t="s">
        <v>1468</v>
      </c>
      <c r="H2272" s="6" t="s">
        <v>1573</v>
      </c>
      <c r="I2272" s="6" t="s">
        <v>1574</v>
      </c>
      <c r="J2272" s="6" t="s">
        <v>1532</v>
      </c>
      <c r="K2272" s="12">
        <v>5</v>
      </c>
      <c r="L2272" s="9">
        <v>151.37</v>
      </c>
      <c r="M2272" s="12">
        <f t="shared" si="303"/>
        <v>756.85</v>
      </c>
      <c r="N2272" s="12">
        <f>3331.42</f>
        <v>3331.42</v>
      </c>
      <c r="O2272" s="11">
        <f t="shared" si="311"/>
        <v>5</v>
      </c>
      <c r="P2272" s="12">
        <f t="shared" si="304"/>
        <v>22.008456100944706</v>
      </c>
      <c r="Q2272" s="12">
        <f t="shared" si="305"/>
        <v>27.008456100944706</v>
      </c>
      <c r="R2272" s="6" t="str">
        <f t="shared" si="306"/>
        <v>YES</v>
      </c>
      <c r="S2272" s="6" t="str">
        <f t="shared" si="309"/>
        <v>YES</v>
      </c>
      <c r="T2272" s="12">
        <f t="shared" si="310"/>
        <v>1892.125</v>
      </c>
      <c r="U2272" s="12">
        <f t="shared" si="307"/>
        <v>4088.27</v>
      </c>
      <c r="V2272" s="12">
        <f t="shared" si="308"/>
        <v>-2196.145</v>
      </c>
    </row>
    <row r="2273" spans="1:22" x14ac:dyDescent="0.25">
      <c r="A2273" s="6" t="s">
        <v>24</v>
      </c>
      <c r="B2273" s="6" t="s">
        <v>23</v>
      </c>
      <c r="C2273" s="6" t="s">
        <v>1575</v>
      </c>
      <c r="D2273" s="6" t="s">
        <v>1575</v>
      </c>
      <c r="E2273" s="6" t="s">
        <v>1470</v>
      </c>
      <c r="F2273" s="6" t="s">
        <v>1469</v>
      </c>
      <c r="G2273" s="37" t="s">
        <v>1468</v>
      </c>
      <c r="H2273" s="6" t="s">
        <v>1573</v>
      </c>
      <c r="I2273" s="6" t="s">
        <v>1574</v>
      </c>
      <c r="J2273" s="6" t="s">
        <v>1533</v>
      </c>
      <c r="K2273" s="12">
        <v>5</v>
      </c>
      <c r="L2273" s="9">
        <v>26.21</v>
      </c>
      <c r="M2273" s="12">
        <f t="shared" si="303"/>
        <v>131.05000000000001</v>
      </c>
      <c r="N2273" s="12">
        <v>381.13</v>
      </c>
      <c r="O2273" s="11">
        <f t="shared" si="311"/>
        <v>5</v>
      </c>
      <c r="P2273" s="12">
        <f t="shared" si="304"/>
        <v>14.541396413582602</v>
      </c>
      <c r="Q2273" s="12">
        <f t="shared" si="305"/>
        <v>19.541396413582603</v>
      </c>
      <c r="R2273" s="6" t="str">
        <f t="shared" si="306"/>
        <v>YES</v>
      </c>
      <c r="S2273" s="6" t="str">
        <f t="shared" si="309"/>
        <v>YES</v>
      </c>
      <c r="T2273" s="12">
        <f t="shared" si="310"/>
        <v>327.625</v>
      </c>
      <c r="U2273" s="12">
        <f t="shared" si="307"/>
        <v>512.18000000000006</v>
      </c>
      <c r="V2273" s="12">
        <f t="shared" si="308"/>
        <v>-184.55500000000006</v>
      </c>
    </row>
    <row r="2274" spans="1:22" x14ac:dyDescent="0.25">
      <c r="A2274" s="6" t="s">
        <v>24</v>
      </c>
      <c r="B2274" s="6" t="s">
        <v>23</v>
      </c>
      <c r="C2274" s="6" t="s">
        <v>1575</v>
      </c>
      <c r="D2274" s="6" t="s">
        <v>1575</v>
      </c>
      <c r="E2274" s="6" t="s">
        <v>1470</v>
      </c>
      <c r="F2274" s="6" t="s">
        <v>1469</v>
      </c>
      <c r="G2274" s="37" t="s">
        <v>1468</v>
      </c>
      <c r="H2274" s="6" t="s">
        <v>1573</v>
      </c>
      <c r="I2274" s="6" t="s">
        <v>1574</v>
      </c>
      <c r="J2274" s="6" t="s">
        <v>1534</v>
      </c>
      <c r="K2274" s="12">
        <v>5</v>
      </c>
      <c r="L2274" s="9">
        <v>428.34</v>
      </c>
      <c r="M2274" s="12">
        <f t="shared" si="303"/>
        <v>2141.6999999999998</v>
      </c>
      <c r="N2274" s="12">
        <v>6981.43</v>
      </c>
      <c r="O2274" s="11">
        <f t="shared" si="311"/>
        <v>5</v>
      </c>
      <c r="P2274" s="12">
        <f t="shared" si="304"/>
        <v>16.298804687864781</v>
      </c>
      <c r="Q2274" s="12">
        <f t="shared" si="305"/>
        <v>21.298804687864784</v>
      </c>
      <c r="R2274" s="6" t="str">
        <f t="shared" si="306"/>
        <v>YES</v>
      </c>
      <c r="S2274" s="6" t="str">
        <f t="shared" si="309"/>
        <v>YES</v>
      </c>
      <c r="T2274" s="12">
        <f t="shared" si="310"/>
        <v>5354.25</v>
      </c>
      <c r="U2274" s="12">
        <f t="shared" si="307"/>
        <v>9123.130000000001</v>
      </c>
      <c r="V2274" s="12">
        <f t="shared" si="308"/>
        <v>-3768.880000000001</v>
      </c>
    </row>
    <row r="2275" spans="1:22" x14ac:dyDescent="0.25">
      <c r="A2275" s="6" t="s">
        <v>24</v>
      </c>
      <c r="B2275" s="6" t="s">
        <v>23</v>
      </c>
      <c r="C2275" s="6" t="s">
        <v>1575</v>
      </c>
      <c r="D2275" s="6" t="s">
        <v>1575</v>
      </c>
      <c r="E2275" s="6" t="s">
        <v>1470</v>
      </c>
      <c r="F2275" s="6" t="s">
        <v>1469</v>
      </c>
      <c r="G2275" s="37" t="s">
        <v>1468</v>
      </c>
      <c r="H2275" s="6" t="s">
        <v>1573</v>
      </c>
      <c r="I2275" s="6" t="s">
        <v>1574</v>
      </c>
      <c r="J2275" s="6" t="s">
        <v>1535</v>
      </c>
      <c r="K2275" s="12">
        <v>12.5</v>
      </c>
      <c r="L2275" s="9">
        <v>10.55</v>
      </c>
      <c r="M2275" s="12">
        <f t="shared" si="303"/>
        <v>131.875</v>
      </c>
      <c r="O2275" s="11">
        <f t="shared" si="311"/>
        <v>12.5</v>
      </c>
      <c r="P2275" s="12">
        <f t="shared" si="304"/>
        <v>0</v>
      </c>
      <c r="Q2275" s="12">
        <f t="shared" si="305"/>
        <v>12.5</v>
      </c>
      <c r="R2275" s="6" t="str">
        <f t="shared" si="306"/>
        <v>YES</v>
      </c>
      <c r="S2275" s="6" t="str">
        <f t="shared" si="309"/>
        <v>YES</v>
      </c>
      <c r="T2275" s="12">
        <f t="shared" si="310"/>
        <v>131.875</v>
      </c>
      <c r="U2275" s="12">
        <f t="shared" si="307"/>
        <v>131.875</v>
      </c>
      <c r="V2275" s="12">
        <f t="shared" si="308"/>
        <v>0</v>
      </c>
    </row>
    <row r="2276" spans="1:22" x14ac:dyDescent="0.25">
      <c r="A2276" s="6" t="s">
        <v>24</v>
      </c>
      <c r="B2276" s="6" t="s">
        <v>23</v>
      </c>
      <c r="C2276" s="6" t="s">
        <v>1575</v>
      </c>
      <c r="D2276" s="6" t="s">
        <v>1575</v>
      </c>
      <c r="E2276" s="6" t="s">
        <v>1470</v>
      </c>
      <c r="F2276" s="6" t="s">
        <v>1469</v>
      </c>
      <c r="G2276" s="37" t="s">
        <v>1468</v>
      </c>
      <c r="H2276" s="6" t="s">
        <v>1573</v>
      </c>
      <c r="I2276" s="6" t="s">
        <v>1574</v>
      </c>
      <c r="J2276" s="6" t="s">
        <v>1536</v>
      </c>
      <c r="K2276" s="12">
        <v>5</v>
      </c>
      <c r="L2276" s="9">
        <v>192.53</v>
      </c>
      <c r="M2276" s="12">
        <f t="shared" si="303"/>
        <v>962.65</v>
      </c>
      <c r="N2276" s="12">
        <v>4381.33</v>
      </c>
      <c r="O2276" s="11">
        <f t="shared" si="311"/>
        <v>5</v>
      </c>
      <c r="P2276" s="12">
        <f t="shared" si="304"/>
        <v>22.756609359580324</v>
      </c>
      <c r="Q2276" s="12">
        <f t="shared" si="305"/>
        <v>27.756609359580324</v>
      </c>
      <c r="R2276" s="6" t="str">
        <f t="shared" si="306"/>
        <v>YES</v>
      </c>
      <c r="S2276" s="6" t="str">
        <f t="shared" si="309"/>
        <v>YES</v>
      </c>
      <c r="T2276" s="12">
        <f t="shared" si="310"/>
        <v>2406.625</v>
      </c>
      <c r="U2276" s="12">
        <f t="shared" si="307"/>
        <v>5343.98</v>
      </c>
      <c r="V2276" s="12">
        <f t="shared" si="308"/>
        <v>-2937.3549999999996</v>
      </c>
    </row>
    <row r="2277" spans="1:22" x14ac:dyDescent="0.25">
      <c r="A2277" s="6" t="s">
        <v>24</v>
      </c>
      <c r="B2277" s="6" t="s">
        <v>23</v>
      </c>
      <c r="C2277" s="6" t="s">
        <v>1575</v>
      </c>
      <c r="D2277" s="6" t="s">
        <v>1575</v>
      </c>
      <c r="E2277" s="6" t="s">
        <v>1470</v>
      </c>
      <c r="F2277" s="6" t="s">
        <v>1469</v>
      </c>
      <c r="G2277" s="37" t="s">
        <v>1468</v>
      </c>
      <c r="H2277" s="6" t="s">
        <v>1573</v>
      </c>
      <c r="I2277" s="6" t="s">
        <v>1574</v>
      </c>
      <c r="J2277" s="6" t="s">
        <v>1537</v>
      </c>
      <c r="K2277" s="12">
        <v>12.5</v>
      </c>
      <c r="L2277" s="9">
        <v>29.41</v>
      </c>
      <c r="M2277" s="12">
        <f t="shared" si="303"/>
        <v>367.625</v>
      </c>
      <c r="O2277" s="11">
        <f t="shared" si="311"/>
        <v>12.5</v>
      </c>
      <c r="P2277" s="12">
        <f t="shared" si="304"/>
        <v>0</v>
      </c>
      <c r="Q2277" s="12">
        <f t="shared" si="305"/>
        <v>12.5</v>
      </c>
      <c r="R2277" s="6" t="str">
        <f t="shared" si="306"/>
        <v>YES</v>
      </c>
      <c r="S2277" s="6" t="str">
        <f t="shared" si="309"/>
        <v>YES</v>
      </c>
      <c r="T2277" s="12">
        <f t="shared" si="310"/>
        <v>367.625</v>
      </c>
      <c r="U2277" s="12">
        <f t="shared" si="307"/>
        <v>367.625</v>
      </c>
      <c r="V2277" s="12">
        <f t="shared" si="308"/>
        <v>0</v>
      </c>
    </row>
    <row r="2278" spans="1:22" x14ac:dyDescent="0.25">
      <c r="A2278" s="6" t="s">
        <v>24</v>
      </c>
      <c r="B2278" s="6" t="s">
        <v>23</v>
      </c>
      <c r="C2278" s="6" t="s">
        <v>1575</v>
      </c>
      <c r="D2278" s="6" t="s">
        <v>1575</v>
      </c>
      <c r="E2278" s="6" t="s">
        <v>1470</v>
      </c>
      <c r="F2278" s="6" t="s">
        <v>1469</v>
      </c>
      <c r="G2278" s="37" t="s">
        <v>1468</v>
      </c>
      <c r="H2278" s="6" t="s">
        <v>1573</v>
      </c>
      <c r="I2278" s="6" t="s">
        <v>1574</v>
      </c>
      <c r="J2278" s="6" t="s">
        <v>1538</v>
      </c>
      <c r="K2278" s="12">
        <v>5</v>
      </c>
      <c r="L2278" s="9">
        <v>199.03</v>
      </c>
      <c r="M2278" s="12">
        <f t="shared" si="303"/>
        <v>995.15</v>
      </c>
      <c r="N2278" s="12">
        <v>3819.28</v>
      </c>
      <c r="O2278" s="11">
        <f t="shared" si="311"/>
        <v>5</v>
      </c>
      <c r="P2278" s="12">
        <f t="shared" si="304"/>
        <v>19.189468924282771</v>
      </c>
      <c r="Q2278" s="12">
        <f t="shared" si="305"/>
        <v>24.189468924282775</v>
      </c>
      <c r="R2278" s="6" t="str">
        <f t="shared" si="306"/>
        <v>YES</v>
      </c>
      <c r="S2278" s="6" t="str">
        <f t="shared" si="309"/>
        <v>YES</v>
      </c>
      <c r="T2278" s="12">
        <f t="shared" si="310"/>
        <v>2487.875</v>
      </c>
      <c r="U2278" s="12">
        <f t="shared" si="307"/>
        <v>4814.43</v>
      </c>
      <c r="V2278" s="12">
        <f t="shared" si="308"/>
        <v>-2326.5550000000003</v>
      </c>
    </row>
    <row r="2279" spans="1:22" x14ac:dyDescent="0.25">
      <c r="A2279" s="6" t="s">
        <v>24</v>
      </c>
      <c r="B2279" s="6" t="s">
        <v>23</v>
      </c>
      <c r="C2279" s="6" t="s">
        <v>1575</v>
      </c>
      <c r="D2279" s="6" t="s">
        <v>1575</v>
      </c>
      <c r="E2279" s="6" t="s">
        <v>1470</v>
      </c>
      <c r="F2279" s="6" t="s">
        <v>1469</v>
      </c>
      <c r="G2279" s="37" t="s">
        <v>1468</v>
      </c>
      <c r="H2279" s="6" t="s">
        <v>1573</v>
      </c>
      <c r="I2279" s="6" t="s">
        <v>1574</v>
      </c>
      <c r="J2279" s="6" t="s">
        <v>1539</v>
      </c>
      <c r="K2279" s="12">
        <v>5</v>
      </c>
      <c r="L2279" s="9">
        <f>11.3+61.38</f>
        <v>72.680000000000007</v>
      </c>
      <c r="M2279" s="12">
        <f t="shared" si="303"/>
        <v>363.40000000000003</v>
      </c>
      <c r="N2279" s="12">
        <v>1833.18</v>
      </c>
      <c r="O2279" s="11">
        <f t="shared" si="311"/>
        <v>5</v>
      </c>
      <c r="P2279" s="12">
        <f t="shared" si="304"/>
        <v>25.222619702806824</v>
      </c>
      <c r="Q2279" s="12">
        <f t="shared" si="305"/>
        <v>30.222619702806821</v>
      </c>
      <c r="R2279" s="6" t="str">
        <f t="shared" si="306"/>
        <v>YES</v>
      </c>
      <c r="S2279" s="6" t="str">
        <f t="shared" si="309"/>
        <v>YES</v>
      </c>
      <c r="T2279" s="12">
        <f t="shared" si="310"/>
        <v>908.50000000000011</v>
      </c>
      <c r="U2279" s="12">
        <f t="shared" si="307"/>
        <v>2196.58</v>
      </c>
      <c r="V2279" s="12">
        <f t="shared" si="308"/>
        <v>-1288.08</v>
      </c>
    </row>
    <row r="2280" spans="1:22" x14ac:dyDescent="0.25">
      <c r="A2280" s="6" t="s">
        <v>24</v>
      </c>
      <c r="B2280" s="6" t="s">
        <v>23</v>
      </c>
      <c r="C2280" s="6" t="s">
        <v>1575</v>
      </c>
      <c r="D2280" s="6" t="s">
        <v>1575</v>
      </c>
      <c r="E2280" s="6" t="s">
        <v>1470</v>
      </c>
      <c r="F2280" s="6" t="s">
        <v>1469</v>
      </c>
      <c r="G2280" s="37" t="s">
        <v>1468</v>
      </c>
      <c r="H2280" s="6" t="s">
        <v>1573</v>
      </c>
      <c r="I2280" s="6" t="s">
        <v>1574</v>
      </c>
      <c r="J2280" s="6" t="s">
        <v>1540</v>
      </c>
      <c r="K2280" s="12">
        <v>5</v>
      </c>
      <c r="L2280" s="9">
        <v>117.96</v>
      </c>
      <c r="M2280" s="12">
        <f t="shared" si="303"/>
        <v>589.79999999999995</v>
      </c>
      <c r="N2280" s="12">
        <v>3020.82</v>
      </c>
      <c r="O2280" s="11">
        <f t="shared" si="311"/>
        <v>5</v>
      </c>
      <c r="P2280" s="12">
        <f t="shared" si="304"/>
        <v>25.608850457782303</v>
      </c>
      <c r="Q2280" s="12">
        <f t="shared" si="305"/>
        <v>30.6088504577823</v>
      </c>
      <c r="R2280" s="6" t="str">
        <f t="shared" si="306"/>
        <v>YES</v>
      </c>
      <c r="S2280" s="6" t="str">
        <f t="shared" si="309"/>
        <v>YES</v>
      </c>
      <c r="T2280" s="12">
        <f t="shared" si="310"/>
        <v>1474.5</v>
      </c>
      <c r="U2280" s="12">
        <f t="shared" si="307"/>
        <v>3610.62</v>
      </c>
      <c r="V2280" s="12">
        <f t="shared" si="308"/>
        <v>-2136.12</v>
      </c>
    </row>
    <row r="2281" spans="1:22" x14ac:dyDescent="0.25">
      <c r="A2281" s="6" t="s">
        <v>24</v>
      </c>
      <c r="B2281" s="6" t="s">
        <v>23</v>
      </c>
      <c r="C2281" s="6" t="s">
        <v>1575</v>
      </c>
      <c r="D2281" s="6" t="s">
        <v>1575</v>
      </c>
      <c r="E2281" s="6" t="s">
        <v>1470</v>
      </c>
      <c r="F2281" s="6" t="s">
        <v>1469</v>
      </c>
      <c r="G2281" s="37" t="s">
        <v>1468</v>
      </c>
      <c r="H2281" s="6" t="s">
        <v>1573</v>
      </c>
      <c r="I2281" s="6" t="s">
        <v>1574</v>
      </c>
      <c r="J2281" s="6" t="s">
        <v>1541</v>
      </c>
      <c r="K2281" s="12">
        <v>12.5</v>
      </c>
      <c r="L2281" s="9">
        <v>1.55</v>
      </c>
      <c r="M2281" s="12">
        <f t="shared" si="303"/>
        <v>19.375</v>
      </c>
      <c r="O2281" s="11">
        <f t="shared" si="311"/>
        <v>12.5</v>
      </c>
      <c r="P2281" s="12">
        <f t="shared" si="304"/>
        <v>0</v>
      </c>
      <c r="Q2281" s="12">
        <f t="shared" si="305"/>
        <v>12.5</v>
      </c>
      <c r="R2281" s="6" t="str">
        <f t="shared" si="306"/>
        <v>YES</v>
      </c>
      <c r="S2281" s="6" t="str">
        <f t="shared" si="309"/>
        <v>YES</v>
      </c>
      <c r="T2281" s="12">
        <f t="shared" si="310"/>
        <v>19.375</v>
      </c>
      <c r="U2281" s="12">
        <f t="shared" si="307"/>
        <v>19.375</v>
      </c>
      <c r="V2281" s="12">
        <f t="shared" si="308"/>
        <v>0</v>
      </c>
    </row>
    <row r="2282" spans="1:22" x14ac:dyDescent="0.25">
      <c r="A2282" s="6" t="s">
        <v>24</v>
      </c>
      <c r="B2282" s="6" t="s">
        <v>23</v>
      </c>
      <c r="C2282" s="6" t="s">
        <v>1575</v>
      </c>
      <c r="D2282" s="6" t="s">
        <v>1575</v>
      </c>
      <c r="E2282" s="6" t="s">
        <v>1470</v>
      </c>
      <c r="F2282" s="6" t="s">
        <v>1469</v>
      </c>
      <c r="G2282" s="37" t="s">
        <v>1468</v>
      </c>
      <c r="H2282" s="6" t="s">
        <v>1573</v>
      </c>
      <c r="I2282" s="6" t="s">
        <v>1574</v>
      </c>
      <c r="J2282" s="6" t="s">
        <v>1542</v>
      </c>
      <c r="K2282" s="12">
        <v>5</v>
      </c>
      <c r="L2282" s="9">
        <v>65.989999999999995</v>
      </c>
      <c r="M2282" s="12">
        <f t="shared" si="303"/>
        <v>329.95</v>
      </c>
      <c r="N2282" s="12">
        <v>829.45</v>
      </c>
      <c r="O2282" s="11">
        <f t="shared" si="311"/>
        <v>5</v>
      </c>
      <c r="P2282" s="12">
        <f t="shared" si="304"/>
        <v>12.569328686164573</v>
      </c>
      <c r="Q2282" s="12">
        <f t="shared" si="305"/>
        <v>17.569328686164575</v>
      </c>
      <c r="R2282" s="6" t="str">
        <f t="shared" si="306"/>
        <v>YES</v>
      </c>
      <c r="S2282" s="6" t="str">
        <f t="shared" si="309"/>
        <v>YES</v>
      </c>
      <c r="T2282" s="12">
        <f t="shared" si="310"/>
        <v>824.87499999999989</v>
      </c>
      <c r="U2282" s="12">
        <f t="shared" si="307"/>
        <v>1159.4000000000001</v>
      </c>
      <c r="V2282" s="12">
        <f t="shared" si="308"/>
        <v>-334.5250000000002</v>
      </c>
    </row>
    <row r="2283" spans="1:22" x14ac:dyDescent="0.25">
      <c r="A2283" s="6" t="s">
        <v>24</v>
      </c>
      <c r="B2283" s="6" t="s">
        <v>23</v>
      </c>
      <c r="C2283" s="6" t="s">
        <v>1575</v>
      </c>
      <c r="D2283" s="6" t="s">
        <v>1575</v>
      </c>
      <c r="E2283" s="6" t="s">
        <v>1470</v>
      </c>
      <c r="F2283" s="6" t="s">
        <v>1469</v>
      </c>
      <c r="G2283" s="37" t="s">
        <v>1468</v>
      </c>
      <c r="H2283" s="6" t="s">
        <v>1573</v>
      </c>
      <c r="I2283" s="6" t="s">
        <v>1574</v>
      </c>
      <c r="J2283" s="6" t="s">
        <v>1543</v>
      </c>
      <c r="K2283" s="12">
        <v>5</v>
      </c>
      <c r="L2283" s="9">
        <v>300.75</v>
      </c>
      <c r="M2283" s="12">
        <f t="shared" si="303"/>
        <v>1503.75</v>
      </c>
      <c r="N2283" s="12">
        <v>5018.26</v>
      </c>
      <c r="O2283" s="11">
        <f t="shared" si="311"/>
        <v>5</v>
      </c>
      <c r="P2283" s="12">
        <f t="shared" si="304"/>
        <v>16.685818786367417</v>
      </c>
      <c r="Q2283" s="12">
        <f t="shared" si="305"/>
        <v>21.685818786367417</v>
      </c>
      <c r="R2283" s="6" t="str">
        <f t="shared" si="306"/>
        <v>YES</v>
      </c>
      <c r="S2283" s="6" t="str">
        <f t="shared" si="309"/>
        <v>YES</v>
      </c>
      <c r="T2283" s="12">
        <f t="shared" si="310"/>
        <v>3759.375</v>
      </c>
      <c r="U2283" s="12">
        <f t="shared" si="307"/>
        <v>6522.01</v>
      </c>
      <c r="V2283" s="12">
        <f t="shared" si="308"/>
        <v>-2762.6350000000002</v>
      </c>
    </row>
    <row r="2284" spans="1:22" x14ac:dyDescent="0.25">
      <c r="A2284" s="6" t="s">
        <v>24</v>
      </c>
      <c r="B2284" s="6" t="s">
        <v>23</v>
      </c>
      <c r="C2284" s="6" t="s">
        <v>1575</v>
      </c>
      <c r="D2284" s="6" t="s">
        <v>1575</v>
      </c>
      <c r="E2284" s="6" t="s">
        <v>1470</v>
      </c>
      <c r="F2284" s="6" t="s">
        <v>1469</v>
      </c>
      <c r="G2284" s="37" t="s">
        <v>1468</v>
      </c>
      <c r="H2284" s="6" t="s">
        <v>1573</v>
      </c>
      <c r="I2284" s="6" t="s">
        <v>1574</v>
      </c>
      <c r="J2284" s="6" t="s">
        <v>1544</v>
      </c>
      <c r="K2284" s="12">
        <v>5</v>
      </c>
      <c r="L2284" s="9">
        <v>323.58</v>
      </c>
      <c r="M2284" s="12">
        <f t="shared" si="303"/>
        <v>1617.8999999999999</v>
      </c>
      <c r="N2284" s="12">
        <v>5106.6400000000003</v>
      </c>
      <c r="O2284" s="11">
        <f t="shared" si="311"/>
        <v>5</v>
      </c>
      <c r="P2284" s="12">
        <f t="shared" si="304"/>
        <v>15.781692317201312</v>
      </c>
      <c r="Q2284" s="12">
        <f t="shared" si="305"/>
        <v>20.781692317201312</v>
      </c>
      <c r="R2284" s="6" t="str">
        <f t="shared" si="306"/>
        <v>YES</v>
      </c>
      <c r="S2284" s="6" t="str">
        <f t="shared" si="309"/>
        <v>YES</v>
      </c>
      <c r="T2284" s="12">
        <f t="shared" si="310"/>
        <v>4044.75</v>
      </c>
      <c r="U2284" s="12">
        <f t="shared" si="307"/>
        <v>6724.54</v>
      </c>
      <c r="V2284" s="12">
        <f t="shared" si="308"/>
        <v>-2679.79</v>
      </c>
    </row>
    <row r="2285" spans="1:22" x14ac:dyDescent="0.25">
      <c r="A2285" s="6" t="s">
        <v>24</v>
      </c>
      <c r="B2285" s="6" t="s">
        <v>23</v>
      </c>
      <c r="C2285" s="6" t="s">
        <v>1575</v>
      </c>
      <c r="D2285" s="6" t="s">
        <v>1575</v>
      </c>
      <c r="E2285" s="6" t="s">
        <v>1470</v>
      </c>
      <c r="F2285" s="6" t="s">
        <v>1469</v>
      </c>
      <c r="G2285" s="37" t="s">
        <v>1468</v>
      </c>
      <c r="H2285" s="6" t="s">
        <v>1573</v>
      </c>
      <c r="I2285" s="6" t="s">
        <v>1574</v>
      </c>
      <c r="J2285" s="6" t="s">
        <v>1545</v>
      </c>
      <c r="K2285" s="12">
        <v>12.5</v>
      </c>
      <c r="L2285" s="9">
        <v>3.53</v>
      </c>
      <c r="M2285" s="12">
        <f t="shared" si="303"/>
        <v>44.125</v>
      </c>
      <c r="O2285" s="11">
        <f t="shared" si="311"/>
        <v>12.5</v>
      </c>
      <c r="P2285" s="12">
        <f t="shared" si="304"/>
        <v>0</v>
      </c>
      <c r="Q2285" s="12">
        <f t="shared" si="305"/>
        <v>12.5</v>
      </c>
      <c r="R2285" s="6" t="str">
        <f t="shared" si="306"/>
        <v>YES</v>
      </c>
      <c r="S2285" s="6" t="str">
        <f t="shared" si="309"/>
        <v>YES</v>
      </c>
      <c r="T2285" s="12">
        <f t="shared" si="310"/>
        <v>44.125</v>
      </c>
      <c r="U2285" s="12">
        <f t="shared" si="307"/>
        <v>44.125</v>
      </c>
      <c r="V2285" s="12">
        <f t="shared" si="308"/>
        <v>0</v>
      </c>
    </row>
    <row r="2286" spans="1:22" x14ac:dyDescent="0.25">
      <c r="A2286" s="6" t="s">
        <v>24</v>
      </c>
      <c r="B2286" s="6" t="s">
        <v>23</v>
      </c>
      <c r="C2286" s="6" t="s">
        <v>1575</v>
      </c>
      <c r="D2286" s="6" t="s">
        <v>1575</v>
      </c>
      <c r="E2286" s="6" t="s">
        <v>1470</v>
      </c>
      <c r="F2286" s="6" t="s">
        <v>1469</v>
      </c>
      <c r="G2286" s="37" t="s">
        <v>1468</v>
      </c>
      <c r="H2286" s="6" t="s">
        <v>1573</v>
      </c>
      <c r="I2286" s="6" t="s">
        <v>1574</v>
      </c>
      <c r="J2286" s="6" t="s">
        <v>1546</v>
      </c>
      <c r="K2286" s="12">
        <v>5</v>
      </c>
      <c r="L2286" s="9">
        <f>79.92+379.77</f>
        <v>459.69</v>
      </c>
      <c r="M2286" s="12">
        <f t="shared" si="303"/>
        <v>2298.4499999999998</v>
      </c>
      <c r="N2286" s="12">
        <f>8197.12+133.23+73.85</f>
        <v>8404.2000000000007</v>
      </c>
      <c r="O2286" s="11">
        <f t="shared" si="311"/>
        <v>5</v>
      </c>
      <c r="P2286" s="12">
        <f t="shared" si="304"/>
        <v>18.282320694380999</v>
      </c>
      <c r="Q2286" s="12">
        <f t="shared" si="305"/>
        <v>23.282320694380999</v>
      </c>
      <c r="R2286" s="6" t="str">
        <f t="shared" si="306"/>
        <v>YES</v>
      </c>
      <c r="S2286" s="6" t="str">
        <f t="shared" si="309"/>
        <v>YES</v>
      </c>
      <c r="T2286" s="12">
        <f t="shared" si="310"/>
        <v>5746.125</v>
      </c>
      <c r="U2286" s="12">
        <f t="shared" si="307"/>
        <v>10702.650000000001</v>
      </c>
      <c r="V2286" s="12">
        <f t="shared" si="308"/>
        <v>-4956.5250000000015</v>
      </c>
    </row>
    <row r="2287" spans="1:22" x14ac:dyDescent="0.25">
      <c r="A2287" s="6" t="s">
        <v>24</v>
      </c>
      <c r="B2287" s="6" t="s">
        <v>23</v>
      </c>
      <c r="C2287" s="6" t="s">
        <v>1575</v>
      </c>
      <c r="D2287" s="6" t="s">
        <v>1575</v>
      </c>
      <c r="E2287" s="6" t="s">
        <v>1470</v>
      </c>
      <c r="F2287" s="6" t="s">
        <v>1469</v>
      </c>
      <c r="G2287" s="37" t="s">
        <v>1468</v>
      </c>
      <c r="H2287" s="6" t="s">
        <v>1573</v>
      </c>
      <c r="I2287" s="6" t="s">
        <v>1574</v>
      </c>
      <c r="J2287" s="6" t="s">
        <v>1547</v>
      </c>
      <c r="K2287" s="12">
        <v>12.5</v>
      </c>
      <c r="L2287" s="9">
        <f>5.27+29.47</f>
        <v>34.739999999999995</v>
      </c>
      <c r="M2287" s="12">
        <f t="shared" si="303"/>
        <v>434.24999999999994</v>
      </c>
      <c r="O2287" s="11">
        <f t="shared" si="311"/>
        <v>12.5</v>
      </c>
      <c r="P2287" s="12">
        <f t="shared" si="304"/>
        <v>0</v>
      </c>
      <c r="Q2287" s="12">
        <f t="shared" si="305"/>
        <v>12.5</v>
      </c>
      <c r="R2287" s="6" t="str">
        <f t="shared" si="306"/>
        <v>YES</v>
      </c>
      <c r="S2287" s="6" t="str">
        <f t="shared" si="309"/>
        <v>YES</v>
      </c>
      <c r="T2287" s="12">
        <f t="shared" si="310"/>
        <v>434.24999999999994</v>
      </c>
      <c r="U2287" s="12">
        <f t="shared" si="307"/>
        <v>434.24999999999994</v>
      </c>
      <c r="V2287" s="12">
        <f t="shared" si="308"/>
        <v>0</v>
      </c>
    </row>
    <row r="2288" spans="1:22" x14ac:dyDescent="0.25">
      <c r="A2288" s="6" t="s">
        <v>24</v>
      </c>
      <c r="B2288" s="6" t="s">
        <v>23</v>
      </c>
      <c r="C2288" s="6" t="s">
        <v>1575</v>
      </c>
      <c r="D2288" s="6" t="s">
        <v>1575</v>
      </c>
      <c r="E2288" s="6" t="s">
        <v>1470</v>
      </c>
      <c r="F2288" s="6" t="s">
        <v>1469</v>
      </c>
      <c r="G2288" s="37" t="s">
        <v>1468</v>
      </c>
      <c r="H2288" s="6" t="s">
        <v>1573</v>
      </c>
      <c r="I2288" s="6" t="s">
        <v>1574</v>
      </c>
      <c r="J2288" s="6" t="s">
        <v>1548</v>
      </c>
      <c r="K2288" s="12">
        <v>5</v>
      </c>
      <c r="L2288" s="9">
        <v>279.14</v>
      </c>
      <c r="M2288" s="12">
        <f t="shared" si="303"/>
        <v>1395.6999999999998</v>
      </c>
      <c r="N2288" s="12">
        <f>4154.72+371.98</f>
        <v>4526.7000000000007</v>
      </c>
      <c r="O2288" s="11">
        <f t="shared" si="311"/>
        <v>5</v>
      </c>
      <c r="P2288" s="12">
        <f t="shared" si="304"/>
        <v>16.21659382388766</v>
      </c>
      <c r="Q2288" s="12">
        <f t="shared" si="305"/>
        <v>21.216593823887656</v>
      </c>
      <c r="R2288" s="6" t="str">
        <f t="shared" si="306"/>
        <v>YES</v>
      </c>
      <c r="S2288" s="6" t="str">
        <f t="shared" si="309"/>
        <v>YES</v>
      </c>
      <c r="T2288" s="12">
        <f t="shared" si="310"/>
        <v>3489.25</v>
      </c>
      <c r="U2288" s="12">
        <f t="shared" si="307"/>
        <v>5922.4000000000005</v>
      </c>
      <c r="V2288" s="12">
        <f t="shared" si="308"/>
        <v>-2433.1500000000005</v>
      </c>
    </row>
    <row r="2289" spans="1:22" x14ac:dyDescent="0.25">
      <c r="A2289" s="6" t="s">
        <v>24</v>
      </c>
      <c r="B2289" s="6" t="s">
        <v>23</v>
      </c>
      <c r="C2289" s="6" t="s">
        <v>1575</v>
      </c>
      <c r="D2289" s="6" t="s">
        <v>1575</v>
      </c>
      <c r="E2289" s="6" t="s">
        <v>1470</v>
      </c>
      <c r="F2289" s="6" t="s">
        <v>1469</v>
      </c>
      <c r="G2289" s="37" t="s">
        <v>1468</v>
      </c>
      <c r="H2289" s="6" t="s">
        <v>1573</v>
      </c>
      <c r="I2289" s="6" t="s">
        <v>1574</v>
      </c>
      <c r="J2289" s="6" t="s">
        <v>1549</v>
      </c>
      <c r="K2289" s="12">
        <v>5</v>
      </c>
      <c r="L2289" s="9">
        <v>184.3</v>
      </c>
      <c r="M2289" s="12">
        <f t="shared" si="303"/>
        <v>921.5</v>
      </c>
      <c r="N2289" s="12">
        <v>3042.48</v>
      </c>
      <c r="O2289" s="11">
        <f t="shared" si="311"/>
        <v>5</v>
      </c>
      <c r="P2289" s="12">
        <f t="shared" si="304"/>
        <v>16.508301682040152</v>
      </c>
      <c r="Q2289" s="12">
        <f t="shared" si="305"/>
        <v>21.508301682040152</v>
      </c>
      <c r="R2289" s="6" t="str">
        <f t="shared" si="306"/>
        <v>YES</v>
      </c>
      <c r="S2289" s="6" t="str">
        <f t="shared" si="309"/>
        <v>YES</v>
      </c>
      <c r="T2289" s="12">
        <f t="shared" si="310"/>
        <v>2303.75</v>
      </c>
      <c r="U2289" s="12">
        <f t="shared" si="307"/>
        <v>3963.98</v>
      </c>
      <c r="V2289" s="12">
        <f t="shared" si="308"/>
        <v>-1660.23</v>
      </c>
    </row>
    <row r="2290" spans="1:22" x14ac:dyDescent="0.25">
      <c r="A2290" s="6" t="s">
        <v>24</v>
      </c>
      <c r="B2290" s="6" t="s">
        <v>23</v>
      </c>
      <c r="C2290" s="6" t="s">
        <v>1575</v>
      </c>
      <c r="D2290" s="6" t="s">
        <v>1575</v>
      </c>
      <c r="E2290" s="6" t="s">
        <v>1470</v>
      </c>
      <c r="F2290" s="6" t="s">
        <v>1469</v>
      </c>
      <c r="G2290" s="37" t="s">
        <v>1468</v>
      </c>
      <c r="H2290" s="6" t="s">
        <v>1573</v>
      </c>
      <c r="I2290" s="6" t="s">
        <v>1574</v>
      </c>
      <c r="J2290" s="6" t="s">
        <v>1550</v>
      </c>
      <c r="K2290" s="12">
        <v>5</v>
      </c>
      <c r="L2290" s="9">
        <v>79.98</v>
      </c>
      <c r="M2290" s="12">
        <f t="shared" si="303"/>
        <v>399.90000000000003</v>
      </c>
      <c r="N2290" s="12">
        <f>2943.24/2</f>
        <v>1471.62</v>
      </c>
      <c r="O2290" s="11">
        <f t="shared" si="311"/>
        <v>5</v>
      </c>
      <c r="P2290" s="12">
        <f t="shared" si="304"/>
        <v>18.39984996249062</v>
      </c>
      <c r="Q2290" s="12">
        <f t="shared" si="305"/>
        <v>23.39984996249062</v>
      </c>
      <c r="R2290" s="6" t="str">
        <f t="shared" si="306"/>
        <v>YES</v>
      </c>
      <c r="S2290" s="6" t="str">
        <f t="shared" si="309"/>
        <v>YES</v>
      </c>
      <c r="T2290" s="12">
        <f t="shared" si="310"/>
        <v>999.75</v>
      </c>
      <c r="U2290" s="12">
        <f t="shared" si="307"/>
        <v>1871.52</v>
      </c>
      <c r="V2290" s="12">
        <f t="shared" si="308"/>
        <v>-871.77</v>
      </c>
    </row>
    <row r="2291" spans="1:22" x14ac:dyDescent="0.25">
      <c r="A2291" s="6" t="s">
        <v>24</v>
      </c>
      <c r="B2291" s="6" t="s">
        <v>23</v>
      </c>
      <c r="C2291" s="6" t="s">
        <v>1575</v>
      </c>
      <c r="D2291" s="6" t="s">
        <v>1575</v>
      </c>
      <c r="E2291" s="6" t="s">
        <v>1470</v>
      </c>
      <c r="F2291" s="6" t="s">
        <v>1469</v>
      </c>
      <c r="G2291" s="37" t="s">
        <v>1468</v>
      </c>
      <c r="H2291" s="6" t="s">
        <v>1573</v>
      </c>
      <c r="I2291" s="6" t="s">
        <v>1574</v>
      </c>
      <c r="J2291" s="6" t="s">
        <v>1551</v>
      </c>
      <c r="K2291" s="12">
        <v>12.5</v>
      </c>
      <c r="L2291" s="9">
        <v>18.28</v>
      </c>
      <c r="M2291" s="12">
        <f t="shared" si="303"/>
        <v>228.5</v>
      </c>
      <c r="O2291" s="11">
        <f t="shared" si="311"/>
        <v>12.5</v>
      </c>
      <c r="P2291" s="12">
        <f t="shared" si="304"/>
        <v>0</v>
      </c>
      <c r="Q2291" s="12">
        <f t="shared" si="305"/>
        <v>12.5</v>
      </c>
      <c r="R2291" s="6" t="str">
        <f t="shared" si="306"/>
        <v>YES</v>
      </c>
      <c r="S2291" s="6" t="str">
        <f t="shared" si="309"/>
        <v>YES</v>
      </c>
      <c r="T2291" s="12">
        <f t="shared" si="310"/>
        <v>228.5</v>
      </c>
      <c r="U2291" s="12">
        <f t="shared" si="307"/>
        <v>228.5</v>
      </c>
      <c r="V2291" s="12">
        <f t="shared" si="308"/>
        <v>0</v>
      </c>
    </row>
    <row r="2292" spans="1:22" x14ac:dyDescent="0.25">
      <c r="A2292" s="6" t="s">
        <v>24</v>
      </c>
      <c r="B2292" s="6" t="s">
        <v>23</v>
      </c>
      <c r="C2292" s="6" t="s">
        <v>1575</v>
      </c>
      <c r="D2292" s="6" t="s">
        <v>1575</v>
      </c>
      <c r="E2292" s="6" t="s">
        <v>1470</v>
      </c>
      <c r="F2292" s="6" t="s">
        <v>1469</v>
      </c>
      <c r="G2292" s="37" t="s">
        <v>1468</v>
      </c>
      <c r="H2292" s="6" t="s">
        <v>1573</v>
      </c>
      <c r="I2292" s="6" t="s">
        <v>1574</v>
      </c>
      <c r="J2292" s="6" t="s">
        <v>1552</v>
      </c>
      <c r="K2292" s="12">
        <v>5</v>
      </c>
      <c r="L2292" s="9">
        <v>397.75</v>
      </c>
      <c r="M2292" s="12">
        <f t="shared" si="303"/>
        <v>1988.75</v>
      </c>
      <c r="N2292" s="12">
        <v>6469.75</v>
      </c>
      <c r="O2292" s="11">
        <f t="shared" si="311"/>
        <v>5</v>
      </c>
      <c r="P2292" s="12">
        <f t="shared" si="304"/>
        <v>16.265870521684477</v>
      </c>
      <c r="Q2292" s="12">
        <f t="shared" si="305"/>
        <v>21.265870521684477</v>
      </c>
      <c r="R2292" s="6" t="str">
        <f t="shared" si="306"/>
        <v>YES</v>
      </c>
      <c r="S2292" s="6" t="str">
        <f t="shared" si="309"/>
        <v>YES</v>
      </c>
      <c r="T2292" s="12">
        <f t="shared" si="310"/>
        <v>4971.875</v>
      </c>
      <c r="U2292" s="12">
        <f t="shared" si="307"/>
        <v>8458.5</v>
      </c>
      <c r="V2292" s="12">
        <f t="shared" si="308"/>
        <v>-3486.625</v>
      </c>
    </row>
    <row r="2293" spans="1:22" x14ac:dyDescent="0.25">
      <c r="A2293" s="6" t="s">
        <v>24</v>
      </c>
      <c r="B2293" s="6" t="s">
        <v>23</v>
      </c>
      <c r="C2293" s="6" t="s">
        <v>1575</v>
      </c>
      <c r="D2293" s="6" t="s">
        <v>1575</v>
      </c>
      <c r="E2293" s="6" t="s">
        <v>1470</v>
      </c>
      <c r="F2293" s="6" t="s">
        <v>1469</v>
      </c>
      <c r="G2293" s="37" t="s">
        <v>1468</v>
      </c>
      <c r="H2293" s="6" t="s">
        <v>1573</v>
      </c>
      <c r="I2293" s="6" t="s">
        <v>1574</v>
      </c>
      <c r="J2293" s="6" t="s">
        <v>1553</v>
      </c>
      <c r="K2293" s="12">
        <v>12.5</v>
      </c>
      <c r="L2293" s="9">
        <v>0.6</v>
      </c>
      <c r="M2293" s="12">
        <f t="shared" si="303"/>
        <v>7.5</v>
      </c>
      <c r="O2293" s="11">
        <f t="shared" si="311"/>
        <v>12.5</v>
      </c>
      <c r="P2293" s="12">
        <f t="shared" si="304"/>
        <v>0</v>
      </c>
      <c r="Q2293" s="12">
        <f t="shared" si="305"/>
        <v>12.5</v>
      </c>
      <c r="R2293" s="6" t="str">
        <f t="shared" si="306"/>
        <v>YES</v>
      </c>
      <c r="S2293" s="6" t="str">
        <f t="shared" si="309"/>
        <v>YES</v>
      </c>
      <c r="T2293" s="12">
        <f t="shared" si="310"/>
        <v>7.5</v>
      </c>
      <c r="U2293" s="12">
        <f t="shared" si="307"/>
        <v>7.5</v>
      </c>
      <c r="V2293" s="12">
        <f t="shared" si="308"/>
        <v>0</v>
      </c>
    </row>
    <row r="2294" spans="1:22" x14ac:dyDescent="0.25">
      <c r="A2294" s="6" t="s">
        <v>24</v>
      </c>
      <c r="B2294" s="6" t="s">
        <v>23</v>
      </c>
      <c r="C2294" s="6" t="s">
        <v>1575</v>
      </c>
      <c r="D2294" s="6" t="s">
        <v>1575</v>
      </c>
      <c r="E2294" s="6" t="s">
        <v>1470</v>
      </c>
      <c r="F2294" s="6" t="s">
        <v>1469</v>
      </c>
      <c r="G2294" s="37" t="s">
        <v>1468</v>
      </c>
      <c r="H2294" s="6" t="s">
        <v>1573</v>
      </c>
      <c r="I2294" s="6" t="s">
        <v>1574</v>
      </c>
      <c r="J2294" s="6" t="s">
        <v>1554</v>
      </c>
      <c r="K2294" s="12">
        <v>5</v>
      </c>
      <c r="L2294" s="9">
        <v>480</v>
      </c>
      <c r="M2294" s="12">
        <f t="shared" si="303"/>
        <v>2400</v>
      </c>
      <c r="N2294" s="12">
        <v>11523.86</v>
      </c>
      <c r="O2294" s="11">
        <f t="shared" si="311"/>
        <v>5</v>
      </c>
      <c r="P2294" s="12">
        <f t="shared" si="304"/>
        <v>24.008041666666667</v>
      </c>
      <c r="Q2294" s="12">
        <f t="shared" si="305"/>
        <v>29.008041666666667</v>
      </c>
      <c r="R2294" s="6" t="str">
        <f t="shared" si="306"/>
        <v>YES</v>
      </c>
      <c r="S2294" s="6" t="str">
        <f t="shared" si="309"/>
        <v>YES</v>
      </c>
      <c r="T2294" s="12">
        <f t="shared" si="310"/>
        <v>6000</v>
      </c>
      <c r="U2294" s="12">
        <f t="shared" si="307"/>
        <v>13923.86</v>
      </c>
      <c r="V2294" s="12">
        <f t="shared" si="308"/>
        <v>-7923.8600000000006</v>
      </c>
    </row>
    <row r="2295" spans="1:22" x14ac:dyDescent="0.25">
      <c r="A2295" s="6" t="s">
        <v>24</v>
      </c>
      <c r="B2295" s="6" t="s">
        <v>23</v>
      </c>
      <c r="C2295" s="6" t="s">
        <v>1575</v>
      </c>
      <c r="D2295" s="6" t="s">
        <v>1575</v>
      </c>
      <c r="E2295" s="6" t="s">
        <v>1470</v>
      </c>
      <c r="F2295" s="6" t="s">
        <v>1469</v>
      </c>
      <c r="G2295" s="37" t="s">
        <v>1468</v>
      </c>
      <c r="H2295" s="6" t="s">
        <v>1573</v>
      </c>
      <c r="I2295" s="6" t="s">
        <v>1574</v>
      </c>
      <c r="J2295" s="6" t="s">
        <v>1555</v>
      </c>
      <c r="K2295" s="12">
        <v>12.5</v>
      </c>
      <c r="L2295" s="9">
        <v>60</v>
      </c>
      <c r="M2295" s="12">
        <f t="shared" si="303"/>
        <v>750</v>
      </c>
      <c r="O2295" s="11">
        <f t="shared" si="311"/>
        <v>12.5</v>
      </c>
      <c r="P2295" s="12">
        <f t="shared" si="304"/>
        <v>0</v>
      </c>
      <c r="Q2295" s="12">
        <f t="shared" si="305"/>
        <v>12.5</v>
      </c>
      <c r="R2295" s="6" t="str">
        <f t="shared" si="306"/>
        <v>YES</v>
      </c>
      <c r="S2295" s="6" t="str">
        <f t="shared" si="309"/>
        <v>YES</v>
      </c>
      <c r="T2295" s="12">
        <f t="shared" si="310"/>
        <v>750</v>
      </c>
      <c r="U2295" s="12">
        <f t="shared" si="307"/>
        <v>750</v>
      </c>
      <c r="V2295" s="12">
        <f t="shared" si="308"/>
        <v>0</v>
      </c>
    </row>
    <row r="2296" spans="1:22" x14ac:dyDescent="0.25">
      <c r="A2296" s="6" t="s">
        <v>24</v>
      </c>
      <c r="B2296" s="6" t="s">
        <v>23</v>
      </c>
      <c r="C2296" s="6" t="s">
        <v>1575</v>
      </c>
      <c r="D2296" s="6" t="s">
        <v>1575</v>
      </c>
      <c r="E2296" s="6" t="s">
        <v>1470</v>
      </c>
      <c r="F2296" s="6" t="s">
        <v>1469</v>
      </c>
      <c r="G2296" s="37" t="s">
        <v>1468</v>
      </c>
      <c r="H2296" s="6" t="s">
        <v>1573</v>
      </c>
      <c r="I2296" s="6" t="s">
        <v>1574</v>
      </c>
      <c r="J2296" s="6" t="s">
        <v>1556</v>
      </c>
      <c r="K2296" s="12">
        <v>5</v>
      </c>
      <c r="L2296" s="9">
        <v>368.29</v>
      </c>
      <c r="M2296" s="12">
        <f t="shared" si="303"/>
        <v>1841.45</v>
      </c>
      <c r="N2296" s="12">
        <v>6245.66</v>
      </c>
      <c r="O2296" s="11">
        <f t="shared" si="311"/>
        <v>5</v>
      </c>
      <c r="P2296" s="12">
        <f t="shared" si="304"/>
        <v>16.958538108555757</v>
      </c>
      <c r="Q2296" s="12">
        <f t="shared" si="305"/>
        <v>21.958538108555757</v>
      </c>
      <c r="R2296" s="6" t="str">
        <f t="shared" si="306"/>
        <v>YES</v>
      </c>
      <c r="S2296" s="6" t="str">
        <f t="shared" si="309"/>
        <v>YES</v>
      </c>
      <c r="T2296" s="12">
        <f t="shared" si="310"/>
        <v>4603.625</v>
      </c>
      <c r="U2296" s="12">
        <f t="shared" si="307"/>
        <v>8087.11</v>
      </c>
      <c r="V2296" s="12">
        <f t="shared" si="308"/>
        <v>-3483.4849999999997</v>
      </c>
    </row>
    <row r="2297" spans="1:22" x14ac:dyDescent="0.25">
      <c r="A2297" s="6" t="s">
        <v>24</v>
      </c>
      <c r="B2297" s="6" t="s">
        <v>23</v>
      </c>
      <c r="C2297" s="6" t="s">
        <v>1575</v>
      </c>
      <c r="D2297" s="6" t="s">
        <v>1575</v>
      </c>
      <c r="E2297" s="6" t="s">
        <v>1470</v>
      </c>
      <c r="F2297" s="6" t="s">
        <v>1469</v>
      </c>
      <c r="G2297" s="37" t="s">
        <v>1468</v>
      </c>
      <c r="H2297" s="6" t="s">
        <v>1573</v>
      </c>
      <c r="I2297" s="6" t="s">
        <v>1574</v>
      </c>
      <c r="J2297" s="6" t="s">
        <v>1557</v>
      </c>
      <c r="K2297" s="12">
        <v>12.5</v>
      </c>
      <c r="L2297" s="9">
        <v>9.35</v>
      </c>
      <c r="M2297" s="12">
        <f t="shared" si="303"/>
        <v>116.875</v>
      </c>
      <c r="O2297" s="11">
        <f t="shared" si="311"/>
        <v>12.5</v>
      </c>
      <c r="P2297" s="12">
        <f t="shared" si="304"/>
        <v>0</v>
      </c>
      <c r="Q2297" s="12">
        <f t="shared" si="305"/>
        <v>12.5</v>
      </c>
      <c r="R2297" s="6" t="str">
        <f t="shared" si="306"/>
        <v>YES</v>
      </c>
      <c r="S2297" s="6" t="str">
        <f t="shared" si="309"/>
        <v>YES</v>
      </c>
      <c r="T2297" s="12">
        <f t="shared" si="310"/>
        <v>116.875</v>
      </c>
      <c r="U2297" s="12">
        <f t="shared" si="307"/>
        <v>116.875</v>
      </c>
      <c r="V2297" s="12">
        <f t="shared" si="308"/>
        <v>0</v>
      </c>
    </row>
    <row r="2298" spans="1:22" x14ac:dyDescent="0.25">
      <c r="A2298" s="6" t="s">
        <v>24</v>
      </c>
      <c r="B2298" s="6" t="s">
        <v>23</v>
      </c>
      <c r="C2298" s="6" t="s">
        <v>1575</v>
      </c>
      <c r="D2298" s="6" t="s">
        <v>1575</v>
      </c>
      <c r="E2298" s="6" t="s">
        <v>1470</v>
      </c>
      <c r="F2298" s="6" t="s">
        <v>1469</v>
      </c>
      <c r="G2298" s="37" t="s">
        <v>1468</v>
      </c>
      <c r="H2298" s="6" t="s">
        <v>1573</v>
      </c>
      <c r="I2298" s="6" t="s">
        <v>1574</v>
      </c>
      <c r="J2298" s="6" t="s">
        <v>1558</v>
      </c>
      <c r="K2298" s="12">
        <v>5</v>
      </c>
      <c r="L2298" s="9">
        <v>137.66</v>
      </c>
      <c r="M2298" s="12">
        <f t="shared" si="303"/>
        <v>688.3</v>
      </c>
      <c r="N2298" s="12">
        <v>1984.79</v>
      </c>
      <c r="O2298" s="11">
        <f t="shared" si="311"/>
        <v>5</v>
      </c>
      <c r="P2298" s="12">
        <f t="shared" si="304"/>
        <v>14.418058985907308</v>
      </c>
      <c r="Q2298" s="12">
        <f t="shared" si="305"/>
        <v>19.418058985907308</v>
      </c>
      <c r="R2298" s="6" t="str">
        <f t="shared" si="306"/>
        <v>YES</v>
      </c>
      <c r="S2298" s="6" t="str">
        <f t="shared" si="309"/>
        <v>YES</v>
      </c>
      <c r="T2298" s="12">
        <f t="shared" si="310"/>
        <v>1720.75</v>
      </c>
      <c r="U2298" s="12">
        <f t="shared" si="307"/>
        <v>2673.09</v>
      </c>
      <c r="V2298" s="12">
        <f t="shared" si="308"/>
        <v>-952.34000000000015</v>
      </c>
    </row>
    <row r="2299" spans="1:22" x14ac:dyDescent="0.25">
      <c r="A2299" s="6" t="s">
        <v>24</v>
      </c>
      <c r="B2299" s="6" t="s">
        <v>23</v>
      </c>
      <c r="C2299" s="6" t="s">
        <v>1575</v>
      </c>
      <c r="D2299" s="6" t="s">
        <v>1575</v>
      </c>
      <c r="E2299" s="6" t="s">
        <v>1470</v>
      </c>
      <c r="F2299" s="6" t="s">
        <v>1469</v>
      </c>
      <c r="G2299" s="37" t="s">
        <v>1468</v>
      </c>
      <c r="H2299" s="6" t="s">
        <v>1573</v>
      </c>
      <c r="I2299" s="6" t="s">
        <v>1574</v>
      </c>
      <c r="J2299" s="6" t="s">
        <v>1559</v>
      </c>
      <c r="K2299" s="12">
        <v>5</v>
      </c>
      <c r="L2299" s="9">
        <v>156.24</v>
      </c>
      <c r="M2299" s="12">
        <f t="shared" si="303"/>
        <v>781.2</v>
      </c>
      <c r="N2299" s="12">
        <f>2886.34</f>
        <v>2886.34</v>
      </c>
      <c r="O2299" s="11">
        <f t="shared" si="311"/>
        <v>5</v>
      </c>
      <c r="P2299" s="12">
        <f t="shared" si="304"/>
        <v>18.473758320532514</v>
      </c>
      <c r="Q2299" s="12">
        <f t="shared" si="305"/>
        <v>23.473758320532511</v>
      </c>
      <c r="R2299" s="6" t="str">
        <f t="shared" si="306"/>
        <v>YES</v>
      </c>
      <c r="S2299" s="6" t="str">
        <f t="shared" si="309"/>
        <v>YES</v>
      </c>
      <c r="T2299" s="12">
        <f t="shared" si="310"/>
        <v>1953</v>
      </c>
      <c r="U2299" s="12">
        <f t="shared" si="307"/>
        <v>3667.54</v>
      </c>
      <c r="V2299" s="12">
        <f t="shared" si="308"/>
        <v>-1714.54</v>
      </c>
    </row>
    <row r="2300" spans="1:22" x14ac:dyDescent="0.25">
      <c r="A2300" s="6" t="s">
        <v>24</v>
      </c>
      <c r="B2300" s="6" t="s">
        <v>23</v>
      </c>
      <c r="C2300" s="6" t="s">
        <v>1575</v>
      </c>
      <c r="D2300" s="6" t="s">
        <v>1575</v>
      </c>
      <c r="E2300" s="6" t="s">
        <v>1470</v>
      </c>
      <c r="F2300" s="6" t="s">
        <v>1469</v>
      </c>
      <c r="G2300" s="37" t="s">
        <v>1468</v>
      </c>
      <c r="H2300" s="6" t="s">
        <v>1573</v>
      </c>
      <c r="I2300" s="6" t="s">
        <v>1574</v>
      </c>
      <c r="J2300" s="6" t="s">
        <v>1560</v>
      </c>
      <c r="K2300" s="12">
        <v>5</v>
      </c>
      <c r="L2300" s="9">
        <f>50.67+45.9</f>
        <v>96.57</v>
      </c>
      <c r="M2300" s="12">
        <f t="shared" si="303"/>
        <v>482.84999999999997</v>
      </c>
      <c r="N2300" s="12">
        <v>2195.9899999999998</v>
      </c>
      <c r="O2300" s="11">
        <f t="shared" si="311"/>
        <v>5</v>
      </c>
      <c r="P2300" s="12">
        <f t="shared" si="304"/>
        <v>22.739877808843325</v>
      </c>
      <c r="Q2300" s="12">
        <f t="shared" si="305"/>
        <v>27.739877808843325</v>
      </c>
      <c r="R2300" s="6" t="str">
        <f t="shared" si="306"/>
        <v>YES</v>
      </c>
      <c r="S2300" s="6" t="str">
        <f t="shared" si="309"/>
        <v>YES</v>
      </c>
      <c r="T2300" s="12">
        <f t="shared" si="310"/>
        <v>1207.125</v>
      </c>
      <c r="U2300" s="12">
        <f t="shared" si="307"/>
        <v>2678.8399999999997</v>
      </c>
      <c r="V2300" s="12">
        <f t="shared" si="308"/>
        <v>-1471.7149999999997</v>
      </c>
    </row>
    <row r="2301" spans="1:22" x14ac:dyDescent="0.25">
      <c r="A2301" s="6" t="s">
        <v>24</v>
      </c>
      <c r="B2301" s="6" t="s">
        <v>23</v>
      </c>
      <c r="C2301" s="6" t="s">
        <v>1575</v>
      </c>
      <c r="D2301" s="6" t="s">
        <v>1575</v>
      </c>
      <c r="E2301" s="6" t="s">
        <v>1470</v>
      </c>
      <c r="F2301" s="6" t="s">
        <v>1469</v>
      </c>
      <c r="G2301" s="37" t="s">
        <v>1468</v>
      </c>
      <c r="H2301" s="6" t="s">
        <v>1573</v>
      </c>
      <c r="I2301" s="6" t="s">
        <v>1574</v>
      </c>
      <c r="J2301" s="6" t="s">
        <v>1561</v>
      </c>
      <c r="K2301" s="12">
        <v>5</v>
      </c>
      <c r="L2301" s="9">
        <v>432.4</v>
      </c>
      <c r="M2301" s="12">
        <f t="shared" si="303"/>
        <v>2162</v>
      </c>
      <c r="N2301" s="12">
        <v>6932.31</v>
      </c>
      <c r="O2301" s="11">
        <f t="shared" si="311"/>
        <v>5</v>
      </c>
      <c r="P2301" s="12">
        <f t="shared" si="304"/>
        <v>16.032169287696579</v>
      </c>
      <c r="Q2301" s="12">
        <f t="shared" si="305"/>
        <v>21.032169287696583</v>
      </c>
      <c r="R2301" s="6" t="str">
        <f t="shared" si="306"/>
        <v>YES</v>
      </c>
      <c r="S2301" s="6" t="str">
        <f t="shared" si="309"/>
        <v>YES</v>
      </c>
      <c r="T2301" s="12">
        <f t="shared" si="310"/>
        <v>5405</v>
      </c>
      <c r="U2301" s="12">
        <f t="shared" si="307"/>
        <v>9094.3100000000013</v>
      </c>
      <c r="V2301" s="12">
        <f t="shared" si="308"/>
        <v>-3689.3100000000013</v>
      </c>
    </row>
    <row r="2302" spans="1:22" x14ac:dyDescent="0.25">
      <c r="A2302" s="6" t="s">
        <v>24</v>
      </c>
      <c r="B2302" s="6" t="s">
        <v>23</v>
      </c>
      <c r="C2302" s="6" t="s">
        <v>1575</v>
      </c>
      <c r="D2302" s="6" t="s">
        <v>1575</v>
      </c>
      <c r="E2302" s="6" t="s">
        <v>1470</v>
      </c>
      <c r="F2302" s="6" t="s">
        <v>1469</v>
      </c>
      <c r="G2302" s="37" t="s">
        <v>1468</v>
      </c>
      <c r="H2302" s="6" t="s">
        <v>1573</v>
      </c>
      <c r="I2302" s="6" t="s">
        <v>1574</v>
      </c>
      <c r="J2302" s="6" t="s">
        <v>1562</v>
      </c>
      <c r="K2302" s="12">
        <v>12.5</v>
      </c>
      <c r="L2302" s="9">
        <v>6.58</v>
      </c>
      <c r="M2302" s="12">
        <f t="shared" si="303"/>
        <v>82.25</v>
      </c>
      <c r="O2302" s="11">
        <f t="shared" si="311"/>
        <v>12.5</v>
      </c>
      <c r="P2302" s="12">
        <f t="shared" si="304"/>
        <v>0</v>
      </c>
      <c r="Q2302" s="12">
        <f t="shared" si="305"/>
        <v>12.5</v>
      </c>
      <c r="R2302" s="6" t="str">
        <f t="shared" si="306"/>
        <v>YES</v>
      </c>
      <c r="S2302" s="6" t="str">
        <f t="shared" si="309"/>
        <v>YES</v>
      </c>
      <c r="T2302" s="12">
        <f t="shared" si="310"/>
        <v>82.25</v>
      </c>
      <c r="U2302" s="12">
        <f t="shared" si="307"/>
        <v>82.25</v>
      </c>
      <c r="V2302" s="12">
        <f t="shared" si="308"/>
        <v>0</v>
      </c>
    </row>
    <row r="2303" spans="1:22" x14ac:dyDescent="0.25">
      <c r="A2303" s="6" t="s">
        <v>24</v>
      </c>
      <c r="B2303" s="6" t="s">
        <v>23</v>
      </c>
      <c r="C2303" s="6" t="s">
        <v>1575</v>
      </c>
      <c r="D2303" s="6" t="s">
        <v>1575</v>
      </c>
      <c r="E2303" s="6" t="s">
        <v>1470</v>
      </c>
      <c r="F2303" s="6" t="s">
        <v>1469</v>
      </c>
      <c r="G2303" s="37" t="s">
        <v>1468</v>
      </c>
      <c r="H2303" s="6" t="s">
        <v>1573</v>
      </c>
      <c r="I2303" s="6" t="s">
        <v>1574</v>
      </c>
      <c r="J2303" s="6" t="s">
        <v>1563</v>
      </c>
      <c r="K2303" s="12">
        <v>5</v>
      </c>
      <c r="L2303" s="9">
        <v>400</v>
      </c>
      <c r="M2303" s="12">
        <f t="shared" si="303"/>
        <v>2000</v>
      </c>
      <c r="N2303" s="12">
        <f>7065.16+216.41</f>
        <v>7281.57</v>
      </c>
      <c r="O2303" s="11">
        <f t="shared" si="311"/>
        <v>5</v>
      </c>
      <c r="P2303" s="12">
        <f t="shared" si="304"/>
        <v>18.203924999999998</v>
      </c>
      <c r="Q2303" s="12">
        <f t="shared" si="305"/>
        <v>23.203924999999998</v>
      </c>
      <c r="R2303" s="6" t="str">
        <f t="shared" si="306"/>
        <v>YES</v>
      </c>
      <c r="S2303" s="6" t="str">
        <f t="shared" si="309"/>
        <v>YES</v>
      </c>
      <c r="T2303" s="12">
        <f t="shared" si="310"/>
        <v>5000</v>
      </c>
      <c r="U2303" s="12">
        <f t="shared" si="307"/>
        <v>9281.57</v>
      </c>
      <c r="V2303" s="12">
        <f t="shared" si="308"/>
        <v>-4281.57</v>
      </c>
    </row>
    <row r="2304" spans="1:22" x14ac:dyDescent="0.25">
      <c r="A2304" s="6" t="s">
        <v>24</v>
      </c>
      <c r="B2304" s="6" t="s">
        <v>23</v>
      </c>
      <c r="C2304" s="6" t="s">
        <v>1575</v>
      </c>
      <c r="D2304" s="6" t="s">
        <v>1575</v>
      </c>
      <c r="E2304" s="6" t="s">
        <v>1470</v>
      </c>
      <c r="F2304" s="6" t="s">
        <v>1469</v>
      </c>
      <c r="G2304" s="37" t="s">
        <v>1468</v>
      </c>
      <c r="H2304" s="6" t="s">
        <v>1573</v>
      </c>
      <c r="I2304" s="6" t="s">
        <v>1574</v>
      </c>
      <c r="J2304" s="6" t="s">
        <v>1564</v>
      </c>
      <c r="K2304" s="12">
        <v>12.5</v>
      </c>
      <c r="L2304" s="9">
        <v>120.18</v>
      </c>
      <c r="M2304" s="12">
        <f t="shared" si="303"/>
        <v>1502.25</v>
      </c>
      <c r="O2304" s="11">
        <f t="shared" si="311"/>
        <v>12.5</v>
      </c>
      <c r="P2304" s="12">
        <f t="shared" si="304"/>
        <v>0</v>
      </c>
      <c r="Q2304" s="12">
        <f t="shared" si="305"/>
        <v>12.5</v>
      </c>
      <c r="R2304" s="6" t="str">
        <f t="shared" si="306"/>
        <v>YES</v>
      </c>
      <c r="S2304" s="6" t="str">
        <f t="shared" si="309"/>
        <v>YES</v>
      </c>
      <c r="T2304" s="12">
        <f t="shared" si="310"/>
        <v>1502.25</v>
      </c>
      <c r="U2304" s="12">
        <f t="shared" si="307"/>
        <v>1502.25</v>
      </c>
      <c r="V2304" s="12">
        <f t="shared" si="308"/>
        <v>0</v>
      </c>
    </row>
    <row r="2305" spans="1:22" x14ac:dyDescent="0.25">
      <c r="A2305" s="6" t="s">
        <v>24</v>
      </c>
      <c r="B2305" s="6" t="s">
        <v>23</v>
      </c>
      <c r="C2305" s="6" t="s">
        <v>1575</v>
      </c>
      <c r="D2305" s="6" t="s">
        <v>1575</v>
      </c>
      <c r="E2305" s="6" t="s">
        <v>1470</v>
      </c>
      <c r="F2305" s="6" t="s">
        <v>1469</v>
      </c>
      <c r="G2305" s="37" t="s">
        <v>1468</v>
      </c>
      <c r="H2305" s="6" t="s">
        <v>1573</v>
      </c>
      <c r="I2305" s="6" t="s">
        <v>1574</v>
      </c>
      <c r="J2305" s="6" t="s">
        <v>1565</v>
      </c>
      <c r="K2305" s="12">
        <v>5</v>
      </c>
      <c r="L2305" s="9">
        <v>393.93</v>
      </c>
      <c r="M2305" s="12">
        <f t="shared" si="303"/>
        <v>1969.65</v>
      </c>
      <c r="N2305" s="12">
        <f>6144.07+118.34</f>
        <v>6262.41</v>
      </c>
      <c r="O2305" s="11">
        <f t="shared" si="311"/>
        <v>5</v>
      </c>
      <c r="P2305" s="12">
        <f t="shared" si="304"/>
        <v>15.897266011727972</v>
      </c>
      <c r="Q2305" s="12">
        <f t="shared" si="305"/>
        <v>20.897266011727972</v>
      </c>
      <c r="R2305" s="6" t="str">
        <f t="shared" si="306"/>
        <v>YES</v>
      </c>
      <c r="S2305" s="6" t="str">
        <f t="shared" si="309"/>
        <v>YES</v>
      </c>
      <c r="T2305" s="12">
        <f t="shared" si="310"/>
        <v>4924.125</v>
      </c>
      <c r="U2305" s="12">
        <f t="shared" si="307"/>
        <v>8232.06</v>
      </c>
      <c r="V2305" s="12">
        <f t="shared" si="308"/>
        <v>-3307.9349999999995</v>
      </c>
    </row>
    <row r="2306" spans="1:22" x14ac:dyDescent="0.25">
      <c r="A2306" s="6" t="s">
        <v>24</v>
      </c>
      <c r="B2306" s="6" t="s">
        <v>23</v>
      </c>
      <c r="C2306" s="6" t="s">
        <v>1575</v>
      </c>
      <c r="D2306" s="6" t="s">
        <v>1575</v>
      </c>
      <c r="E2306" s="6" t="s">
        <v>1470</v>
      </c>
      <c r="F2306" s="6" t="s">
        <v>1469</v>
      </c>
      <c r="G2306" s="37" t="s">
        <v>1468</v>
      </c>
      <c r="H2306" s="6" t="s">
        <v>1573</v>
      </c>
      <c r="I2306" s="6" t="s">
        <v>1574</v>
      </c>
      <c r="J2306" s="6" t="s">
        <v>1566</v>
      </c>
      <c r="K2306" s="12">
        <v>12.5</v>
      </c>
      <c r="L2306" s="9">
        <v>55.43</v>
      </c>
      <c r="M2306" s="12">
        <f t="shared" si="303"/>
        <v>692.875</v>
      </c>
      <c r="O2306" s="11">
        <f t="shared" si="311"/>
        <v>12.5</v>
      </c>
      <c r="P2306" s="12">
        <f t="shared" ref="P2306:P2369" si="312">N2306/L2306</f>
        <v>0</v>
      </c>
      <c r="Q2306" s="12">
        <f t="shared" ref="Q2306:Q2369" si="313">(M2306+N2306)/L2306</f>
        <v>12.5</v>
      </c>
      <c r="R2306" s="6" t="str">
        <f t="shared" ref="R2306:R2369" si="314">IF(Q2306&gt;12.49,"YES","NO")</f>
        <v>YES</v>
      </c>
      <c r="S2306" s="6" t="str">
        <f t="shared" si="309"/>
        <v>YES</v>
      </c>
      <c r="T2306" s="12">
        <f t="shared" si="310"/>
        <v>692.875</v>
      </c>
      <c r="U2306" s="12">
        <f t="shared" ref="U2306:U2369" si="315">M2306+N2306</f>
        <v>692.875</v>
      </c>
      <c r="V2306" s="12">
        <f t="shared" ref="V2306:V2369" si="316">T2306-U2306</f>
        <v>0</v>
      </c>
    </row>
    <row r="2307" spans="1:22" x14ac:dyDescent="0.25">
      <c r="A2307" s="6" t="s">
        <v>24</v>
      </c>
      <c r="B2307" s="6" t="s">
        <v>23</v>
      </c>
      <c r="C2307" s="6" t="s">
        <v>1575</v>
      </c>
      <c r="D2307" s="6" t="s">
        <v>1575</v>
      </c>
      <c r="E2307" s="6" t="s">
        <v>1470</v>
      </c>
      <c r="F2307" s="6" t="s">
        <v>1469</v>
      </c>
      <c r="G2307" s="37" t="s">
        <v>1468</v>
      </c>
      <c r="H2307" s="6" t="s">
        <v>1573</v>
      </c>
      <c r="I2307" s="6" t="s">
        <v>1574</v>
      </c>
      <c r="J2307" s="6" t="s">
        <v>1567</v>
      </c>
      <c r="K2307" s="12">
        <v>5</v>
      </c>
      <c r="L2307" s="9">
        <v>80</v>
      </c>
      <c r="M2307" s="12">
        <f t="shared" si="303"/>
        <v>400</v>
      </c>
      <c r="N2307" s="12">
        <v>1406.16</v>
      </c>
      <c r="O2307" s="11">
        <f t="shared" si="311"/>
        <v>5</v>
      </c>
      <c r="P2307" s="12">
        <f t="shared" si="312"/>
        <v>17.577000000000002</v>
      </c>
      <c r="Q2307" s="12">
        <f t="shared" si="313"/>
        <v>22.577000000000002</v>
      </c>
      <c r="R2307" s="6" t="str">
        <f t="shared" si="314"/>
        <v>YES</v>
      </c>
      <c r="S2307" s="6" t="str">
        <f t="shared" si="309"/>
        <v>YES</v>
      </c>
      <c r="T2307" s="12">
        <f t="shared" si="310"/>
        <v>1000</v>
      </c>
      <c r="U2307" s="12">
        <f t="shared" si="315"/>
        <v>1806.16</v>
      </c>
      <c r="V2307" s="12">
        <f t="shared" si="316"/>
        <v>-806.16000000000008</v>
      </c>
    </row>
    <row r="2308" spans="1:22" x14ac:dyDescent="0.25">
      <c r="A2308" s="6" t="s">
        <v>24</v>
      </c>
      <c r="B2308" s="6" t="s">
        <v>23</v>
      </c>
      <c r="C2308" s="6" t="s">
        <v>1575</v>
      </c>
      <c r="D2308" s="6" t="s">
        <v>1575</v>
      </c>
      <c r="E2308" s="6" t="s">
        <v>1470</v>
      </c>
      <c r="F2308" s="6" t="s">
        <v>1469</v>
      </c>
      <c r="G2308" s="37" t="s">
        <v>1468</v>
      </c>
      <c r="H2308" s="6" t="s">
        <v>1573</v>
      </c>
      <c r="I2308" s="6" t="s">
        <v>1574</v>
      </c>
      <c r="J2308" s="6" t="s">
        <v>1568</v>
      </c>
      <c r="K2308" s="12">
        <v>12.5</v>
      </c>
      <c r="L2308" s="9">
        <v>19.23</v>
      </c>
      <c r="M2308" s="12">
        <f t="shared" si="303"/>
        <v>240.375</v>
      </c>
      <c r="O2308" s="11">
        <f t="shared" si="311"/>
        <v>12.5</v>
      </c>
      <c r="P2308" s="12">
        <f t="shared" si="312"/>
        <v>0</v>
      </c>
      <c r="Q2308" s="12">
        <f t="shared" si="313"/>
        <v>12.5</v>
      </c>
      <c r="R2308" s="6" t="str">
        <f t="shared" si="314"/>
        <v>YES</v>
      </c>
      <c r="S2308" s="6" t="str">
        <f t="shared" ref="S2308:S2371" si="317">IF(O2308&gt;3.32,"YES","NO")</f>
        <v>YES</v>
      </c>
      <c r="T2308" s="12">
        <f t="shared" ref="T2308:T2371" si="318">L2308*12.5</f>
        <v>240.375</v>
      </c>
      <c r="U2308" s="12">
        <f t="shared" si="315"/>
        <v>240.375</v>
      </c>
      <c r="V2308" s="12">
        <f t="shared" si="316"/>
        <v>0</v>
      </c>
    </row>
    <row r="2309" spans="1:22" x14ac:dyDescent="0.25">
      <c r="A2309" s="6" t="s">
        <v>24</v>
      </c>
      <c r="B2309" s="6" t="s">
        <v>23</v>
      </c>
      <c r="C2309" s="6" t="s">
        <v>1575</v>
      </c>
      <c r="D2309" s="6" t="s">
        <v>1575</v>
      </c>
      <c r="E2309" s="6" t="s">
        <v>1470</v>
      </c>
      <c r="F2309" s="6" t="s">
        <v>1469</v>
      </c>
      <c r="G2309" s="37" t="s">
        <v>1468</v>
      </c>
      <c r="H2309" s="6" t="s">
        <v>1573</v>
      </c>
      <c r="I2309" s="6" t="s">
        <v>1574</v>
      </c>
      <c r="J2309" s="6" t="s">
        <v>1569</v>
      </c>
      <c r="K2309" s="12">
        <v>5</v>
      </c>
      <c r="L2309" s="9">
        <v>441.88</v>
      </c>
      <c r="M2309" s="12">
        <f t="shared" si="303"/>
        <v>2209.4</v>
      </c>
      <c r="N2309" s="12">
        <f>7464.12+42.02</f>
        <v>7506.14</v>
      </c>
      <c r="O2309" s="11">
        <f t="shared" si="311"/>
        <v>5</v>
      </c>
      <c r="P2309" s="12">
        <f t="shared" si="312"/>
        <v>16.986829003349328</v>
      </c>
      <c r="Q2309" s="12">
        <f t="shared" si="313"/>
        <v>21.986829003349328</v>
      </c>
      <c r="R2309" s="6" t="str">
        <f t="shared" si="314"/>
        <v>YES</v>
      </c>
      <c r="S2309" s="6" t="str">
        <f t="shared" si="317"/>
        <v>YES</v>
      </c>
      <c r="T2309" s="12">
        <f t="shared" si="318"/>
        <v>5523.5</v>
      </c>
      <c r="U2309" s="12">
        <f t="shared" si="315"/>
        <v>9715.5400000000009</v>
      </c>
      <c r="V2309" s="12">
        <f t="shared" si="316"/>
        <v>-4192.0400000000009</v>
      </c>
    </row>
    <row r="2310" spans="1:22" x14ac:dyDescent="0.25">
      <c r="A2310" s="6" t="s">
        <v>24</v>
      </c>
      <c r="B2310" s="6" t="s">
        <v>23</v>
      </c>
      <c r="C2310" s="6" t="s">
        <v>1575</v>
      </c>
      <c r="D2310" s="6" t="s">
        <v>1575</v>
      </c>
      <c r="E2310" s="6" t="s">
        <v>1470</v>
      </c>
      <c r="F2310" s="6" t="s">
        <v>1469</v>
      </c>
      <c r="G2310" s="37" t="s">
        <v>1468</v>
      </c>
      <c r="H2310" s="6" t="s">
        <v>1573</v>
      </c>
      <c r="I2310" s="6" t="s">
        <v>1574</v>
      </c>
      <c r="J2310" s="6" t="s">
        <v>1570</v>
      </c>
      <c r="K2310" s="12">
        <v>12.5</v>
      </c>
      <c r="L2310" s="9">
        <v>7.8</v>
      </c>
      <c r="M2310" s="12">
        <f t="shared" si="303"/>
        <v>97.5</v>
      </c>
      <c r="O2310" s="11">
        <f t="shared" si="311"/>
        <v>12.5</v>
      </c>
      <c r="P2310" s="12">
        <f t="shared" si="312"/>
        <v>0</v>
      </c>
      <c r="Q2310" s="12">
        <f t="shared" si="313"/>
        <v>12.5</v>
      </c>
      <c r="R2310" s="6" t="str">
        <f t="shared" si="314"/>
        <v>YES</v>
      </c>
      <c r="S2310" s="6" t="str">
        <f t="shared" si="317"/>
        <v>YES</v>
      </c>
      <c r="T2310" s="12">
        <f t="shared" si="318"/>
        <v>97.5</v>
      </c>
      <c r="U2310" s="12">
        <f t="shared" si="315"/>
        <v>97.5</v>
      </c>
      <c r="V2310" s="12">
        <f t="shared" si="316"/>
        <v>0</v>
      </c>
    </row>
    <row r="2311" spans="1:22" x14ac:dyDescent="0.25">
      <c r="A2311" s="6" t="s">
        <v>24</v>
      </c>
      <c r="B2311" s="6" t="s">
        <v>23</v>
      </c>
      <c r="C2311" s="6" t="s">
        <v>1575</v>
      </c>
      <c r="D2311" s="6" t="s">
        <v>1575</v>
      </c>
      <c r="E2311" s="6" t="s">
        <v>1470</v>
      </c>
      <c r="F2311" s="6" t="s">
        <v>1469</v>
      </c>
      <c r="G2311" s="37" t="s">
        <v>1468</v>
      </c>
      <c r="H2311" s="6" t="s">
        <v>1573</v>
      </c>
      <c r="I2311" s="6" t="s">
        <v>1574</v>
      </c>
      <c r="J2311" s="6" t="s">
        <v>1571</v>
      </c>
      <c r="K2311" s="12">
        <v>5</v>
      </c>
      <c r="L2311" s="9">
        <v>17.12</v>
      </c>
      <c r="M2311" s="12">
        <f t="shared" si="303"/>
        <v>85.600000000000009</v>
      </c>
      <c r="N2311" s="12">
        <v>721.99</v>
      </c>
      <c r="O2311" s="11">
        <f t="shared" si="311"/>
        <v>5</v>
      </c>
      <c r="P2311" s="12">
        <f t="shared" si="312"/>
        <v>42.172313084112147</v>
      </c>
      <c r="Q2311" s="12">
        <f t="shared" si="313"/>
        <v>47.172313084112147</v>
      </c>
      <c r="R2311" s="6" t="str">
        <f t="shared" si="314"/>
        <v>YES</v>
      </c>
      <c r="S2311" s="6" t="str">
        <f t="shared" si="317"/>
        <v>YES</v>
      </c>
      <c r="T2311" s="12">
        <f t="shared" si="318"/>
        <v>214</v>
      </c>
      <c r="U2311" s="12">
        <f t="shared" si="315"/>
        <v>807.59</v>
      </c>
      <c r="V2311" s="12">
        <f t="shared" si="316"/>
        <v>-593.59</v>
      </c>
    </row>
    <row r="2312" spans="1:22" x14ac:dyDescent="0.25">
      <c r="A2312" s="6" t="s">
        <v>24</v>
      </c>
      <c r="B2312" s="6" t="s">
        <v>23</v>
      </c>
      <c r="C2312" s="6" t="s">
        <v>1575</v>
      </c>
      <c r="D2312" s="6" t="s">
        <v>1575</v>
      </c>
      <c r="E2312" s="6" t="s">
        <v>1470</v>
      </c>
      <c r="F2312" s="6" t="s">
        <v>1469</v>
      </c>
      <c r="G2312" s="37" t="s">
        <v>1468</v>
      </c>
      <c r="H2312" s="6" t="s">
        <v>1573</v>
      </c>
      <c r="I2312" s="6" t="s">
        <v>1574</v>
      </c>
      <c r="J2312" s="6" t="s">
        <v>1572</v>
      </c>
      <c r="K2312" s="12">
        <v>5</v>
      </c>
      <c r="L2312" s="9">
        <v>46.83</v>
      </c>
      <c r="M2312" s="12">
        <f t="shared" si="303"/>
        <v>234.14999999999998</v>
      </c>
      <c r="N2312" s="12">
        <v>1859.97</v>
      </c>
      <c r="O2312" s="11">
        <f t="shared" si="311"/>
        <v>5</v>
      </c>
      <c r="P2312" s="12">
        <f t="shared" si="312"/>
        <v>39.71748878923767</v>
      </c>
      <c r="Q2312" s="12">
        <f t="shared" si="313"/>
        <v>44.71748878923767</v>
      </c>
      <c r="R2312" s="6" t="str">
        <f t="shared" si="314"/>
        <v>YES</v>
      </c>
      <c r="S2312" s="6" t="str">
        <f t="shared" si="317"/>
        <v>YES</v>
      </c>
      <c r="T2312" s="12">
        <f t="shared" si="318"/>
        <v>585.375</v>
      </c>
      <c r="U2312" s="12">
        <f t="shared" si="315"/>
        <v>2094.12</v>
      </c>
      <c r="V2312" s="12">
        <f t="shared" si="316"/>
        <v>-1508.7449999999999</v>
      </c>
    </row>
    <row r="2313" spans="1:22" x14ac:dyDescent="0.25">
      <c r="A2313" s="6" t="s">
        <v>24</v>
      </c>
      <c r="B2313" s="6" t="s">
        <v>23</v>
      </c>
      <c r="C2313" s="6" t="s">
        <v>1577</v>
      </c>
      <c r="D2313" s="6" t="s">
        <v>1577</v>
      </c>
      <c r="E2313" s="6" t="s">
        <v>1470</v>
      </c>
      <c r="F2313" s="6" t="s">
        <v>1469</v>
      </c>
      <c r="G2313" s="37" t="s">
        <v>1468</v>
      </c>
      <c r="H2313" s="6" t="s">
        <v>1578</v>
      </c>
      <c r="I2313" s="6" t="s">
        <v>1163</v>
      </c>
      <c r="J2313" s="6" t="s">
        <v>1579</v>
      </c>
      <c r="K2313" s="12">
        <v>5</v>
      </c>
      <c r="L2313" s="9">
        <v>17.63</v>
      </c>
      <c r="M2313" s="12">
        <f t="shared" ref="M2313:M2376" si="319">K2313*L2313</f>
        <v>88.149999999999991</v>
      </c>
      <c r="N2313" s="12">
        <v>408.08</v>
      </c>
      <c r="O2313" s="11">
        <f t="shared" si="311"/>
        <v>5</v>
      </c>
      <c r="P2313" s="12">
        <f t="shared" si="312"/>
        <v>23.14690867838911</v>
      </c>
      <c r="Q2313" s="12">
        <f t="shared" si="313"/>
        <v>28.14690867838911</v>
      </c>
      <c r="R2313" s="6" t="str">
        <f t="shared" si="314"/>
        <v>YES</v>
      </c>
      <c r="S2313" s="6" t="str">
        <f t="shared" si="317"/>
        <v>YES</v>
      </c>
      <c r="T2313" s="12">
        <f t="shared" si="318"/>
        <v>220.375</v>
      </c>
      <c r="U2313" s="12">
        <f t="shared" si="315"/>
        <v>496.22999999999996</v>
      </c>
      <c r="V2313" s="12">
        <f t="shared" si="316"/>
        <v>-275.85499999999996</v>
      </c>
    </row>
    <row r="2314" spans="1:22" x14ac:dyDescent="0.25">
      <c r="A2314" s="6" t="s">
        <v>24</v>
      </c>
      <c r="B2314" s="6" t="s">
        <v>23</v>
      </c>
      <c r="C2314" s="6" t="s">
        <v>1577</v>
      </c>
      <c r="D2314" s="6" t="s">
        <v>1577</v>
      </c>
      <c r="E2314" s="6" t="s">
        <v>1470</v>
      </c>
      <c r="F2314" s="6" t="s">
        <v>1469</v>
      </c>
      <c r="G2314" s="37" t="s">
        <v>1468</v>
      </c>
      <c r="H2314" s="6" t="s">
        <v>1578</v>
      </c>
      <c r="I2314" s="6" t="s">
        <v>1163</v>
      </c>
      <c r="J2314" s="6" t="s">
        <v>1579</v>
      </c>
      <c r="K2314" s="12">
        <v>15</v>
      </c>
      <c r="L2314" s="9">
        <v>25.22</v>
      </c>
      <c r="M2314" s="12">
        <f t="shared" si="319"/>
        <v>378.29999999999995</v>
      </c>
      <c r="N2314" s="12">
        <v>583.76</v>
      </c>
      <c r="O2314" s="11">
        <f t="shared" si="311"/>
        <v>14.999999999999998</v>
      </c>
      <c r="P2314" s="12">
        <f t="shared" si="312"/>
        <v>23.14670896114195</v>
      </c>
      <c r="Q2314" s="12">
        <f t="shared" si="313"/>
        <v>38.146708961141954</v>
      </c>
      <c r="R2314" s="6" t="str">
        <f t="shared" si="314"/>
        <v>YES</v>
      </c>
      <c r="S2314" s="6" t="str">
        <f t="shared" si="317"/>
        <v>YES</v>
      </c>
      <c r="T2314" s="12">
        <f t="shared" si="318"/>
        <v>315.25</v>
      </c>
      <c r="U2314" s="12">
        <f t="shared" si="315"/>
        <v>962.06</v>
      </c>
      <c r="V2314" s="12">
        <f t="shared" si="316"/>
        <v>-646.80999999999995</v>
      </c>
    </row>
    <row r="2315" spans="1:22" x14ac:dyDescent="0.25">
      <c r="A2315" s="6" t="s">
        <v>24</v>
      </c>
      <c r="B2315" s="6" t="s">
        <v>23</v>
      </c>
      <c r="C2315" s="6" t="s">
        <v>1577</v>
      </c>
      <c r="D2315" s="6" t="s">
        <v>1577</v>
      </c>
      <c r="E2315" s="6" t="s">
        <v>1470</v>
      </c>
      <c r="F2315" s="6" t="s">
        <v>1469</v>
      </c>
      <c r="G2315" s="37" t="s">
        <v>1468</v>
      </c>
      <c r="H2315" s="6" t="s">
        <v>1578</v>
      </c>
      <c r="I2315" s="6" t="s">
        <v>1163</v>
      </c>
      <c r="J2315" s="6" t="s">
        <v>1580</v>
      </c>
      <c r="K2315" s="12">
        <v>5</v>
      </c>
      <c r="L2315" s="9">
        <v>4.92</v>
      </c>
      <c r="M2315" s="12">
        <f t="shared" si="319"/>
        <v>24.6</v>
      </c>
      <c r="N2315" s="12">
        <v>337.16</v>
      </c>
      <c r="O2315" s="11">
        <f t="shared" si="311"/>
        <v>5</v>
      </c>
      <c r="P2315" s="12">
        <f t="shared" si="312"/>
        <v>68.528455284552848</v>
      </c>
      <c r="Q2315" s="12">
        <f t="shared" si="313"/>
        <v>73.528455284552862</v>
      </c>
      <c r="R2315" s="6" t="str">
        <f t="shared" si="314"/>
        <v>YES</v>
      </c>
      <c r="S2315" s="6" t="str">
        <f t="shared" si="317"/>
        <v>YES</v>
      </c>
      <c r="T2315" s="12">
        <f t="shared" si="318"/>
        <v>61.5</v>
      </c>
      <c r="U2315" s="12">
        <f t="shared" si="315"/>
        <v>361.76000000000005</v>
      </c>
      <c r="V2315" s="12">
        <f t="shared" si="316"/>
        <v>-300.26000000000005</v>
      </c>
    </row>
    <row r="2316" spans="1:22" x14ac:dyDescent="0.25">
      <c r="A2316" s="6" t="s">
        <v>24</v>
      </c>
      <c r="B2316" s="6" t="s">
        <v>23</v>
      </c>
      <c r="C2316" s="6" t="s">
        <v>1577</v>
      </c>
      <c r="D2316" s="6" t="s">
        <v>1577</v>
      </c>
      <c r="E2316" s="6" t="s">
        <v>1470</v>
      </c>
      <c r="F2316" s="6" t="s">
        <v>1469</v>
      </c>
      <c r="G2316" s="37" t="s">
        <v>1468</v>
      </c>
      <c r="H2316" s="6" t="s">
        <v>1578</v>
      </c>
      <c r="I2316" s="6" t="s">
        <v>1163</v>
      </c>
      <c r="J2316" s="6" t="s">
        <v>1580</v>
      </c>
      <c r="K2316" s="12">
        <v>25</v>
      </c>
      <c r="L2316" s="9">
        <v>52.74</v>
      </c>
      <c r="M2316" s="12">
        <f t="shared" si="319"/>
        <v>1318.5</v>
      </c>
      <c r="N2316" s="12">
        <v>3614.22</v>
      </c>
      <c r="O2316" s="11">
        <f t="shared" si="311"/>
        <v>25</v>
      </c>
      <c r="P2316" s="12">
        <f t="shared" si="312"/>
        <v>68.529010238907844</v>
      </c>
      <c r="Q2316" s="12">
        <f t="shared" si="313"/>
        <v>93.52901023890783</v>
      </c>
      <c r="R2316" s="6" t="str">
        <f t="shared" si="314"/>
        <v>YES</v>
      </c>
      <c r="S2316" s="6" t="str">
        <f t="shared" si="317"/>
        <v>YES</v>
      </c>
      <c r="T2316" s="12">
        <f t="shared" si="318"/>
        <v>659.25</v>
      </c>
      <c r="U2316" s="12">
        <f t="shared" si="315"/>
        <v>4932.7199999999993</v>
      </c>
      <c r="V2316" s="12">
        <f t="shared" si="316"/>
        <v>-4273.4699999999993</v>
      </c>
    </row>
    <row r="2317" spans="1:22" x14ac:dyDescent="0.25">
      <c r="A2317" s="6" t="s">
        <v>24</v>
      </c>
      <c r="B2317" s="6" t="s">
        <v>23</v>
      </c>
      <c r="C2317" s="6" t="s">
        <v>1577</v>
      </c>
      <c r="D2317" s="6" t="s">
        <v>1577</v>
      </c>
      <c r="E2317" s="6" t="s">
        <v>1470</v>
      </c>
      <c r="F2317" s="6" t="s">
        <v>1469</v>
      </c>
      <c r="G2317" s="37" t="s">
        <v>1468</v>
      </c>
      <c r="H2317" s="6" t="s">
        <v>1578</v>
      </c>
      <c r="I2317" s="6" t="s">
        <v>1163</v>
      </c>
      <c r="J2317" s="6" t="s">
        <v>1581</v>
      </c>
      <c r="K2317" s="12">
        <v>5</v>
      </c>
      <c r="L2317" s="9">
        <f>16.98+150.31</f>
        <v>167.29</v>
      </c>
      <c r="M2317" s="12">
        <f t="shared" si="319"/>
        <v>836.44999999999993</v>
      </c>
      <c r="N2317" s="12">
        <f>490.28+15+5479.16</f>
        <v>5984.44</v>
      </c>
      <c r="O2317" s="11">
        <f t="shared" si="311"/>
        <v>5</v>
      </c>
      <c r="P2317" s="12">
        <f t="shared" si="312"/>
        <v>35.772849542710262</v>
      </c>
      <c r="Q2317" s="12">
        <f t="shared" si="313"/>
        <v>40.772849542710262</v>
      </c>
      <c r="R2317" s="6" t="str">
        <f t="shared" si="314"/>
        <v>YES</v>
      </c>
      <c r="S2317" s="6" t="str">
        <f t="shared" si="317"/>
        <v>YES</v>
      </c>
      <c r="T2317" s="12">
        <f t="shared" si="318"/>
        <v>2091.125</v>
      </c>
      <c r="U2317" s="12">
        <f t="shared" si="315"/>
        <v>6820.8899999999994</v>
      </c>
      <c r="V2317" s="12">
        <f t="shared" si="316"/>
        <v>-4729.7649999999994</v>
      </c>
    </row>
    <row r="2318" spans="1:22" x14ac:dyDescent="0.25">
      <c r="A2318" s="6" t="s">
        <v>24</v>
      </c>
      <c r="B2318" s="6" t="s">
        <v>23</v>
      </c>
      <c r="C2318" s="6" t="s">
        <v>1577</v>
      </c>
      <c r="D2318" s="6" t="s">
        <v>1577</v>
      </c>
      <c r="E2318" s="6" t="s">
        <v>1470</v>
      </c>
      <c r="F2318" s="6" t="s">
        <v>1469</v>
      </c>
      <c r="G2318" s="37" t="s">
        <v>1468</v>
      </c>
      <c r="H2318" s="6" t="s">
        <v>1578</v>
      </c>
      <c r="I2318" s="6" t="s">
        <v>1163</v>
      </c>
      <c r="J2318" s="6" t="s">
        <v>1582</v>
      </c>
      <c r="K2318" s="12">
        <v>5</v>
      </c>
      <c r="L2318" s="9">
        <v>376.4</v>
      </c>
      <c r="M2318" s="12">
        <f t="shared" si="319"/>
        <v>1882</v>
      </c>
      <c r="N2318" s="12">
        <f>20+13777.67</f>
        <v>13797.67</v>
      </c>
      <c r="O2318" s="11">
        <f t="shared" si="311"/>
        <v>5</v>
      </c>
      <c r="P2318" s="12">
        <f t="shared" si="312"/>
        <v>36.656934112646127</v>
      </c>
      <c r="Q2318" s="12">
        <f t="shared" si="313"/>
        <v>41.656934112646127</v>
      </c>
      <c r="R2318" s="6" t="str">
        <f t="shared" si="314"/>
        <v>YES</v>
      </c>
      <c r="S2318" s="6" t="str">
        <f t="shared" si="317"/>
        <v>YES</v>
      </c>
      <c r="T2318" s="12">
        <f t="shared" si="318"/>
        <v>4705</v>
      </c>
      <c r="U2318" s="12">
        <f t="shared" si="315"/>
        <v>15679.67</v>
      </c>
      <c r="V2318" s="12">
        <f t="shared" si="316"/>
        <v>-10974.67</v>
      </c>
    </row>
    <row r="2319" spans="1:22" x14ac:dyDescent="0.25">
      <c r="A2319" s="6" t="s">
        <v>24</v>
      </c>
      <c r="B2319" s="6" t="s">
        <v>23</v>
      </c>
      <c r="C2319" s="6" t="s">
        <v>1577</v>
      </c>
      <c r="D2319" s="6" t="s">
        <v>1577</v>
      </c>
      <c r="E2319" s="6" t="s">
        <v>1470</v>
      </c>
      <c r="F2319" s="6" t="s">
        <v>1469</v>
      </c>
      <c r="G2319" s="37" t="s">
        <v>1468</v>
      </c>
      <c r="H2319" s="6" t="s">
        <v>1578</v>
      </c>
      <c r="I2319" s="6" t="s">
        <v>1163</v>
      </c>
      <c r="J2319" s="6" t="s">
        <v>1583</v>
      </c>
      <c r="K2319" s="12">
        <v>12.5</v>
      </c>
      <c r="L2319" s="9">
        <v>2.37</v>
      </c>
      <c r="M2319" s="12">
        <f t="shared" si="319"/>
        <v>29.625</v>
      </c>
      <c r="O2319" s="11">
        <f t="shared" si="311"/>
        <v>12.5</v>
      </c>
      <c r="P2319" s="12">
        <f t="shared" si="312"/>
        <v>0</v>
      </c>
      <c r="Q2319" s="12">
        <f t="shared" si="313"/>
        <v>12.5</v>
      </c>
      <c r="R2319" s="6" t="str">
        <f t="shared" si="314"/>
        <v>YES</v>
      </c>
      <c r="S2319" s="6" t="str">
        <f t="shared" si="317"/>
        <v>YES</v>
      </c>
      <c r="T2319" s="12">
        <f t="shared" si="318"/>
        <v>29.625</v>
      </c>
      <c r="U2319" s="12">
        <f t="shared" si="315"/>
        <v>29.625</v>
      </c>
      <c r="V2319" s="12">
        <f t="shared" si="316"/>
        <v>0</v>
      </c>
    </row>
    <row r="2320" spans="1:22" x14ac:dyDescent="0.25">
      <c r="A2320" s="6" t="s">
        <v>24</v>
      </c>
      <c r="B2320" s="6" t="s">
        <v>23</v>
      </c>
      <c r="C2320" s="6" t="s">
        <v>1577</v>
      </c>
      <c r="D2320" s="6" t="s">
        <v>1577</v>
      </c>
      <c r="E2320" s="6" t="s">
        <v>1470</v>
      </c>
      <c r="F2320" s="6" t="s">
        <v>1469</v>
      </c>
      <c r="G2320" s="37" t="s">
        <v>1468</v>
      </c>
      <c r="H2320" s="6" t="s">
        <v>1578</v>
      </c>
      <c r="I2320" s="6" t="s">
        <v>1163</v>
      </c>
      <c r="J2320" s="6" t="s">
        <v>1584</v>
      </c>
      <c r="K2320" s="12">
        <v>5</v>
      </c>
      <c r="L2320" s="9">
        <v>176.48</v>
      </c>
      <c r="M2320" s="12">
        <f t="shared" si="319"/>
        <v>882.4</v>
      </c>
      <c r="N2320" s="12">
        <f>45+5113.63</f>
        <v>5158.63</v>
      </c>
      <c r="O2320" s="11">
        <f t="shared" si="311"/>
        <v>5</v>
      </c>
      <c r="P2320" s="12">
        <f t="shared" si="312"/>
        <v>29.230677697189485</v>
      </c>
      <c r="Q2320" s="12">
        <f t="shared" si="313"/>
        <v>34.230677697189485</v>
      </c>
      <c r="R2320" s="6" t="str">
        <f t="shared" si="314"/>
        <v>YES</v>
      </c>
      <c r="S2320" s="6" t="str">
        <f t="shared" si="317"/>
        <v>YES</v>
      </c>
      <c r="T2320" s="12">
        <f t="shared" si="318"/>
        <v>2206</v>
      </c>
      <c r="U2320" s="12">
        <f t="shared" si="315"/>
        <v>6041.03</v>
      </c>
      <c r="V2320" s="12">
        <f t="shared" si="316"/>
        <v>-3835.0299999999997</v>
      </c>
    </row>
    <row r="2321" spans="1:22" x14ac:dyDescent="0.25">
      <c r="A2321" s="6" t="s">
        <v>24</v>
      </c>
      <c r="B2321" s="6" t="s">
        <v>23</v>
      </c>
      <c r="C2321" s="6" t="s">
        <v>1577</v>
      </c>
      <c r="D2321" s="6" t="s">
        <v>1577</v>
      </c>
      <c r="E2321" s="6" t="s">
        <v>1470</v>
      </c>
      <c r="F2321" s="6" t="s">
        <v>1469</v>
      </c>
      <c r="G2321" s="37" t="s">
        <v>1468</v>
      </c>
      <c r="H2321" s="6" t="s">
        <v>1578</v>
      </c>
      <c r="I2321" s="6" t="s">
        <v>1163</v>
      </c>
      <c r="J2321" s="6" t="s">
        <v>1585</v>
      </c>
      <c r="K2321" s="12">
        <v>5</v>
      </c>
      <c r="L2321" s="9">
        <v>156.87</v>
      </c>
      <c r="M2321" s="12">
        <f t="shared" si="319"/>
        <v>784.35</v>
      </c>
      <c r="N2321" s="12">
        <f>121+4956.28</f>
        <v>5077.28</v>
      </c>
      <c r="O2321" s="11">
        <f t="shared" si="311"/>
        <v>5</v>
      </c>
      <c r="P2321" s="12">
        <f t="shared" si="312"/>
        <v>32.366163064958243</v>
      </c>
      <c r="Q2321" s="12">
        <f t="shared" si="313"/>
        <v>37.366163064958243</v>
      </c>
      <c r="R2321" s="6" t="str">
        <f t="shared" si="314"/>
        <v>YES</v>
      </c>
      <c r="S2321" s="6" t="str">
        <f t="shared" si="317"/>
        <v>YES</v>
      </c>
      <c r="T2321" s="12">
        <f t="shared" si="318"/>
        <v>1960.875</v>
      </c>
      <c r="U2321" s="12">
        <f t="shared" si="315"/>
        <v>5861.63</v>
      </c>
      <c r="V2321" s="12">
        <f t="shared" si="316"/>
        <v>-3900.7550000000001</v>
      </c>
    </row>
    <row r="2322" spans="1:22" x14ac:dyDescent="0.25">
      <c r="A2322" s="6" t="s">
        <v>24</v>
      </c>
      <c r="B2322" s="6" t="s">
        <v>23</v>
      </c>
      <c r="C2322" s="6" t="s">
        <v>1577</v>
      </c>
      <c r="D2322" s="6" t="s">
        <v>1577</v>
      </c>
      <c r="E2322" s="6" t="s">
        <v>1470</v>
      </c>
      <c r="F2322" s="6" t="s">
        <v>1469</v>
      </c>
      <c r="G2322" s="37" t="s">
        <v>1468</v>
      </c>
      <c r="H2322" s="6" t="s">
        <v>1578</v>
      </c>
      <c r="I2322" s="6" t="s">
        <v>1163</v>
      </c>
      <c r="J2322" s="6" t="s">
        <v>1586</v>
      </c>
      <c r="K2322" s="12">
        <v>5</v>
      </c>
      <c r="L2322" s="9">
        <v>387.21</v>
      </c>
      <c r="M2322" s="12">
        <f t="shared" si="319"/>
        <v>1936.05</v>
      </c>
      <c r="N2322" s="12">
        <f>555+14401.38+152.48</f>
        <v>15108.859999999999</v>
      </c>
      <c r="O2322" s="11">
        <f t="shared" si="311"/>
        <v>5</v>
      </c>
      <c r="P2322" s="12">
        <f t="shared" si="312"/>
        <v>39.019808372717648</v>
      </c>
      <c r="Q2322" s="12">
        <f t="shared" si="313"/>
        <v>44.019808372717648</v>
      </c>
      <c r="R2322" s="6" t="str">
        <f t="shared" si="314"/>
        <v>YES</v>
      </c>
      <c r="S2322" s="6" t="str">
        <f t="shared" si="317"/>
        <v>YES</v>
      </c>
      <c r="T2322" s="12">
        <f t="shared" si="318"/>
        <v>4840.125</v>
      </c>
      <c r="U2322" s="12">
        <f t="shared" si="315"/>
        <v>17044.91</v>
      </c>
      <c r="V2322" s="12">
        <f t="shared" si="316"/>
        <v>-12204.785</v>
      </c>
    </row>
    <row r="2323" spans="1:22" x14ac:dyDescent="0.25">
      <c r="A2323" s="6" t="s">
        <v>24</v>
      </c>
      <c r="B2323" s="6" t="s">
        <v>23</v>
      </c>
      <c r="C2323" s="6" t="s">
        <v>1577</v>
      </c>
      <c r="D2323" s="6" t="s">
        <v>1577</v>
      </c>
      <c r="E2323" s="6" t="s">
        <v>1470</v>
      </c>
      <c r="F2323" s="6" t="s">
        <v>1469</v>
      </c>
      <c r="G2323" s="37" t="s">
        <v>1468</v>
      </c>
      <c r="H2323" s="6" t="s">
        <v>1578</v>
      </c>
      <c r="I2323" s="6" t="s">
        <v>1163</v>
      </c>
      <c r="J2323" s="6" t="s">
        <v>1587</v>
      </c>
      <c r="K2323" s="12">
        <v>12.5</v>
      </c>
      <c r="L2323" s="9">
        <v>26.66</v>
      </c>
      <c r="M2323" s="12">
        <f t="shared" si="319"/>
        <v>333.25</v>
      </c>
      <c r="O2323" s="11">
        <f t="shared" si="311"/>
        <v>12.5</v>
      </c>
      <c r="P2323" s="12">
        <f t="shared" si="312"/>
        <v>0</v>
      </c>
      <c r="Q2323" s="12">
        <f t="shared" si="313"/>
        <v>12.5</v>
      </c>
      <c r="R2323" s="6" t="str">
        <f t="shared" si="314"/>
        <v>YES</v>
      </c>
      <c r="S2323" s="6" t="str">
        <f t="shared" si="317"/>
        <v>YES</v>
      </c>
      <c r="T2323" s="12">
        <f t="shared" si="318"/>
        <v>333.25</v>
      </c>
      <c r="U2323" s="12">
        <f t="shared" si="315"/>
        <v>333.25</v>
      </c>
      <c r="V2323" s="12">
        <f t="shared" si="316"/>
        <v>0</v>
      </c>
    </row>
    <row r="2324" spans="1:22" x14ac:dyDescent="0.25">
      <c r="A2324" s="6" t="s">
        <v>24</v>
      </c>
      <c r="B2324" s="6" t="s">
        <v>23</v>
      </c>
      <c r="C2324" s="6" t="s">
        <v>1577</v>
      </c>
      <c r="D2324" s="6" t="s">
        <v>1577</v>
      </c>
      <c r="E2324" s="6" t="s">
        <v>1470</v>
      </c>
      <c r="F2324" s="6" t="s">
        <v>1469</v>
      </c>
      <c r="G2324" s="37" t="s">
        <v>1468</v>
      </c>
      <c r="H2324" s="6" t="s">
        <v>1578</v>
      </c>
      <c r="I2324" s="6" t="s">
        <v>1163</v>
      </c>
      <c r="J2324" s="6" t="s">
        <v>1480</v>
      </c>
      <c r="K2324" s="12">
        <v>5</v>
      </c>
      <c r="L2324" s="9">
        <v>150.43</v>
      </c>
      <c r="M2324" s="12">
        <f t="shared" si="319"/>
        <v>752.15000000000009</v>
      </c>
      <c r="N2324" s="12">
        <v>6973.42</v>
      </c>
      <c r="O2324" s="11">
        <f t="shared" si="311"/>
        <v>5</v>
      </c>
      <c r="P2324" s="12">
        <f t="shared" si="312"/>
        <v>46.356577810277201</v>
      </c>
      <c r="Q2324" s="12">
        <f t="shared" si="313"/>
        <v>51.356577810277201</v>
      </c>
      <c r="R2324" s="6" t="str">
        <f t="shared" si="314"/>
        <v>YES</v>
      </c>
      <c r="S2324" s="6" t="str">
        <f t="shared" si="317"/>
        <v>YES</v>
      </c>
      <c r="T2324" s="12">
        <f t="shared" si="318"/>
        <v>1880.375</v>
      </c>
      <c r="U2324" s="12">
        <f t="shared" si="315"/>
        <v>7725.57</v>
      </c>
      <c r="V2324" s="12">
        <f t="shared" si="316"/>
        <v>-5845.1949999999997</v>
      </c>
    </row>
    <row r="2325" spans="1:22" x14ac:dyDescent="0.25">
      <c r="A2325" s="6" t="s">
        <v>24</v>
      </c>
      <c r="B2325" s="6" t="s">
        <v>23</v>
      </c>
      <c r="C2325" s="6" t="s">
        <v>1577</v>
      </c>
      <c r="D2325" s="6" t="s">
        <v>1577</v>
      </c>
      <c r="E2325" s="6" t="s">
        <v>1470</v>
      </c>
      <c r="F2325" s="6" t="s">
        <v>1469</v>
      </c>
      <c r="G2325" s="37" t="s">
        <v>1468</v>
      </c>
      <c r="H2325" s="6" t="s">
        <v>1578</v>
      </c>
      <c r="I2325" s="6" t="s">
        <v>1163</v>
      </c>
      <c r="J2325" s="6" t="s">
        <v>1480</v>
      </c>
      <c r="K2325" s="12">
        <v>25</v>
      </c>
      <c r="L2325" s="9">
        <v>13.23</v>
      </c>
      <c r="M2325" s="12">
        <f t="shared" si="319"/>
        <v>330.75</v>
      </c>
      <c r="N2325" s="12">
        <v>613.29999999999995</v>
      </c>
      <c r="O2325" s="11">
        <f t="shared" si="311"/>
        <v>25</v>
      </c>
      <c r="P2325" s="12">
        <f t="shared" si="312"/>
        <v>46.356764928193492</v>
      </c>
      <c r="Q2325" s="12">
        <f t="shared" si="313"/>
        <v>71.356764928193499</v>
      </c>
      <c r="R2325" s="6" t="str">
        <f t="shared" si="314"/>
        <v>YES</v>
      </c>
      <c r="S2325" s="6" t="str">
        <f t="shared" si="317"/>
        <v>YES</v>
      </c>
      <c r="T2325" s="12">
        <f t="shared" si="318"/>
        <v>165.375</v>
      </c>
      <c r="U2325" s="12">
        <f t="shared" si="315"/>
        <v>944.05</v>
      </c>
      <c r="V2325" s="12">
        <f t="shared" si="316"/>
        <v>-778.67499999999995</v>
      </c>
    </row>
    <row r="2326" spans="1:22" x14ac:dyDescent="0.25">
      <c r="A2326" s="6" t="s">
        <v>24</v>
      </c>
      <c r="B2326" s="6" t="s">
        <v>23</v>
      </c>
      <c r="C2326" s="6" t="s">
        <v>1577</v>
      </c>
      <c r="D2326" s="6" t="s">
        <v>1577</v>
      </c>
      <c r="E2326" s="6" t="s">
        <v>1470</v>
      </c>
      <c r="F2326" s="6" t="s">
        <v>1469</v>
      </c>
      <c r="G2326" s="37" t="s">
        <v>1468</v>
      </c>
      <c r="H2326" s="6" t="s">
        <v>1578</v>
      </c>
      <c r="I2326" s="6" t="s">
        <v>1163</v>
      </c>
      <c r="J2326" s="6" t="s">
        <v>1588</v>
      </c>
      <c r="K2326" s="12">
        <v>5</v>
      </c>
      <c r="L2326" s="9">
        <v>224.78</v>
      </c>
      <c r="M2326" s="12">
        <f t="shared" si="319"/>
        <v>1123.9000000000001</v>
      </c>
      <c r="N2326" s="12">
        <f>125+7212.15+87.68</f>
        <v>7424.83</v>
      </c>
      <c r="O2326" s="11">
        <f t="shared" si="311"/>
        <v>5</v>
      </c>
      <c r="P2326" s="12">
        <f t="shared" si="312"/>
        <v>33.031541952130972</v>
      </c>
      <c r="Q2326" s="12">
        <f t="shared" si="313"/>
        <v>38.031541952130972</v>
      </c>
      <c r="R2326" s="6" t="str">
        <f t="shared" si="314"/>
        <v>YES</v>
      </c>
      <c r="S2326" s="6" t="str">
        <f t="shared" si="317"/>
        <v>YES</v>
      </c>
      <c r="T2326" s="12">
        <f t="shared" si="318"/>
        <v>2809.75</v>
      </c>
      <c r="U2326" s="12">
        <f t="shared" si="315"/>
        <v>8548.73</v>
      </c>
      <c r="V2326" s="12">
        <f t="shared" si="316"/>
        <v>-5738.98</v>
      </c>
    </row>
    <row r="2327" spans="1:22" x14ac:dyDescent="0.25">
      <c r="A2327" s="6" t="s">
        <v>24</v>
      </c>
      <c r="B2327" s="6" t="s">
        <v>23</v>
      </c>
      <c r="C2327" s="6" t="s">
        <v>1577</v>
      </c>
      <c r="D2327" s="6" t="s">
        <v>1577</v>
      </c>
      <c r="E2327" s="6" t="s">
        <v>1470</v>
      </c>
      <c r="F2327" s="6" t="s">
        <v>1469</v>
      </c>
      <c r="G2327" s="37" t="s">
        <v>1468</v>
      </c>
      <c r="H2327" s="6" t="s">
        <v>1578</v>
      </c>
      <c r="I2327" s="6" t="s">
        <v>1163</v>
      </c>
      <c r="J2327" s="6" t="s">
        <v>1589</v>
      </c>
      <c r="K2327" s="12">
        <v>5</v>
      </c>
      <c r="L2327" s="9">
        <v>106.42</v>
      </c>
      <c r="M2327" s="12">
        <f t="shared" si="319"/>
        <v>532.1</v>
      </c>
      <c r="N2327" s="12">
        <f>35+3015.51</f>
        <v>3050.51</v>
      </c>
      <c r="O2327" s="11">
        <f t="shared" si="311"/>
        <v>5</v>
      </c>
      <c r="P2327" s="12">
        <f t="shared" si="312"/>
        <v>28.664818643112199</v>
      </c>
      <c r="Q2327" s="12">
        <f t="shared" si="313"/>
        <v>33.664818643112199</v>
      </c>
      <c r="R2327" s="6" t="str">
        <f t="shared" si="314"/>
        <v>YES</v>
      </c>
      <c r="S2327" s="6" t="str">
        <f t="shared" si="317"/>
        <v>YES</v>
      </c>
      <c r="T2327" s="12">
        <f t="shared" si="318"/>
        <v>1330.25</v>
      </c>
      <c r="U2327" s="12">
        <f t="shared" si="315"/>
        <v>3582.61</v>
      </c>
      <c r="V2327" s="12">
        <f t="shared" si="316"/>
        <v>-2252.36</v>
      </c>
    </row>
    <row r="2328" spans="1:22" x14ac:dyDescent="0.25">
      <c r="A2328" s="6" t="s">
        <v>24</v>
      </c>
      <c r="B2328" s="6" t="s">
        <v>23</v>
      </c>
      <c r="C2328" s="6" t="s">
        <v>1577</v>
      </c>
      <c r="D2328" s="6" t="s">
        <v>1577</v>
      </c>
      <c r="E2328" s="6" t="s">
        <v>1470</v>
      </c>
      <c r="F2328" s="6" t="s">
        <v>1469</v>
      </c>
      <c r="G2328" s="37" t="s">
        <v>1468</v>
      </c>
      <c r="H2328" s="6" t="s">
        <v>1578</v>
      </c>
      <c r="I2328" s="6" t="s">
        <v>1163</v>
      </c>
      <c r="J2328" s="6" t="s">
        <v>1590</v>
      </c>
      <c r="K2328" s="12">
        <v>5</v>
      </c>
      <c r="L2328" s="9">
        <v>110.3</v>
      </c>
      <c r="M2328" s="12">
        <f t="shared" si="319"/>
        <v>551.5</v>
      </c>
      <c r="N2328" s="12">
        <f>85+3334.63</f>
        <v>3419.63</v>
      </c>
      <c r="O2328" s="11">
        <f t="shared" si="311"/>
        <v>5</v>
      </c>
      <c r="P2328" s="12">
        <f t="shared" si="312"/>
        <v>31.002991840435179</v>
      </c>
      <c r="Q2328" s="12">
        <f t="shared" si="313"/>
        <v>36.002991840435179</v>
      </c>
      <c r="R2328" s="6" t="str">
        <f t="shared" si="314"/>
        <v>YES</v>
      </c>
      <c r="S2328" s="6" t="str">
        <f t="shared" si="317"/>
        <v>YES</v>
      </c>
      <c r="T2328" s="12">
        <f t="shared" si="318"/>
        <v>1378.75</v>
      </c>
      <c r="U2328" s="12">
        <f t="shared" si="315"/>
        <v>3971.13</v>
      </c>
      <c r="V2328" s="12">
        <f t="shared" si="316"/>
        <v>-2592.38</v>
      </c>
    </row>
    <row r="2329" spans="1:22" x14ac:dyDescent="0.25">
      <c r="A2329" s="6" t="s">
        <v>24</v>
      </c>
      <c r="B2329" s="6" t="s">
        <v>23</v>
      </c>
      <c r="C2329" s="6" t="s">
        <v>1577</v>
      </c>
      <c r="D2329" s="6" t="s">
        <v>1577</v>
      </c>
      <c r="E2329" s="6" t="s">
        <v>1470</v>
      </c>
      <c r="F2329" s="6" t="s">
        <v>1469</v>
      </c>
      <c r="G2329" s="37" t="s">
        <v>1468</v>
      </c>
      <c r="H2329" s="6" t="s">
        <v>1578</v>
      </c>
      <c r="I2329" s="6" t="s">
        <v>1163</v>
      </c>
      <c r="J2329" s="6" t="s">
        <v>1591</v>
      </c>
      <c r="K2329" s="12">
        <v>5</v>
      </c>
      <c r="L2329" s="9">
        <v>9.1300000000000008</v>
      </c>
      <c r="M2329" s="12">
        <f t="shared" si="319"/>
        <v>45.650000000000006</v>
      </c>
      <c r="N2329" s="12">
        <v>449.59</v>
      </c>
      <c r="O2329" s="11">
        <f t="shared" si="311"/>
        <v>5</v>
      </c>
      <c r="P2329" s="12">
        <f t="shared" si="312"/>
        <v>49.243154435925511</v>
      </c>
      <c r="Q2329" s="12">
        <f t="shared" si="313"/>
        <v>54.243154435925518</v>
      </c>
      <c r="R2329" s="6" t="str">
        <f t="shared" si="314"/>
        <v>YES</v>
      </c>
      <c r="S2329" s="6" t="str">
        <f t="shared" si="317"/>
        <v>YES</v>
      </c>
      <c r="T2329" s="12">
        <f t="shared" si="318"/>
        <v>114.12500000000001</v>
      </c>
      <c r="U2329" s="12">
        <f t="shared" si="315"/>
        <v>495.24</v>
      </c>
      <c r="V2329" s="12">
        <f t="shared" si="316"/>
        <v>-381.11500000000001</v>
      </c>
    </row>
    <row r="2330" spans="1:22" x14ac:dyDescent="0.25">
      <c r="A2330" s="6" t="s">
        <v>24</v>
      </c>
      <c r="B2330" s="6" t="s">
        <v>23</v>
      </c>
      <c r="C2330" s="6" t="s">
        <v>1577</v>
      </c>
      <c r="D2330" s="6" t="s">
        <v>1577</v>
      </c>
      <c r="E2330" s="6" t="s">
        <v>1470</v>
      </c>
      <c r="F2330" s="6" t="s">
        <v>1469</v>
      </c>
      <c r="G2330" s="37" t="s">
        <v>1468</v>
      </c>
      <c r="H2330" s="6" t="s">
        <v>1578</v>
      </c>
      <c r="I2330" s="6" t="s">
        <v>1163</v>
      </c>
      <c r="J2330" s="6" t="s">
        <v>1592</v>
      </c>
      <c r="K2330" s="12">
        <v>5</v>
      </c>
      <c r="L2330" s="9">
        <v>55.62</v>
      </c>
      <c r="M2330" s="12">
        <f t="shared" si="319"/>
        <v>278.09999999999997</v>
      </c>
      <c r="N2330" s="12">
        <f>50+2393.89+87.68</f>
        <v>2531.5699999999997</v>
      </c>
      <c r="O2330" s="11">
        <f t="shared" si="311"/>
        <v>5</v>
      </c>
      <c r="P2330" s="12">
        <f t="shared" si="312"/>
        <v>45.515462064005753</v>
      </c>
      <c r="Q2330" s="12">
        <f t="shared" si="313"/>
        <v>50.515462064005746</v>
      </c>
      <c r="R2330" s="6" t="str">
        <f t="shared" si="314"/>
        <v>YES</v>
      </c>
      <c r="S2330" s="6" t="str">
        <f t="shared" si="317"/>
        <v>YES</v>
      </c>
      <c r="T2330" s="12">
        <f t="shared" si="318"/>
        <v>695.25</v>
      </c>
      <c r="U2330" s="12">
        <f t="shared" si="315"/>
        <v>2809.6699999999996</v>
      </c>
      <c r="V2330" s="12">
        <f t="shared" si="316"/>
        <v>-2114.4199999999996</v>
      </c>
    </row>
    <row r="2331" spans="1:22" x14ac:dyDescent="0.25">
      <c r="A2331" s="6" t="s">
        <v>24</v>
      </c>
      <c r="B2331" s="6" t="s">
        <v>23</v>
      </c>
      <c r="C2331" s="6" t="s">
        <v>1577</v>
      </c>
      <c r="D2331" s="6" t="s">
        <v>1577</v>
      </c>
      <c r="E2331" s="6" t="s">
        <v>1470</v>
      </c>
      <c r="F2331" s="6" t="s">
        <v>1469</v>
      </c>
      <c r="G2331" s="37" t="s">
        <v>1468</v>
      </c>
      <c r="H2331" s="6" t="s">
        <v>1578</v>
      </c>
      <c r="I2331" s="6" t="s">
        <v>1163</v>
      </c>
      <c r="J2331" s="6" t="s">
        <v>1593</v>
      </c>
      <c r="K2331" s="12">
        <v>5</v>
      </c>
      <c r="L2331" s="9">
        <v>107.16</v>
      </c>
      <c r="M2331" s="12">
        <f t="shared" si="319"/>
        <v>535.79999999999995</v>
      </c>
      <c r="N2331" s="12">
        <f>90+3873.94+66.45</f>
        <v>4030.39</v>
      </c>
      <c r="O2331" s="11">
        <f t="shared" si="311"/>
        <v>5</v>
      </c>
      <c r="P2331" s="12">
        <f t="shared" si="312"/>
        <v>37.610955580440461</v>
      </c>
      <c r="Q2331" s="12">
        <f t="shared" si="313"/>
        <v>42.610955580440461</v>
      </c>
      <c r="R2331" s="6" t="str">
        <f t="shared" si="314"/>
        <v>YES</v>
      </c>
      <c r="S2331" s="6" t="str">
        <f t="shared" si="317"/>
        <v>YES</v>
      </c>
      <c r="T2331" s="12">
        <f t="shared" si="318"/>
        <v>1339.5</v>
      </c>
      <c r="U2331" s="12">
        <f t="shared" si="315"/>
        <v>4566.1899999999996</v>
      </c>
      <c r="V2331" s="12">
        <f t="shared" si="316"/>
        <v>-3226.6899999999996</v>
      </c>
    </row>
    <row r="2332" spans="1:22" x14ac:dyDescent="0.25">
      <c r="A2332" s="6" t="s">
        <v>24</v>
      </c>
      <c r="B2332" s="6" t="s">
        <v>23</v>
      </c>
      <c r="C2332" s="6" t="s">
        <v>1577</v>
      </c>
      <c r="D2332" s="6" t="s">
        <v>1577</v>
      </c>
      <c r="E2332" s="6" t="s">
        <v>1470</v>
      </c>
      <c r="F2332" s="6" t="s">
        <v>1469</v>
      </c>
      <c r="G2332" s="37" t="s">
        <v>1468</v>
      </c>
      <c r="H2332" s="6" t="s">
        <v>1578</v>
      </c>
      <c r="I2332" s="6" t="s">
        <v>1163</v>
      </c>
      <c r="J2332" s="6" t="s">
        <v>1594</v>
      </c>
      <c r="K2332" s="12">
        <v>5</v>
      </c>
      <c r="L2332" s="9">
        <v>80.349999999999994</v>
      </c>
      <c r="M2332" s="12">
        <f t="shared" si="319"/>
        <v>401.75</v>
      </c>
      <c r="N2332" s="12">
        <f>40+2534.86</f>
        <v>2574.86</v>
      </c>
      <c r="O2332" s="11">
        <f t="shared" ref="O2332:O2395" si="320">M2332/L2332</f>
        <v>5</v>
      </c>
      <c r="P2332" s="12">
        <f t="shared" si="312"/>
        <v>32.045550715619171</v>
      </c>
      <c r="Q2332" s="12">
        <f t="shared" si="313"/>
        <v>37.045550715619171</v>
      </c>
      <c r="R2332" s="6" t="str">
        <f t="shared" si="314"/>
        <v>YES</v>
      </c>
      <c r="S2332" s="6" t="str">
        <f t="shared" si="317"/>
        <v>YES</v>
      </c>
      <c r="T2332" s="12">
        <f t="shared" si="318"/>
        <v>1004.3749999999999</v>
      </c>
      <c r="U2332" s="12">
        <f t="shared" si="315"/>
        <v>2976.61</v>
      </c>
      <c r="V2332" s="12">
        <f t="shared" si="316"/>
        <v>-1972.2350000000001</v>
      </c>
    </row>
    <row r="2333" spans="1:22" x14ac:dyDescent="0.25">
      <c r="A2333" s="6" t="s">
        <v>24</v>
      </c>
      <c r="B2333" s="6" t="s">
        <v>23</v>
      </c>
      <c r="C2333" s="6" t="s">
        <v>1577</v>
      </c>
      <c r="D2333" s="6" t="s">
        <v>1577</v>
      </c>
      <c r="E2333" s="6" t="s">
        <v>1470</v>
      </c>
      <c r="F2333" s="6" t="s">
        <v>1469</v>
      </c>
      <c r="G2333" s="37" t="s">
        <v>1468</v>
      </c>
      <c r="H2333" s="6" t="s">
        <v>1578</v>
      </c>
      <c r="I2333" s="6" t="s">
        <v>1163</v>
      </c>
      <c r="J2333" s="6" t="s">
        <v>1595</v>
      </c>
      <c r="K2333" s="12">
        <v>5</v>
      </c>
      <c r="L2333" s="9">
        <v>10.23</v>
      </c>
      <c r="M2333" s="12">
        <f t="shared" si="319"/>
        <v>51.150000000000006</v>
      </c>
      <c r="N2333" s="12">
        <v>251.1</v>
      </c>
      <c r="O2333" s="11">
        <f t="shared" si="320"/>
        <v>5</v>
      </c>
      <c r="P2333" s="12">
        <f t="shared" si="312"/>
        <v>24.545454545454543</v>
      </c>
      <c r="Q2333" s="12">
        <f t="shared" si="313"/>
        <v>29.545454545454543</v>
      </c>
      <c r="R2333" s="6" t="str">
        <f t="shared" si="314"/>
        <v>YES</v>
      </c>
      <c r="S2333" s="6" t="str">
        <f t="shared" si="317"/>
        <v>YES</v>
      </c>
      <c r="T2333" s="12">
        <f t="shared" si="318"/>
        <v>127.875</v>
      </c>
      <c r="U2333" s="12">
        <f t="shared" si="315"/>
        <v>302.25</v>
      </c>
      <c r="V2333" s="12">
        <f t="shared" si="316"/>
        <v>-174.375</v>
      </c>
    </row>
    <row r="2334" spans="1:22" x14ac:dyDescent="0.25">
      <c r="A2334" s="6" t="s">
        <v>24</v>
      </c>
      <c r="B2334" s="6" t="s">
        <v>23</v>
      </c>
      <c r="C2334" s="6" t="s">
        <v>1577</v>
      </c>
      <c r="D2334" s="6" t="s">
        <v>1577</v>
      </c>
      <c r="E2334" s="6" t="s">
        <v>1470</v>
      </c>
      <c r="F2334" s="6" t="s">
        <v>1469</v>
      </c>
      <c r="G2334" s="37" t="s">
        <v>1468</v>
      </c>
      <c r="H2334" s="6" t="s">
        <v>1578</v>
      </c>
      <c r="I2334" s="6" t="s">
        <v>1163</v>
      </c>
      <c r="J2334" s="6" t="s">
        <v>1596</v>
      </c>
      <c r="K2334" s="12">
        <v>5</v>
      </c>
      <c r="L2334" s="9">
        <v>6.28</v>
      </c>
      <c r="M2334" s="12">
        <f t="shared" si="319"/>
        <v>31.400000000000002</v>
      </c>
      <c r="N2334" s="12">
        <v>236.9</v>
      </c>
      <c r="O2334" s="11">
        <f t="shared" si="320"/>
        <v>5</v>
      </c>
      <c r="P2334" s="12">
        <f t="shared" si="312"/>
        <v>37.722929936305732</v>
      </c>
      <c r="Q2334" s="12">
        <f t="shared" si="313"/>
        <v>42.722929936305732</v>
      </c>
      <c r="R2334" s="6" t="str">
        <f t="shared" si="314"/>
        <v>YES</v>
      </c>
      <c r="S2334" s="6" t="str">
        <f t="shared" si="317"/>
        <v>YES</v>
      </c>
      <c r="T2334" s="12">
        <f t="shared" si="318"/>
        <v>78.5</v>
      </c>
      <c r="U2334" s="12">
        <f t="shared" si="315"/>
        <v>268.3</v>
      </c>
      <c r="V2334" s="12">
        <f t="shared" si="316"/>
        <v>-189.8</v>
      </c>
    </row>
    <row r="2335" spans="1:22" x14ac:dyDescent="0.25">
      <c r="A2335" s="6" t="s">
        <v>24</v>
      </c>
      <c r="B2335" s="6" t="s">
        <v>23</v>
      </c>
      <c r="C2335" s="6" t="s">
        <v>1577</v>
      </c>
      <c r="D2335" s="6" t="s">
        <v>1577</v>
      </c>
      <c r="E2335" s="6" t="s">
        <v>1470</v>
      </c>
      <c r="F2335" s="6" t="s">
        <v>1469</v>
      </c>
      <c r="G2335" s="37" t="s">
        <v>1468</v>
      </c>
      <c r="H2335" s="6" t="s">
        <v>1578</v>
      </c>
      <c r="I2335" s="6" t="s">
        <v>1163</v>
      </c>
      <c r="J2335" s="6" t="s">
        <v>1597</v>
      </c>
      <c r="K2335" s="12">
        <v>5</v>
      </c>
      <c r="L2335" s="9">
        <v>29.63</v>
      </c>
      <c r="M2335" s="12">
        <f t="shared" si="319"/>
        <v>148.15</v>
      </c>
      <c r="N2335" s="12">
        <v>926.81</v>
      </c>
      <c r="O2335" s="11">
        <f t="shared" si="320"/>
        <v>5</v>
      </c>
      <c r="P2335" s="12">
        <f t="shared" si="312"/>
        <v>31.279446506918664</v>
      </c>
      <c r="Q2335" s="12">
        <f t="shared" si="313"/>
        <v>36.279446506918667</v>
      </c>
      <c r="R2335" s="6" t="str">
        <f t="shared" si="314"/>
        <v>YES</v>
      </c>
      <c r="S2335" s="6" t="str">
        <f t="shared" si="317"/>
        <v>YES</v>
      </c>
      <c r="T2335" s="12">
        <f t="shared" si="318"/>
        <v>370.375</v>
      </c>
      <c r="U2335" s="12">
        <f t="shared" si="315"/>
        <v>1074.96</v>
      </c>
      <c r="V2335" s="12">
        <f t="shared" si="316"/>
        <v>-704.58500000000004</v>
      </c>
    </row>
    <row r="2336" spans="1:22" x14ac:dyDescent="0.25">
      <c r="A2336" s="6" t="s">
        <v>24</v>
      </c>
      <c r="B2336" s="6" t="s">
        <v>23</v>
      </c>
      <c r="C2336" s="6" t="s">
        <v>1577</v>
      </c>
      <c r="D2336" s="6" t="s">
        <v>1577</v>
      </c>
      <c r="E2336" s="6" t="s">
        <v>1470</v>
      </c>
      <c r="F2336" s="6" t="s">
        <v>1469</v>
      </c>
      <c r="G2336" s="37" t="s">
        <v>1468</v>
      </c>
      <c r="H2336" s="6" t="s">
        <v>1578</v>
      </c>
      <c r="I2336" s="6" t="s">
        <v>1163</v>
      </c>
      <c r="J2336" s="6" t="s">
        <v>1598</v>
      </c>
      <c r="K2336" s="12">
        <v>5</v>
      </c>
      <c r="L2336" s="9">
        <v>9.98</v>
      </c>
      <c r="M2336" s="12">
        <f t="shared" si="319"/>
        <v>49.900000000000006</v>
      </c>
      <c r="N2336" s="12">
        <v>272.56</v>
      </c>
      <c r="O2336" s="11">
        <f t="shared" si="320"/>
        <v>5</v>
      </c>
      <c r="P2336" s="12">
        <f t="shared" si="312"/>
        <v>27.31062124248497</v>
      </c>
      <c r="Q2336" s="12">
        <f t="shared" si="313"/>
        <v>32.31062124248497</v>
      </c>
      <c r="R2336" s="6" t="str">
        <f t="shared" si="314"/>
        <v>YES</v>
      </c>
      <c r="S2336" s="6" t="str">
        <f t="shared" si="317"/>
        <v>YES</v>
      </c>
      <c r="T2336" s="12">
        <f t="shared" si="318"/>
        <v>124.75</v>
      </c>
      <c r="U2336" s="12">
        <f t="shared" si="315"/>
        <v>322.46000000000004</v>
      </c>
      <c r="V2336" s="12">
        <f t="shared" si="316"/>
        <v>-197.71000000000004</v>
      </c>
    </row>
    <row r="2337" spans="1:22" x14ac:dyDescent="0.25">
      <c r="A2337" s="6" t="s">
        <v>24</v>
      </c>
      <c r="B2337" s="6" t="s">
        <v>23</v>
      </c>
      <c r="C2337" s="6" t="s">
        <v>1577</v>
      </c>
      <c r="D2337" s="6" t="s">
        <v>1577</v>
      </c>
      <c r="E2337" s="6" t="s">
        <v>1470</v>
      </c>
      <c r="F2337" s="6" t="s">
        <v>1469</v>
      </c>
      <c r="G2337" s="37" t="s">
        <v>1468</v>
      </c>
      <c r="H2337" s="6" t="s">
        <v>1578</v>
      </c>
      <c r="I2337" s="6" t="s">
        <v>1163</v>
      </c>
      <c r="J2337" s="6" t="s">
        <v>1599</v>
      </c>
      <c r="K2337" s="12">
        <v>5</v>
      </c>
      <c r="L2337" s="9">
        <v>166.04</v>
      </c>
      <c r="M2337" s="12">
        <f t="shared" si="319"/>
        <v>830.19999999999993</v>
      </c>
      <c r="N2337" s="12">
        <f>147+6218.34</f>
        <v>6365.34</v>
      </c>
      <c r="O2337" s="11">
        <f t="shared" si="320"/>
        <v>5</v>
      </c>
      <c r="P2337" s="12">
        <f t="shared" si="312"/>
        <v>38.336184052035655</v>
      </c>
      <c r="Q2337" s="12">
        <f t="shared" si="313"/>
        <v>43.336184052035655</v>
      </c>
      <c r="R2337" s="6" t="str">
        <f t="shared" si="314"/>
        <v>YES</v>
      </c>
      <c r="S2337" s="6" t="str">
        <f t="shared" si="317"/>
        <v>YES</v>
      </c>
      <c r="T2337" s="12">
        <f t="shared" si="318"/>
        <v>2075.5</v>
      </c>
      <c r="U2337" s="12">
        <f t="shared" si="315"/>
        <v>7195.54</v>
      </c>
      <c r="V2337" s="12">
        <f t="shared" si="316"/>
        <v>-5120.04</v>
      </c>
    </row>
    <row r="2338" spans="1:22" x14ac:dyDescent="0.25">
      <c r="A2338" s="6" t="s">
        <v>24</v>
      </c>
      <c r="B2338" s="6" t="s">
        <v>23</v>
      </c>
      <c r="C2338" s="6" t="s">
        <v>1577</v>
      </c>
      <c r="D2338" s="6" t="s">
        <v>1577</v>
      </c>
      <c r="E2338" s="6" t="s">
        <v>1470</v>
      </c>
      <c r="F2338" s="6" t="s">
        <v>1469</v>
      </c>
      <c r="G2338" s="37" t="s">
        <v>1468</v>
      </c>
      <c r="H2338" s="6" t="s">
        <v>1578</v>
      </c>
      <c r="I2338" s="6" t="s">
        <v>1163</v>
      </c>
      <c r="J2338" s="6" t="s">
        <v>1600</v>
      </c>
      <c r="K2338" s="12">
        <v>5</v>
      </c>
      <c r="L2338" s="9">
        <v>173.92</v>
      </c>
      <c r="M2338" s="12">
        <f t="shared" si="319"/>
        <v>869.59999999999991</v>
      </c>
      <c r="N2338" s="12">
        <f>189.31+6801.72+207</f>
        <v>7198.0300000000007</v>
      </c>
      <c r="O2338" s="11">
        <f t="shared" si="320"/>
        <v>5</v>
      </c>
      <c r="P2338" s="12">
        <f t="shared" si="312"/>
        <v>41.387017019319231</v>
      </c>
      <c r="Q2338" s="12">
        <f t="shared" si="313"/>
        <v>46.387017019319238</v>
      </c>
      <c r="R2338" s="6" t="str">
        <f t="shared" si="314"/>
        <v>YES</v>
      </c>
      <c r="S2338" s="6" t="str">
        <f t="shared" si="317"/>
        <v>YES</v>
      </c>
      <c r="T2338" s="12">
        <f t="shared" si="318"/>
        <v>2174</v>
      </c>
      <c r="U2338" s="12">
        <f t="shared" si="315"/>
        <v>8067.630000000001</v>
      </c>
      <c r="V2338" s="12">
        <f t="shared" si="316"/>
        <v>-5893.630000000001</v>
      </c>
    </row>
    <row r="2339" spans="1:22" x14ac:dyDescent="0.25">
      <c r="A2339" s="6" t="s">
        <v>24</v>
      </c>
      <c r="B2339" s="6" t="s">
        <v>23</v>
      </c>
      <c r="C2339" s="6" t="s">
        <v>1577</v>
      </c>
      <c r="D2339" s="6" t="s">
        <v>1577</v>
      </c>
      <c r="E2339" s="6" t="s">
        <v>1470</v>
      </c>
      <c r="F2339" s="6" t="s">
        <v>1469</v>
      </c>
      <c r="G2339" s="37" t="s">
        <v>1468</v>
      </c>
      <c r="H2339" s="6" t="s">
        <v>1578</v>
      </c>
      <c r="I2339" s="6" t="s">
        <v>1163</v>
      </c>
      <c r="J2339" s="6" t="s">
        <v>1601</v>
      </c>
      <c r="K2339" s="12">
        <v>5</v>
      </c>
      <c r="L2339" s="9">
        <v>182.92</v>
      </c>
      <c r="M2339" s="12">
        <f t="shared" si="319"/>
        <v>914.59999999999991</v>
      </c>
      <c r="N2339" s="12">
        <f>173+7366.07+207</f>
        <v>7746.07</v>
      </c>
      <c r="O2339" s="11">
        <f t="shared" si="320"/>
        <v>5</v>
      </c>
      <c r="P2339" s="12">
        <f t="shared" si="312"/>
        <v>42.346763612508198</v>
      </c>
      <c r="Q2339" s="12">
        <f t="shared" si="313"/>
        <v>47.346763612508205</v>
      </c>
      <c r="R2339" s="6" t="str">
        <f t="shared" si="314"/>
        <v>YES</v>
      </c>
      <c r="S2339" s="6" t="str">
        <f t="shared" si="317"/>
        <v>YES</v>
      </c>
      <c r="T2339" s="12">
        <f t="shared" si="318"/>
        <v>2286.5</v>
      </c>
      <c r="U2339" s="12">
        <f t="shared" si="315"/>
        <v>8660.67</v>
      </c>
      <c r="V2339" s="12">
        <f t="shared" si="316"/>
        <v>-6374.17</v>
      </c>
    </row>
    <row r="2340" spans="1:22" x14ac:dyDescent="0.25">
      <c r="A2340" s="6" t="s">
        <v>24</v>
      </c>
      <c r="B2340" s="6" t="s">
        <v>23</v>
      </c>
      <c r="C2340" s="6" t="s">
        <v>1577</v>
      </c>
      <c r="D2340" s="6" t="s">
        <v>1577</v>
      </c>
      <c r="E2340" s="6" t="s">
        <v>1470</v>
      </c>
      <c r="F2340" s="6" t="s">
        <v>1469</v>
      </c>
      <c r="G2340" s="37" t="s">
        <v>1468</v>
      </c>
      <c r="H2340" s="6" t="s">
        <v>1578</v>
      </c>
      <c r="I2340" s="6" t="s">
        <v>1163</v>
      </c>
      <c r="J2340" s="6" t="s">
        <v>1602</v>
      </c>
      <c r="K2340" s="12">
        <v>5</v>
      </c>
      <c r="L2340" s="9">
        <v>88.87</v>
      </c>
      <c r="M2340" s="12">
        <f t="shared" si="319"/>
        <v>444.35</v>
      </c>
      <c r="N2340" s="12">
        <v>3462.61</v>
      </c>
      <c r="O2340" s="11">
        <f t="shared" si="320"/>
        <v>5</v>
      </c>
      <c r="P2340" s="12">
        <f t="shared" si="312"/>
        <v>38.962642061438054</v>
      </c>
      <c r="Q2340" s="12">
        <f t="shared" si="313"/>
        <v>43.962642061438054</v>
      </c>
      <c r="R2340" s="6" t="str">
        <f t="shared" si="314"/>
        <v>YES</v>
      </c>
      <c r="S2340" s="6" t="str">
        <f t="shared" si="317"/>
        <v>YES</v>
      </c>
      <c r="T2340" s="12">
        <f t="shared" si="318"/>
        <v>1110.875</v>
      </c>
      <c r="U2340" s="12">
        <f t="shared" si="315"/>
        <v>3906.96</v>
      </c>
      <c r="V2340" s="12">
        <f t="shared" si="316"/>
        <v>-2796.085</v>
      </c>
    </row>
    <row r="2341" spans="1:22" x14ac:dyDescent="0.25">
      <c r="A2341" s="6" t="s">
        <v>24</v>
      </c>
      <c r="B2341" s="6" t="s">
        <v>23</v>
      </c>
      <c r="C2341" s="6" t="s">
        <v>1577</v>
      </c>
      <c r="D2341" s="6" t="s">
        <v>1577</v>
      </c>
      <c r="E2341" s="6" t="s">
        <v>1470</v>
      </c>
      <c r="F2341" s="6" t="s">
        <v>1469</v>
      </c>
      <c r="G2341" s="37" t="s">
        <v>1468</v>
      </c>
      <c r="H2341" s="6" t="s">
        <v>1578</v>
      </c>
      <c r="I2341" s="6" t="s">
        <v>1163</v>
      </c>
      <c r="J2341" s="6" t="s">
        <v>1603</v>
      </c>
      <c r="K2341" s="12">
        <v>5</v>
      </c>
      <c r="L2341" s="9">
        <v>26.7</v>
      </c>
      <c r="M2341" s="12">
        <f t="shared" si="319"/>
        <v>133.5</v>
      </c>
      <c r="N2341" s="12">
        <f>588.76+5</f>
        <v>593.76</v>
      </c>
      <c r="O2341" s="11">
        <f t="shared" si="320"/>
        <v>5</v>
      </c>
      <c r="P2341" s="12">
        <f t="shared" si="312"/>
        <v>22.238202247191012</v>
      </c>
      <c r="Q2341" s="12">
        <f t="shared" si="313"/>
        <v>27.238202247191012</v>
      </c>
      <c r="R2341" s="6" t="str">
        <f t="shared" si="314"/>
        <v>YES</v>
      </c>
      <c r="S2341" s="6" t="str">
        <f t="shared" si="317"/>
        <v>YES</v>
      </c>
      <c r="T2341" s="12">
        <f t="shared" si="318"/>
        <v>333.75</v>
      </c>
      <c r="U2341" s="12">
        <f t="shared" si="315"/>
        <v>727.26</v>
      </c>
      <c r="V2341" s="12">
        <f t="shared" si="316"/>
        <v>-393.51</v>
      </c>
    </row>
    <row r="2342" spans="1:22" x14ac:dyDescent="0.25">
      <c r="A2342" s="6" t="s">
        <v>24</v>
      </c>
      <c r="B2342" s="6" t="s">
        <v>23</v>
      </c>
      <c r="C2342" s="6" t="s">
        <v>1577</v>
      </c>
      <c r="D2342" s="6" t="s">
        <v>1577</v>
      </c>
      <c r="E2342" s="6" t="s">
        <v>1470</v>
      </c>
      <c r="F2342" s="6" t="s">
        <v>1469</v>
      </c>
      <c r="G2342" s="37" t="s">
        <v>1468</v>
      </c>
      <c r="H2342" s="6" t="s">
        <v>1578</v>
      </c>
      <c r="I2342" s="6" t="s">
        <v>1163</v>
      </c>
      <c r="J2342" s="6" t="s">
        <v>1604</v>
      </c>
      <c r="K2342" s="12">
        <v>5</v>
      </c>
      <c r="L2342" s="9">
        <v>418.32</v>
      </c>
      <c r="M2342" s="12">
        <f t="shared" si="319"/>
        <v>2091.6</v>
      </c>
      <c r="N2342" s="12">
        <f>17962.05+160</f>
        <v>18122.05</v>
      </c>
      <c r="O2342" s="11">
        <f t="shared" si="320"/>
        <v>5</v>
      </c>
      <c r="P2342" s="12">
        <f t="shared" si="312"/>
        <v>43.321022183973987</v>
      </c>
      <c r="Q2342" s="12">
        <f t="shared" si="313"/>
        <v>48.321022183973987</v>
      </c>
      <c r="R2342" s="6" t="str">
        <f t="shared" si="314"/>
        <v>YES</v>
      </c>
      <c r="S2342" s="6" t="str">
        <f t="shared" si="317"/>
        <v>YES</v>
      </c>
      <c r="T2342" s="12">
        <f t="shared" si="318"/>
        <v>5229</v>
      </c>
      <c r="U2342" s="12">
        <f t="shared" si="315"/>
        <v>20213.649999999998</v>
      </c>
      <c r="V2342" s="12">
        <f t="shared" si="316"/>
        <v>-14984.649999999998</v>
      </c>
    </row>
    <row r="2343" spans="1:22" x14ac:dyDescent="0.25">
      <c r="A2343" s="6" t="s">
        <v>24</v>
      </c>
      <c r="B2343" s="6" t="s">
        <v>23</v>
      </c>
      <c r="C2343" s="6" t="s">
        <v>1577</v>
      </c>
      <c r="D2343" s="6" t="s">
        <v>1577</v>
      </c>
      <c r="E2343" s="6" t="s">
        <v>1470</v>
      </c>
      <c r="F2343" s="6" t="s">
        <v>1469</v>
      </c>
      <c r="G2343" s="37" t="s">
        <v>1468</v>
      </c>
      <c r="H2343" s="6" t="s">
        <v>1578</v>
      </c>
      <c r="I2343" s="6" t="s">
        <v>1163</v>
      </c>
      <c r="J2343" s="6" t="s">
        <v>1605</v>
      </c>
      <c r="K2343" s="12">
        <v>12.5</v>
      </c>
      <c r="L2343" s="9">
        <v>14.86</v>
      </c>
      <c r="M2343" s="12">
        <f t="shared" si="319"/>
        <v>185.75</v>
      </c>
      <c r="O2343" s="11">
        <f t="shared" si="320"/>
        <v>12.5</v>
      </c>
      <c r="P2343" s="12">
        <f t="shared" si="312"/>
        <v>0</v>
      </c>
      <c r="Q2343" s="12">
        <f t="shared" si="313"/>
        <v>12.5</v>
      </c>
      <c r="R2343" s="6" t="str">
        <f t="shared" si="314"/>
        <v>YES</v>
      </c>
      <c r="S2343" s="6" t="str">
        <f t="shared" si="317"/>
        <v>YES</v>
      </c>
      <c r="T2343" s="12">
        <f t="shared" si="318"/>
        <v>185.75</v>
      </c>
      <c r="U2343" s="12">
        <f t="shared" si="315"/>
        <v>185.75</v>
      </c>
      <c r="V2343" s="12">
        <f t="shared" si="316"/>
        <v>0</v>
      </c>
    </row>
    <row r="2344" spans="1:22" x14ac:dyDescent="0.25">
      <c r="A2344" s="6" t="s">
        <v>24</v>
      </c>
      <c r="B2344" s="6" t="s">
        <v>23</v>
      </c>
      <c r="C2344" s="6" t="s">
        <v>1577</v>
      </c>
      <c r="D2344" s="6" t="s">
        <v>1577</v>
      </c>
      <c r="E2344" s="6" t="s">
        <v>1470</v>
      </c>
      <c r="F2344" s="6" t="s">
        <v>1469</v>
      </c>
      <c r="G2344" s="37" t="s">
        <v>1468</v>
      </c>
      <c r="H2344" s="6" t="s">
        <v>1578</v>
      </c>
      <c r="I2344" s="6" t="s">
        <v>1163</v>
      </c>
      <c r="J2344" s="6" t="s">
        <v>1606</v>
      </c>
      <c r="K2344" s="12">
        <v>5</v>
      </c>
      <c r="L2344" s="9">
        <f>152.87+35.13</f>
        <v>188</v>
      </c>
      <c r="M2344" s="12">
        <f t="shared" si="319"/>
        <v>940</v>
      </c>
      <c r="N2344" s="12">
        <f>3111.7+269.2</f>
        <v>3380.8999999999996</v>
      </c>
      <c r="O2344" s="11">
        <f t="shared" si="320"/>
        <v>5</v>
      </c>
      <c r="P2344" s="12">
        <f t="shared" si="312"/>
        <v>17.983510638297869</v>
      </c>
      <c r="Q2344" s="12">
        <f t="shared" si="313"/>
        <v>22.983510638297869</v>
      </c>
      <c r="R2344" s="6" t="str">
        <f t="shared" si="314"/>
        <v>YES</v>
      </c>
      <c r="S2344" s="6" t="str">
        <f t="shared" si="317"/>
        <v>YES</v>
      </c>
      <c r="T2344" s="12">
        <f t="shared" si="318"/>
        <v>2350</v>
      </c>
      <c r="U2344" s="12">
        <f t="shared" si="315"/>
        <v>4320.8999999999996</v>
      </c>
      <c r="V2344" s="12">
        <f t="shared" si="316"/>
        <v>-1970.8999999999996</v>
      </c>
    </row>
    <row r="2345" spans="1:22" x14ac:dyDescent="0.25">
      <c r="A2345" s="6" t="s">
        <v>24</v>
      </c>
      <c r="B2345" s="6" t="s">
        <v>23</v>
      </c>
      <c r="C2345" s="6" t="s">
        <v>1577</v>
      </c>
      <c r="D2345" s="6" t="s">
        <v>1577</v>
      </c>
      <c r="E2345" s="6" t="s">
        <v>1470</v>
      </c>
      <c r="F2345" s="6" t="s">
        <v>1469</v>
      </c>
      <c r="G2345" s="37" t="s">
        <v>1468</v>
      </c>
      <c r="H2345" s="6" t="s">
        <v>1578</v>
      </c>
      <c r="I2345" s="6" t="s">
        <v>1163</v>
      </c>
      <c r="J2345" s="6" t="s">
        <v>1607</v>
      </c>
      <c r="K2345" s="12">
        <v>12.5</v>
      </c>
      <c r="L2345" s="9">
        <v>15.07</v>
      </c>
      <c r="M2345" s="12">
        <f t="shared" si="319"/>
        <v>188.375</v>
      </c>
      <c r="O2345" s="11">
        <f t="shared" si="320"/>
        <v>12.5</v>
      </c>
      <c r="P2345" s="12">
        <f t="shared" si="312"/>
        <v>0</v>
      </c>
      <c r="Q2345" s="12">
        <f t="shared" si="313"/>
        <v>12.5</v>
      </c>
      <c r="R2345" s="6" t="str">
        <f t="shared" si="314"/>
        <v>YES</v>
      </c>
      <c r="S2345" s="6" t="str">
        <f t="shared" si="317"/>
        <v>YES</v>
      </c>
      <c r="T2345" s="12">
        <f t="shared" si="318"/>
        <v>188.375</v>
      </c>
      <c r="U2345" s="12">
        <f t="shared" si="315"/>
        <v>188.375</v>
      </c>
      <c r="V2345" s="12">
        <f t="shared" si="316"/>
        <v>0</v>
      </c>
    </row>
    <row r="2346" spans="1:22" x14ac:dyDescent="0.25">
      <c r="A2346" s="6" t="s">
        <v>24</v>
      </c>
      <c r="B2346" s="6" t="s">
        <v>23</v>
      </c>
      <c r="C2346" s="6" t="s">
        <v>1577</v>
      </c>
      <c r="D2346" s="6" t="s">
        <v>1577</v>
      </c>
      <c r="E2346" s="6" t="s">
        <v>1470</v>
      </c>
      <c r="F2346" s="6" t="s">
        <v>1469</v>
      </c>
      <c r="G2346" s="37" t="s">
        <v>1468</v>
      </c>
      <c r="H2346" s="6" t="s">
        <v>1578</v>
      </c>
      <c r="I2346" s="6" t="s">
        <v>1163</v>
      </c>
      <c r="J2346" s="6" t="s">
        <v>1608</v>
      </c>
      <c r="K2346" s="12">
        <v>5</v>
      </c>
      <c r="L2346" s="9">
        <v>242.4</v>
      </c>
      <c r="M2346" s="12">
        <f t="shared" si="319"/>
        <v>1212</v>
      </c>
      <c r="N2346" s="12">
        <f>3820.77+361.59</f>
        <v>4182.3599999999997</v>
      </c>
      <c r="O2346" s="11">
        <f t="shared" si="320"/>
        <v>5</v>
      </c>
      <c r="P2346" s="12">
        <f t="shared" si="312"/>
        <v>17.253960396039602</v>
      </c>
      <c r="Q2346" s="12">
        <f t="shared" si="313"/>
        <v>22.253960396039602</v>
      </c>
      <c r="R2346" s="6" t="str">
        <f t="shared" si="314"/>
        <v>YES</v>
      </c>
      <c r="S2346" s="6" t="str">
        <f t="shared" si="317"/>
        <v>YES</v>
      </c>
      <c r="T2346" s="12">
        <f t="shared" si="318"/>
        <v>3030</v>
      </c>
      <c r="U2346" s="12">
        <f t="shared" si="315"/>
        <v>5394.36</v>
      </c>
      <c r="V2346" s="12">
        <f t="shared" si="316"/>
        <v>-2364.3599999999997</v>
      </c>
    </row>
    <row r="2347" spans="1:22" x14ac:dyDescent="0.25">
      <c r="A2347" s="6" t="s">
        <v>24</v>
      </c>
      <c r="B2347" s="6" t="s">
        <v>23</v>
      </c>
      <c r="C2347" s="6" t="s">
        <v>1577</v>
      </c>
      <c r="D2347" s="6" t="s">
        <v>1577</v>
      </c>
      <c r="E2347" s="6" t="s">
        <v>1470</v>
      </c>
      <c r="F2347" s="6" t="s">
        <v>1469</v>
      </c>
      <c r="G2347" s="37" t="s">
        <v>1468</v>
      </c>
      <c r="H2347" s="6" t="s">
        <v>1578</v>
      </c>
      <c r="I2347" s="6" t="s">
        <v>1163</v>
      </c>
      <c r="J2347" s="6" t="s">
        <v>1609</v>
      </c>
      <c r="K2347" s="12">
        <v>12.5</v>
      </c>
      <c r="L2347" s="9">
        <v>16.93</v>
      </c>
      <c r="M2347" s="12">
        <f t="shared" si="319"/>
        <v>211.625</v>
      </c>
      <c r="O2347" s="11">
        <f t="shared" si="320"/>
        <v>12.5</v>
      </c>
      <c r="P2347" s="12">
        <f t="shared" si="312"/>
        <v>0</v>
      </c>
      <c r="Q2347" s="12">
        <f t="shared" si="313"/>
        <v>12.5</v>
      </c>
      <c r="R2347" s="6" t="str">
        <f t="shared" si="314"/>
        <v>YES</v>
      </c>
      <c r="S2347" s="6" t="str">
        <f t="shared" si="317"/>
        <v>YES</v>
      </c>
      <c r="T2347" s="12">
        <f t="shared" si="318"/>
        <v>211.625</v>
      </c>
      <c r="U2347" s="12">
        <f t="shared" si="315"/>
        <v>211.625</v>
      </c>
      <c r="V2347" s="12">
        <f t="shared" si="316"/>
        <v>0</v>
      </c>
    </row>
    <row r="2348" spans="1:22" x14ac:dyDescent="0.25">
      <c r="A2348" s="6" t="s">
        <v>24</v>
      </c>
      <c r="B2348" s="6" t="s">
        <v>23</v>
      </c>
      <c r="C2348" s="6" t="s">
        <v>1577</v>
      </c>
      <c r="D2348" s="6" t="s">
        <v>1577</v>
      </c>
      <c r="E2348" s="6" t="s">
        <v>1470</v>
      </c>
      <c r="F2348" s="6" t="s">
        <v>1469</v>
      </c>
      <c r="G2348" s="37" t="s">
        <v>1468</v>
      </c>
      <c r="H2348" s="6" t="s">
        <v>1578</v>
      </c>
      <c r="I2348" s="6" t="s">
        <v>1163</v>
      </c>
      <c r="J2348" s="6" t="s">
        <v>1610</v>
      </c>
      <c r="K2348" s="12">
        <v>5</v>
      </c>
      <c r="L2348" s="9">
        <v>133.75</v>
      </c>
      <c r="M2348" s="12">
        <f t="shared" si="319"/>
        <v>668.75</v>
      </c>
      <c r="N2348" s="12">
        <f>1852.65+85.14</f>
        <v>1937.7900000000002</v>
      </c>
      <c r="O2348" s="11">
        <f t="shared" si="320"/>
        <v>5</v>
      </c>
      <c r="P2348" s="12">
        <f t="shared" si="312"/>
        <v>14.488149532710281</v>
      </c>
      <c r="Q2348" s="12">
        <f t="shared" si="313"/>
        <v>19.488149532710281</v>
      </c>
      <c r="R2348" s="6" t="str">
        <f t="shared" si="314"/>
        <v>YES</v>
      </c>
      <c r="S2348" s="6" t="str">
        <f t="shared" si="317"/>
        <v>YES</v>
      </c>
      <c r="T2348" s="12">
        <f t="shared" si="318"/>
        <v>1671.875</v>
      </c>
      <c r="U2348" s="12">
        <f t="shared" si="315"/>
        <v>2606.54</v>
      </c>
      <c r="V2348" s="12">
        <f t="shared" si="316"/>
        <v>-934.66499999999996</v>
      </c>
    </row>
    <row r="2349" spans="1:22" x14ac:dyDescent="0.25">
      <c r="A2349" s="6" t="s">
        <v>24</v>
      </c>
      <c r="B2349" s="6" t="s">
        <v>23</v>
      </c>
      <c r="C2349" s="6" t="s">
        <v>1577</v>
      </c>
      <c r="D2349" s="6" t="s">
        <v>1577</v>
      </c>
      <c r="E2349" s="6" t="s">
        <v>1470</v>
      </c>
      <c r="F2349" s="6" t="s">
        <v>1469</v>
      </c>
      <c r="G2349" s="37" t="s">
        <v>1468</v>
      </c>
      <c r="H2349" s="6" t="s">
        <v>1578</v>
      </c>
      <c r="I2349" s="6" t="s">
        <v>1163</v>
      </c>
      <c r="J2349" s="6" t="s">
        <v>1611</v>
      </c>
      <c r="K2349" s="12">
        <v>5</v>
      </c>
      <c r="L2349" s="9">
        <v>49.88</v>
      </c>
      <c r="M2349" s="12">
        <f t="shared" si="319"/>
        <v>249.4</v>
      </c>
      <c r="N2349" s="12">
        <f>297.04+251.64</f>
        <v>548.68000000000006</v>
      </c>
      <c r="O2349" s="11">
        <f t="shared" si="320"/>
        <v>5</v>
      </c>
      <c r="P2349" s="12">
        <f t="shared" si="312"/>
        <v>11</v>
      </c>
      <c r="Q2349" s="12">
        <f t="shared" si="313"/>
        <v>16</v>
      </c>
      <c r="R2349" s="6" t="str">
        <f t="shared" si="314"/>
        <v>YES</v>
      </c>
      <c r="S2349" s="6" t="str">
        <f t="shared" si="317"/>
        <v>YES</v>
      </c>
      <c r="T2349" s="12">
        <f t="shared" si="318"/>
        <v>623.5</v>
      </c>
      <c r="U2349" s="12">
        <f t="shared" si="315"/>
        <v>798.08</v>
      </c>
      <c r="V2349" s="12">
        <f t="shared" si="316"/>
        <v>-174.58000000000004</v>
      </c>
    </row>
    <row r="2350" spans="1:22" x14ac:dyDescent="0.25">
      <c r="A2350" s="6" t="s">
        <v>24</v>
      </c>
      <c r="B2350" s="6" t="s">
        <v>23</v>
      </c>
      <c r="C2350" s="6" t="s">
        <v>1577</v>
      </c>
      <c r="D2350" s="6" t="s">
        <v>1577</v>
      </c>
      <c r="E2350" s="6" t="s">
        <v>1470</v>
      </c>
      <c r="F2350" s="6" t="s">
        <v>1469</v>
      </c>
      <c r="G2350" s="37" t="s">
        <v>1468</v>
      </c>
      <c r="H2350" s="6" t="s">
        <v>1578</v>
      </c>
      <c r="I2350" s="6" t="s">
        <v>1163</v>
      </c>
      <c r="J2350" s="6" t="s">
        <v>1612</v>
      </c>
      <c r="K2350" s="12">
        <v>5</v>
      </c>
      <c r="L2350" s="9">
        <v>175.86</v>
      </c>
      <c r="M2350" s="12">
        <f t="shared" si="319"/>
        <v>879.30000000000007</v>
      </c>
      <c r="N2350" s="12">
        <f>1238.5+813.21</f>
        <v>2051.71</v>
      </c>
      <c r="O2350" s="11">
        <f t="shared" si="320"/>
        <v>5</v>
      </c>
      <c r="P2350" s="12">
        <f t="shared" si="312"/>
        <v>11.666723530080745</v>
      </c>
      <c r="Q2350" s="12">
        <f t="shared" si="313"/>
        <v>16.666723530080745</v>
      </c>
      <c r="R2350" s="6" t="str">
        <f t="shared" si="314"/>
        <v>YES</v>
      </c>
      <c r="S2350" s="6" t="str">
        <f t="shared" si="317"/>
        <v>YES</v>
      </c>
      <c r="T2350" s="12">
        <f t="shared" si="318"/>
        <v>2198.25</v>
      </c>
      <c r="U2350" s="12">
        <f t="shared" si="315"/>
        <v>2931.01</v>
      </c>
      <c r="V2350" s="12">
        <f t="shared" si="316"/>
        <v>-732.76000000000022</v>
      </c>
    </row>
    <row r="2351" spans="1:22" x14ac:dyDescent="0.25">
      <c r="A2351" s="6" t="s">
        <v>24</v>
      </c>
      <c r="B2351" s="6" t="s">
        <v>23</v>
      </c>
      <c r="C2351" s="6" t="s">
        <v>1577</v>
      </c>
      <c r="D2351" s="6" t="s">
        <v>1577</v>
      </c>
      <c r="E2351" s="6" t="s">
        <v>1470</v>
      </c>
      <c r="F2351" s="6" t="s">
        <v>1469</v>
      </c>
      <c r="G2351" s="37" t="s">
        <v>1468</v>
      </c>
      <c r="H2351" s="6" t="s">
        <v>1578</v>
      </c>
      <c r="I2351" s="6" t="s">
        <v>1163</v>
      </c>
      <c r="J2351" s="6" t="s">
        <v>1613</v>
      </c>
      <c r="K2351" s="12">
        <v>12.5</v>
      </c>
      <c r="L2351" s="9">
        <v>7.92</v>
      </c>
      <c r="M2351" s="12">
        <f t="shared" si="319"/>
        <v>99</v>
      </c>
      <c r="O2351" s="11">
        <f t="shared" si="320"/>
        <v>12.5</v>
      </c>
      <c r="P2351" s="12">
        <f t="shared" si="312"/>
        <v>0</v>
      </c>
      <c r="Q2351" s="12">
        <f t="shared" si="313"/>
        <v>12.5</v>
      </c>
      <c r="R2351" s="6" t="str">
        <f t="shared" si="314"/>
        <v>YES</v>
      </c>
      <c r="S2351" s="6" t="str">
        <f t="shared" si="317"/>
        <v>YES</v>
      </c>
      <c r="T2351" s="12">
        <f t="shared" si="318"/>
        <v>99</v>
      </c>
      <c r="U2351" s="12">
        <f t="shared" si="315"/>
        <v>99</v>
      </c>
      <c r="V2351" s="12">
        <f t="shared" si="316"/>
        <v>0</v>
      </c>
    </row>
    <row r="2352" spans="1:22" x14ac:dyDescent="0.25">
      <c r="A2352" s="6" t="s">
        <v>24</v>
      </c>
      <c r="B2352" s="6" t="s">
        <v>23</v>
      </c>
      <c r="C2352" s="6" t="s">
        <v>1577</v>
      </c>
      <c r="D2352" s="6" t="s">
        <v>1577</v>
      </c>
      <c r="E2352" s="6" t="s">
        <v>1470</v>
      </c>
      <c r="F2352" s="6" t="s">
        <v>1469</v>
      </c>
      <c r="G2352" s="37" t="s">
        <v>1468</v>
      </c>
      <c r="H2352" s="6" t="s">
        <v>1578</v>
      </c>
      <c r="I2352" s="6" t="s">
        <v>1163</v>
      </c>
      <c r="J2352" s="6" t="s">
        <v>1614</v>
      </c>
      <c r="K2352" s="12">
        <v>5</v>
      </c>
      <c r="L2352" s="9">
        <v>6.9</v>
      </c>
      <c r="M2352" s="12">
        <f t="shared" si="319"/>
        <v>34.5</v>
      </c>
      <c r="N2352" s="12">
        <v>83.95</v>
      </c>
      <c r="O2352" s="11">
        <f t="shared" si="320"/>
        <v>5</v>
      </c>
      <c r="P2352" s="12">
        <f t="shared" si="312"/>
        <v>12.166666666666666</v>
      </c>
      <c r="Q2352" s="12">
        <f t="shared" si="313"/>
        <v>17.166666666666668</v>
      </c>
      <c r="R2352" s="6" t="str">
        <f t="shared" si="314"/>
        <v>YES</v>
      </c>
      <c r="S2352" s="6" t="str">
        <f t="shared" si="317"/>
        <v>YES</v>
      </c>
      <c r="T2352" s="12">
        <f t="shared" si="318"/>
        <v>86.25</v>
      </c>
      <c r="U2352" s="12">
        <f t="shared" si="315"/>
        <v>118.45</v>
      </c>
      <c r="V2352" s="12">
        <f t="shared" si="316"/>
        <v>-32.200000000000003</v>
      </c>
    </row>
    <row r="2353" spans="1:22" x14ac:dyDescent="0.25">
      <c r="A2353" s="6" t="s">
        <v>24</v>
      </c>
      <c r="B2353" s="6" t="s">
        <v>23</v>
      </c>
      <c r="C2353" s="6" t="s">
        <v>1577</v>
      </c>
      <c r="D2353" s="6" t="s">
        <v>1577</v>
      </c>
      <c r="E2353" s="6" t="s">
        <v>1470</v>
      </c>
      <c r="F2353" s="6" t="s">
        <v>1469</v>
      </c>
      <c r="G2353" s="37" t="s">
        <v>1468</v>
      </c>
      <c r="H2353" s="6" t="s">
        <v>1578</v>
      </c>
      <c r="I2353" s="6" t="s">
        <v>1163</v>
      </c>
      <c r="J2353" s="6" t="s">
        <v>1615</v>
      </c>
      <c r="K2353" s="12">
        <v>5</v>
      </c>
      <c r="L2353" s="9">
        <v>283.70999999999998</v>
      </c>
      <c r="M2353" s="12">
        <f t="shared" si="319"/>
        <v>1418.55</v>
      </c>
      <c r="N2353" s="12">
        <f>3416.65+880.72</f>
        <v>4297.37</v>
      </c>
      <c r="O2353" s="11">
        <f t="shared" si="320"/>
        <v>5</v>
      </c>
      <c r="P2353" s="12">
        <f t="shared" si="312"/>
        <v>15.147051566740686</v>
      </c>
      <c r="Q2353" s="12">
        <f t="shared" si="313"/>
        <v>20.147051566740689</v>
      </c>
      <c r="R2353" s="6" t="str">
        <f t="shared" si="314"/>
        <v>YES</v>
      </c>
      <c r="S2353" s="6" t="str">
        <f t="shared" si="317"/>
        <v>YES</v>
      </c>
      <c r="T2353" s="12">
        <f t="shared" si="318"/>
        <v>3546.3749999999995</v>
      </c>
      <c r="U2353" s="12">
        <f t="shared" si="315"/>
        <v>5715.92</v>
      </c>
      <c r="V2353" s="12">
        <f t="shared" si="316"/>
        <v>-2169.5450000000005</v>
      </c>
    </row>
    <row r="2354" spans="1:22" x14ac:dyDescent="0.25">
      <c r="A2354" s="6" t="s">
        <v>24</v>
      </c>
      <c r="B2354" s="6" t="s">
        <v>23</v>
      </c>
      <c r="C2354" s="6" t="s">
        <v>1577</v>
      </c>
      <c r="D2354" s="6" t="s">
        <v>1577</v>
      </c>
      <c r="E2354" s="6" t="s">
        <v>1470</v>
      </c>
      <c r="F2354" s="6" t="s">
        <v>1469</v>
      </c>
      <c r="G2354" s="37" t="s">
        <v>1468</v>
      </c>
      <c r="H2354" s="6" t="s">
        <v>1578</v>
      </c>
      <c r="I2354" s="6" t="s">
        <v>1163</v>
      </c>
      <c r="J2354" s="6" t="s">
        <v>1616</v>
      </c>
      <c r="K2354" s="12">
        <v>12.5</v>
      </c>
      <c r="L2354" s="9">
        <v>61.46</v>
      </c>
      <c r="M2354" s="12">
        <f t="shared" si="319"/>
        <v>768.25</v>
      </c>
      <c r="O2354" s="11">
        <f t="shared" si="320"/>
        <v>12.5</v>
      </c>
      <c r="P2354" s="12">
        <f t="shared" si="312"/>
        <v>0</v>
      </c>
      <c r="Q2354" s="12">
        <f t="shared" si="313"/>
        <v>12.5</v>
      </c>
      <c r="R2354" s="6" t="str">
        <f t="shared" si="314"/>
        <v>YES</v>
      </c>
      <c r="S2354" s="6" t="str">
        <f t="shared" si="317"/>
        <v>YES</v>
      </c>
      <c r="T2354" s="12">
        <f t="shared" si="318"/>
        <v>768.25</v>
      </c>
      <c r="U2354" s="12">
        <f t="shared" si="315"/>
        <v>768.25</v>
      </c>
      <c r="V2354" s="12">
        <f t="shared" si="316"/>
        <v>0</v>
      </c>
    </row>
    <row r="2355" spans="1:22" x14ac:dyDescent="0.25">
      <c r="A2355" s="6" t="s">
        <v>24</v>
      </c>
      <c r="B2355" s="6" t="s">
        <v>23</v>
      </c>
      <c r="C2355" s="6" t="s">
        <v>1577</v>
      </c>
      <c r="D2355" s="6" t="s">
        <v>1577</v>
      </c>
      <c r="E2355" s="6" t="s">
        <v>1470</v>
      </c>
      <c r="F2355" s="6" t="s">
        <v>1469</v>
      </c>
      <c r="G2355" s="37" t="s">
        <v>1468</v>
      </c>
      <c r="H2355" s="6" t="s">
        <v>1578</v>
      </c>
      <c r="I2355" s="6" t="s">
        <v>1163</v>
      </c>
      <c r="J2355" s="6" t="s">
        <v>1617</v>
      </c>
      <c r="K2355" s="12">
        <v>5</v>
      </c>
      <c r="L2355" s="9">
        <f>48.17+18.78</f>
        <v>66.95</v>
      </c>
      <c r="M2355" s="12">
        <f t="shared" si="319"/>
        <v>334.75</v>
      </c>
      <c r="N2355" s="12">
        <v>784.83</v>
      </c>
      <c r="O2355" s="11">
        <f t="shared" si="320"/>
        <v>5</v>
      </c>
      <c r="P2355" s="12">
        <f t="shared" si="312"/>
        <v>11.722628827483197</v>
      </c>
      <c r="Q2355" s="12">
        <f t="shared" si="313"/>
        <v>16.722628827483195</v>
      </c>
      <c r="R2355" s="6" t="str">
        <f t="shared" si="314"/>
        <v>YES</v>
      </c>
      <c r="S2355" s="6" t="str">
        <f t="shared" si="317"/>
        <v>YES</v>
      </c>
      <c r="T2355" s="12">
        <f t="shared" si="318"/>
        <v>836.875</v>
      </c>
      <c r="U2355" s="12">
        <f t="shared" si="315"/>
        <v>1119.58</v>
      </c>
      <c r="V2355" s="12">
        <f t="shared" si="316"/>
        <v>-282.70499999999993</v>
      </c>
    </row>
    <row r="2356" spans="1:22" x14ac:dyDescent="0.25">
      <c r="A2356" s="6" t="s">
        <v>24</v>
      </c>
      <c r="B2356" s="6" t="s">
        <v>23</v>
      </c>
      <c r="C2356" s="6" t="s">
        <v>1577</v>
      </c>
      <c r="D2356" s="6" t="s">
        <v>1577</v>
      </c>
      <c r="E2356" s="6" t="s">
        <v>1470</v>
      </c>
      <c r="F2356" s="6" t="s">
        <v>1469</v>
      </c>
      <c r="G2356" s="37" t="s">
        <v>1468</v>
      </c>
      <c r="H2356" s="6" t="s">
        <v>1578</v>
      </c>
      <c r="I2356" s="6" t="s">
        <v>1163</v>
      </c>
      <c r="J2356" s="6" t="s">
        <v>1618</v>
      </c>
      <c r="K2356" s="12">
        <v>5</v>
      </c>
      <c r="L2356" s="9">
        <v>470.9</v>
      </c>
      <c r="M2356" s="12">
        <f t="shared" si="319"/>
        <v>2354.5</v>
      </c>
      <c r="N2356" s="12">
        <f>6574.67+2289.77</f>
        <v>8864.44</v>
      </c>
      <c r="O2356" s="11">
        <f t="shared" si="320"/>
        <v>5</v>
      </c>
      <c r="P2356" s="12">
        <f t="shared" si="312"/>
        <v>18.824463792737312</v>
      </c>
      <c r="Q2356" s="12">
        <f t="shared" si="313"/>
        <v>23.824463792737316</v>
      </c>
      <c r="R2356" s="6" t="str">
        <f t="shared" si="314"/>
        <v>YES</v>
      </c>
      <c r="S2356" s="6" t="str">
        <f t="shared" si="317"/>
        <v>YES</v>
      </c>
      <c r="T2356" s="12">
        <f t="shared" si="318"/>
        <v>5886.25</v>
      </c>
      <c r="U2356" s="12">
        <f t="shared" si="315"/>
        <v>11218.94</v>
      </c>
      <c r="V2356" s="12">
        <f t="shared" si="316"/>
        <v>-5332.6900000000005</v>
      </c>
    </row>
    <row r="2357" spans="1:22" x14ac:dyDescent="0.25">
      <c r="A2357" s="6" t="s">
        <v>24</v>
      </c>
      <c r="B2357" s="6" t="s">
        <v>23</v>
      </c>
      <c r="C2357" s="6" t="s">
        <v>1577</v>
      </c>
      <c r="D2357" s="6" t="s">
        <v>1577</v>
      </c>
      <c r="E2357" s="6" t="s">
        <v>1470</v>
      </c>
      <c r="F2357" s="6" t="s">
        <v>1469</v>
      </c>
      <c r="G2357" s="37" t="s">
        <v>1468</v>
      </c>
      <c r="H2357" s="6" t="s">
        <v>1578</v>
      </c>
      <c r="I2357" s="6" t="s">
        <v>1163</v>
      </c>
      <c r="J2357" s="6" t="s">
        <v>1619</v>
      </c>
      <c r="K2357" s="12">
        <v>12.5</v>
      </c>
      <c r="L2357" s="9">
        <v>98.86</v>
      </c>
      <c r="M2357" s="12">
        <f t="shared" si="319"/>
        <v>1235.75</v>
      </c>
      <c r="O2357" s="11">
        <f t="shared" si="320"/>
        <v>12.5</v>
      </c>
      <c r="P2357" s="12">
        <f t="shared" si="312"/>
        <v>0</v>
      </c>
      <c r="Q2357" s="12">
        <f t="shared" si="313"/>
        <v>12.5</v>
      </c>
      <c r="R2357" s="6" t="str">
        <f t="shared" si="314"/>
        <v>YES</v>
      </c>
      <c r="S2357" s="6" t="str">
        <f t="shared" si="317"/>
        <v>YES</v>
      </c>
      <c r="T2357" s="12">
        <f t="shared" si="318"/>
        <v>1235.75</v>
      </c>
      <c r="U2357" s="12">
        <f t="shared" si="315"/>
        <v>1235.75</v>
      </c>
      <c r="V2357" s="12">
        <f t="shared" si="316"/>
        <v>0</v>
      </c>
    </row>
    <row r="2358" spans="1:22" x14ac:dyDescent="0.25">
      <c r="A2358" s="6" t="s">
        <v>24</v>
      </c>
      <c r="B2358" s="6" t="s">
        <v>23</v>
      </c>
      <c r="C2358" s="6" t="s">
        <v>1577</v>
      </c>
      <c r="D2358" s="6" t="s">
        <v>1577</v>
      </c>
      <c r="E2358" s="6" t="s">
        <v>1470</v>
      </c>
      <c r="F2358" s="6" t="s">
        <v>1469</v>
      </c>
      <c r="G2358" s="37" t="s">
        <v>1468</v>
      </c>
      <c r="H2358" s="6" t="s">
        <v>1578</v>
      </c>
      <c r="I2358" s="6" t="s">
        <v>1163</v>
      </c>
      <c r="J2358" s="6" t="s">
        <v>1620</v>
      </c>
      <c r="K2358" s="12">
        <v>5</v>
      </c>
      <c r="L2358" s="9">
        <v>38.56</v>
      </c>
      <c r="M2358" s="12">
        <f t="shared" si="319"/>
        <v>192.8</v>
      </c>
      <c r="N2358" s="12">
        <v>447.8</v>
      </c>
      <c r="O2358" s="11">
        <f t="shared" si="320"/>
        <v>5</v>
      </c>
      <c r="P2358" s="12">
        <f t="shared" si="312"/>
        <v>11.613070539419088</v>
      </c>
      <c r="Q2358" s="12">
        <f t="shared" si="313"/>
        <v>16.613070539419088</v>
      </c>
      <c r="R2358" s="6" t="str">
        <f t="shared" si="314"/>
        <v>YES</v>
      </c>
      <c r="S2358" s="6" t="str">
        <f t="shared" si="317"/>
        <v>YES</v>
      </c>
      <c r="T2358" s="12">
        <f t="shared" si="318"/>
        <v>482</v>
      </c>
      <c r="U2358" s="12">
        <f t="shared" si="315"/>
        <v>640.6</v>
      </c>
      <c r="V2358" s="12">
        <f t="shared" si="316"/>
        <v>-158.60000000000002</v>
      </c>
    </row>
    <row r="2359" spans="1:22" x14ac:dyDescent="0.25">
      <c r="A2359" s="6" t="s">
        <v>24</v>
      </c>
      <c r="B2359" s="6" t="s">
        <v>23</v>
      </c>
      <c r="C2359" s="6" t="s">
        <v>1577</v>
      </c>
      <c r="D2359" s="6" t="s">
        <v>1577</v>
      </c>
      <c r="E2359" s="6" t="s">
        <v>1470</v>
      </c>
      <c r="F2359" s="6" t="s">
        <v>1469</v>
      </c>
      <c r="G2359" s="37" t="s">
        <v>1468</v>
      </c>
      <c r="H2359" s="6" t="s">
        <v>1578</v>
      </c>
      <c r="I2359" s="6" t="s">
        <v>1163</v>
      </c>
      <c r="J2359" s="6" t="s">
        <v>1561</v>
      </c>
      <c r="K2359" s="12">
        <v>5</v>
      </c>
      <c r="L2359" s="9">
        <v>160.59</v>
      </c>
      <c r="M2359" s="12">
        <f t="shared" si="319"/>
        <v>802.95</v>
      </c>
      <c r="N2359" s="12">
        <f>1753.65+261.71</f>
        <v>2015.3600000000001</v>
      </c>
      <c r="O2359" s="11">
        <f t="shared" si="320"/>
        <v>5</v>
      </c>
      <c r="P2359" s="12">
        <f t="shared" si="312"/>
        <v>12.549722896817984</v>
      </c>
      <c r="Q2359" s="12">
        <f t="shared" si="313"/>
        <v>17.549722896817986</v>
      </c>
      <c r="R2359" s="6" t="str">
        <f t="shared" si="314"/>
        <v>YES</v>
      </c>
      <c r="S2359" s="6" t="str">
        <f t="shared" si="317"/>
        <v>YES</v>
      </c>
      <c r="T2359" s="12">
        <f t="shared" si="318"/>
        <v>2007.375</v>
      </c>
      <c r="U2359" s="12">
        <f t="shared" si="315"/>
        <v>2818.3100000000004</v>
      </c>
      <c r="V2359" s="12">
        <f t="shared" si="316"/>
        <v>-810.9350000000004</v>
      </c>
    </row>
    <row r="2360" spans="1:22" x14ac:dyDescent="0.25">
      <c r="A2360" s="6" t="s">
        <v>24</v>
      </c>
      <c r="B2360" s="6" t="s">
        <v>23</v>
      </c>
      <c r="C2360" s="6" t="s">
        <v>1577</v>
      </c>
      <c r="D2360" s="6" t="s">
        <v>1577</v>
      </c>
      <c r="E2360" s="6" t="s">
        <v>1470</v>
      </c>
      <c r="F2360" s="6" t="s">
        <v>1469</v>
      </c>
      <c r="G2360" s="37" t="s">
        <v>1468</v>
      </c>
      <c r="H2360" s="6" t="s">
        <v>1578</v>
      </c>
      <c r="I2360" s="6" t="s">
        <v>1163</v>
      </c>
      <c r="J2360" s="6" t="s">
        <v>1621</v>
      </c>
      <c r="K2360" s="12">
        <v>5</v>
      </c>
      <c r="L2360" s="9">
        <v>12.63</v>
      </c>
      <c r="M2360" s="12">
        <f t="shared" si="319"/>
        <v>63.150000000000006</v>
      </c>
      <c r="N2360" s="12">
        <f>108.79+36.5</f>
        <v>145.29000000000002</v>
      </c>
      <c r="O2360" s="11">
        <f t="shared" si="320"/>
        <v>5</v>
      </c>
      <c r="P2360" s="12">
        <f t="shared" si="312"/>
        <v>11.503562945368172</v>
      </c>
      <c r="Q2360" s="12">
        <f t="shared" si="313"/>
        <v>16.503562945368174</v>
      </c>
      <c r="R2360" s="6" t="str">
        <f t="shared" si="314"/>
        <v>YES</v>
      </c>
      <c r="S2360" s="6" t="str">
        <f t="shared" si="317"/>
        <v>YES</v>
      </c>
      <c r="T2360" s="12">
        <f t="shared" si="318"/>
        <v>157.875</v>
      </c>
      <c r="U2360" s="12">
        <f t="shared" si="315"/>
        <v>208.44000000000003</v>
      </c>
      <c r="V2360" s="12">
        <f t="shared" si="316"/>
        <v>-50.565000000000026</v>
      </c>
    </row>
    <row r="2361" spans="1:22" x14ac:dyDescent="0.25">
      <c r="A2361" s="6" t="s">
        <v>24</v>
      </c>
      <c r="B2361" s="6" t="s">
        <v>23</v>
      </c>
      <c r="C2361" s="6" t="s">
        <v>1577</v>
      </c>
      <c r="D2361" s="6" t="s">
        <v>1577</v>
      </c>
      <c r="E2361" s="6" t="s">
        <v>1470</v>
      </c>
      <c r="F2361" s="6" t="s">
        <v>1469</v>
      </c>
      <c r="G2361" s="37" t="s">
        <v>1468</v>
      </c>
      <c r="H2361" s="6" t="s">
        <v>1578</v>
      </c>
      <c r="I2361" s="6" t="s">
        <v>1163</v>
      </c>
      <c r="J2361" s="6" t="s">
        <v>1622</v>
      </c>
      <c r="K2361" s="12">
        <v>5</v>
      </c>
      <c r="L2361" s="9">
        <v>17.03</v>
      </c>
      <c r="M2361" s="12">
        <f t="shared" si="319"/>
        <v>85.15</v>
      </c>
      <c r="N2361" s="12">
        <f>256.88+24.24</f>
        <v>281.12</v>
      </c>
      <c r="O2361" s="11">
        <f t="shared" si="320"/>
        <v>5</v>
      </c>
      <c r="P2361" s="12">
        <f t="shared" si="312"/>
        <v>16.507339988256017</v>
      </c>
      <c r="Q2361" s="12">
        <f t="shared" si="313"/>
        <v>21.507339988256017</v>
      </c>
      <c r="R2361" s="6" t="str">
        <f t="shared" si="314"/>
        <v>YES</v>
      </c>
      <c r="S2361" s="6" t="str">
        <f t="shared" si="317"/>
        <v>YES</v>
      </c>
      <c r="T2361" s="12">
        <f t="shared" si="318"/>
        <v>212.875</v>
      </c>
      <c r="U2361" s="12">
        <f t="shared" si="315"/>
        <v>366.27</v>
      </c>
      <c r="V2361" s="12">
        <f t="shared" si="316"/>
        <v>-153.39499999999998</v>
      </c>
    </row>
    <row r="2362" spans="1:22" x14ac:dyDescent="0.25">
      <c r="A2362" s="6" t="s">
        <v>24</v>
      </c>
      <c r="B2362" s="6" t="s">
        <v>23</v>
      </c>
      <c r="C2362" s="6" t="s">
        <v>1577</v>
      </c>
      <c r="D2362" s="6" t="s">
        <v>1577</v>
      </c>
      <c r="E2362" s="6" t="s">
        <v>1470</v>
      </c>
      <c r="F2362" s="6" t="s">
        <v>1469</v>
      </c>
      <c r="G2362" s="37" t="s">
        <v>1468</v>
      </c>
      <c r="H2362" s="6" t="s">
        <v>1578</v>
      </c>
      <c r="I2362" s="6" t="s">
        <v>1163</v>
      </c>
      <c r="J2362" s="6" t="s">
        <v>1623</v>
      </c>
      <c r="K2362" s="12">
        <v>5</v>
      </c>
      <c r="L2362" s="9">
        <v>123.5</v>
      </c>
      <c r="M2362" s="12">
        <f t="shared" si="319"/>
        <v>617.5</v>
      </c>
      <c r="N2362" s="12">
        <f>80+3636.39</f>
        <v>3716.39</v>
      </c>
      <c r="O2362" s="11">
        <f t="shared" si="320"/>
        <v>5</v>
      </c>
      <c r="P2362" s="12">
        <f t="shared" si="312"/>
        <v>30.092226720647773</v>
      </c>
      <c r="Q2362" s="12">
        <f t="shared" si="313"/>
        <v>35.092226720647766</v>
      </c>
      <c r="R2362" s="6" t="str">
        <f t="shared" si="314"/>
        <v>YES</v>
      </c>
      <c r="S2362" s="6" t="str">
        <f t="shared" si="317"/>
        <v>YES</v>
      </c>
      <c r="T2362" s="12">
        <f t="shared" si="318"/>
        <v>1543.75</v>
      </c>
      <c r="U2362" s="12">
        <f t="shared" si="315"/>
        <v>4333.8899999999994</v>
      </c>
      <c r="V2362" s="12">
        <f t="shared" si="316"/>
        <v>-2790.1399999999994</v>
      </c>
    </row>
    <row r="2363" spans="1:22" x14ac:dyDescent="0.25">
      <c r="A2363" s="6" t="s">
        <v>24</v>
      </c>
      <c r="B2363" s="6" t="s">
        <v>23</v>
      </c>
      <c r="C2363" s="37" t="s">
        <v>1626</v>
      </c>
      <c r="D2363" s="37" t="s">
        <v>1626</v>
      </c>
      <c r="E2363" s="6" t="s">
        <v>1470</v>
      </c>
      <c r="F2363" s="6" t="s">
        <v>1469</v>
      </c>
      <c r="G2363" s="37" t="s">
        <v>1468</v>
      </c>
      <c r="H2363" s="6" t="s">
        <v>1624</v>
      </c>
      <c r="I2363" s="6" t="s">
        <v>1625</v>
      </c>
      <c r="J2363" s="6" t="s">
        <v>1627</v>
      </c>
      <c r="K2363" s="12">
        <v>5</v>
      </c>
      <c r="L2363" s="9">
        <v>7.72</v>
      </c>
      <c r="M2363" s="12">
        <f t="shared" si="319"/>
        <v>38.6</v>
      </c>
      <c r="N2363" s="12">
        <f>229.37+61.43</f>
        <v>290.8</v>
      </c>
      <c r="O2363" s="11">
        <f t="shared" si="320"/>
        <v>5</v>
      </c>
      <c r="P2363" s="12">
        <f t="shared" si="312"/>
        <v>37.668393782383426</v>
      </c>
      <c r="Q2363" s="12">
        <f t="shared" si="313"/>
        <v>42.668393782383426</v>
      </c>
      <c r="R2363" s="6" t="str">
        <f t="shared" si="314"/>
        <v>YES</v>
      </c>
      <c r="S2363" s="6" t="str">
        <f t="shared" si="317"/>
        <v>YES</v>
      </c>
      <c r="T2363" s="12">
        <f t="shared" si="318"/>
        <v>96.5</v>
      </c>
      <c r="U2363" s="12">
        <f t="shared" si="315"/>
        <v>329.40000000000003</v>
      </c>
      <c r="V2363" s="12">
        <f t="shared" si="316"/>
        <v>-232.90000000000003</v>
      </c>
    </row>
    <row r="2364" spans="1:22" x14ac:dyDescent="0.25">
      <c r="A2364" s="6" t="s">
        <v>24</v>
      </c>
      <c r="B2364" s="6" t="s">
        <v>23</v>
      </c>
      <c r="C2364" s="37" t="s">
        <v>1626</v>
      </c>
      <c r="D2364" s="37" t="s">
        <v>1626</v>
      </c>
      <c r="E2364" s="6" t="s">
        <v>1470</v>
      </c>
      <c r="F2364" s="6" t="s">
        <v>1469</v>
      </c>
      <c r="G2364" s="37" t="s">
        <v>1468</v>
      </c>
      <c r="H2364" s="6" t="s">
        <v>1624</v>
      </c>
      <c r="I2364" s="6" t="s">
        <v>1625</v>
      </c>
      <c r="J2364" s="6" t="s">
        <v>1628</v>
      </c>
      <c r="K2364" s="12">
        <v>5</v>
      </c>
      <c r="L2364" s="9">
        <f>61.86+184.13</f>
        <v>245.99</v>
      </c>
      <c r="M2364" s="12">
        <f t="shared" si="319"/>
        <v>1229.95</v>
      </c>
      <c r="N2364" s="12">
        <f>89.09+1692+74.08+5607.5+175.5</f>
        <v>7638.17</v>
      </c>
      <c r="O2364" s="11">
        <f t="shared" si="320"/>
        <v>5</v>
      </c>
      <c r="P2364" s="12">
        <f t="shared" si="312"/>
        <v>31.050733769665431</v>
      </c>
      <c r="Q2364" s="12">
        <f t="shared" si="313"/>
        <v>36.050733769665435</v>
      </c>
      <c r="R2364" s="6" t="str">
        <f t="shared" si="314"/>
        <v>YES</v>
      </c>
      <c r="S2364" s="6" t="str">
        <f t="shared" si="317"/>
        <v>YES</v>
      </c>
      <c r="T2364" s="12">
        <f t="shared" si="318"/>
        <v>3074.875</v>
      </c>
      <c r="U2364" s="12">
        <f t="shared" si="315"/>
        <v>8868.1200000000008</v>
      </c>
      <c r="V2364" s="12">
        <f t="shared" si="316"/>
        <v>-5793.2450000000008</v>
      </c>
    </row>
    <row r="2365" spans="1:22" x14ac:dyDescent="0.25">
      <c r="A2365" s="6" t="s">
        <v>24</v>
      </c>
      <c r="B2365" s="6" t="s">
        <v>23</v>
      </c>
      <c r="C2365" s="37" t="s">
        <v>1626</v>
      </c>
      <c r="D2365" s="37" t="s">
        <v>1626</v>
      </c>
      <c r="E2365" s="6" t="s">
        <v>1470</v>
      </c>
      <c r="F2365" s="6" t="s">
        <v>1469</v>
      </c>
      <c r="G2365" s="37" t="s">
        <v>1468</v>
      </c>
      <c r="H2365" s="6" t="s">
        <v>1624</v>
      </c>
      <c r="I2365" s="6" t="s">
        <v>1625</v>
      </c>
      <c r="J2365" s="6" t="s">
        <v>1629</v>
      </c>
      <c r="K2365" s="12">
        <v>5</v>
      </c>
      <c r="L2365" s="9">
        <v>26.3</v>
      </c>
      <c r="M2365" s="12">
        <f t="shared" si="319"/>
        <v>131.5</v>
      </c>
      <c r="N2365" s="12">
        <f>8.36+1285.72</f>
        <v>1294.08</v>
      </c>
      <c r="O2365" s="11">
        <f t="shared" si="320"/>
        <v>5</v>
      </c>
      <c r="P2365" s="12">
        <f t="shared" si="312"/>
        <v>49.204562737642583</v>
      </c>
      <c r="Q2365" s="12">
        <f t="shared" si="313"/>
        <v>54.204562737642583</v>
      </c>
      <c r="R2365" s="6" t="str">
        <f t="shared" si="314"/>
        <v>YES</v>
      </c>
      <c r="S2365" s="6" t="str">
        <f t="shared" si="317"/>
        <v>YES</v>
      </c>
      <c r="T2365" s="12">
        <f t="shared" si="318"/>
        <v>328.75</v>
      </c>
      <c r="U2365" s="12">
        <f t="shared" si="315"/>
        <v>1425.58</v>
      </c>
      <c r="V2365" s="12">
        <f t="shared" si="316"/>
        <v>-1096.83</v>
      </c>
    </row>
    <row r="2366" spans="1:22" x14ac:dyDescent="0.25">
      <c r="A2366" s="6" t="s">
        <v>24</v>
      </c>
      <c r="B2366" s="6" t="s">
        <v>23</v>
      </c>
      <c r="C2366" s="37" t="s">
        <v>1626</v>
      </c>
      <c r="D2366" s="37" t="s">
        <v>1626</v>
      </c>
      <c r="E2366" s="6" t="s">
        <v>1470</v>
      </c>
      <c r="F2366" s="6" t="s">
        <v>1469</v>
      </c>
      <c r="G2366" s="37" t="s">
        <v>1468</v>
      </c>
      <c r="H2366" s="6" t="s">
        <v>1624</v>
      </c>
      <c r="I2366" s="6" t="s">
        <v>1625</v>
      </c>
      <c r="J2366" s="6" t="s">
        <v>1630</v>
      </c>
      <c r="K2366" s="12">
        <v>5</v>
      </c>
      <c r="L2366" s="9">
        <f>41.8+79.07</f>
        <v>120.86999999999999</v>
      </c>
      <c r="M2366" s="12">
        <f t="shared" si="319"/>
        <v>604.34999999999991</v>
      </c>
      <c r="N2366" s="12">
        <f>42.95+1386.57+51.88+2767.29</f>
        <v>4248.6900000000005</v>
      </c>
      <c r="O2366" s="11">
        <f t="shared" si="320"/>
        <v>5</v>
      </c>
      <c r="P2366" s="12">
        <f t="shared" si="312"/>
        <v>35.150905931993059</v>
      </c>
      <c r="Q2366" s="12">
        <f t="shared" si="313"/>
        <v>40.150905931993059</v>
      </c>
      <c r="R2366" s="6" t="str">
        <f t="shared" si="314"/>
        <v>YES</v>
      </c>
      <c r="S2366" s="6" t="str">
        <f t="shared" si="317"/>
        <v>YES</v>
      </c>
      <c r="T2366" s="12">
        <f t="shared" si="318"/>
        <v>1510.8749999999998</v>
      </c>
      <c r="U2366" s="12">
        <f t="shared" si="315"/>
        <v>4853.0400000000009</v>
      </c>
      <c r="V2366" s="12">
        <f t="shared" si="316"/>
        <v>-3342.1650000000009</v>
      </c>
    </row>
    <row r="2367" spans="1:22" x14ac:dyDescent="0.25">
      <c r="A2367" s="6" t="s">
        <v>24</v>
      </c>
      <c r="B2367" s="6" t="s">
        <v>23</v>
      </c>
      <c r="C2367" s="37" t="s">
        <v>1626</v>
      </c>
      <c r="D2367" s="37" t="s">
        <v>1626</v>
      </c>
      <c r="E2367" s="6" t="s">
        <v>1470</v>
      </c>
      <c r="F2367" s="6" t="s">
        <v>1469</v>
      </c>
      <c r="G2367" s="37" t="s">
        <v>1468</v>
      </c>
      <c r="H2367" s="6" t="s">
        <v>1624</v>
      </c>
      <c r="I2367" s="6" t="s">
        <v>1625</v>
      </c>
      <c r="J2367" s="6" t="s">
        <v>1631</v>
      </c>
      <c r="K2367" s="12">
        <v>5</v>
      </c>
      <c r="L2367" s="9">
        <v>41.5</v>
      </c>
      <c r="M2367" s="12">
        <f t="shared" si="319"/>
        <v>207.5</v>
      </c>
      <c r="N2367" s="12">
        <f>51.54+1005.57+73.19</f>
        <v>1130.3000000000002</v>
      </c>
      <c r="O2367" s="11">
        <f t="shared" si="320"/>
        <v>5</v>
      </c>
      <c r="P2367" s="12">
        <f t="shared" si="312"/>
        <v>27.236144578313258</v>
      </c>
      <c r="Q2367" s="12">
        <f t="shared" si="313"/>
        <v>32.236144578313258</v>
      </c>
      <c r="R2367" s="6" t="str">
        <f t="shared" si="314"/>
        <v>YES</v>
      </c>
      <c r="S2367" s="6" t="str">
        <f t="shared" si="317"/>
        <v>YES</v>
      </c>
      <c r="T2367" s="12">
        <f t="shared" si="318"/>
        <v>518.75</v>
      </c>
      <c r="U2367" s="12">
        <f t="shared" si="315"/>
        <v>1337.8000000000002</v>
      </c>
      <c r="V2367" s="12">
        <f t="shared" si="316"/>
        <v>-819.05000000000018</v>
      </c>
    </row>
    <row r="2368" spans="1:22" x14ac:dyDescent="0.25">
      <c r="A2368" s="6" t="s">
        <v>24</v>
      </c>
      <c r="B2368" s="6" t="s">
        <v>23</v>
      </c>
      <c r="C2368" s="37" t="s">
        <v>1626</v>
      </c>
      <c r="D2368" s="37" t="s">
        <v>1626</v>
      </c>
      <c r="E2368" s="6" t="s">
        <v>1470</v>
      </c>
      <c r="F2368" s="6" t="s">
        <v>1469</v>
      </c>
      <c r="G2368" s="37" t="s">
        <v>1468</v>
      </c>
      <c r="H2368" s="6" t="s">
        <v>1624</v>
      </c>
      <c r="I2368" s="6" t="s">
        <v>1625</v>
      </c>
      <c r="J2368" s="6" t="s">
        <v>1632</v>
      </c>
      <c r="K2368" s="12">
        <v>5</v>
      </c>
      <c r="L2368" s="9">
        <v>41.63</v>
      </c>
      <c r="M2368" s="12">
        <f t="shared" si="319"/>
        <v>208.15</v>
      </c>
      <c r="N2368" s="12">
        <f>50.09+1183.12</f>
        <v>1233.2099999999998</v>
      </c>
      <c r="O2368" s="11">
        <f t="shared" si="320"/>
        <v>5</v>
      </c>
      <c r="P2368" s="12">
        <f t="shared" si="312"/>
        <v>29.62310833533509</v>
      </c>
      <c r="Q2368" s="12">
        <f t="shared" si="313"/>
        <v>34.62310833533509</v>
      </c>
      <c r="R2368" s="6" t="str">
        <f t="shared" si="314"/>
        <v>YES</v>
      </c>
      <c r="S2368" s="6" t="str">
        <f t="shared" si="317"/>
        <v>YES</v>
      </c>
      <c r="T2368" s="12">
        <f t="shared" si="318"/>
        <v>520.375</v>
      </c>
      <c r="U2368" s="12">
        <f t="shared" si="315"/>
        <v>1441.36</v>
      </c>
      <c r="V2368" s="12">
        <f t="shared" si="316"/>
        <v>-920.9849999999999</v>
      </c>
    </row>
    <row r="2369" spans="1:22" x14ac:dyDescent="0.25">
      <c r="A2369" s="6" t="s">
        <v>24</v>
      </c>
      <c r="B2369" s="6" t="s">
        <v>23</v>
      </c>
      <c r="C2369" s="37" t="s">
        <v>1626</v>
      </c>
      <c r="D2369" s="37" t="s">
        <v>1626</v>
      </c>
      <c r="E2369" s="6" t="s">
        <v>1470</v>
      </c>
      <c r="F2369" s="6" t="s">
        <v>1469</v>
      </c>
      <c r="G2369" s="37" t="s">
        <v>1468</v>
      </c>
      <c r="H2369" s="6" t="s">
        <v>1624</v>
      </c>
      <c r="I2369" s="6" t="s">
        <v>1625</v>
      </c>
      <c r="J2369" s="6" t="s">
        <v>1633</v>
      </c>
      <c r="K2369" s="12">
        <v>5</v>
      </c>
      <c r="L2369" s="9">
        <f>7.17+91.23</f>
        <v>98.4</v>
      </c>
      <c r="M2369" s="12">
        <f t="shared" si="319"/>
        <v>492</v>
      </c>
      <c r="N2369" s="12">
        <f>5.84+102.89+10+3799.98+163.75</f>
        <v>4082.46</v>
      </c>
      <c r="O2369" s="11">
        <f t="shared" si="320"/>
        <v>5</v>
      </c>
      <c r="P2369" s="12">
        <f t="shared" si="312"/>
        <v>41.488414634146338</v>
      </c>
      <c r="Q2369" s="12">
        <f t="shared" si="313"/>
        <v>46.488414634146338</v>
      </c>
      <c r="R2369" s="6" t="str">
        <f t="shared" si="314"/>
        <v>YES</v>
      </c>
      <c r="S2369" s="6" t="str">
        <f t="shared" si="317"/>
        <v>YES</v>
      </c>
      <c r="T2369" s="12">
        <f t="shared" si="318"/>
        <v>1230</v>
      </c>
      <c r="U2369" s="12">
        <f t="shared" si="315"/>
        <v>4574.46</v>
      </c>
      <c r="V2369" s="12">
        <f t="shared" si="316"/>
        <v>-3344.46</v>
      </c>
    </row>
    <row r="2370" spans="1:22" x14ac:dyDescent="0.25">
      <c r="A2370" s="6" t="s">
        <v>24</v>
      </c>
      <c r="B2370" s="6" t="s">
        <v>23</v>
      </c>
      <c r="C2370" s="37" t="s">
        <v>1626</v>
      </c>
      <c r="D2370" s="37" t="s">
        <v>1626</v>
      </c>
      <c r="E2370" s="6" t="s">
        <v>1470</v>
      </c>
      <c r="F2370" s="6" t="s">
        <v>1469</v>
      </c>
      <c r="G2370" s="37" t="s">
        <v>1468</v>
      </c>
      <c r="H2370" s="6" t="s">
        <v>1624</v>
      </c>
      <c r="I2370" s="6" t="s">
        <v>1625</v>
      </c>
      <c r="J2370" s="6" t="s">
        <v>1634</v>
      </c>
      <c r="K2370" s="12">
        <v>5</v>
      </c>
      <c r="L2370" s="9">
        <v>36.659999999999997</v>
      </c>
      <c r="M2370" s="12">
        <f t="shared" si="319"/>
        <v>183.29999999999998</v>
      </c>
      <c r="N2370" s="12">
        <v>557.15</v>
      </c>
      <c r="O2370" s="11">
        <f t="shared" si="320"/>
        <v>5</v>
      </c>
      <c r="P2370" s="12">
        <f t="shared" ref="P2370:P2433" si="321">N2370/L2370</f>
        <v>15.197763229678124</v>
      </c>
      <c r="Q2370" s="12">
        <f t="shared" ref="Q2370:Q2433" si="322">(M2370+N2370)/L2370</f>
        <v>20.197763229678124</v>
      </c>
      <c r="R2370" s="6" t="str">
        <f t="shared" ref="R2370:R2433" si="323">IF(Q2370&gt;12.49,"YES","NO")</f>
        <v>YES</v>
      </c>
      <c r="S2370" s="6" t="str">
        <f t="shared" si="317"/>
        <v>YES</v>
      </c>
      <c r="T2370" s="12">
        <f t="shared" si="318"/>
        <v>458.24999999999994</v>
      </c>
      <c r="U2370" s="12">
        <f t="shared" ref="U2370:U2433" si="324">M2370+N2370</f>
        <v>740.44999999999993</v>
      </c>
      <c r="V2370" s="12">
        <f t="shared" ref="V2370:V2433" si="325">T2370-U2370</f>
        <v>-282.2</v>
      </c>
    </row>
    <row r="2371" spans="1:22" x14ac:dyDescent="0.25">
      <c r="A2371" s="6" t="s">
        <v>24</v>
      </c>
      <c r="B2371" s="6" t="s">
        <v>23</v>
      </c>
      <c r="C2371" s="37" t="s">
        <v>1626</v>
      </c>
      <c r="D2371" s="37" t="s">
        <v>1626</v>
      </c>
      <c r="E2371" s="6" t="s">
        <v>1470</v>
      </c>
      <c r="F2371" s="6" t="s">
        <v>1469</v>
      </c>
      <c r="G2371" s="37" t="s">
        <v>1468</v>
      </c>
      <c r="H2371" s="6" t="s">
        <v>1624</v>
      </c>
      <c r="I2371" s="6" t="s">
        <v>1625</v>
      </c>
      <c r="J2371" s="6" t="s">
        <v>1635</v>
      </c>
      <c r="K2371" s="12">
        <v>5</v>
      </c>
      <c r="L2371" s="9">
        <f>23.93+304.6</f>
        <v>328.53000000000003</v>
      </c>
      <c r="M2371" s="12">
        <f t="shared" si="319"/>
        <v>1642.65</v>
      </c>
      <c r="N2371" s="12">
        <f>4201.7+314.06</f>
        <v>4515.76</v>
      </c>
      <c r="O2371" s="11">
        <f t="shared" si="320"/>
        <v>5</v>
      </c>
      <c r="P2371" s="12">
        <f t="shared" si="321"/>
        <v>13.745350500715308</v>
      </c>
      <c r="Q2371" s="12">
        <f t="shared" si="322"/>
        <v>18.745350500715304</v>
      </c>
      <c r="R2371" s="6" t="str">
        <f t="shared" si="323"/>
        <v>YES</v>
      </c>
      <c r="S2371" s="6" t="str">
        <f t="shared" si="317"/>
        <v>YES</v>
      </c>
      <c r="T2371" s="12">
        <f t="shared" si="318"/>
        <v>4106.625</v>
      </c>
      <c r="U2371" s="12">
        <f t="shared" si="324"/>
        <v>6158.41</v>
      </c>
      <c r="V2371" s="12">
        <f t="shared" si="325"/>
        <v>-2051.7849999999999</v>
      </c>
    </row>
    <row r="2372" spans="1:22" x14ac:dyDescent="0.25">
      <c r="A2372" s="6" t="s">
        <v>24</v>
      </c>
      <c r="B2372" s="6" t="s">
        <v>23</v>
      </c>
      <c r="C2372" s="37" t="s">
        <v>1626</v>
      </c>
      <c r="D2372" s="37" t="s">
        <v>1626</v>
      </c>
      <c r="E2372" s="6" t="s">
        <v>1470</v>
      </c>
      <c r="F2372" s="6" t="s">
        <v>1469</v>
      </c>
      <c r="G2372" s="37" t="s">
        <v>1468</v>
      </c>
      <c r="H2372" s="6" t="s">
        <v>1624</v>
      </c>
      <c r="I2372" s="6" t="s">
        <v>1625</v>
      </c>
      <c r="J2372" s="6" t="s">
        <v>1636</v>
      </c>
      <c r="K2372" s="12">
        <v>12.5</v>
      </c>
      <c r="L2372" s="9">
        <v>1.1200000000000001</v>
      </c>
      <c r="M2372" s="12">
        <f t="shared" si="319"/>
        <v>14.000000000000002</v>
      </c>
      <c r="O2372" s="11">
        <f t="shared" si="320"/>
        <v>12.5</v>
      </c>
      <c r="P2372" s="12">
        <f t="shared" si="321"/>
        <v>0</v>
      </c>
      <c r="Q2372" s="12">
        <f t="shared" si="322"/>
        <v>12.5</v>
      </c>
      <c r="R2372" s="6" t="str">
        <f t="shared" si="323"/>
        <v>YES</v>
      </c>
      <c r="S2372" s="6" t="str">
        <f t="shared" ref="S2372:S2435" si="326">IF(O2372&gt;3.32,"YES","NO")</f>
        <v>YES</v>
      </c>
      <c r="T2372" s="12">
        <f t="shared" ref="T2372:T2435" si="327">L2372*12.5</f>
        <v>14.000000000000002</v>
      </c>
      <c r="U2372" s="12">
        <f t="shared" si="324"/>
        <v>14.000000000000002</v>
      </c>
      <c r="V2372" s="12">
        <f t="shared" si="325"/>
        <v>0</v>
      </c>
    </row>
    <row r="2373" spans="1:22" x14ac:dyDescent="0.25">
      <c r="A2373" s="6" t="s">
        <v>24</v>
      </c>
      <c r="B2373" s="6" t="s">
        <v>23</v>
      </c>
      <c r="C2373" s="37" t="s">
        <v>1626</v>
      </c>
      <c r="D2373" s="37" t="s">
        <v>1626</v>
      </c>
      <c r="E2373" s="6" t="s">
        <v>1470</v>
      </c>
      <c r="F2373" s="6" t="s">
        <v>1469</v>
      </c>
      <c r="G2373" s="37" t="s">
        <v>1468</v>
      </c>
      <c r="H2373" s="6" t="s">
        <v>1624</v>
      </c>
      <c r="I2373" s="6" t="s">
        <v>1625</v>
      </c>
      <c r="J2373" s="6" t="s">
        <v>1614</v>
      </c>
      <c r="K2373" s="12">
        <v>5</v>
      </c>
      <c r="L2373" s="9">
        <v>314.39999999999998</v>
      </c>
      <c r="M2373" s="12">
        <f t="shared" si="319"/>
        <v>1572</v>
      </c>
      <c r="N2373" s="12">
        <f>3925.44+321.96</f>
        <v>4247.3999999999996</v>
      </c>
      <c r="O2373" s="11">
        <f t="shared" si="320"/>
        <v>5</v>
      </c>
      <c r="P2373" s="12">
        <f t="shared" si="321"/>
        <v>13.509541984732824</v>
      </c>
      <c r="Q2373" s="12">
        <f t="shared" si="322"/>
        <v>18.509541984732824</v>
      </c>
      <c r="R2373" s="6" t="str">
        <f t="shared" si="323"/>
        <v>YES</v>
      </c>
      <c r="S2373" s="6" t="str">
        <f t="shared" si="326"/>
        <v>YES</v>
      </c>
      <c r="T2373" s="12">
        <f t="shared" si="327"/>
        <v>3929.9999999999995</v>
      </c>
      <c r="U2373" s="12">
        <f t="shared" si="324"/>
        <v>5819.4</v>
      </c>
      <c r="V2373" s="12">
        <f t="shared" si="325"/>
        <v>-1889.4</v>
      </c>
    </row>
    <row r="2374" spans="1:22" x14ac:dyDescent="0.25">
      <c r="A2374" s="6" t="s">
        <v>24</v>
      </c>
      <c r="B2374" s="6" t="s">
        <v>23</v>
      </c>
      <c r="C2374" s="37" t="s">
        <v>1626</v>
      </c>
      <c r="D2374" s="37" t="s">
        <v>1626</v>
      </c>
      <c r="E2374" s="6" t="s">
        <v>1470</v>
      </c>
      <c r="F2374" s="6" t="s">
        <v>1469</v>
      </c>
      <c r="G2374" s="37" t="s">
        <v>1468</v>
      </c>
      <c r="H2374" s="6" t="s">
        <v>1624</v>
      </c>
      <c r="I2374" s="6" t="s">
        <v>1625</v>
      </c>
      <c r="J2374" s="6" t="s">
        <v>1544</v>
      </c>
      <c r="K2374" s="12">
        <v>5</v>
      </c>
      <c r="L2374" s="9">
        <f>7.25+155.66</f>
        <v>162.91</v>
      </c>
      <c r="M2374" s="12">
        <f t="shared" si="319"/>
        <v>814.55</v>
      </c>
      <c r="N2374" s="12">
        <f>2176.75+120.4</f>
        <v>2297.15</v>
      </c>
      <c r="O2374" s="11">
        <f t="shared" si="320"/>
        <v>5</v>
      </c>
      <c r="P2374" s="12">
        <f t="shared" si="321"/>
        <v>14.100730464673747</v>
      </c>
      <c r="Q2374" s="12">
        <f t="shared" si="322"/>
        <v>19.100730464673745</v>
      </c>
      <c r="R2374" s="6" t="str">
        <f t="shared" si="323"/>
        <v>YES</v>
      </c>
      <c r="S2374" s="6" t="str">
        <f t="shared" si="326"/>
        <v>YES</v>
      </c>
      <c r="T2374" s="12">
        <f t="shared" si="327"/>
        <v>2036.375</v>
      </c>
      <c r="U2374" s="12">
        <f t="shared" si="324"/>
        <v>3111.7</v>
      </c>
      <c r="V2374" s="12">
        <f t="shared" si="325"/>
        <v>-1075.3249999999998</v>
      </c>
    </row>
    <row r="2375" spans="1:22" x14ac:dyDescent="0.25">
      <c r="A2375" s="6" t="s">
        <v>24</v>
      </c>
      <c r="B2375" s="6" t="s">
        <v>23</v>
      </c>
      <c r="C2375" s="37" t="s">
        <v>1626</v>
      </c>
      <c r="D2375" s="37" t="s">
        <v>1626</v>
      </c>
      <c r="E2375" s="6" t="s">
        <v>1470</v>
      </c>
      <c r="F2375" s="6" t="s">
        <v>1469</v>
      </c>
      <c r="G2375" s="37" t="s">
        <v>1468</v>
      </c>
      <c r="H2375" s="6" t="s">
        <v>1624</v>
      </c>
      <c r="I2375" s="6" t="s">
        <v>1625</v>
      </c>
      <c r="J2375" s="6" t="s">
        <v>1637</v>
      </c>
      <c r="K2375" s="12">
        <v>5</v>
      </c>
      <c r="L2375" s="9">
        <v>307.01</v>
      </c>
      <c r="M2375" s="12">
        <f t="shared" si="319"/>
        <v>1535.05</v>
      </c>
      <c r="N2375" s="12">
        <f>3988.42+102.73</f>
        <v>4091.15</v>
      </c>
      <c r="O2375" s="11">
        <f t="shared" si="320"/>
        <v>5</v>
      </c>
      <c r="P2375" s="12">
        <f t="shared" si="321"/>
        <v>13.325787433634085</v>
      </c>
      <c r="Q2375" s="12">
        <f t="shared" si="322"/>
        <v>18.325787433634083</v>
      </c>
      <c r="R2375" s="6" t="str">
        <f t="shared" si="323"/>
        <v>YES</v>
      </c>
      <c r="S2375" s="6" t="str">
        <f t="shared" si="326"/>
        <v>YES</v>
      </c>
      <c r="T2375" s="12">
        <f t="shared" si="327"/>
        <v>3837.625</v>
      </c>
      <c r="U2375" s="12">
        <f t="shared" si="324"/>
        <v>5626.2</v>
      </c>
      <c r="V2375" s="12">
        <f t="shared" si="325"/>
        <v>-1788.5749999999998</v>
      </c>
    </row>
    <row r="2376" spans="1:22" x14ac:dyDescent="0.25">
      <c r="A2376" s="6" t="s">
        <v>24</v>
      </c>
      <c r="B2376" s="6" t="s">
        <v>23</v>
      </c>
      <c r="C2376" s="37" t="s">
        <v>1626</v>
      </c>
      <c r="D2376" s="37" t="s">
        <v>1626</v>
      </c>
      <c r="E2376" s="6" t="s">
        <v>1470</v>
      </c>
      <c r="F2376" s="6" t="s">
        <v>1469</v>
      </c>
      <c r="G2376" s="37" t="s">
        <v>1468</v>
      </c>
      <c r="H2376" s="6" t="s">
        <v>1624</v>
      </c>
      <c r="I2376" s="6" t="s">
        <v>1625</v>
      </c>
      <c r="J2376" s="6" t="s">
        <v>1638</v>
      </c>
      <c r="K2376" s="12">
        <v>5</v>
      </c>
      <c r="L2376" s="9">
        <v>59.57</v>
      </c>
      <c r="M2376" s="12">
        <f t="shared" si="319"/>
        <v>297.85000000000002</v>
      </c>
      <c r="N2376" s="12">
        <f>539.87+115.4</f>
        <v>655.27</v>
      </c>
      <c r="O2376" s="11">
        <f t="shared" si="320"/>
        <v>5</v>
      </c>
      <c r="P2376" s="12">
        <f t="shared" si="321"/>
        <v>11</v>
      </c>
      <c r="Q2376" s="12">
        <f t="shared" si="322"/>
        <v>16</v>
      </c>
      <c r="R2376" s="6" t="str">
        <f t="shared" si="323"/>
        <v>YES</v>
      </c>
      <c r="S2376" s="6" t="str">
        <f t="shared" si="326"/>
        <v>YES</v>
      </c>
      <c r="T2376" s="12">
        <f t="shared" si="327"/>
        <v>744.625</v>
      </c>
      <c r="U2376" s="12">
        <f t="shared" si="324"/>
        <v>953.12</v>
      </c>
      <c r="V2376" s="12">
        <f t="shared" si="325"/>
        <v>-208.495</v>
      </c>
    </row>
    <row r="2377" spans="1:22" x14ac:dyDescent="0.25">
      <c r="A2377" s="6" t="s">
        <v>24</v>
      </c>
      <c r="B2377" s="6" t="s">
        <v>23</v>
      </c>
      <c r="C2377" s="37" t="s">
        <v>1626</v>
      </c>
      <c r="D2377" s="37" t="s">
        <v>1626</v>
      </c>
      <c r="E2377" s="6" t="s">
        <v>1470</v>
      </c>
      <c r="F2377" s="6" t="s">
        <v>1469</v>
      </c>
      <c r="G2377" s="37" t="s">
        <v>1468</v>
      </c>
      <c r="H2377" s="6" t="s">
        <v>1624</v>
      </c>
      <c r="I2377" s="6" t="s">
        <v>1625</v>
      </c>
      <c r="J2377" s="6" t="s">
        <v>1639</v>
      </c>
      <c r="K2377" s="12">
        <v>5</v>
      </c>
      <c r="L2377" s="9">
        <f>279.75+23.1</f>
        <v>302.85000000000002</v>
      </c>
      <c r="M2377" s="12">
        <f t="shared" ref="M2377:M2380" si="328">K2377*L2377</f>
        <v>1514.25</v>
      </c>
      <c r="N2377" s="12">
        <f>3848.62+219.78</f>
        <v>4068.4</v>
      </c>
      <c r="O2377" s="11">
        <f t="shared" si="320"/>
        <v>5</v>
      </c>
      <c r="P2377" s="12">
        <f t="shared" si="321"/>
        <v>13.433713059270264</v>
      </c>
      <c r="Q2377" s="12">
        <f t="shared" si="322"/>
        <v>18.433713059270264</v>
      </c>
      <c r="R2377" s="6" t="str">
        <f t="shared" si="323"/>
        <v>YES</v>
      </c>
      <c r="S2377" s="6" t="str">
        <f t="shared" si="326"/>
        <v>YES</v>
      </c>
      <c r="T2377" s="12">
        <f t="shared" si="327"/>
        <v>3785.6250000000005</v>
      </c>
      <c r="U2377" s="12">
        <f t="shared" si="324"/>
        <v>5582.65</v>
      </c>
      <c r="V2377" s="12">
        <f t="shared" si="325"/>
        <v>-1797.0249999999992</v>
      </c>
    </row>
    <row r="2378" spans="1:22" x14ac:dyDescent="0.25">
      <c r="A2378" s="6" t="s">
        <v>24</v>
      </c>
      <c r="B2378" s="6" t="s">
        <v>23</v>
      </c>
      <c r="C2378" s="37" t="s">
        <v>1626</v>
      </c>
      <c r="D2378" s="37" t="s">
        <v>1626</v>
      </c>
      <c r="E2378" s="6" t="s">
        <v>1470</v>
      </c>
      <c r="F2378" s="6" t="s">
        <v>1469</v>
      </c>
      <c r="G2378" s="37" t="s">
        <v>1468</v>
      </c>
      <c r="H2378" s="6" t="s">
        <v>1624</v>
      </c>
      <c r="I2378" s="6" t="s">
        <v>1625</v>
      </c>
      <c r="J2378" s="6" t="s">
        <v>1640</v>
      </c>
      <c r="K2378" s="12">
        <v>5</v>
      </c>
      <c r="L2378" s="9">
        <v>230.22</v>
      </c>
      <c r="M2378" s="12">
        <f t="shared" si="328"/>
        <v>1151.0999999999999</v>
      </c>
      <c r="N2378" s="12">
        <f>2966.52+194.96</f>
        <v>3161.48</v>
      </c>
      <c r="O2378" s="11">
        <f t="shared" si="320"/>
        <v>5</v>
      </c>
      <c r="P2378" s="12">
        <f t="shared" si="321"/>
        <v>13.732429849708975</v>
      </c>
      <c r="Q2378" s="12">
        <f t="shared" si="322"/>
        <v>18.732429849708975</v>
      </c>
      <c r="R2378" s="6" t="str">
        <f t="shared" si="323"/>
        <v>YES</v>
      </c>
      <c r="S2378" s="6" t="str">
        <f t="shared" si="326"/>
        <v>YES</v>
      </c>
      <c r="T2378" s="12">
        <f t="shared" si="327"/>
        <v>2877.75</v>
      </c>
      <c r="U2378" s="12">
        <f t="shared" si="324"/>
        <v>4312.58</v>
      </c>
      <c r="V2378" s="12">
        <f t="shared" si="325"/>
        <v>-1434.83</v>
      </c>
    </row>
    <row r="2379" spans="1:22" x14ac:dyDescent="0.25">
      <c r="A2379" s="6" t="s">
        <v>24</v>
      </c>
      <c r="B2379" s="6" t="s">
        <v>23</v>
      </c>
      <c r="C2379" s="37" t="s">
        <v>1626</v>
      </c>
      <c r="D2379" s="37" t="s">
        <v>1626</v>
      </c>
      <c r="E2379" s="6" t="s">
        <v>1470</v>
      </c>
      <c r="F2379" s="6" t="s">
        <v>1469</v>
      </c>
      <c r="G2379" s="37" t="s">
        <v>1468</v>
      </c>
      <c r="H2379" s="6" t="s">
        <v>1624</v>
      </c>
      <c r="I2379" s="6" t="s">
        <v>1625</v>
      </c>
      <c r="J2379" s="6" t="s">
        <v>1641</v>
      </c>
      <c r="K2379" s="12">
        <v>5</v>
      </c>
      <c r="L2379" s="9">
        <v>289.52999999999997</v>
      </c>
      <c r="M2379" s="12">
        <f t="shared" si="328"/>
        <v>1447.6499999999999</v>
      </c>
      <c r="N2379" s="12">
        <f>4007.92+65.2</f>
        <v>4073.12</v>
      </c>
      <c r="O2379" s="11">
        <f t="shared" si="320"/>
        <v>5</v>
      </c>
      <c r="P2379" s="12">
        <f t="shared" si="321"/>
        <v>14.06804130832729</v>
      </c>
      <c r="Q2379" s="12">
        <f t="shared" si="322"/>
        <v>19.068041308327288</v>
      </c>
      <c r="R2379" s="6" t="str">
        <f t="shared" si="323"/>
        <v>YES</v>
      </c>
      <c r="S2379" s="6" t="str">
        <f t="shared" si="326"/>
        <v>YES</v>
      </c>
      <c r="T2379" s="12">
        <f t="shared" si="327"/>
        <v>3619.1249999999995</v>
      </c>
      <c r="U2379" s="12">
        <f t="shared" si="324"/>
        <v>5520.7699999999995</v>
      </c>
      <c r="V2379" s="12">
        <f t="shared" si="325"/>
        <v>-1901.645</v>
      </c>
    </row>
    <row r="2380" spans="1:22" x14ac:dyDescent="0.25">
      <c r="A2380" s="6" t="s">
        <v>24</v>
      </c>
      <c r="B2380" s="6" t="s">
        <v>23</v>
      </c>
      <c r="C2380" s="37" t="s">
        <v>1626</v>
      </c>
      <c r="D2380" s="37" t="s">
        <v>1626</v>
      </c>
      <c r="E2380" s="6" t="s">
        <v>1470</v>
      </c>
      <c r="F2380" s="6" t="s">
        <v>1469</v>
      </c>
      <c r="G2380" s="37" t="s">
        <v>1468</v>
      </c>
      <c r="H2380" s="6" t="s">
        <v>1624</v>
      </c>
      <c r="I2380" s="6" t="s">
        <v>1625</v>
      </c>
      <c r="J2380" s="6" t="s">
        <v>1642</v>
      </c>
      <c r="K2380" s="12">
        <v>5</v>
      </c>
      <c r="L2380" s="9">
        <v>520</v>
      </c>
      <c r="M2380" s="12">
        <f t="shared" si="328"/>
        <v>2600</v>
      </c>
      <c r="N2380" s="12">
        <f>8979+1252.11</f>
        <v>10231.11</v>
      </c>
      <c r="O2380" s="11">
        <f t="shared" si="320"/>
        <v>5</v>
      </c>
      <c r="P2380" s="12">
        <f t="shared" si="321"/>
        <v>19.675211538461539</v>
      </c>
      <c r="Q2380" s="12">
        <f t="shared" si="322"/>
        <v>24.675211538461539</v>
      </c>
      <c r="R2380" s="6" t="str">
        <f t="shared" si="323"/>
        <v>YES</v>
      </c>
      <c r="S2380" s="6" t="str">
        <f t="shared" si="326"/>
        <v>YES</v>
      </c>
      <c r="T2380" s="12">
        <f t="shared" si="327"/>
        <v>6500</v>
      </c>
      <c r="U2380" s="12">
        <f t="shared" si="324"/>
        <v>12831.11</v>
      </c>
      <c r="V2380" s="12">
        <f t="shared" si="325"/>
        <v>-6331.1100000000006</v>
      </c>
    </row>
    <row r="2381" spans="1:22" x14ac:dyDescent="0.25">
      <c r="A2381" s="6" t="s">
        <v>24</v>
      </c>
      <c r="B2381" s="6" t="s">
        <v>23</v>
      </c>
      <c r="C2381" s="37" t="s">
        <v>1626</v>
      </c>
      <c r="D2381" s="37" t="s">
        <v>1626</v>
      </c>
      <c r="E2381" s="6" t="s">
        <v>1470</v>
      </c>
      <c r="F2381" s="6" t="s">
        <v>1469</v>
      </c>
      <c r="G2381" s="37" t="s">
        <v>1468</v>
      </c>
      <c r="H2381" s="6" t="s">
        <v>1624</v>
      </c>
      <c r="I2381" s="6" t="s">
        <v>1625</v>
      </c>
      <c r="J2381" s="6" t="s">
        <v>1643</v>
      </c>
      <c r="K2381" s="12">
        <v>12.5</v>
      </c>
      <c r="L2381" s="9">
        <v>164.48</v>
      </c>
      <c r="M2381" s="12">
        <v>2056.02</v>
      </c>
      <c r="O2381" s="11">
        <f t="shared" si="320"/>
        <v>12.500121595330739</v>
      </c>
      <c r="P2381" s="12">
        <f t="shared" si="321"/>
        <v>0</v>
      </c>
      <c r="Q2381" s="12">
        <f t="shared" si="322"/>
        <v>12.500121595330739</v>
      </c>
      <c r="R2381" s="6" t="str">
        <f t="shared" si="323"/>
        <v>YES</v>
      </c>
      <c r="S2381" s="6" t="str">
        <f t="shared" si="326"/>
        <v>YES</v>
      </c>
      <c r="T2381" s="12">
        <f t="shared" si="327"/>
        <v>2056</v>
      </c>
      <c r="U2381" s="12">
        <f t="shared" si="324"/>
        <v>2056.02</v>
      </c>
      <c r="V2381" s="12">
        <f t="shared" si="325"/>
        <v>-1.999999999998181E-2</v>
      </c>
    </row>
    <row r="2382" spans="1:22" x14ac:dyDescent="0.25">
      <c r="A2382" s="6" t="s">
        <v>24</v>
      </c>
      <c r="B2382" s="6" t="s">
        <v>23</v>
      </c>
      <c r="C2382" s="37" t="s">
        <v>1626</v>
      </c>
      <c r="D2382" s="37" t="s">
        <v>1626</v>
      </c>
      <c r="E2382" s="6" t="s">
        <v>1470</v>
      </c>
      <c r="F2382" s="6" t="s">
        <v>1469</v>
      </c>
      <c r="G2382" s="37" t="s">
        <v>1468</v>
      </c>
      <c r="H2382" s="6" t="s">
        <v>1624</v>
      </c>
      <c r="I2382" s="6" t="s">
        <v>1625</v>
      </c>
      <c r="J2382" s="6" t="s">
        <v>1644</v>
      </c>
      <c r="K2382" s="12">
        <v>5</v>
      </c>
      <c r="L2382" s="9">
        <f>113.12+140.17</f>
        <v>253.29</v>
      </c>
      <c r="M2382" s="12">
        <f t="shared" ref="M2382:M2421" si="329">K2382*L2382</f>
        <v>1266.45</v>
      </c>
      <c r="N2382" s="12">
        <f>20+3258.48+119+6254.37</f>
        <v>9651.85</v>
      </c>
      <c r="O2382" s="11">
        <f t="shared" si="320"/>
        <v>5</v>
      </c>
      <c r="P2382" s="12">
        <f t="shared" si="321"/>
        <v>38.10592601366023</v>
      </c>
      <c r="Q2382" s="12">
        <f t="shared" si="322"/>
        <v>43.105926013660238</v>
      </c>
      <c r="R2382" s="6" t="str">
        <f t="shared" si="323"/>
        <v>YES</v>
      </c>
      <c r="S2382" s="6" t="str">
        <f t="shared" si="326"/>
        <v>YES</v>
      </c>
      <c r="T2382" s="12">
        <f t="shared" si="327"/>
        <v>3166.125</v>
      </c>
      <c r="U2382" s="12">
        <f t="shared" si="324"/>
        <v>10918.300000000001</v>
      </c>
      <c r="V2382" s="12">
        <f t="shared" si="325"/>
        <v>-7752.1750000000011</v>
      </c>
    </row>
    <row r="2383" spans="1:22" x14ac:dyDescent="0.25">
      <c r="A2383" s="6" t="s">
        <v>24</v>
      </c>
      <c r="B2383" s="6" t="s">
        <v>23</v>
      </c>
      <c r="C2383" s="37" t="s">
        <v>1626</v>
      </c>
      <c r="D2383" s="37" t="s">
        <v>1626</v>
      </c>
      <c r="E2383" s="6" t="s">
        <v>1470</v>
      </c>
      <c r="F2383" s="6" t="s">
        <v>1469</v>
      </c>
      <c r="G2383" s="37" t="s">
        <v>1468</v>
      </c>
      <c r="H2383" s="6" t="s">
        <v>1624</v>
      </c>
      <c r="I2383" s="6" t="s">
        <v>1625</v>
      </c>
      <c r="J2383" s="6" t="s">
        <v>1645</v>
      </c>
      <c r="K2383" s="12">
        <v>5</v>
      </c>
      <c r="L2383" s="9">
        <v>358.01</v>
      </c>
      <c r="M2383" s="12">
        <f t="shared" si="329"/>
        <v>1790.05</v>
      </c>
      <c r="N2383" s="12">
        <f>30+12684.44+126.47</f>
        <v>12840.91</v>
      </c>
      <c r="O2383" s="11">
        <f t="shared" si="320"/>
        <v>5</v>
      </c>
      <c r="P2383" s="12">
        <f t="shared" si="321"/>
        <v>35.867461802742937</v>
      </c>
      <c r="Q2383" s="12">
        <f t="shared" si="322"/>
        <v>40.867461802742937</v>
      </c>
      <c r="R2383" s="6" t="str">
        <f t="shared" si="323"/>
        <v>YES</v>
      </c>
      <c r="S2383" s="6" t="str">
        <f t="shared" si="326"/>
        <v>YES</v>
      </c>
      <c r="T2383" s="12">
        <f t="shared" si="327"/>
        <v>4475.125</v>
      </c>
      <c r="U2383" s="12">
        <f t="shared" si="324"/>
        <v>14630.96</v>
      </c>
      <c r="V2383" s="12">
        <f t="shared" si="325"/>
        <v>-10155.834999999999</v>
      </c>
    </row>
    <row r="2384" spans="1:22" x14ac:dyDescent="0.25">
      <c r="A2384" s="6" t="s">
        <v>24</v>
      </c>
      <c r="B2384" s="6" t="s">
        <v>23</v>
      </c>
      <c r="C2384" s="37" t="s">
        <v>1626</v>
      </c>
      <c r="D2384" s="37" t="s">
        <v>1626</v>
      </c>
      <c r="E2384" s="6" t="s">
        <v>1470</v>
      </c>
      <c r="F2384" s="6" t="s">
        <v>1469</v>
      </c>
      <c r="G2384" s="37" t="s">
        <v>1468</v>
      </c>
      <c r="H2384" s="6" t="s">
        <v>1624</v>
      </c>
      <c r="I2384" s="6" t="s">
        <v>1625</v>
      </c>
      <c r="J2384" s="6" t="s">
        <v>1646</v>
      </c>
      <c r="K2384" s="12">
        <v>5</v>
      </c>
      <c r="L2384" s="9">
        <v>136.57</v>
      </c>
      <c r="M2384" s="12">
        <f t="shared" si="329"/>
        <v>682.84999999999991</v>
      </c>
      <c r="N2384" s="12">
        <f>4969.43+172.5</f>
        <v>5141.93</v>
      </c>
      <c r="O2384" s="11">
        <f t="shared" si="320"/>
        <v>5</v>
      </c>
      <c r="P2384" s="12">
        <f t="shared" si="321"/>
        <v>37.650508896536579</v>
      </c>
      <c r="Q2384" s="12">
        <f t="shared" si="322"/>
        <v>42.650508896536579</v>
      </c>
      <c r="R2384" s="6" t="str">
        <f t="shared" si="323"/>
        <v>YES</v>
      </c>
      <c r="S2384" s="6" t="str">
        <f t="shared" si="326"/>
        <v>YES</v>
      </c>
      <c r="T2384" s="12">
        <f t="shared" si="327"/>
        <v>1707.125</v>
      </c>
      <c r="U2384" s="12">
        <f t="shared" si="324"/>
        <v>5824.7800000000007</v>
      </c>
      <c r="V2384" s="12">
        <f t="shared" si="325"/>
        <v>-4117.6550000000007</v>
      </c>
    </row>
    <row r="2385" spans="1:22" x14ac:dyDescent="0.25">
      <c r="A2385" s="6" t="s">
        <v>24</v>
      </c>
      <c r="B2385" s="6" t="s">
        <v>23</v>
      </c>
      <c r="C2385" s="37" t="s">
        <v>1626</v>
      </c>
      <c r="D2385" s="37" t="s">
        <v>1626</v>
      </c>
      <c r="E2385" s="6" t="s">
        <v>1470</v>
      </c>
      <c r="F2385" s="6" t="s">
        <v>1469</v>
      </c>
      <c r="G2385" s="37" t="s">
        <v>1468</v>
      </c>
      <c r="H2385" s="6" t="s">
        <v>1624</v>
      </c>
      <c r="I2385" s="6" t="s">
        <v>1625</v>
      </c>
      <c r="J2385" s="6" t="s">
        <v>1647</v>
      </c>
      <c r="K2385" s="12">
        <v>5</v>
      </c>
      <c r="L2385" s="9">
        <f>7.68+74.5</f>
        <v>82.18</v>
      </c>
      <c r="M2385" s="12">
        <f t="shared" si="329"/>
        <v>410.90000000000003</v>
      </c>
      <c r="N2385" s="12">
        <v>4881.07</v>
      </c>
      <c r="O2385" s="11">
        <f t="shared" si="320"/>
        <v>5</v>
      </c>
      <c r="P2385" s="12">
        <f t="shared" si="321"/>
        <v>59.394864930640047</v>
      </c>
      <c r="Q2385" s="12">
        <f t="shared" si="322"/>
        <v>64.39486493064004</v>
      </c>
      <c r="R2385" s="6" t="str">
        <f t="shared" si="323"/>
        <v>YES</v>
      </c>
      <c r="S2385" s="6" t="str">
        <f t="shared" si="326"/>
        <v>YES</v>
      </c>
      <c r="T2385" s="12">
        <f t="shared" si="327"/>
        <v>1027.25</v>
      </c>
      <c r="U2385" s="12">
        <f t="shared" si="324"/>
        <v>5291.9699999999993</v>
      </c>
      <c r="V2385" s="12">
        <f t="shared" si="325"/>
        <v>-4264.7199999999993</v>
      </c>
    </row>
    <row r="2386" spans="1:22" x14ac:dyDescent="0.25">
      <c r="A2386" s="6" t="s">
        <v>24</v>
      </c>
      <c r="B2386" s="6" t="s">
        <v>23</v>
      </c>
      <c r="C2386" s="37" t="s">
        <v>1626</v>
      </c>
      <c r="D2386" s="37" t="s">
        <v>1626</v>
      </c>
      <c r="E2386" s="6" t="s">
        <v>1470</v>
      </c>
      <c r="F2386" s="6" t="s">
        <v>1469</v>
      </c>
      <c r="G2386" s="37" t="s">
        <v>1468</v>
      </c>
      <c r="H2386" s="6" t="s">
        <v>1624</v>
      </c>
      <c r="I2386" s="6" t="s">
        <v>1625</v>
      </c>
      <c r="J2386" s="6" t="s">
        <v>1648</v>
      </c>
      <c r="K2386" s="12">
        <v>5</v>
      </c>
      <c r="L2386" s="9">
        <v>180.64</v>
      </c>
      <c r="M2386" s="12">
        <f t="shared" si="329"/>
        <v>903.19999999999993</v>
      </c>
      <c r="N2386" s="12">
        <f>5+7752.48</f>
        <v>7757.48</v>
      </c>
      <c r="O2386" s="11">
        <f t="shared" si="320"/>
        <v>5</v>
      </c>
      <c r="P2386" s="12">
        <f t="shared" si="321"/>
        <v>42.944419840566873</v>
      </c>
      <c r="Q2386" s="12">
        <f t="shared" si="322"/>
        <v>47.94441984056688</v>
      </c>
      <c r="R2386" s="6" t="str">
        <f t="shared" si="323"/>
        <v>YES</v>
      </c>
      <c r="S2386" s="6" t="str">
        <f t="shared" si="326"/>
        <v>YES</v>
      </c>
      <c r="T2386" s="12">
        <f t="shared" si="327"/>
        <v>2258</v>
      </c>
      <c r="U2386" s="12">
        <f t="shared" si="324"/>
        <v>8660.68</v>
      </c>
      <c r="V2386" s="12">
        <f t="shared" si="325"/>
        <v>-6402.68</v>
      </c>
    </row>
    <row r="2387" spans="1:22" x14ac:dyDescent="0.25">
      <c r="A2387" s="6" t="s">
        <v>24</v>
      </c>
      <c r="B2387" s="6" t="s">
        <v>23</v>
      </c>
      <c r="C2387" s="37" t="s">
        <v>1626</v>
      </c>
      <c r="D2387" s="37" t="s">
        <v>1626</v>
      </c>
      <c r="E2387" s="6" t="s">
        <v>1470</v>
      </c>
      <c r="F2387" s="6" t="s">
        <v>1469</v>
      </c>
      <c r="G2387" s="37" t="s">
        <v>1468</v>
      </c>
      <c r="H2387" s="6" t="s">
        <v>1624</v>
      </c>
      <c r="I2387" s="6" t="s">
        <v>1625</v>
      </c>
      <c r="J2387" s="6" t="s">
        <v>1649</v>
      </c>
      <c r="K2387" s="12">
        <v>5</v>
      </c>
      <c r="L2387" s="9">
        <v>70.319999999999993</v>
      </c>
      <c r="M2387" s="12">
        <f t="shared" si="329"/>
        <v>351.59999999999997</v>
      </c>
      <c r="N2387" s="12">
        <f>60+2815.2</f>
        <v>2875.2</v>
      </c>
      <c r="O2387" s="11">
        <f t="shared" si="320"/>
        <v>5</v>
      </c>
      <c r="P2387" s="12">
        <f t="shared" si="321"/>
        <v>40.887372013651877</v>
      </c>
      <c r="Q2387" s="12">
        <f t="shared" si="322"/>
        <v>45.887372013651877</v>
      </c>
      <c r="R2387" s="6" t="str">
        <f t="shared" si="323"/>
        <v>YES</v>
      </c>
      <c r="S2387" s="6" t="str">
        <f t="shared" si="326"/>
        <v>YES</v>
      </c>
      <c r="T2387" s="12">
        <f t="shared" si="327"/>
        <v>878.99999999999989</v>
      </c>
      <c r="U2387" s="12">
        <f t="shared" si="324"/>
        <v>3226.7999999999997</v>
      </c>
      <c r="V2387" s="12">
        <f t="shared" si="325"/>
        <v>-2347.7999999999997</v>
      </c>
    </row>
    <row r="2388" spans="1:22" x14ac:dyDescent="0.25">
      <c r="A2388" s="6" t="s">
        <v>24</v>
      </c>
      <c r="B2388" s="6" t="s">
        <v>23</v>
      </c>
      <c r="C2388" s="37" t="s">
        <v>1626</v>
      </c>
      <c r="D2388" s="37" t="s">
        <v>1626</v>
      </c>
      <c r="E2388" s="6" t="s">
        <v>1470</v>
      </c>
      <c r="F2388" s="6" t="s">
        <v>1469</v>
      </c>
      <c r="G2388" s="37" t="s">
        <v>1468</v>
      </c>
      <c r="H2388" s="6" t="s">
        <v>1624</v>
      </c>
      <c r="I2388" s="6" t="s">
        <v>1625</v>
      </c>
      <c r="J2388" s="6" t="s">
        <v>1650</v>
      </c>
      <c r="K2388" s="12">
        <v>5</v>
      </c>
      <c r="L2388" s="9">
        <v>163.13</v>
      </c>
      <c r="M2388" s="12">
        <f t="shared" si="329"/>
        <v>815.65</v>
      </c>
      <c r="N2388" s="12">
        <f>5650.32</f>
        <v>5650.32</v>
      </c>
      <c r="O2388" s="11">
        <f t="shared" si="320"/>
        <v>5</v>
      </c>
      <c r="P2388" s="12">
        <f t="shared" si="321"/>
        <v>34.636915343590999</v>
      </c>
      <c r="Q2388" s="12">
        <f t="shared" si="322"/>
        <v>39.636915343590999</v>
      </c>
      <c r="R2388" s="6" t="str">
        <f t="shared" si="323"/>
        <v>YES</v>
      </c>
      <c r="S2388" s="6" t="str">
        <f t="shared" si="326"/>
        <v>YES</v>
      </c>
      <c r="T2388" s="12">
        <f t="shared" si="327"/>
        <v>2039.125</v>
      </c>
      <c r="U2388" s="12">
        <f t="shared" si="324"/>
        <v>6465.9699999999993</v>
      </c>
      <c r="V2388" s="12">
        <f t="shared" si="325"/>
        <v>-4426.8449999999993</v>
      </c>
    </row>
    <row r="2389" spans="1:22" x14ac:dyDescent="0.25">
      <c r="A2389" s="6" t="s">
        <v>24</v>
      </c>
      <c r="B2389" s="6" t="s">
        <v>23</v>
      </c>
      <c r="C2389" s="37" t="s">
        <v>1626</v>
      </c>
      <c r="D2389" s="37" t="s">
        <v>1626</v>
      </c>
      <c r="E2389" s="6" t="s">
        <v>1470</v>
      </c>
      <c r="F2389" s="6" t="s">
        <v>1469</v>
      </c>
      <c r="G2389" s="37" t="s">
        <v>1468</v>
      </c>
      <c r="H2389" s="6" t="s">
        <v>1624</v>
      </c>
      <c r="I2389" s="6" t="s">
        <v>1625</v>
      </c>
      <c r="J2389" s="6" t="s">
        <v>1651</v>
      </c>
      <c r="K2389" s="12">
        <v>5</v>
      </c>
      <c r="L2389" s="9">
        <v>265.07</v>
      </c>
      <c r="M2389" s="12">
        <f t="shared" si="329"/>
        <v>1325.35</v>
      </c>
      <c r="N2389" s="12">
        <f>5+9413.98</f>
        <v>9418.98</v>
      </c>
      <c r="O2389" s="11">
        <f t="shared" si="320"/>
        <v>5</v>
      </c>
      <c r="P2389" s="12">
        <f t="shared" si="321"/>
        <v>35.533934432414078</v>
      </c>
      <c r="Q2389" s="12">
        <f t="shared" si="322"/>
        <v>40.533934432414078</v>
      </c>
      <c r="R2389" s="6" t="str">
        <f t="shared" si="323"/>
        <v>YES</v>
      </c>
      <c r="S2389" s="6" t="str">
        <f t="shared" si="326"/>
        <v>YES</v>
      </c>
      <c r="T2389" s="12">
        <f t="shared" si="327"/>
        <v>3313.375</v>
      </c>
      <c r="U2389" s="12">
        <f t="shared" si="324"/>
        <v>10744.33</v>
      </c>
      <c r="V2389" s="12">
        <f t="shared" si="325"/>
        <v>-7430.9549999999999</v>
      </c>
    </row>
    <row r="2390" spans="1:22" x14ac:dyDescent="0.25">
      <c r="A2390" s="6" t="s">
        <v>24</v>
      </c>
      <c r="B2390" s="6" t="s">
        <v>23</v>
      </c>
      <c r="C2390" s="37" t="s">
        <v>1626</v>
      </c>
      <c r="D2390" s="37" t="s">
        <v>1626</v>
      </c>
      <c r="E2390" s="6" t="s">
        <v>1470</v>
      </c>
      <c r="F2390" s="6" t="s">
        <v>1469</v>
      </c>
      <c r="G2390" s="37" t="s">
        <v>1468</v>
      </c>
      <c r="H2390" s="6" t="s">
        <v>1624</v>
      </c>
      <c r="I2390" s="6" t="s">
        <v>1625</v>
      </c>
      <c r="J2390" s="6" t="s">
        <v>1652</v>
      </c>
      <c r="K2390" s="12">
        <v>5</v>
      </c>
      <c r="L2390" s="9">
        <v>157.5</v>
      </c>
      <c r="M2390" s="12">
        <f t="shared" si="329"/>
        <v>787.5</v>
      </c>
      <c r="N2390" s="12">
        <f>20+5301.62</f>
        <v>5321.62</v>
      </c>
      <c r="O2390" s="11">
        <f t="shared" si="320"/>
        <v>5</v>
      </c>
      <c r="P2390" s="12">
        <f t="shared" si="321"/>
        <v>33.788063492063493</v>
      </c>
      <c r="Q2390" s="12">
        <f t="shared" si="322"/>
        <v>38.788063492063493</v>
      </c>
      <c r="R2390" s="6" t="str">
        <f t="shared" si="323"/>
        <v>YES</v>
      </c>
      <c r="S2390" s="6" t="str">
        <f t="shared" si="326"/>
        <v>YES</v>
      </c>
      <c r="T2390" s="12">
        <f t="shared" si="327"/>
        <v>1968.75</v>
      </c>
      <c r="U2390" s="12">
        <f t="shared" si="324"/>
        <v>6109.12</v>
      </c>
      <c r="V2390" s="12">
        <f t="shared" si="325"/>
        <v>-4140.37</v>
      </c>
    </row>
    <row r="2391" spans="1:22" x14ac:dyDescent="0.25">
      <c r="A2391" s="6" t="s">
        <v>24</v>
      </c>
      <c r="B2391" s="6" t="s">
        <v>23</v>
      </c>
      <c r="C2391" s="37" t="s">
        <v>1626</v>
      </c>
      <c r="D2391" s="37" t="s">
        <v>1626</v>
      </c>
      <c r="E2391" s="6" t="s">
        <v>1470</v>
      </c>
      <c r="F2391" s="6" t="s">
        <v>1469</v>
      </c>
      <c r="G2391" s="37" t="s">
        <v>1468</v>
      </c>
      <c r="H2391" s="6" t="s">
        <v>1624</v>
      </c>
      <c r="I2391" s="6" t="s">
        <v>1625</v>
      </c>
      <c r="J2391" s="6" t="s">
        <v>1653</v>
      </c>
      <c r="K2391" s="12">
        <v>5</v>
      </c>
      <c r="L2391" s="9">
        <v>37.47</v>
      </c>
      <c r="M2391" s="12">
        <f t="shared" si="329"/>
        <v>187.35</v>
      </c>
      <c r="N2391" s="12">
        <f>1241.36</f>
        <v>1241.3599999999999</v>
      </c>
      <c r="O2391" s="11">
        <f t="shared" si="320"/>
        <v>5</v>
      </c>
      <c r="P2391" s="12">
        <f t="shared" si="321"/>
        <v>33.129436882839606</v>
      </c>
      <c r="Q2391" s="12">
        <f t="shared" si="322"/>
        <v>38.129436882839599</v>
      </c>
      <c r="R2391" s="6" t="str">
        <f t="shared" si="323"/>
        <v>YES</v>
      </c>
      <c r="S2391" s="6" t="str">
        <f t="shared" si="326"/>
        <v>YES</v>
      </c>
      <c r="T2391" s="12">
        <f t="shared" si="327"/>
        <v>468.375</v>
      </c>
      <c r="U2391" s="12">
        <f t="shared" si="324"/>
        <v>1428.7099999999998</v>
      </c>
      <c r="V2391" s="12">
        <f t="shared" si="325"/>
        <v>-960.33499999999981</v>
      </c>
    </row>
    <row r="2392" spans="1:22" x14ac:dyDescent="0.25">
      <c r="A2392" s="6" t="s">
        <v>24</v>
      </c>
      <c r="B2392" s="6" t="s">
        <v>23</v>
      </c>
      <c r="C2392" s="37" t="s">
        <v>1626</v>
      </c>
      <c r="D2392" s="37" t="s">
        <v>1626</v>
      </c>
      <c r="E2392" s="6" t="s">
        <v>1470</v>
      </c>
      <c r="F2392" s="6" t="s">
        <v>1469</v>
      </c>
      <c r="G2392" s="37" t="s">
        <v>1468</v>
      </c>
      <c r="H2392" s="6" t="s">
        <v>1624</v>
      </c>
      <c r="I2392" s="6" t="s">
        <v>1625</v>
      </c>
      <c r="J2392" s="6" t="s">
        <v>1654</v>
      </c>
      <c r="K2392" s="12">
        <v>5</v>
      </c>
      <c r="L2392" s="9">
        <v>395.59</v>
      </c>
      <c r="M2392" s="12">
        <f t="shared" si="329"/>
        <v>1977.9499999999998</v>
      </c>
      <c r="N2392" s="12">
        <f>16721.99+367</f>
        <v>17088.990000000002</v>
      </c>
      <c r="O2392" s="11">
        <f t="shared" si="320"/>
        <v>5</v>
      </c>
      <c r="P2392" s="12">
        <f t="shared" si="321"/>
        <v>43.198741120857463</v>
      </c>
      <c r="Q2392" s="12">
        <f t="shared" si="322"/>
        <v>48.198741120857463</v>
      </c>
      <c r="R2392" s="6" t="str">
        <f t="shared" si="323"/>
        <v>YES</v>
      </c>
      <c r="S2392" s="6" t="str">
        <f t="shared" si="326"/>
        <v>YES</v>
      </c>
      <c r="T2392" s="12">
        <f t="shared" si="327"/>
        <v>4944.875</v>
      </c>
      <c r="U2392" s="12">
        <f t="shared" si="324"/>
        <v>19066.940000000002</v>
      </c>
      <c r="V2392" s="12">
        <f t="shared" si="325"/>
        <v>-14122.065000000002</v>
      </c>
    </row>
    <row r="2393" spans="1:22" x14ac:dyDescent="0.25">
      <c r="A2393" s="6" t="s">
        <v>24</v>
      </c>
      <c r="B2393" s="6" t="s">
        <v>23</v>
      </c>
      <c r="C2393" s="37" t="s">
        <v>1626</v>
      </c>
      <c r="D2393" s="37" t="s">
        <v>1626</v>
      </c>
      <c r="E2393" s="6" t="s">
        <v>1470</v>
      </c>
      <c r="F2393" s="6" t="s">
        <v>1469</v>
      </c>
      <c r="G2393" s="37" t="s">
        <v>1468</v>
      </c>
      <c r="H2393" s="6" t="s">
        <v>1624</v>
      </c>
      <c r="I2393" s="6" t="s">
        <v>1625</v>
      </c>
      <c r="J2393" s="6" t="s">
        <v>1655</v>
      </c>
      <c r="K2393" s="12">
        <v>5</v>
      </c>
      <c r="L2393" s="9">
        <v>85.03</v>
      </c>
      <c r="M2393" s="12">
        <f t="shared" si="329"/>
        <v>425.15</v>
      </c>
      <c r="N2393" s="12">
        <f>20+3269.87</f>
        <v>3289.87</v>
      </c>
      <c r="O2393" s="11">
        <f t="shared" si="320"/>
        <v>5</v>
      </c>
      <c r="P2393" s="12">
        <f t="shared" si="321"/>
        <v>38.690697400917323</v>
      </c>
      <c r="Q2393" s="12">
        <f t="shared" si="322"/>
        <v>43.690697400917323</v>
      </c>
      <c r="R2393" s="6" t="str">
        <f t="shared" si="323"/>
        <v>YES</v>
      </c>
      <c r="S2393" s="6" t="str">
        <f t="shared" si="326"/>
        <v>YES</v>
      </c>
      <c r="T2393" s="12">
        <f t="shared" si="327"/>
        <v>1062.875</v>
      </c>
      <c r="U2393" s="12">
        <f t="shared" si="324"/>
        <v>3715.02</v>
      </c>
      <c r="V2393" s="12">
        <f t="shared" si="325"/>
        <v>-2652.145</v>
      </c>
    </row>
    <row r="2394" spans="1:22" x14ac:dyDescent="0.25">
      <c r="A2394" s="6" t="s">
        <v>24</v>
      </c>
      <c r="B2394" s="6" t="s">
        <v>23</v>
      </c>
      <c r="C2394" s="37" t="s">
        <v>1626</v>
      </c>
      <c r="D2394" s="37" t="s">
        <v>1626</v>
      </c>
      <c r="E2394" s="6" t="s">
        <v>1470</v>
      </c>
      <c r="F2394" s="6" t="s">
        <v>1469</v>
      </c>
      <c r="G2394" s="37" t="s">
        <v>1468</v>
      </c>
      <c r="H2394" s="6" t="s">
        <v>1624</v>
      </c>
      <c r="I2394" s="6" t="s">
        <v>1625</v>
      </c>
      <c r="J2394" s="6" t="s">
        <v>1656</v>
      </c>
      <c r="K2394" s="12">
        <v>5</v>
      </c>
      <c r="L2394" s="9">
        <v>195.97</v>
      </c>
      <c r="M2394" s="12">
        <f t="shared" si="329"/>
        <v>979.85</v>
      </c>
      <c r="N2394" s="12">
        <f>114+7656.49</f>
        <v>7770.49</v>
      </c>
      <c r="O2394" s="11">
        <f t="shared" si="320"/>
        <v>5</v>
      </c>
      <c r="P2394" s="12">
        <f t="shared" si="321"/>
        <v>39.651426238710009</v>
      </c>
      <c r="Q2394" s="12">
        <f t="shared" si="322"/>
        <v>44.651426238710009</v>
      </c>
      <c r="R2394" s="6" t="str">
        <f t="shared" si="323"/>
        <v>YES</v>
      </c>
      <c r="S2394" s="6" t="str">
        <f t="shared" si="326"/>
        <v>YES</v>
      </c>
      <c r="T2394" s="12">
        <f t="shared" si="327"/>
        <v>2449.625</v>
      </c>
      <c r="U2394" s="12">
        <f t="shared" si="324"/>
        <v>8750.34</v>
      </c>
      <c r="V2394" s="12">
        <f t="shared" si="325"/>
        <v>-6300.7150000000001</v>
      </c>
    </row>
    <row r="2395" spans="1:22" x14ac:dyDescent="0.25">
      <c r="A2395" s="6" t="s">
        <v>24</v>
      </c>
      <c r="B2395" s="6" t="s">
        <v>23</v>
      </c>
      <c r="C2395" s="37" t="s">
        <v>1626</v>
      </c>
      <c r="D2395" s="37" t="s">
        <v>1626</v>
      </c>
      <c r="E2395" s="6" t="s">
        <v>1470</v>
      </c>
      <c r="F2395" s="6" t="s">
        <v>1469</v>
      </c>
      <c r="G2395" s="37" t="s">
        <v>1468</v>
      </c>
      <c r="H2395" s="6" t="s">
        <v>1624</v>
      </c>
      <c r="I2395" s="6" t="s">
        <v>1625</v>
      </c>
      <c r="J2395" s="6" t="s">
        <v>1657</v>
      </c>
      <c r="K2395" s="12">
        <v>5</v>
      </c>
      <c r="L2395" s="9">
        <v>38.549999999999997</v>
      </c>
      <c r="M2395" s="12">
        <f t="shared" si="329"/>
        <v>192.75</v>
      </c>
      <c r="N2395" s="12">
        <f>1566.86</f>
        <v>1566.86</v>
      </c>
      <c r="O2395" s="11">
        <f t="shared" si="320"/>
        <v>5</v>
      </c>
      <c r="P2395" s="12">
        <f t="shared" si="321"/>
        <v>40.644876783398182</v>
      </c>
      <c r="Q2395" s="12">
        <f t="shared" si="322"/>
        <v>45.644876783398182</v>
      </c>
      <c r="R2395" s="6" t="str">
        <f t="shared" si="323"/>
        <v>YES</v>
      </c>
      <c r="S2395" s="6" t="str">
        <f t="shared" si="326"/>
        <v>YES</v>
      </c>
      <c r="T2395" s="12">
        <f t="shared" si="327"/>
        <v>481.87499999999994</v>
      </c>
      <c r="U2395" s="12">
        <f t="shared" si="324"/>
        <v>1759.61</v>
      </c>
      <c r="V2395" s="12">
        <f t="shared" si="325"/>
        <v>-1277.7349999999999</v>
      </c>
    </row>
    <row r="2396" spans="1:22" x14ac:dyDescent="0.25">
      <c r="A2396" s="6" t="s">
        <v>24</v>
      </c>
      <c r="B2396" s="6" t="s">
        <v>23</v>
      </c>
      <c r="C2396" s="37" t="s">
        <v>1626</v>
      </c>
      <c r="D2396" s="37" t="s">
        <v>1626</v>
      </c>
      <c r="E2396" s="6" t="s">
        <v>1470</v>
      </c>
      <c r="F2396" s="6" t="s">
        <v>1469</v>
      </c>
      <c r="G2396" s="37" t="s">
        <v>1468</v>
      </c>
      <c r="H2396" s="6" t="s">
        <v>1624</v>
      </c>
      <c r="I2396" s="6" t="s">
        <v>1625</v>
      </c>
      <c r="J2396" s="6" t="s">
        <v>1658</v>
      </c>
      <c r="K2396" s="12">
        <v>5</v>
      </c>
      <c r="L2396" s="9">
        <v>61.97</v>
      </c>
      <c r="M2396" s="12">
        <f t="shared" si="329"/>
        <v>309.85000000000002</v>
      </c>
      <c r="N2396" s="12">
        <f>2059.51</f>
        <v>2059.5100000000002</v>
      </c>
      <c r="O2396" s="11">
        <f t="shared" ref="O2396:O2459" si="330">M2396/L2396</f>
        <v>5.0000000000000009</v>
      </c>
      <c r="P2396" s="12">
        <f t="shared" si="321"/>
        <v>33.233984185896404</v>
      </c>
      <c r="Q2396" s="12">
        <f t="shared" si="322"/>
        <v>38.233984185896404</v>
      </c>
      <c r="R2396" s="6" t="str">
        <f t="shared" si="323"/>
        <v>YES</v>
      </c>
      <c r="S2396" s="6" t="str">
        <f t="shared" si="326"/>
        <v>YES</v>
      </c>
      <c r="T2396" s="12">
        <f t="shared" si="327"/>
        <v>774.625</v>
      </c>
      <c r="U2396" s="12">
        <f t="shared" si="324"/>
        <v>2369.36</v>
      </c>
      <c r="V2396" s="12">
        <f t="shared" si="325"/>
        <v>-1594.7350000000001</v>
      </c>
    </row>
    <row r="2397" spans="1:22" x14ac:dyDescent="0.25">
      <c r="A2397" s="6" t="s">
        <v>24</v>
      </c>
      <c r="B2397" s="6" t="s">
        <v>23</v>
      </c>
      <c r="C2397" s="37" t="s">
        <v>1626</v>
      </c>
      <c r="D2397" s="37" t="s">
        <v>1626</v>
      </c>
      <c r="E2397" s="6" t="s">
        <v>1470</v>
      </c>
      <c r="F2397" s="6" t="s">
        <v>1469</v>
      </c>
      <c r="G2397" s="37" t="s">
        <v>1468</v>
      </c>
      <c r="H2397" s="6" t="s">
        <v>1624</v>
      </c>
      <c r="I2397" s="6" t="s">
        <v>1625</v>
      </c>
      <c r="J2397" s="6" t="s">
        <v>1659</v>
      </c>
      <c r="K2397" s="12">
        <v>5</v>
      </c>
      <c r="L2397" s="9">
        <v>274.72000000000003</v>
      </c>
      <c r="M2397" s="12">
        <f t="shared" si="329"/>
        <v>1373.6000000000001</v>
      </c>
      <c r="N2397" s="12">
        <f>40+11456.45</f>
        <v>11496.45</v>
      </c>
      <c r="O2397" s="11">
        <f t="shared" si="330"/>
        <v>5</v>
      </c>
      <c r="P2397" s="12">
        <f t="shared" si="321"/>
        <v>41.8478814793244</v>
      </c>
      <c r="Q2397" s="12">
        <f t="shared" si="322"/>
        <v>46.8478814793244</v>
      </c>
      <c r="R2397" s="6" t="str">
        <f t="shared" si="323"/>
        <v>YES</v>
      </c>
      <c r="S2397" s="6" t="str">
        <f t="shared" si="326"/>
        <v>YES</v>
      </c>
      <c r="T2397" s="12">
        <f t="shared" si="327"/>
        <v>3434.0000000000005</v>
      </c>
      <c r="U2397" s="12">
        <f t="shared" si="324"/>
        <v>12870.050000000001</v>
      </c>
      <c r="V2397" s="12">
        <f t="shared" si="325"/>
        <v>-9436.0500000000011</v>
      </c>
    </row>
    <row r="2398" spans="1:22" x14ac:dyDescent="0.25">
      <c r="A2398" s="6" t="s">
        <v>24</v>
      </c>
      <c r="B2398" s="6" t="s">
        <v>23</v>
      </c>
      <c r="C2398" s="37" t="s">
        <v>1626</v>
      </c>
      <c r="D2398" s="37" t="s">
        <v>1626</v>
      </c>
      <c r="E2398" s="6" t="s">
        <v>1470</v>
      </c>
      <c r="F2398" s="6" t="s">
        <v>1469</v>
      </c>
      <c r="G2398" s="37" t="s">
        <v>1468</v>
      </c>
      <c r="H2398" s="6" t="s">
        <v>1624</v>
      </c>
      <c r="I2398" s="6" t="s">
        <v>1625</v>
      </c>
      <c r="J2398" s="6" t="s">
        <v>1660</v>
      </c>
      <c r="K2398" s="12">
        <v>12.5</v>
      </c>
      <c r="L2398" s="9">
        <v>2.56</v>
      </c>
      <c r="M2398" s="12">
        <f t="shared" si="329"/>
        <v>32</v>
      </c>
      <c r="O2398" s="11">
        <f t="shared" si="330"/>
        <v>12.5</v>
      </c>
      <c r="P2398" s="12">
        <f t="shared" si="321"/>
        <v>0</v>
      </c>
      <c r="Q2398" s="12">
        <f t="shared" si="322"/>
        <v>12.5</v>
      </c>
      <c r="R2398" s="6" t="str">
        <f t="shared" si="323"/>
        <v>YES</v>
      </c>
      <c r="S2398" s="6" t="str">
        <f t="shared" si="326"/>
        <v>YES</v>
      </c>
      <c r="T2398" s="12">
        <f t="shared" si="327"/>
        <v>32</v>
      </c>
      <c r="U2398" s="12">
        <f t="shared" si="324"/>
        <v>32</v>
      </c>
      <c r="V2398" s="12">
        <f t="shared" si="325"/>
        <v>0</v>
      </c>
    </row>
    <row r="2399" spans="1:22" x14ac:dyDescent="0.25">
      <c r="A2399" s="6" t="s">
        <v>24</v>
      </c>
      <c r="B2399" s="6" t="s">
        <v>23</v>
      </c>
      <c r="C2399" s="37" t="s">
        <v>1626</v>
      </c>
      <c r="D2399" s="37" t="s">
        <v>1626</v>
      </c>
      <c r="E2399" s="6" t="s">
        <v>1470</v>
      </c>
      <c r="F2399" s="6" t="s">
        <v>1469</v>
      </c>
      <c r="G2399" s="37" t="s">
        <v>1468</v>
      </c>
      <c r="H2399" s="6" t="s">
        <v>1624</v>
      </c>
      <c r="I2399" s="6" t="s">
        <v>1625</v>
      </c>
      <c r="J2399" s="6" t="s">
        <v>1596</v>
      </c>
      <c r="K2399" s="12">
        <v>5</v>
      </c>
      <c r="L2399" s="9">
        <v>138.83000000000001</v>
      </c>
      <c r="M2399" s="12">
        <f t="shared" si="329"/>
        <v>694.15000000000009</v>
      </c>
      <c r="N2399" s="12">
        <f>50+9730.58+159.75</f>
        <v>9940.33</v>
      </c>
      <c r="O2399" s="11">
        <f t="shared" si="330"/>
        <v>5</v>
      </c>
      <c r="P2399" s="12">
        <f t="shared" si="321"/>
        <v>71.600734711517674</v>
      </c>
      <c r="Q2399" s="12">
        <f t="shared" si="322"/>
        <v>76.600734711517674</v>
      </c>
      <c r="R2399" s="6" t="str">
        <f t="shared" si="323"/>
        <v>YES</v>
      </c>
      <c r="S2399" s="6" t="str">
        <f t="shared" si="326"/>
        <v>YES</v>
      </c>
      <c r="T2399" s="12">
        <f t="shared" si="327"/>
        <v>1735.3750000000002</v>
      </c>
      <c r="U2399" s="12">
        <f t="shared" si="324"/>
        <v>10634.48</v>
      </c>
      <c r="V2399" s="12">
        <f t="shared" si="325"/>
        <v>-8899.1049999999996</v>
      </c>
    </row>
    <row r="2400" spans="1:22" x14ac:dyDescent="0.25">
      <c r="A2400" s="6" t="s">
        <v>24</v>
      </c>
      <c r="B2400" s="6" t="s">
        <v>23</v>
      </c>
      <c r="C2400" s="37" t="s">
        <v>1626</v>
      </c>
      <c r="D2400" s="37" t="s">
        <v>1626</v>
      </c>
      <c r="E2400" s="6" t="s">
        <v>1470</v>
      </c>
      <c r="F2400" s="6" t="s">
        <v>1469</v>
      </c>
      <c r="G2400" s="37" t="s">
        <v>1468</v>
      </c>
      <c r="H2400" s="6" t="s">
        <v>1624</v>
      </c>
      <c r="I2400" s="6" t="s">
        <v>1625</v>
      </c>
      <c r="J2400" s="6" t="s">
        <v>1661</v>
      </c>
      <c r="K2400" s="12">
        <v>5</v>
      </c>
      <c r="L2400" s="9">
        <v>105.92</v>
      </c>
      <c r="M2400" s="12">
        <f t="shared" si="329"/>
        <v>529.6</v>
      </c>
      <c r="N2400" s="12">
        <f>31.24+3616.48</f>
        <v>3647.72</v>
      </c>
      <c r="O2400" s="11">
        <f t="shared" si="330"/>
        <v>5</v>
      </c>
      <c r="P2400" s="12">
        <f t="shared" si="321"/>
        <v>34.438444108761324</v>
      </c>
      <c r="Q2400" s="12">
        <f t="shared" si="322"/>
        <v>39.438444108761324</v>
      </c>
      <c r="R2400" s="6" t="str">
        <f t="shared" si="323"/>
        <v>YES</v>
      </c>
      <c r="S2400" s="6" t="str">
        <f t="shared" si="326"/>
        <v>YES</v>
      </c>
      <c r="T2400" s="12">
        <f t="shared" si="327"/>
        <v>1324</v>
      </c>
      <c r="U2400" s="12">
        <f t="shared" si="324"/>
        <v>4177.32</v>
      </c>
      <c r="V2400" s="12">
        <f t="shared" si="325"/>
        <v>-2853.3199999999997</v>
      </c>
    </row>
    <row r="2401" spans="1:22" x14ac:dyDescent="0.25">
      <c r="A2401" s="6" t="s">
        <v>24</v>
      </c>
      <c r="B2401" s="6" t="s">
        <v>23</v>
      </c>
      <c r="C2401" s="37" t="s">
        <v>1626</v>
      </c>
      <c r="D2401" s="37" t="s">
        <v>1626</v>
      </c>
      <c r="E2401" s="6" t="s">
        <v>1470</v>
      </c>
      <c r="F2401" s="6" t="s">
        <v>1469</v>
      </c>
      <c r="G2401" s="37" t="s">
        <v>1468</v>
      </c>
      <c r="H2401" s="6" t="s">
        <v>1624</v>
      </c>
      <c r="I2401" s="6" t="s">
        <v>1625</v>
      </c>
      <c r="J2401" s="6" t="s">
        <v>1662</v>
      </c>
      <c r="K2401" s="12">
        <v>5</v>
      </c>
      <c r="L2401" s="9">
        <f>208.52+46.68</f>
        <v>255.20000000000002</v>
      </c>
      <c r="M2401" s="12">
        <f t="shared" si="329"/>
        <v>1276</v>
      </c>
      <c r="N2401" s="12">
        <f>85+5918.11+1728.1+126.47</f>
        <v>7857.6799999999994</v>
      </c>
      <c r="O2401" s="11">
        <f t="shared" si="330"/>
        <v>5</v>
      </c>
      <c r="P2401" s="12">
        <f t="shared" si="321"/>
        <v>30.790282131661439</v>
      </c>
      <c r="Q2401" s="12">
        <f t="shared" si="322"/>
        <v>35.790282131661442</v>
      </c>
      <c r="R2401" s="6" t="str">
        <f t="shared" si="323"/>
        <v>YES</v>
      </c>
      <c r="S2401" s="6" t="str">
        <f t="shared" si="326"/>
        <v>YES</v>
      </c>
      <c r="T2401" s="12">
        <f t="shared" si="327"/>
        <v>3190</v>
      </c>
      <c r="U2401" s="12">
        <f t="shared" si="324"/>
        <v>9133.68</v>
      </c>
      <c r="V2401" s="12">
        <f t="shared" si="325"/>
        <v>-5943.68</v>
      </c>
    </row>
    <row r="2402" spans="1:22" x14ac:dyDescent="0.25">
      <c r="A2402" s="6" t="s">
        <v>24</v>
      </c>
      <c r="B2402" s="6" t="s">
        <v>23</v>
      </c>
      <c r="C2402" s="37" t="s">
        <v>1626</v>
      </c>
      <c r="D2402" s="37" t="s">
        <v>1626</v>
      </c>
      <c r="E2402" s="6" t="s">
        <v>1470</v>
      </c>
      <c r="F2402" s="6" t="s">
        <v>1469</v>
      </c>
      <c r="G2402" s="37" t="s">
        <v>1468</v>
      </c>
      <c r="H2402" s="6" t="s">
        <v>1624</v>
      </c>
      <c r="I2402" s="6" t="s">
        <v>1625</v>
      </c>
      <c r="J2402" s="6" t="s">
        <v>1663</v>
      </c>
      <c r="K2402" s="12">
        <v>5</v>
      </c>
      <c r="L2402" s="9">
        <v>96.67</v>
      </c>
      <c r="M2402" s="12">
        <f t="shared" si="329"/>
        <v>483.35</v>
      </c>
      <c r="N2402" s="12">
        <v>3960.78</v>
      </c>
      <c r="O2402" s="11">
        <f t="shared" si="330"/>
        <v>5</v>
      </c>
      <c r="P2402" s="12">
        <f t="shared" si="321"/>
        <v>40.972173373331955</v>
      </c>
      <c r="Q2402" s="12">
        <f t="shared" si="322"/>
        <v>45.972173373331955</v>
      </c>
      <c r="R2402" s="6" t="str">
        <f t="shared" si="323"/>
        <v>YES</v>
      </c>
      <c r="S2402" s="6" t="str">
        <f t="shared" si="326"/>
        <v>YES</v>
      </c>
      <c r="T2402" s="12">
        <f t="shared" si="327"/>
        <v>1208.375</v>
      </c>
      <c r="U2402" s="12">
        <f t="shared" si="324"/>
        <v>4444.13</v>
      </c>
      <c r="V2402" s="12">
        <f t="shared" si="325"/>
        <v>-3235.7550000000001</v>
      </c>
    </row>
    <row r="2403" spans="1:22" x14ac:dyDescent="0.25">
      <c r="A2403" s="6" t="s">
        <v>24</v>
      </c>
      <c r="B2403" s="6" t="s">
        <v>23</v>
      </c>
      <c r="C2403" s="37" t="s">
        <v>1626</v>
      </c>
      <c r="D2403" s="37" t="s">
        <v>1626</v>
      </c>
      <c r="E2403" s="6" t="s">
        <v>1470</v>
      </c>
      <c r="F2403" s="6" t="s">
        <v>1469</v>
      </c>
      <c r="G2403" s="37" t="s">
        <v>1468</v>
      </c>
      <c r="H2403" s="6" t="s">
        <v>1624</v>
      </c>
      <c r="I2403" s="6" t="s">
        <v>1625</v>
      </c>
      <c r="J2403" s="6" t="s">
        <v>1598</v>
      </c>
      <c r="K2403" s="12">
        <v>5</v>
      </c>
      <c r="L2403" s="9">
        <v>196.55</v>
      </c>
      <c r="M2403" s="12">
        <f t="shared" si="329"/>
        <v>982.75</v>
      </c>
      <c r="N2403" s="12">
        <f>10+15444.9</f>
        <v>15454.9</v>
      </c>
      <c r="O2403" s="11">
        <f t="shared" si="330"/>
        <v>5</v>
      </c>
      <c r="P2403" s="12">
        <f t="shared" si="321"/>
        <v>78.630882727041453</v>
      </c>
      <c r="Q2403" s="12">
        <f t="shared" si="322"/>
        <v>83.630882727041467</v>
      </c>
      <c r="R2403" s="6" t="str">
        <f t="shared" si="323"/>
        <v>YES</v>
      </c>
      <c r="S2403" s="6" t="str">
        <f t="shared" si="326"/>
        <v>YES</v>
      </c>
      <c r="T2403" s="12">
        <f t="shared" si="327"/>
        <v>2456.875</v>
      </c>
      <c r="U2403" s="12">
        <f t="shared" si="324"/>
        <v>16437.650000000001</v>
      </c>
      <c r="V2403" s="12">
        <f t="shared" si="325"/>
        <v>-13980.775000000001</v>
      </c>
    </row>
    <row r="2404" spans="1:22" x14ac:dyDescent="0.25">
      <c r="A2404" s="6" t="s">
        <v>24</v>
      </c>
      <c r="B2404" s="6" t="s">
        <v>23</v>
      </c>
      <c r="C2404" s="37" t="s">
        <v>1626</v>
      </c>
      <c r="D2404" s="37" t="s">
        <v>1626</v>
      </c>
      <c r="E2404" s="6" t="s">
        <v>1470</v>
      </c>
      <c r="F2404" s="6" t="s">
        <v>1469</v>
      </c>
      <c r="G2404" s="37" t="s">
        <v>1468</v>
      </c>
      <c r="H2404" s="6" t="s">
        <v>1624</v>
      </c>
      <c r="I2404" s="6" t="s">
        <v>1625</v>
      </c>
      <c r="J2404" s="6" t="s">
        <v>1632</v>
      </c>
      <c r="K2404" s="12">
        <v>5</v>
      </c>
      <c r="L2404" s="9">
        <v>106.52</v>
      </c>
      <c r="M2404" s="12">
        <f t="shared" si="329"/>
        <v>532.6</v>
      </c>
      <c r="N2404" s="12">
        <f>20+3577.08</f>
        <v>3597.08</v>
      </c>
      <c r="O2404" s="11">
        <f t="shared" si="330"/>
        <v>5</v>
      </c>
      <c r="P2404" s="12">
        <f t="shared" si="321"/>
        <v>33.769057453999253</v>
      </c>
      <c r="Q2404" s="12">
        <f t="shared" si="322"/>
        <v>38.769057453999253</v>
      </c>
      <c r="R2404" s="6" t="str">
        <f t="shared" si="323"/>
        <v>YES</v>
      </c>
      <c r="S2404" s="6" t="str">
        <f t="shared" si="326"/>
        <v>YES</v>
      </c>
      <c r="T2404" s="12">
        <f t="shared" si="327"/>
        <v>1331.5</v>
      </c>
      <c r="U2404" s="12">
        <f t="shared" si="324"/>
        <v>4129.68</v>
      </c>
      <c r="V2404" s="12">
        <f t="shared" si="325"/>
        <v>-2798.1800000000003</v>
      </c>
    </row>
    <row r="2405" spans="1:22" x14ac:dyDescent="0.25">
      <c r="A2405" s="6" t="s">
        <v>24</v>
      </c>
      <c r="B2405" s="6" t="s">
        <v>23</v>
      </c>
      <c r="C2405" s="37" t="s">
        <v>1626</v>
      </c>
      <c r="D2405" s="37" t="s">
        <v>1626</v>
      </c>
      <c r="E2405" s="6" t="s">
        <v>1470</v>
      </c>
      <c r="F2405" s="6" t="s">
        <v>1469</v>
      </c>
      <c r="G2405" s="37" t="s">
        <v>1468</v>
      </c>
      <c r="H2405" s="6" t="s">
        <v>1624</v>
      </c>
      <c r="I2405" s="6" t="s">
        <v>1625</v>
      </c>
      <c r="J2405" s="6" t="s">
        <v>1664</v>
      </c>
      <c r="K2405" s="12">
        <v>5</v>
      </c>
      <c r="L2405" s="9">
        <v>300.54000000000002</v>
      </c>
      <c r="M2405" s="12">
        <f t="shared" si="329"/>
        <v>1502.7</v>
      </c>
      <c r="N2405" s="12">
        <f>5+10653.36</f>
        <v>10658.36</v>
      </c>
      <c r="O2405" s="11">
        <f t="shared" si="330"/>
        <v>5</v>
      </c>
      <c r="P2405" s="12">
        <f t="shared" si="321"/>
        <v>35.464031410128435</v>
      </c>
      <c r="Q2405" s="12">
        <f t="shared" si="322"/>
        <v>40.464031410128435</v>
      </c>
      <c r="R2405" s="6" t="str">
        <f t="shared" si="323"/>
        <v>YES</v>
      </c>
      <c r="S2405" s="6" t="str">
        <f t="shared" si="326"/>
        <v>YES</v>
      </c>
      <c r="T2405" s="12">
        <f t="shared" si="327"/>
        <v>3756.7500000000005</v>
      </c>
      <c r="U2405" s="12">
        <f t="shared" si="324"/>
        <v>12161.060000000001</v>
      </c>
      <c r="V2405" s="12">
        <f t="shared" si="325"/>
        <v>-8404.3100000000013</v>
      </c>
    </row>
    <row r="2406" spans="1:22" x14ac:dyDescent="0.25">
      <c r="A2406" s="6" t="s">
        <v>24</v>
      </c>
      <c r="B2406" s="6" t="s">
        <v>23</v>
      </c>
      <c r="C2406" s="37" t="s">
        <v>1626</v>
      </c>
      <c r="D2406" s="37" t="s">
        <v>1626</v>
      </c>
      <c r="E2406" s="6" t="s">
        <v>1470</v>
      </c>
      <c r="F2406" s="6" t="s">
        <v>1469</v>
      </c>
      <c r="G2406" s="37" t="s">
        <v>1468</v>
      </c>
      <c r="H2406" s="6" t="s">
        <v>1624</v>
      </c>
      <c r="I2406" s="6" t="s">
        <v>1625</v>
      </c>
      <c r="J2406" s="6" t="s">
        <v>1665</v>
      </c>
      <c r="K2406" s="12">
        <v>5</v>
      </c>
      <c r="L2406" s="9">
        <v>258.8</v>
      </c>
      <c r="M2406" s="12">
        <f t="shared" si="329"/>
        <v>1294</v>
      </c>
      <c r="N2406" s="12">
        <f>1+14356.04+20.85</f>
        <v>14377.890000000001</v>
      </c>
      <c r="O2406" s="11">
        <f t="shared" si="330"/>
        <v>5</v>
      </c>
      <c r="P2406" s="12">
        <f t="shared" si="321"/>
        <v>55.555989180834622</v>
      </c>
      <c r="Q2406" s="12">
        <f t="shared" si="322"/>
        <v>60.555989180834622</v>
      </c>
      <c r="R2406" s="6" t="str">
        <f t="shared" si="323"/>
        <v>YES</v>
      </c>
      <c r="S2406" s="6" t="str">
        <f t="shared" si="326"/>
        <v>YES</v>
      </c>
      <c r="T2406" s="12">
        <f t="shared" si="327"/>
        <v>3235</v>
      </c>
      <c r="U2406" s="12">
        <f t="shared" si="324"/>
        <v>15671.890000000001</v>
      </c>
      <c r="V2406" s="12">
        <f t="shared" si="325"/>
        <v>-12436.890000000001</v>
      </c>
    </row>
    <row r="2407" spans="1:22" x14ac:dyDescent="0.25">
      <c r="A2407" s="6" t="s">
        <v>24</v>
      </c>
      <c r="B2407" s="6" t="s">
        <v>23</v>
      </c>
      <c r="C2407" s="37" t="s">
        <v>1666</v>
      </c>
      <c r="D2407" s="37" t="s">
        <v>1666</v>
      </c>
      <c r="E2407" s="6" t="s">
        <v>1470</v>
      </c>
      <c r="F2407" s="6" t="s">
        <v>1469</v>
      </c>
      <c r="G2407" s="37" t="s">
        <v>1468</v>
      </c>
      <c r="H2407" s="37" t="s">
        <v>1667</v>
      </c>
      <c r="I2407" s="37" t="s">
        <v>41</v>
      </c>
      <c r="J2407" s="6" t="s">
        <v>1647</v>
      </c>
      <c r="K2407" s="12">
        <v>5</v>
      </c>
      <c r="L2407" s="9">
        <v>22.1</v>
      </c>
      <c r="M2407" s="12">
        <f t="shared" si="329"/>
        <v>110.5</v>
      </c>
      <c r="N2407" s="12">
        <f>40.32+1849.58</f>
        <v>1889.8999999999999</v>
      </c>
      <c r="O2407" s="11">
        <f t="shared" si="330"/>
        <v>5</v>
      </c>
      <c r="P2407" s="12">
        <f t="shared" si="321"/>
        <v>85.515837104072389</v>
      </c>
      <c r="Q2407" s="12">
        <f t="shared" si="322"/>
        <v>90.515837104072389</v>
      </c>
      <c r="R2407" s="6" t="str">
        <f t="shared" si="323"/>
        <v>YES</v>
      </c>
      <c r="S2407" s="6" t="str">
        <f t="shared" si="326"/>
        <v>YES</v>
      </c>
      <c r="T2407" s="12">
        <f t="shared" si="327"/>
        <v>276.25</v>
      </c>
      <c r="U2407" s="12">
        <f t="shared" si="324"/>
        <v>2000.3999999999999</v>
      </c>
      <c r="V2407" s="12">
        <f t="shared" si="325"/>
        <v>-1724.1499999999999</v>
      </c>
    </row>
    <row r="2408" spans="1:22" x14ac:dyDescent="0.25">
      <c r="A2408" s="6" t="s">
        <v>24</v>
      </c>
      <c r="B2408" s="6" t="s">
        <v>23</v>
      </c>
      <c r="C2408" s="37" t="s">
        <v>1666</v>
      </c>
      <c r="D2408" s="37" t="s">
        <v>1666</v>
      </c>
      <c r="E2408" s="6" t="s">
        <v>1470</v>
      </c>
      <c r="F2408" s="6" t="s">
        <v>1469</v>
      </c>
      <c r="G2408" s="37" t="s">
        <v>1468</v>
      </c>
      <c r="H2408" s="37" t="s">
        <v>1667</v>
      </c>
      <c r="I2408" s="37" t="s">
        <v>41</v>
      </c>
      <c r="J2408" s="6" t="s">
        <v>1480</v>
      </c>
      <c r="K2408" s="12">
        <v>5</v>
      </c>
      <c r="L2408" s="9">
        <v>43.25</v>
      </c>
      <c r="M2408" s="12">
        <f t="shared" si="329"/>
        <v>216.25</v>
      </c>
      <c r="N2408" s="12">
        <f>51.18+3096.13</f>
        <v>3147.31</v>
      </c>
      <c r="O2408" s="11">
        <f t="shared" si="330"/>
        <v>5</v>
      </c>
      <c r="P2408" s="12">
        <f t="shared" si="321"/>
        <v>72.770173410404624</v>
      </c>
      <c r="Q2408" s="12">
        <f t="shared" si="322"/>
        <v>77.770173410404624</v>
      </c>
      <c r="R2408" s="6" t="str">
        <f t="shared" si="323"/>
        <v>YES</v>
      </c>
      <c r="S2408" s="6" t="str">
        <f t="shared" si="326"/>
        <v>YES</v>
      </c>
      <c r="T2408" s="12">
        <f t="shared" si="327"/>
        <v>540.625</v>
      </c>
      <c r="U2408" s="12">
        <f t="shared" si="324"/>
        <v>3363.56</v>
      </c>
      <c r="V2408" s="12">
        <f t="shared" si="325"/>
        <v>-2822.9349999999999</v>
      </c>
    </row>
    <row r="2409" spans="1:22" x14ac:dyDescent="0.25">
      <c r="A2409" s="6" t="s">
        <v>24</v>
      </c>
      <c r="B2409" s="6" t="s">
        <v>23</v>
      </c>
      <c r="C2409" s="37" t="s">
        <v>1666</v>
      </c>
      <c r="D2409" s="37" t="s">
        <v>1666</v>
      </c>
      <c r="E2409" s="6" t="s">
        <v>1470</v>
      </c>
      <c r="F2409" s="6" t="s">
        <v>1469</v>
      </c>
      <c r="G2409" s="37" t="s">
        <v>1468</v>
      </c>
      <c r="H2409" s="37" t="s">
        <v>1667</v>
      </c>
      <c r="I2409" s="37" t="s">
        <v>41</v>
      </c>
      <c r="J2409" s="6" t="s">
        <v>1668</v>
      </c>
      <c r="K2409" s="12">
        <v>5</v>
      </c>
      <c r="L2409" s="9">
        <v>8.98</v>
      </c>
      <c r="M2409" s="12">
        <f t="shared" si="329"/>
        <v>44.900000000000006</v>
      </c>
      <c r="N2409" s="12">
        <v>452.68</v>
      </c>
      <c r="O2409" s="11">
        <f t="shared" si="330"/>
        <v>5</v>
      </c>
      <c r="P2409" s="12">
        <f t="shared" si="321"/>
        <v>50.409799554565701</v>
      </c>
      <c r="Q2409" s="12">
        <f t="shared" si="322"/>
        <v>55.409799554565701</v>
      </c>
      <c r="R2409" s="6" t="str">
        <f t="shared" si="323"/>
        <v>YES</v>
      </c>
      <c r="S2409" s="6" t="str">
        <f t="shared" si="326"/>
        <v>YES</v>
      </c>
      <c r="T2409" s="12">
        <f t="shared" si="327"/>
        <v>112.25</v>
      </c>
      <c r="U2409" s="12">
        <f t="shared" si="324"/>
        <v>497.58000000000004</v>
      </c>
      <c r="V2409" s="12">
        <f t="shared" si="325"/>
        <v>-385.33000000000004</v>
      </c>
    </row>
    <row r="2410" spans="1:22" x14ac:dyDescent="0.25">
      <c r="A2410" s="6" t="s">
        <v>24</v>
      </c>
      <c r="B2410" s="6" t="s">
        <v>23</v>
      </c>
      <c r="C2410" s="37" t="s">
        <v>1666</v>
      </c>
      <c r="D2410" s="37" t="s">
        <v>1666</v>
      </c>
      <c r="E2410" s="6" t="s">
        <v>1470</v>
      </c>
      <c r="F2410" s="6" t="s">
        <v>1469</v>
      </c>
      <c r="G2410" s="37" t="s">
        <v>1468</v>
      </c>
      <c r="H2410" s="37" t="s">
        <v>1667</v>
      </c>
      <c r="I2410" s="37" t="s">
        <v>41</v>
      </c>
      <c r="J2410" s="6" t="s">
        <v>1669</v>
      </c>
      <c r="K2410" s="12">
        <v>5</v>
      </c>
      <c r="L2410" s="9">
        <v>25.32</v>
      </c>
      <c r="M2410" s="12">
        <f t="shared" si="329"/>
        <v>126.6</v>
      </c>
      <c r="N2410" s="12">
        <f>20.68+1539.52+934.76</f>
        <v>2494.96</v>
      </c>
      <c r="O2410" s="11">
        <f t="shared" si="330"/>
        <v>5</v>
      </c>
      <c r="P2410" s="12">
        <f t="shared" si="321"/>
        <v>98.537124802527643</v>
      </c>
      <c r="Q2410" s="12">
        <f t="shared" si="322"/>
        <v>103.53712480252764</v>
      </c>
      <c r="R2410" s="6" t="str">
        <f t="shared" si="323"/>
        <v>YES</v>
      </c>
      <c r="S2410" s="6" t="str">
        <f t="shared" si="326"/>
        <v>YES</v>
      </c>
      <c r="T2410" s="12">
        <f t="shared" si="327"/>
        <v>316.5</v>
      </c>
      <c r="U2410" s="12">
        <f t="shared" si="324"/>
        <v>2621.56</v>
      </c>
      <c r="V2410" s="12">
        <f t="shared" si="325"/>
        <v>-2305.06</v>
      </c>
    </row>
    <row r="2411" spans="1:22" x14ac:dyDescent="0.25">
      <c r="A2411" s="6" t="s">
        <v>24</v>
      </c>
      <c r="B2411" s="6" t="s">
        <v>23</v>
      </c>
      <c r="C2411" s="37" t="s">
        <v>1666</v>
      </c>
      <c r="D2411" s="37" t="s">
        <v>1666</v>
      </c>
      <c r="E2411" s="6" t="s">
        <v>1470</v>
      </c>
      <c r="F2411" s="6" t="s">
        <v>1469</v>
      </c>
      <c r="G2411" s="37" t="s">
        <v>1468</v>
      </c>
      <c r="H2411" s="37" t="s">
        <v>1667</v>
      </c>
      <c r="I2411" s="37" t="s">
        <v>41</v>
      </c>
      <c r="J2411" s="6" t="s">
        <v>1670</v>
      </c>
      <c r="K2411" s="12">
        <v>5</v>
      </c>
      <c r="L2411" s="9">
        <v>8.93</v>
      </c>
      <c r="M2411" s="12">
        <f t="shared" si="329"/>
        <v>44.65</v>
      </c>
      <c r="N2411" s="12">
        <f>12.5+343.49</f>
        <v>355.99</v>
      </c>
      <c r="O2411" s="11">
        <f t="shared" si="330"/>
        <v>5</v>
      </c>
      <c r="P2411" s="12">
        <f t="shared" si="321"/>
        <v>39.864501679731248</v>
      </c>
      <c r="Q2411" s="12">
        <f t="shared" si="322"/>
        <v>44.864501679731241</v>
      </c>
      <c r="R2411" s="6" t="str">
        <f t="shared" si="323"/>
        <v>YES</v>
      </c>
      <c r="S2411" s="6" t="str">
        <f t="shared" si="326"/>
        <v>YES</v>
      </c>
      <c r="T2411" s="12">
        <f t="shared" si="327"/>
        <v>111.625</v>
      </c>
      <c r="U2411" s="12">
        <f t="shared" si="324"/>
        <v>400.64</v>
      </c>
      <c r="V2411" s="12">
        <f t="shared" si="325"/>
        <v>-289.01499999999999</v>
      </c>
    </row>
    <row r="2412" spans="1:22" x14ac:dyDescent="0.25">
      <c r="A2412" s="6" t="s">
        <v>24</v>
      </c>
      <c r="B2412" s="6" t="s">
        <v>23</v>
      </c>
      <c r="C2412" s="37" t="s">
        <v>1666</v>
      </c>
      <c r="D2412" s="37" t="s">
        <v>1666</v>
      </c>
      <c r="E2412" s="6" t="s">
        <v>1470</v>
      </c>
      <c r="F2412" s="6" t="s">
        <v>1469</v>
      </c>
      <c r="G2412" s="37" t="s">
        <v>1468</v>
      </c>
      <c r="H2412" s="37" t="s">
        <v>1667</v>
      </c>
      <c r="I2412" s="37" t="s">
        <v>41</v>
      </c>
      <c r="J2412" s="6" t="s">
        <v>1671</v>
      </c>
      <c r="K2412" s="12">
        <v>5</v>
      </c>
      <c r="L2412" s="9">
        <v>6.82</v>
      </c>
      <c r="M2412" s="12">
        <f t="shared" si="329"/>
        <v>34.1</v>
      </c>
      <c r="N2412" s="12">
        <v>347.46</v>
      </c>
      <c r="O2412" s="11">
        <f t="shared" si="330"/>
        <v>5</v>
      </c>
      <c r="P2412" s="12">
        <f t="shared" si="321"/>
        <v>50.947214076246333</v>
      </c>
      <c r="Q2412" s="12">
        <f t="shared" si="322"/>
        <v>55.947214076246333</v>
      </c>
      <c r="R2412" s="6" t="str">
        <f t="shared" si="323"/>
        <v>YES</v>
      </c>
      <c r="S2412" s="6" t="str">
        <f t="shared" si="326"/>
        <v>YES</v>
      </c>
      <c r="T2412" s="12">
        <f t="shared" si="327"/>
        <v>85.25</v>
      </c>
      <c r="U2412" s="12">
        <f t="shared" si="324"/>
        <v>381.56</v>
      </c>
      <c r="V2412" s="12">
        <f t="shared" si="325"/>
        <v>-296.31</v>
      </c>
    </row>
    <row r="2413" spans="1:22" x14ac:dyDescent="0.25">
      <c r="A2413" s="6" t="s">
        <v>24</v>
      </c>
      <c r="B2413" s="6" t="s">
        <v>23</v>
      </c>
      <c r="C2413" s="37" t="s">
        <v>1666</v>
      </c>
      <c r="D2413" s="37" t="s">
        <v>1666</v>
      </c>
      <c r="E2413" s="6" t="s">
        <v>1470</v>
      </c>
      <c r="F2413" s="6" t="s">
        <v>1469</v>
      </c>
      <c r="G2413" s="37" t="s">
        <v>1468</v>
      </c>
      <c r="H2413" s="37" t="s">
        <v>1667</v>
      </c>
      <c r="I2413" s="37" t="s">
        <v>41</v>
      </c>
      <c r="J2413" s="6" t="s">
        <v>1596</v>
      </c>
      <c r="K2413" s="12">
        <v>5</v>
      </c>
      <c r="L2413" s="9">
        <v>38.119999999999997</v>
      </c>
      <c r="M2413" s="12">
        <f t="shared" si="329"/>
        <v>190.6</v>
      </c>
      <c r="N2413" s="12">
        <f>25+2885.28</f>
        <v>2910.28</v>
      </c>
      <c r="O2413" s="11">
        <f t="shared" si="330"/>
        <v>5</v>
      </c>
      <c r="P2413" s="12">
        <f t="shared" si="321"/>
        <v>76.345225603357832</v>
      </c>
      <c r="Q2413" s="12">
        <f t="shared" si="322"/>
        <v>81.345225603357832</v>
      </c>
      <c r="R2413" s="6" t="str">
        <f t="shared" si="323"/>
        <v>YES</v>
      </c>
      <c r="S2413" s="6" t="str">
        <f t="shared" si="326"/>
        <v>YES</v>
      </c>
      <c r="T2413" s="12">
        <f t="shared" si="327"/>
        <v>476.49999999999994</v>
      </c>
      <c r="U2413" s="12">
        <f t="shared" si="324"/>
        <v>3100.88</v>
      </c>
      <c r="V2413" s="12">
        <f t="shared" si="325"/>
        <v>-2624.38</v>
      </c>
    </row>
    <row r="2414" spans="1:22" x14ac:dyDescent="0.25">
      <c r="A2414" s="6" t="s">
        <v>24</v>
      </c>
      <c r="B2414" s="6" t="s">
        <v>23</v>
      </c>
      <c r="C2414" s="37" t="s">
        <v>1666</v>
      </c>
      <c r="D2414" s="37" t="s">
        <v>1666</v>
      </c>
      <c r="E2414" s="6" t="s">
        <v>1470</v>
      </c>
      <c r="F2414" s="6" t="s">
        <v>1469</v>
      </c>
      <c r="G2414" s="37" t="s">
        <v>1468</v>
      </c>
      <c r="H2414" s="37" t="s">
        <v>1667</v>
      </c>
      <c r="I2414" s="37" t="s">
        <v>41</v>
      </c>
      <c r="J2414" s="6" t="s">
        <v>1672</v>
      </c>
      <c r="K2414" s="12">
        <v>5</v>
      </c>
      <c r="L2414" s="9">
        <f>18.96+23.99</f>
        <v>42.95</v>
      </c>
      <c r="M2414" s="12">
        <f t="shared" si="329"/>
        <v>214.75</v>
      </c>
      <c r="N2414" s="12">
        <f>22.5+2460.1</f>
        <v>2482.6</v>
      </c>
      <c r="O2414" s="11">
        <f t="shared" si="330"/>
        <v>5</v>
      </c>
      <c r="P2414" s="12">
        <f t="shared" si="321"/>
        <v>57.802095459837012</v>
      </c>
      <c r="Q2414" s="12">
        <f t="shared" si="322"/>
        <v>62.802095459837012</v>
      </c>
      <c r="R2414" s="6" t="str">
        <f t="shared" si="323"/>
        <v>YES</v>
      </c>
      <c r="S2414" s="6" t="str">
        <f t="shared" si="326"/>
        <v>YES</v>
      </c>
      <c r="T2414" s="12">
        <f t="shared" si="327"/>
        <v>536.875</v>
      </c>
      <c r="U2414" s="12">
        <f t="shared" si="324"/>
        <v>2697.35</v>
      </c>
      <c r="V2414" s="12">
        <f t="shared" si="325"/>
        <v>-2160.4749999999999</v>
      </c>
    </row>
    <row r="2415" spans="1:22" x14ac:dyDescent="0.25">
      <c r="A2415" s="6" t="s">
        <v>24</v>
      </c>
      <c r="B2415" s="6" t="s">
        <v>23</v>
      </c>
      <c r="C2415" s="37" t="s">
        <v>1666</v>
      </c>
      <c r="D2415" s="37" t="s">
        <v>1666</v>
      </c>
      <c r="E2415" s="6" t="s">
        <v>1470</v>
      </c>
      <c r="F2415" s="6" t="s">
        <v>1469</v>
      </c>
      <c r="G2415" s="37" t="s">
        <v>1468</v>
      </c>
      <c r="H2415" s="37" t="s">
        <v>1667</v>
      </c>
      <c r="I2415" s="37" t="s">
        <v>41</v>
      </c>
      <c r="J2415" s="6" t="s">
        <v>1673</v>
      </c>
      <c r="K2415" s="12">
        <v>5</v>
      </c>
      <c r="L2415" s="9">
        <f>8.35+15.19</f>
        <v>23.54</v>
      </c>
      <c r="M2415" s="12">
        <f t="shared" si="329"/>
        <v>117.69999999999999</v>
      </c>
      <c r="N2415" s="12">
        <f>55+1508.23</f>
        <v>1563.23</v>
      </c>
      <c r="O2415" s="11">
        <f t="shared" si="330"/>
        <v>5</v>
      </c>
      <c r="P2415" s="12">
        <f t="shared" si="321"/>
        <v>66.407391673746815</v>
      </c>
      <c r="Q2415" s="12">
        <f t="shared" si="322"/>
        <v>71.407391673746815</v>
      </c>
      <c r="R2415" s="6" t="str">
        <f t="shared" si="323"/>
        <v>YES</v>
      </c>
      <c r="S2415" s="6" t="str">
        <f t="shared" si="326"/>
        <v>YES</v>
      </c>
      <c r="T2415" s="12">
        <f t="shared" si="327"/>
        <v>294.25</v>
      </c>
      <c r="U2415" s="12">
        <f t="shared" si="324"/>
        <v>1680.93</v>
      </c>
      <c r="V2415" s="12">
        <f t="shared" si="325"/>
        <v>-1386.68</v>
      </c>
    </row>
    <row r="2416" spans="1:22" x14ac:dyDescent="0.25">
      <c r="A2416" s="6" t="s">
        <v>24</v>
      </c>
      <c r="B2416" s="6" t="s">
        <v>23</v>
      </c>
      <c r="C2416" s="37" t="s">
        <v>1666</v>
      </c>
      <c r="D2416" s="37" t="s">
        <v>1666</v>
      </c>
      <c r="E2416" s="6" t="s">
        <v>1470</v>
      </c>
      <c r="F2416" s="6" t="s">
        <v>1469</v>
      </c>
      <c r="G2416" s="37" t="s">
        <v>1468</v>
      </c>
      <c r="H2416" s="37" t="s">
        <v>1667</v>
      </c>
      <c r="I2416" s="37" t="s">
        <v>41</v>
      </c>
      <c r="J2416" s="6" t="s">
        <v>1600</v>
      </c>
      <c r="K2416" s="12">
        <v>5</v>
      </c>
      <c r="L2416" s="9">
        <v>15.98</v>
      </c>
      <c r="M2416" s="12">
        <f t="shared" si="329"/>
        <v>79.900000000000006</v>
      </c>
      <c r="N2416" s="12">
        <f>31.32+863.26</f>
        <v>894.58</v>
      </c>
      <c r="O2416" s="11">
        <f t="shared" si="330"/>
        <v>5</v>
      </c>
      <c r="P2416" s="12">
        <f t="shared" si="321"/>
        <v>55.981226533166456</v>
      </c>
      <c r="Q2416" s="12">
        <f t="shared" si="322"/>
        <v>60.981226533166456</v>
      </c>
      <c r="R2416" s="6" t="str">
        <f t="shared" si="323"/>
        <v>YES</v>
      </c>
      <c r="S2416" s="6" t="str">
        <f t="shared" si="326"/>
        <v>YES</v>
      </c>
      <c r="T2416" s="12">
        <f t="shared" si="327"/>
        <v>199.75</v>
      </c>
      <c r="U2416" s="12">
        <f t="shared" si="324"/>
        <v>974.48</v>
      </c>
      <c r="V2416" s="12">
        <f t="shared" si="325"/>
        <v>-774.73</v>
      </c>
    </row>
    <row r="2417" spans="1:22" x14ac:dyDescent="0.25">
      <c r="A2417" s="6" t="s">
        <v>24</v>
      </c>
      <c r="B2417" s="6" t="s">
        <v>23</v>
      </c>
      <c r="C2417" s="37" t="s">
        <v>1666</v>
      </c>
      <c r="D2417" s="37" t="s">
        <v>1666</v>
      </c>
      <c r="E2417" s="6" t="s">
        <v>1470</v>
      </c>
      <c r="F2417" s="6" t="s">
        <v>1469</v>
      </c>
      <c r="G2417" s="37" t="s">
        <v>1468</v>
      </c>
      <c r="H2417" s="37" t="s">
        <v>1667</v>
      </c>
      <c r="I2417" s="37" t="s">
        <v>41</v>
      </c>
      <c r="J2417" s="6" t="s">
        <v>1665</v>
      </c>
      <c r="K2417" s="12">
        <v>5</v>
      </c>
      <c r="L2417" s="9">
        <f>18.05+24.28</f>
        <v>42.33</v>
      </c>
      <c r="M2417" s="12">
        <f t="shared" si="329"/>
        <v>211.64999999999998</v>
      </c>
      <c r="N2417" s="12">
        <f>12.5+2419.41</f>
        <v>2431.91</v>
      </c>
      <c r="O2417" s="11">
        <f t="shared" si="330"/>
        <v>5</v>
      </c>
      <c r="P2417" s="12">
        <f t="shared" si="321"/>
        <v>57.451216631230807</v>
      </c>
      <c r="Q2417" s="12">
        <f t="shared" si="322"/>
        <v>62.451216631230807</v>
      </c>
      <c r="R2417" s="6" t="str">
        <f t="shared" si="323"/>
        <v>YES</v>
      </c>
      <c r="S2417" s="6" t="str">
        <f t="shared" si="326"/>
        <v>YES</v>
      </c>
      <c r="T2417" s="12">
        <f t="shared" si="327"/>
        <v>529.125</v>
      </c>
      <c r="U2417" s="12">
        <f t="shared" si="324"/>
        <v>2643.56</v>
      </c>
      <c r="V2417" s="12">
        <f t="shared" si="325"/>
        <v>-2114.4349999999999</v>
      </c>
    </row>
    <row r="2418" spans="1:22" x14ac:dyDescent="0.25">
      <c r="A2418" s="6" t="s">
        <v>24</v>
      </c>
      <c r="B2418" s="6" t="s">
        <v>23</v>
      </c>
      <c r="C2418" s="37" t="s">
        <v>1666</v>
      </c>
      <c r="D2418" s="37" t="s">
        <v>1666</v>
      </c>
      <c r="E2418" s="6" t="s">
        <v>1470</v>
      </c>
      <c r="F2418" s="6" t="s">
        <v>1469</v>
      </c>
      <c r="G2418" s="37" t="s">
        <v>1468</v>
      </c>
      <c r="H2418" s="37" t="s">
        <v>1667</v>
      </c>
      <c r="I2418" s="37" t="s">
        <v>41</v>
      </c>
      <c r="J2418" s="6" t="s">
        <v>1674</v>
      </c>
      <c r="K2418" s="12">
        <v>5</v>
      </c>
      <c r="L2418" s="9">
        <f>20.64+38.86</f>
        <v>59.5</v>
      </c>
      <c r="M2418" s="12">
        <f t="shared" si="329"/>
        <v>297.5</v>
      </c>
      <c r="N2418" s="12">
        <v>1459.06</v>
      </c>
      <c r="O2418" s="11">
        <f t="shared" si="330"/>
        <v>5</v>
      </c>
      <c r="P2418" s="12">
        <f t="shared" si="321"/>
        <v>24.522016806722689</v>
      </c>
      <c r="Q2418" s="12">
        <f t="shared" si="322"/>
        <v>29.522016806722689</v>
      </c>
      <c r="R2418" s="6" t="str">
        <f t="shared" si="323"/>
        <v>YES</v>
      </c>
      <c r="S2418" s="6" t="str">
        <f t="shared" si="326"/>
        <v>YES</v>
      </c>
      <c r="T2418" s="12">
        <f t="shared" si="327"/>
        <v>743.75</v>
      </c>
      <c r="U2418" s="12">
        <f t="shared" si="324"/>
        <v>1756.56</v>
      </c>
      <c r="V2418" s="12">
        <f t="shared" si="325"/>
        <v>-1012.81</v>
      </c>
    </row>
    <row r="2419" spans="1:22" x14ac:dyDescent="0.25">
      <c r="A2419" s="6" t="s">
        <v>24</v>
      </c>
      <c r="B2419" s="6" t="s">
        <v>23</v>
      </c>
      <c r="C2419" s="37" t="s">
        <v>1666</v>
      </c>
      <c r="D2419" s="37" t="s">
        <v>1666</v>
      </c>
      <c r="E2419" s="6" t="s">
        <v>1470</v>
      </c>
      <c r="F2419" s="6" t="s">
        <v>1469</v>
      </c>
      <c r="G2419" s="37" t="s">
        <v>1468</v>
      </c>
      <c r="H2419" s="37" t="s">
        <v>1667</v>
      </c>
      <c r="I2419" s="37" t="s">
        <v>41</v>
      </c>
      <c r="J2419" s="6" t="s">
        <v>1675</v>
      </c>
      <c r="K2419" s="12">
        <v>5</v>
      </c>
      <c r="L2419" s="9">
        <v>35.26</v>
      </c>
      <c r="M2419" s="12">
        <f t="shared" si="329"/>
        <v>176.29999999999998</v>
      </c>
      <c r="N2419" s="12">
        <v>805.23</v>
      </c>
      <c r="O2419" s="11">
        <f t="shared" si="330"/>
        <v>5</v>
      </c>
      <c r="P2419" s="12">
        <f t="shared" si="321"/>
        <v>22.836925694838346</v>
      </c>
      <c r="Q2419" s="12">
        <f t="shared" si="322"/>
        <v>27.836925694838346</v>
      </c>
      <c r="R2419" s="6" t="str">
        <f t="shared" si="323"/>
        <v>YES</v>
      </c>
      <c r="S2419" s="6" t="str">
        <f t="shared" si="326"/>
        <v>YES</v>
      </c>
      <c r="T2419" s="12">
        <f t="shared" si="327"/>
        <v>440.75</v>
      </c>
      <c r="U2419" s="12">
        <f t="shared" si="324"/>
        <v>981.53</v>
      </c>
      <c r="V2419" s="12">
        <f t="shared" si="325"/>
        <v>-540.78</v>
      </c>
    </row>
    <row r="2420" spans="1:22" x14ac:dyDescent="0.25">
      <c r="A2420" s="6" t="s">
        <v>24</v>
      </c>
      <c r="B2420" s="6" t="s">
        <v>23</v>
      </c>
      <c r="C2420" s="37" t="s">
        <v>1666</v>
      </c>
      <c r="D2420" s="37" t="s">
        <v>1666</v>
      </c>
      <c r="E2420" s="6" t="s">
        <v>1470</v>
      </c>
      <c r="F2420" s="6" t="s">
        <v>1469</v>
      </c>
      <c r="G2420" s="37" t="s">
        <v>1468</v>
      </c>
      <c r="H2420" s="37" t="s">
        <v>1667</v>
      </c>
      <c r="I2420" s="37" t="s">
        <v>41</v>
      </c>
      <c r="J2420" s="6" t="s">
        <v>1563</v>
      </c>
      <c r="K2420" s="12">
        <v>5</v>
      </c>
      <c r="L2420" s="9">
        <f>28.01+60.91</f>
        <v>88.92</v>
      </c>
      <c r="M2420" s="12">
        <f t="shared" si="329"/>
        <v>444.6</v>
      </c>
      <c r="N2420" s="12">
        <f>2166.73+90</f>
        <v>2256.73</v>
      </c>
      <c r="O2420" s="11">
        <f t="shared" si="330"/>
        <v>5</v>
      </c>
      <c r="P2420" s="12">
        <f t="shared" si="321"/>
        <v>25.379329734592893</v>
      </c>
      <c r="Q2420" s="12">
        <f t="shared" si="322"/>
        <v>30.37932973459289</v>
      </c>
      <c r="R2420" s="6" t="str">
        <f t="shared" si="323"/>
        <v>YES</v>
      </c>
      <c r="S2420" s="6" t="str">
        <f t="shared" si="326"/>
        <v>YES</v>
      </c>
      <c r="T2420" s="12">
        <f t="shared" si="327"/>
        <v>1111.5</v>
      </c>
      <c r="U2420" s="12">
        <f t="shared" si="324"/>
        <v>2701.33</v>
      </c>
      <c r="V2420" s="12">
        <f t="shared" si="325"/>
        <v>-1589.83</v>
      </c>
    </row>
    <row r="2421" spans="1:22" x14ac:dyDescent="0.25">
      <c r="A2421" s="6" t="s">
        <v>24</v>
      </c>
      <c r="B2421" s="6" t="s">
        <v>23</v>
      </c>
      <c r="C2421" s="37" t="s">
        <v>1666</v>
      </c>
      <c r="D2421" s="37" t="s">
        <v>1666</v>
      </c>
      <c r="E2421" s="6" t="s">
        <v>1470</v>
      </c>
      <c r="F2421" s="6" t="s">
        <v>1469</v>
      </c>
      <c r="G2421" s="37" t="s">
        <v>1468</v>
      </c>
      <c r="H2421" s="37" t="s">
        <v>1667</v>
      </c>
      <c r="I2421" s="37" t="s">
        <v>41</v>
      </c>
      <c r="J2421" s="6" t="s">
        <v>1565</v>
      </c>
      <c r="K2421" s="12">
        <v>5</v>
      </c>
      <c r="L2421" s="9">
        <f>28.02+60.93</f>
        <v>88.95</v>
      </c>
      <c r="M2421" s="12">
        <f t="shared" si="329"/>
        <v>444.75</v>
      </c>
      <c r="N2421" s="12">
        <f>2167.47+90</f>
        <v>2257.4699999999998</v>
      </c>
      <c r="O2421" s="11">
        <f t="shared" si="330"/>
        <v>5</v>
      </c>
      <c r="P2421" s="12">
        <f t="shared" si="321"/>
        <v>25.379089376053958</v>
      </c>
      <c r="Q2421" s="12">
        <f t="shared" si="322"/>
        <v>30.379089376053958</v>
      </c>
      <c r="R2421" s="6" t="str">
        <f t="shared" si="323"/>
        <v>YES</v>
      </c>
      <c r="S2421" s="6" t="str">
        <f t="shared" si="326"/>
        <v>YES</v>
      </c>
      <c r="T2421" s="12">
        <f t="shared" si="327"/>
        <v>1111.875</v>
      </c>
      <c r="U2421" s="12">
        <f t="shared" si="324"/>
        <v>2702.22</v>
      </c>
      <c r="V2421" s="12">
        <f t="shared" si="325"/>
        <v>-1590.3449999999998</v>
      </c>
    </row>
    <row r="2422" spans="1:22" x14ac:dyDescent="0.25">
      <c r="A2422" s="6" t="s">
        <v>24</v>
      </c>
      <c r="B2422" s="6" t="s">
        <v>23</v>
      </c>
      <c r="C2422" s="27" t="s">
        <v>1676</v>
      </c>
      <c r="D2422" s="27" t="s">
        <v>1676</v>
      </c>
      <c r="E2422" s="38" t="s">
        <v>1677</v>
      </c>
      <c r="F2422" s="6" t="s">
        <v>1679</v>
      </c>
      <c r="G2422" s="27" t="s">
        <v>1678</v>
      </c>
      <c r="H2422" s="27" t="s">
        <v>1680</v>
      </c>
      <c r="I2422" s="37" t="s">
        <v>1576</v>
      </c>
      <c r="J2422" s="27" t="s">
        <v>1681</v>
      </c>
      <c r="K2422" s="12">
        <v>21.875</v>
      </c>
      <c r="L2422" s="9">
        <v>160</v>
      </c>
      <c r="M2422" s="12">
        <v>3499</v>
      </c>
      <c r="N2422" s="12">
        <v>1</v>
      </c>
      <c r="O2422" s="11">
        <f t="shared" si="330"/>
        <v>21.868749999999999</v>
      </c>
      <c r="P2422" s="12">
        <f t="shared" si="321"/>
        <v>6.2500000000000003E-3</v>
      </c>
      <c r="Q2422" s="12">
        <f t="shared" si="322"/>
        <v>21.875</v>
      </c>
      <c r="R2422" s="6" t="str">
        <f t="shared" si="323"/>
        <v>YES</v>
      </c>
      <c r="S2422" s="6" t="str">
        <f t="shared" si="326"/>
        <v>YES</v>
      </c>
      <c r="T2422" s="12">
        <f t="shared" si="327"/>
        <v>2000</v>
      </c>
      <c r="U2422" s="12">
        <f t="shared" si="324"/>
        <v>3500</v>
      </c>
      <c r="V2422" s="12">
        <f t="shared" si="325"/>
        <v>-1500</v>
      </c>
    </row>
    <row r="2423" spans="1:22" x14ac:dyDescent="0.25">
      <c r="A2423" s="6" t="s">
        <v>24</v>
      </c>
      <c r="B2423" s="6" t="s">
        <v>23</v>
      </c>
      <c r="C2423" s="39" t="s">
        <v>1682</v>
      </c>
      <c r="D2423" s="39" t="s">
        <v>1682</v>
      </c>
      <c r="E2423" s="6" t="s">
        <v>1683</v>
      </c>
      <c r="F2423" s="6" t="s">
        <v>1684</v>
      </c>
      <c r="G2423" s="7" t="s">
        <v>1685</v>
      </c>
      <c r="H2423" s="39" t="s">
        <v>1686</v>
      </c>
      <c r="I2423" s="37" t="s">
        <v>1161</v>
      </c>
      <c r="J2423" s="6" t="s">
        <v>1687</v>
      </c>
      <c r="K2423" s="12">
        <v>6</v>
      </c>
      <c r="L2423" s="9">
        <v>170</v>
      </c>
      <c r="M2423" s="12">
        <v>1020</v>
      </c>
      <c r="N2423" s="12">
        <v>2580</v>
      </c>
      <c r="O2423" s="11">
        <f t="shared" si="330"/>
        <v>6</v>
      </c>
      <c r="P2423" s="12">
        <f t="shared" si="321"/>
        <v>15.176470588235293</v>
      </c>
      <c r="Q2423" s="12">
        <f t="shared" si="322"/>
        <v>21.176470588235293</v>
      </c>
      <c r="R2423" s="6" t="str">
        <f t="shared" si="323"/>
        <v>YES</v>
      </c>
      <c r="S2423" s="6" t="str">
        <f t="shared" si="326"/>
        <v>YES</v>
      </c>
      <c r="T2423" s="12">
        <f t="shared" si="327"/>
        <v>2125</v>
      </c>
      <c r="U2423" s="12">
        <f t="shared" si="324"/>
        <v>3600</v>
      </c>
      <c r="V2423" s="12">
        <f t="shared" si="325"/>
        <v>-1475</v>
      </c>
    </row>
    <row r="2424" spans="1:22" x14ac:dyDescent="0.25">
      <c r="A2424" s="6" t="s">
        <v>24</v>
      </c>
      <c r="B2424" s="6" t="s">
        <v>23</v>
      </c>
      <c r="C2424" s="39" t="s">
        <v>1682</v>
      </c>
      <c r="D2424" s="39" t="s">
        <v>1682</v>
      </c>
      <c r="E2424" s="6" t="s">
        <v>1683</v>
      </c>
      <c r="F2424" s="6" t="s">
        <v>1684</v>
      </c>
      <c r="G2424" s="7" t="s">
        <v>1685</v>
      </c>
      <c r="H2424" s="39" t="s">
        <v>1686</v>
      </c>
      <c r="I2424" s="37" t="s">
        <v>1161</v>
      </c>
      <c r="J2424" s="6" t="s">
        <v>1688</v>
      </c>
      <c r="K2424" s="12">
        <v>6</v>
      </c>
      <c r="L2424" s="9">
        <v>80</v>
      </c>
      <c r="M2424" s="12">
        <v>480</v>
      </c>
      <c r="N2424" s="12">
        <v>1320</v>
      </c>
      <c r="O2424" s="11">
        <f t="shared" si="330"/>
        <v>6</v>
      </c>
      <c r="P2424" s="12">
        <f t="shared" si="321"/>
        <v>16.5</v>
      </c>
      <c r="Q2424" s="12">
        <f t="shared" si="322"/>
        <v>22.5</v>
      </c>
      <c r="R2424" s="6" t="str">
        <f t="shared" si="323"/>
        <v>YES</v>
      </c>
      <c r="S2424" s="6" t="str">
        <f t="shared" si="326"/>
        <v>YES</v>
      </c>
      <c r="T2424" s="12">
        <f t="shared" si="327"/>
        <v>1000</v>
      </c>
      <c r="U2424" s="12">
        <f t="shared" si="324"/>
        <v>1800</v>
      </c>
      <c r="V2424" s="12">
        <f t="shared" si="325"/>
        <v>-800</v>
      </c>
    </row>
    <row r="2425" spans="1:22" x14ac:dyDescent="0.25">
      <c r="A2425" s="6" t="s">
        <v>24</v>
      </c>
      <c r="B2425" s="6" t="s">
        <v>23</v>
      </c>
      <c r="C2425" s="39" t="s">
        <v>1689</v>
      </c>
      <c r="D2425" s="39" t="s">
        <v>1689</v>
      </c>
      <c r="E2425" s="6" t="s">
        <v>1690</v>
      </c>
      <c r="F2425" s="6" t="s">
        <v>1691</v>
      </c>
      <c r="G2425" s="7" t="s">
        <v>1692</v>
      </c>
      <c r="H2425" s="39" t="s">
        <v>1693</v>
      </c>
      <c r="I2425" s="39" t="s">
        <v>252</v>
      </c>
      <c r="J2425" s="6" t="s">
        <v>1694</v>
      </c>
      <c r="K2425" s="12">
        <v>19.03</v>
      </c>
      <c r="L2425" s="9">
        <v>346.1</v>
      </c>
      <c r="M2425" s="12">
        <v>6662.44</v>
      </c>
      <c r="O2425" s="11">
        <f t="shared" si="330"/>
        <v>19.25004334007512</v>
      </c>
      <c r="P2425" s="12">
        <f t="shared" si="321"/>
        <v>0</v>
      </c>
      <c r="Q2425" s="12">
        <f t="shared" si="322"/>
        <v>19.25004334007512</v>
      </c>
      <c r="R2425" s="6" t="str">
        <f t="shared" si="323"/>
        <v>YES</v>
      </c>
      <c r="S2425" s="6" t="str">
        <f t="shared" si="326"/>
        <v>YES</v>
      </c>
      <c r="T2425" s="12">
        <f t="shared" si="327"/>
        <v>4326.25</v>
      </c>
      <c r="U2425" s="12">
        <f t="shared" si="324"/>
        <v>6662.44</v>
      </c>
      <c r="V2425" s="12">
        <f t="shared" si="325"/>
        <v>-2336.1899999999996</v>
      </c>
    </row>
    <row r="2426" spans="1:22" x14ac:dyDescent="0.25">
      <c r="A2426" s="6" t="s">
        <v>24</v>
      </c>
      <c r="B2426" s="6" t="s">
        <v>23</v>
      </c>
      <c r="C2426" s="39" t="s">
        <v>1689</v>
      </c>
      <c r="D2426" s="39" t="s">
        <v>1689</v>
      </c>
      <c r="E2426" s="6" t="s">
        <v>1690</v>
      </c>
      <c r="F2426" s="6" t="s">
        <v>1691</v>
      </c>
      <c r="G2426" s="7" t="s">
        <v>1692</v>
      </c>
      <c r="H2426" s="39" t="s">
        <v>1693</v>
      </c>
      <c r="I2426" s="39" t="s">
        <v>252</v>
      </c>
      <c r="J2426" s="6" t="s">
        <v>1695</v>
      </c>
      <c r="K2426" s="12">
        <v>50.96</v>
      </c>
      <c r="L2426" s="9">
        <v>560</v>
      </c>
      <c r="M2426" s="12">
        <v>31882.6</v>
      </c>
      <c r="O2426" s="11">
        <f t="shared" si="330"/>
        <v>56.933214285714286</v>
      </c>
      <c r="P2426" s="12">
        <f t="shared" si="321"/>
        <v>0</v>
      </c>
      <c r="Q2426" s="12">
        <f t="shared" si="322"/>
        <v>56.933214285714286</v>
      </c>
      <c r="R2426" s="6" t="str">
        <f t="shared" si="323"/>
        <v>YES</v>
      </c>
      <c r="S2426" s="6" t="str">
        <f t="shared" si="326"/>
        <v>YES</v>
      </c>
      <c r="T2426" s="12">
        <f t="shared" si="327"/>
        <v>7000</v>
      </c>
      <c r="U2426" s="12">
        <f t="shared" si="324"/>
        <v>31882.6</v>
      </c>
      <c r="V2426" s="12">
        <f t="shared" si="325"/>
        <v>-24882.6</v>
      </c>
    </row>
    <row r="2427" spans="1:22" x14ac:dyDescent="0.25">
      <c r="A2427" s="6" t="s">
        <v>24</v>
      </c>
      <c r="B2427" s="6" t="s">
        <v>23</v>
      </c>
      <c r="C2427" s="39" t="s">
        <v>1689</v>
      </c>
      <c r="D2427" s="39" t="s">
        <v>1689</v>
      </c>
      <c r="E2427" s="6" t="s">
        <v>1690</v>
      </c>
      <c r="F2427" s="6" t="s">
        <v>1691</v>
      </c>
      <c r="G2427" s="7" t="s">
        <v>1692</v>
      </c>
      <c r="H2427" s="39" t="s">
        <v>1693</v>
      </c>
      <c r="I2427" s="39" t="s">
        <v>252</v>
      </c>
      <c r="J2427" s="6" t="s">
        <v>1696</v>
      </c>
      <c r="K2427" s="12">
        <v>5.05</v>
      </c>
      <c r="L2427" s="9">
        <v>101.9</v>
      </c>
      <c r="M2427" s="12">
        <v>1628.2</v>
      </c>
      <c r="N2427" s="12">
        <v>1708.42</v>
      </c>
      <c r="O2427" s="11">
        <f t="shared" si="330"/>
        <v>15.978410206084396</v>
      </c>
      <c r="P2427" s="12">
        <f t="shared" si="321"/>
        <v>16.765652600588812</v>
      </c>
      <c r="Q2427" s="12">
        <f t="shared" si="322"/>
        <v>32.744062806673206</v>
      </c>
      <c r="R2427" s="6" t="str">
        <f t="shared" si="323"/>
        <v>YES</v>
      </c>
      <c r="S2427" s="6" t="str">
        <f t="shared" si="326"/>
        <v>YES</v>
      </c>
      <c r="T2427" s="12">
        <f t="shared" si="327"/>
        <v>1273.75</v>
      </c>
      <c r="U2427" s="12">
        <f t="shared" si="324"/>
        <v>3336.62</v>
      </c>
      <c r="V2427" s="12">
        <f t="shared" si="325"/>
        <v>-2062.87</v>
      </c>
    </row>
    <row r="2428" spans="1:22" x14ac:dyDescent="0.25">
      <c r="A2428" s="6" t="s">
        <v>24</v>
      </c>
      <c r="B2428" s="6" t="s">
        <v>23</v>
      </c>
      <c r="C2428" s="39" t="s">
        <v>1689</v>
      </c>
      <c r="D2428" s="39" t="s">
        <v>1689</v>
      </c>
      <c r="E2428" s="6" t="s">
        <v>1690</v>
      </c>
      <c r="F2428" s="6" t="s">
        <v>1691</v>
      </c>
      <c r="G2428" s="7" t="s">
        <v>1692</v>
      </c>
      <c r="H2428" s="39" t="s">
        <v>1693</v>
      </c>
      <c r="I2428" s="39" t="s">
        <v>252</v>
      </c>
      <c r="J2428" s="6" t="s">
        <v>1697</v>
      </c>
      <c r="K2428" s="12">
        <v>20.05</v>
      </c>
      <c r="L2428" s="9">
        <v>363.2</v>
      </c>
      <c r="M2428" s="12">
        <v>7351.38</v>
      </c>
      <c r="O2428" s="11">
        <f t="shared" si="330"/>
        <v>20.240583700440531</v>
      </c>
      <c r="P2428" s="12">
        <f t="shared" si="321"/>
        <v>0</v>
      </c>
      <c r="Q2428" s="12">
        <f t="shared" si="322"/>
        <v>20.240583700440531</v>
      </c>
      <c r="R2428" s="6" t="str">
        <f t="shared" si="323"/>
        <v>YES</v>
      </c>
      <c r="S2428" s="6" t="str">
        <f t="shared" si="326"/>
        <v>YES</v>
      </c>
      <c r="T2428" s="12">
        <f t="shared" si="327"/>
        <v>4540</v>
      </c>
      <c r="U2428" s="12">
        <f t="shared" si="324"/>
        <v>7351.38</v>
      </c>
      <c r="V2428" s="12">
        <f t="shared" si="325"/>
        <v>-2811.38</v>
      </c>
    </row>
    <row r="2429" spans="1:22" x14ac:dyDescent="0.25">
      <c r="A2429" s="6" t="s">
        <v>24</v>
      </c>
      <c r="B2429" s="6" t="s">
        <v>23</v>
      </c>
      <c r="C2429" s="39" t="s">
        <v>1689</v>
      </c>
      <c r="D2429" s="39" t="s">
        <v>1689</v>
      </c>
      <c r="E2429" s="6" t="s">
        <v>1690</v>
      </c>
      <c r="F2429" s="6" t="s">
        <v>1691</v>
      </c>
      <c r="G2429" s="7" t="s">
        <v>1692</v>
      </c>
      <c r="H2429" s="39" t="s">
        <v>1693</v>
      </c>
      <c r="I2429" s="39" t="s">
        <v>252</v>
      </c>
      <c r="J2429" s="6" t="s">
        <v>1698</v>
      </c>
      <c r="K2429" s="12">
        <v>17.510000000000002</v>
      </c>
      <c r="L2429" s="9">
        <v>35.6</v>
      </c>
      <c r="M2429" s="12">
        <v>691.69</v>
      </c>
      <c r="N2429" s="12">
        <v>544.92999999999995</v>
      </c>
      <c r="O2429" s="11">
        <f t="shared" si="330"/>
        <v>19.429494382022472</v>
      </c>
      <c r="P2429" s="12">
        <f t="shared" si="321"/>
        <v>15.307022471910111</v>
      </c>
      <c r="Q2429" s="12">
        <f t="shared" si="322"/>
        <v>34.736516853932578</v>
      </c>
      <c r="R2429" s="6" t="str">
        <f t="shared" si="323"/>
        <v>YES</v>
      </c>
      <c r="S2429" s="6" t="str">
        <f t="shared" si="326"/>
        <v>YES</v>
      </c>
      <c r="T2429" s="12">
        <f t="shared" si="327"/>
        <v>445</v>
      </c>
      <c r="U2429" s="12">
        <f t="shared" si="324"/>
        <v>1236.6199999999999</v>
      </c>
      <c r="V2429" s="12">
        <f t="shared" si="325"/>
        <v>-791.61999999999989</v>
      </c>
    </row>
    <row r="2430" spans="1:22" x14ac:dyDescent="0.25">
      <c r="A2430" s="6" t="s">
        <v>24</v>
      </c>
      <c r="B2430" s="6" t="s">
        <v>23</v>
      </c>
      <c r="C2430" s="39" t="s">
        <v>1689</v>
      </c>
      <c r="D2430" s="39" t="s">
        <v>1689</v>
      </c>
      <c r="E2430" s="6" t="s">
        <v>1690</v>
      </c>
      <c r="F2430" s="6" t="s">
        <v>1691</v>
      </c>
      <c r="G2430" s="7" t="s">
        <v>1692</v>
      </c>
      <c r="H2430" s="39" t="s">
        <v>1693</v>
      </c>
      <c r="I2430" s="39" t="s">
        <v>252</v>
      </c>
      <c r="J2430" s="6" t="s">
        <v>1699</v>
      </c>
      <c r="K2430" s="12">
        <v>33.659999999999997</v>
      </c>
      <c r="L2430" s="9">
        <v>560</v>
      </c>
      <c r="M2430" s="12">
        <v>20725.37</v>
      </c>
      <c r="O2430" s="11">
        <f t="shared" si="330"/>
        <v>37.009589285714284</v>
      </c>
      <c r="P2430" s="12">
        <f t="shared" si="321"/>
        <v>0</v>
      </c>
      <c r="Q2430" s="12">
        <f t="shared" si="322"/>
        <v>37.009589285714284</v>
      </c>
      <c r="R2430" s="6" t="str">
        <f t="shared" si="323"/>
        <v>YES</v>
      </c>
      <c r="S2430" s="6" t="str">
        <f t="shared" si="326"/>
        <v>YES</v>
      </c>
      <c r="T2430" s="12">
        <f t="shared" si="327"/>
        <v>7000</v>
      </c>
      <c r="U2430" s="12">
        <f t="shared" si="324"/>
        <v>20725.37</v>
      </c>
      <c r="V2430" s="12">
        <f t="shared" si="325"/>
        <v>-13725.369999999999</v>
      </c>
    </row>
    <row r="2431" spans="1:22" x14ac:dyDescent="0.25">
      <c r="A2431" s="6" t="s">
        <v>24</v>
      </c>
      <c r="B2431" s="6" t="s">
        <v>23</v>
      </c>
      <c r="C2431" s="39" t="s">
        <v>1689</v>
      </c>
      <c r="D2431" s="39" t="s">
        <v>1689</v>
      </c>
      <c r="E2431" s="6" t="s">
        <v>1690</v>
      </c>
      <c r="F2431" s="6" t="s">
        <v>1691</v>
      </c>
      <c r="G2431" s="7" t="s">
        <v>1692</v>
      </c>
      <c r="H2431" s="39" t="s">
        <v>1693</v>
      </c>
      <c r="I2431" s="39" t="s">
        <v>252</v>
      </c>
      <c r="J2431" s="6" t="s">
        <v>1700</v>
      </c>
      <c r="K2431" s="12">
        <v>5.05</v>
      </c>
      <c r="L2431" s="9">
        <v>126.6</v>
      </c>
      <c r="M2431" s="12">
        <v>3408.23</v>
      </c>
      <c r="N2431" s="12">
        <v>2571.4699999999998</v>
      </c>
      <c r="O2431" s="11">
        <f t="shared" si="330"/>
        <v>26.921248025276462</v>
      </c>
      <c r="P2431" s="12">
        <f t="shared" si="321"/>
        <v>20.311769352290678</v>
      </c>
      <c r="Q2431" s="12">
        <f t="shared" si="322"/>
        <v>47.233017377567144</v>
      </c>
      <c r="R2431" s="6" t="str">
        <f t="shared" si="323"/>
        <v>YES</v>
      </c>
      <c r="S2431" s="6" t="str">
        <f t="shared" si="326"/>
        <v>YES</v>
      </c>
      <c r="T2431" s="12">
        <f t="shared" si="327"/>
        <v>1582.5</v>
      </c>
      <c r="U2431" s="12">
        <f t="shared" si="324"/>
        <v>5979.7</v>
      </c>
      <c r="V2431" s="12">
        <f t="shared" si="325"/>
        <v>-4397.2</v>
      </c>
    </row>
    <row r="2432" spans="1:22" x14ac:dyDescent="0.25">
      <c r="A2432" s="6" t="s">
        <v>24</v>
      </c>
      <c r="B2432" s="6" t="s">
        <v>23</v>
      </c>
      <c r="C2432" s="39" t="s">
        <v>1689</v>
      </c>
      <c r="D2432" s="39" t="s">
        <v>1689</v>
      </c>
      <c r="E2432" s="6" t="s">
        <v>1690</v>
      </c>
      <c r="F2432" s="6" t="s">
        <v>1691</v>
      </c>
      <c r="G2432" s="7" t="s">
        <v>1692</v>
      </c>
      <c r="H2432" s="39" t="s">
        <v>1693</v>
      </c>
      <c r="I2432" s="39" t="s">
        <v>252</v>
      </c>
      <c r="J2432" s="6" t="s">
        <v>1701</v>
      </c>
      <c r="K2432" s="12">
        <v>28.97</v>
      </c>
      <c r="L2432" s="9">
        <v>567.79999999999995</v>
      </c>
      <c r="M2432" s="12">
        <v>18612.75</v>
      </c>
      <c r="O2432" s="11">
        <f t="shared" si="330"/>
        <v>32.780468474815081</v>
      </c>
      <c r="P2432" s="12">
        <f t="shared" si="321"/>
        <v>0</v>
      </c>
      <c r="Q2432" s="12">
        <f t="shared" si="322"/>
        <v>32.780468474815081</v>
      </c>
      <c r="R2432" s="6" t="str">
        <f t="shared" si="323"/>
        <v>YES</v>
      </c>
      <c r="S2432" s="6" t="str">
        <f t="shared" si="326"/>
        <v>YES</v>
      </c>
      <c r="T2432" s="12">
        <f t="shared" si="327"/>
        <v>7097.4999999999991</v>
      </c>
      <c r="U2432" s="12">
        <f t="shared" si="324"/>
        <v>18612.75</v>
      </c>
      <c r="V2432" s="12">
        <f t="shared" si="325"/>
        <v>-11515.25</v>
      </c>
    </row>
    <row r="2433" spans="1:22" x14ac:dyDescent="0.25">
      <c r="A2433" s="6" t="s">
        <v>24</v>
      </c>
      <c r="B2433" s="6" t="s">
        <v>23</v>
      </c>
      <c r="C2433" s="39" t="s">
        <v>1689</v>
      </c>
      <c r="D2433" s="39" t="s">
        <v>1689</v>
      </c>
      <c r="E2433" s="6" t="s">
        <v>1690</v>
      </c>
      <c r="F2433" s="6" t="s">
        <v>1691</v>
      </c>
      <c r="G2433" s="7" t="s">
        <v>1692</v>
      </c>
      <c r="H2433" s="39" t="s">
        <v>1693</v>
      </c>
      <c r="I2433" s="39" t="s">
        <v>252</v>
      </c>
      <c r="J2433" s="6" t="s">
        <v>1702</v>
      </c>
      <c r="K2433" s="12">
        <v>16.440000000000001</v>
      </c>
      <c r="L2433" s="9">
        <v>246.3</v>
      </c>
      <c r="M2433" s="12">
        <v>4094.8</v>
      </c>
      <c r="N2433" s="12">
        <v>35</v>
      </c>
      <c r="O2433" s="11">
        <f t="shared" si="330"/>
        <v>16.625253755582623</v>
      </c>
      <c r="P2433" s="12">
        <f t="shared" si="321"/>
        <v>0.14210312626877791</v>
      </c>
      <c r="Q2433" s="12">
        <f t="shared" si="322"/>
        <v>16.767356881851402</v>
      </c>
      <c r="R2433" s="6" t="str">
        <f t="shared" si="323"/>
        <v>YES</v>
      </c>
      <c r="S2433" s="6" t="str">
        <f t="shared" si="326"/>
        <v>YES</v>
      </c>
      <c r="T2433" s="12">
        <f t="shared" si="327"/>
        <v>3078.75</v>
      </c>
      <c r="U2433" s="12">
        <f t="shared" si="324"/>
        <v>4129.8</v>
      </c>
      <c r="V2433" s="12">
        <f t="shared" si="325"/>
        <v>-1051.0500000000002</v>
      </c>
    </row>
    <row r="2434" spans="1:22" x14ac:dyDescent="0.25">
      <c r="A2434" s="6" t="s">
        <v>24</v>
      </c>
      <c r="B2434" s="6" t="s">
        <v>23</v>
      </c>
      <c r="C2434" s="39" t="s">
        <v>1689</v>
      </c>
      <c r="D2434" s="39" t="s">
        <v>1689</v>
      </c>
      <c r="E2434" s="6" t="s">
        <v>1690</v>
      </c>
      <c r="F2434" s="6" t="s">
        <v>1691</v>
      </c>
      <c r="G2434" s="7" t="s">
        <v>1692</v>
      </c>
      <c r="H2434" s="39" t="s">
        <v>1693</v>
      </c>
      <c r="I2434" s="39" t="s">
        <v>252</v>
      </c>
      <c r="J2434" s="6" t="s">
        <v>1703</v>
      </c>
      <c r="K2434" s="12">
        <v>16</v>
      </c>
      <c r="L2434" s="9">
        <v>76.400000000000006</v>
      </c>
      <c r="M2434" s="12">
        <v>1101.68</v>
      </c>
      <c r="O2434" s="11">
        <f t="shared" si="330"/>
        <v>14.419895287958115</v>
      </c>
      <c r="P2434" s="12">
        <f t="shared" ref="P2434:P2497" si="331">N2434/L2434</f>
        <v>0</v>
      </c>
      <c r="Q2434" s="12">
        <f t="shared" ref="Q2434:Q2497" si="332">(M2434+N2434)/L2434</f>
        <v>14.419895287958115</v>
      </c>
      <c r="R2434" s="6" t="str">
        <f t="shared" ref="R2434:R2497" si="333">IF(Q2434&gt;12.49,"YES","NO")</f>
        <v>YES</v>
      </c>
      <c r="S2434" s="6" t="str">
        <f t="shared" si="326"/>
        <v>YES</v>
      </c>
      <c r="T2434" s="12">
        <f t="shared" si="327"/>
        <v>955.00000000000011</v>
      </c>
      <c r="U2434" s="12">
        <f t="shared" ref="U2434:U2497" si="334">M2434+N2434</f>
        <v>1101.68</v>
      </c>
      <c r="V2434" s="12">
        <f t="shared" ref="V2434:V2497" si="335">T2434-U2434</f>
        <v>-146.67999999999995</v>
      </c>
    </row>
    <row r="2435" spans="1:22" x14ac:dyDescent="0.25">
      <c r="A2435" s="6" t="s">
        <v>24</v>
      </c>
      <c r="B2435" s="6" t="s">
        <v>23</v>
      </c>
      <c r="C2435" s="39" t="s">
        <v>1689</v>
      </c>
      <c r="D2435" s="39" t="s">
        <v>1689</v>
      </c>
      <c r="E2435" s="6" t="s">
        <v>1690</v>
      </c>
      <c r="F2435" s="6" t="s">
        <v>1691</v>
      </c>
      <c r="G2435" s="7" t="s">
        <v>1692</v>
      </c>
      <c r="H2435" s="39" t="s">
        <v>1693</v>
      </c>
      <c r="I2435" s="39" t="s">
        <v>252</v>
      </c>
      <c r="J2435" s="6" t="s">
        <v>1704</v>
      </c>
      <c r="K2435" s="12">
        <v>19.170000000000002</v>
      </c>
      <c r="L2435" s="9">
        <v>313.5</v>
      </c>
      <c r="M2435" s="12">
        <v>6009.81</v>
      </c>
      <c r="O2435" s="11">
        <f t="shared" si="330"/>
        <v>19.170047846889954</v>
      </c>
      <c r="P2435" s="12">
        <f t="shared" si="331"/>
        <v>0</v>
      </c>
      <c r="Q2435" s="12">
        <f t="shared" si="332"/>
        <v>19.170047846889954</v>
      </c>
      <c r="R2435" s="6" t="str">
        <f t="shared" si="333"/>
        <v>YES</v>
      </c>
      <c r="S2435" s="6" t="str">
        <f t="shared" si="326"/>
        <v>YES</v>
      </c>
      <c r="T2435" s="12">
        <f t="shared" si="327"/>
        <v>3918.75</v>
      </c>
      <c r="U2435" s="12">
        <f t="shared" si="334"/>
        <v>6009.81</v>
      </c>
      <c r="V2435" s="12">
        <f t="shared" si="335"/>
        <v>-2091.0600000000004</v>
      </c>
    </row>
    <row r="2436" spans="1:22" x14ac:dyDescent="0.25">
      <c r="A2436" s="6" t="s">
        <v>24</v>
      </c>
      <c r="B2436" s="6" t="s">
        <v>23</v>
      </c>
      <c r="C2436" s="39" t="s">
        <v>1689</v>
      </c>
      <c r="D2436" s="39" t="s">
        <v>1689</v>
      </c>
      <c r="E2436" s="6" t="s">
        <v>1690</v>
      </c>
      <c r="F2436" s="6" t="s">
        <v>1691</v>
      </c>
      <c r="G2436" s="7" t="s">
        <v>1692</v>
      </c>
      <c r="H2436" s="39" t="s">
        <v>1693</v>
      </c>
      <c r="I2436" s="39" t="s">
        <v>252</v>
      </c>
      <c r="J2436" s="6" t="s">
        <v>1705</v>
      </c>
      <c r="K2436" s="12">
        <v>19.05</v>
      </c>
      <c r="L2436" s="9">
        <v>238.3</v>
      </c>
      <c r="M2436" s="12">
        <v>4539.6400000000003</v>
      </c>
      <c r="O2436" s="11">
        <f t="shared" si="330"/>
        <v>19.050104909777591</v>
      </c>
      <c r="P2436" s="12">
        <f t="shared" si="331"/>
        <v>0</v>
      </c>
      <c r="Q2436" s="12">
        <f t="shared" si="332"/>
        <v>19.050104909777591</v>
      </c>
      <c r="R2436" s="6" t="str">
        <f t="shared" si="333"/>
        <v>YES</v>
      </c>
      <c r="S2436" s="6" t="str">
        <f t="shared" ref="S2436:S2499" si="336">IF(O2436&gt;3.32,"YES","NO")</f>
        <v>YES</v>
      </c>
      <c r="T2436" s="12">
        <f t="shared" ref="T2436:T2499" si="337">L2436*12.5</f>
        <v>2978.75</v>
      </c>
      <c r="U2436" s="12">
        <f t="shared" si="334"/>
        <v>4539.6400000000003</v>
      </c>
      <c r="V2436" s="12">
        <f t="shared" si="335"/>
        <v>-1560.8900000000003</v>
      </c>
    </row>
    <row r="2437" spans="1:22" x14ac:dyDescent="0.25">
      <c r="A2437" s="6" t="s">
        <v>24</v>
      </c>
      <c r="B2437" s="6" t="s">
        <v>23</v>
      </c>
      <c r="C2437" s="39" t="s">
        <v>1689</v>
      </c>
      <c r="D2437" s="39" t="s">
        <v>1689</v>
      </c>
      <c r="E2437" s="6" t="s">
        <v>1690</v>
      </c>
      <c r="F2437" s="6" t="s">
        <v>1691</v>
      </c>
      <c r="G2437" s="7" t="s">
        <v>1692</v>
      </c>
      <c r="H2437" s="39" t="s">
        <v>1693</v>
      </c>
      <c r="I2437" s="39" t="s">
        <v>252</v>
      </c>
      <c r="J2437" s="6" t="s">
        <v>1706</v>
      </c>
      <c r="K2437" s="12">
        <v>5.05</v>
      </c>
      <c r="L2437" s="9">
        <v>364.9</v>
      </c>
      <c r="M2437" s="12">
        <v>5739.39</v>
      </c>
      <c r="N2437" s="12">
        <v>3463.47</v>
      </c>
      <c r="O2437" s="11">
        <f t="shared" si="330"/>
        <v>15.728665387777475</v>
      </c>
      <c r="P2437" s="12">
        <f t="shared" si="331"/>
        <v>9.4915593313236499</v>
      </c>
      <c r="Q2437" s="12">
        <f t="shared" si="332"/>
        <v>25.220224719101125</v>
      </c>
      <c r="R2437" s="6" t="str">
        <f t="shared" si="333"/>
        <v>YES</v>
      </c>
      <c r="S2437" s="6" t="str">
        <f t="shared" si="336"/>
        <v>YES</v>
      </c>
      <c r="T2437" s="12">
        <f t="shared" si="337"/>
        <v>4561.25</v>
      </c>
      <c r="U2437" s="12">
        <f t="shared" si="334"/>
        <v>9202.86</v>
      </c>
      <c r="V2437" s="12">
        <f t="shared" si="335"/>
        <v>-4641.6100000000006</v>
      </c>
    </row>
    <row r="2438" spans="1:22" x14ac:dyDescent="0.25">
      <c r="A2438" s="6" t="s">
        <v>24</v>
      </c>
      <c r="B2438" s="6" t="s">
        <v>23</v>
      </c>
      <c r="C2438" s="39" t="s">
        <v>1689</v>
      </c>
      <c r="D2438" s="39" t="s">
        <v>1689</v>
      </c>
      <c r="E2438" s="6" t="s">
        <v>1690</v>
      </c>
      <c r="F2438" s="6" t="s">
        <v>1691</v>
      </c>
      <c r="G2438" s="7" t="s">
        <v>1692</v>
      </c>
      <c r="H2438" s="39" t="s">
        <v>1693</v>
      </c>
      <c r="I2438" s="39" t="s">
        <v>252</v>
      </c>
      <c r="J2438" s="6" t="s">
        <v>1707</v>
      </c>
      <c r="K2438" s="12">
        <v>16.97</v>
      </c>
      <c r="L2438" s="9">
        <v>277.39999999999998</v>
      </c>
      <c r="M2438" s="12">
        <v>4707.47</v>
      </c>
      <c r="O2438" s="11">
        <f t="shared" si="330"/>
        <v>16.969971160778663</v>
      </c>
      <c r="P2438" s="12">
        <f t="shared" si="331"/>
        <v>0</v>
      </c>
      <c r="Q2438" s="12">
        <f t="shared" si="332"/>
        <v>16.969971160778663</v>
      </c>
      <c r="R2438" s="6" t="str">
        <f t="shared" si="333"/>
        <v>YES</v>
      </c>
      <c r="S2438" s="6" t="str">
        <f t="shared" si="336"/>
        <v>YES</v>
      </c>
      <c r="T2438" s="12">
        <f t="shared" si="337"/>
        <v>3467.4999999999995</v>
      </c>
      <c r="U2438" s="12">
        <f t="shared" si="334"/>
        <v>4707.47</v>
      </c>
      <c r="V2438" s="12">
        <f t="shared" si="335"/>
        <v>-1239.9700000000007</v>
      </c>
    </row>
    <row r="2439" spans="1:22" x14ac:dyDescent="0.25">
      <c r="A2439" s="6" t="s">
        <v>24</v>
      </c>
      <c r="B2439" s="6" t="s">
        <v>23</v>
      </c>
      <c r="C2439" s="39" t="s">
        <v>1689</v>
      </c>
      <c r="D2439" s="39" t="s">
        <v>1689</v>
      </c>
      <c r="E2439" s="6" t="s">
        <v>1690</v>
      </c>
      <c r="F2439" s="6" t="s">
        <v>1691</v>
      </c>
      <c r="G2439" s="7" t="s">
        <v>1692</v>
      </c>
      <c r="H2439" s="39" t="s">
        <v>1693</v>
      </c>
      <c r="I2439" s="39" t="s">
        <v>252</v>
      </c>
      <c r="J2439" s="6" t="s">
        <v>1708</v>
      </c>
      <c r="K2439" s="12">
        <v>5.05</v>
      </c>
      <c r="L2439" s="9">
        <v>78.599999999999994</v>
      </c>
      <c r="M2439" s="12">
        <v>687.1</v>
      </c>
      <c r="N2439" s="12">
        <v>1292.53</v>
      </c>
      <c r="O2439" s="11">
        <f t="shared" si="330"/>
        <v>8.7417302798982206</v>
      </c>
      <c r="P2439" s="12">
        <f t="shared" si="331"/>
        <v>16.444402035623412</v>
      </c>
      <c r="Q2439" s="12">
        <f t="shared" si="332"/>
        <v>25.186132315521633</v>
      </c>
      <c r="R2439" s="6" t="str">
        <f t="shared" si="333"/>
        <v>YES</v>
      </c>
      <c r="S2439" s="6" t="str">
        <f t="shared" si="336"/>
        <v>YES</v>
      </c>
      <c r="T2439" s="12">
        <f t="shared" si="337"/>
        <v>982.49999999999989</v>
      </c>
      <c r="U2439" s="12">
        <f t="shared" si="334"/>
        <v>1979.63</v>
      </c>
      <c r="V2439" s="12">
        <f t="shared" si="335"/>
        <v>-997.13000000000022</v>
      </c>
    </row>
    <row r="2440" spans="1:22" x14ac:dyDescent="0.25">
      <c r="A2440" s="6" t="s">
        <v>24</v>
      </c>
      <c r="B2440" s="6" t="s">
        <v>23</v>
      </c>
      <c r="C2440" s="39" t="s">
        <v>1689</v>
      </c>
      <c r="D2440" s="39" t="s">
        <v>1689</v>
      </c>
      <c r="E2440" s="6" t="s">
        <v>1690</v>
      </c>
      <c r="F2440" s="6" t="s">
        <v>1691</v>
      </c>
      <c r="G2440" s="7" t="s">
        <v>1692</v>
      </c>
      <c r="H2440" s="39" t="s">
        <v>1693</v>
      </c>
      <c r="I2440" s="39" t="s">
        <v>252</v>
      </c>
      <c r="J2440" s="6" t="s">
        <v>1709</v>
      </c>
      <c r="K2440" s="12">
        <v>5.05</v>
      </c>
      <c r="L2440" s="9">
        <v>192.8</v>
      </c>
      <c r="M2440" s="12">
        <v>5677.1</v>
      </c>
      <c r="N2440" s="12">
        <v>5035.8500000000004</v>
      </c>
      <c r="O2440" s="11">
        <f t="shared" si="330"/>
        <v>29.445539419087137</v>
      </c>
      <c r="P2440" s="12">
        <f t="shared" si="331"/>
        <v>26.119553941908713</v>
      </c>
      <c r="Q2440" s="12">
        <f t="shared" si="332"/>
        <v>55.565093360995853</v>
      </c>
      <c r="R2440" s="6" t="str">
        <f t="shared" si="333"/>
        <v>YES</v>
      </c>
      <c r="S2440" s="6" t="str">
        <f t="shared" si="336"/>
        <v>YES</v>
      </c>
      <c r="T2440" s="12">
        <f t="shared" si="337"/>
        <v>2410</v>
      </c>
      <c r="U2440" s="12">
        <f t="shared" si="334"/>
        <v>10712.95</v>
      </c>
      <c r="V2440" s="12">
        <f t="shared" si="335"/>
        <v>-8302.9500000000007</v>
      </c>
    </row>
    <row r="2441" spans="1:22" x14ac:dyDescent="0.25">
      <c r="A2441" s="6" t="s">
        <v>24</v>
      </c>
      <c r="B2441" s="6" t="s">
        <v>23</v>
      </c>
      <c r="C2441" s="39" t="s">
        <v>1689</v>
      </c>
      <c r="D2441" s="39" t="s">
        <v>1689</v>
      </c>
      <c r="E2441" s="6" t="s">
        <v>1690</v>
      </c>
      <c r="F2441" s="6" t="s">
        <v>1691</v>
      </c>
      <c r="G2441" s="7" t="s">
        <v>1692</v>
      </c>
      <c r="H2441" s="39" t="s">
        <v>1693</v>
      </c>
      <c r="I2441" s="39" t="s">
        <v>252</v>
      </c>
      <c r="J2441" s="6" t="s">
        <v>1710</v>
      </c>
      <c r="K2441" s="12">
        <v>54.32</v>
      </c>
      <c r="L2441" s="9">
        <v>560</v>
      </c>
      <c r="M2441" s="12">
        <v>32405.63</v>
      </c>
      <c r="O2441" s="11">
        <f t="shared" si="330"/>
        <v>57.867196428571432</v>
      </c>
      <c r="P2441" s="12">
        <f t="shared" si="331"/>
        <v>0</v>
      </c>
      <c r="Q2441" s="12">
        <f t="shared" si="332"/>
        <v>57.867196428571432</v>
      </c>
      <c r="R2441" s="6" t="str">
        <f t="shared" si="333"/>
        <v>YES</v>
      </c>
      <c r="S2441" s="6" t="str">
        <f t="shared" si="336"/>
        <v>YES</v>
      </c>
      <c r="T2441" s="12">
        <f t="shared" si="337"/>
        <v>7000</v>
      </c>
      <c r="U2441" s="12">
        <f t="shared" si="334"/>
        <v>32405.63</v>
      </c>
      <c r="V2441" s="12">
        <f t="shared" si="335"/>
        <v>-25405.63</v>
      </c>
    </row>
    <row r="2442" spans="1:22" x14ac:dyDescent="0.25">
      <c r="A2442" s="6" t="s">
        <v>24</v>
      </c>
      <c r="B2442" s="6" t="s">
        <v>23</v>
      </c>
      <c r="C2442" s="39" t="s">
        <v>1689</v>
      </c>
      <c r="D2442" s="39" t="s">
        <v>1689</v>
      </c>
      <c r="E2442" s="6" t="s">
        <v>1690</v>
      </c>
      <c r="F2442" s="6" t="s">
        <v>1691</v>
      </c>
      <c r="G2442" s="7" t="s">
        <v>1692</v>
      </c>
      <c r="H2442" s="39" t="s">
        <v>1693</v>
      </c>
      <c r="I2442" s="39" t="s">
        <v>252</v>
      </c>
      <c r="J2442" s="6" t="s">
        <v>1711</v>
      </c>
      <c r="K2442" s="12">
        <v>18.03</v>
      </c>
      <c r="L2442" s="9">
        <v>333.2</v>
      </c>
      <c r="M2442" s="12">
        <v>6103.19</v>
      </c>
      <c r="O2442" s="11">
        <f t="shared" si="330"/>
        <v>18.316896758703482</v>
      </c>
      <c r="P2442" s="12">
        <f t="shared" si="331"/>
        <v>0</v>
      </c>
      <c r="Q2442" s="12">
        <f t="shared" si="332"/>
        <v>18.316896758703482</v>
      </c>
      <c r="R2442" s="6" t="str">
        <f t="shared" si="333"/>
        <v>YES</v>
      </c>
      <c r="S2442" s="6" t="str">
        <f t="shared" si="336"/>
        <v>YES</v>
      </c>
      <c r="T2442" s="12">
        <f t="shared" si="337"/>
        <v>4165</v>
      </c>
      <c r="U2442" s="12">
        <f t="shared" si="334"/>
        <v>6103.19</v>
      </c>
      <c r="V2442" s="12">
        <f t="shared" si="335"/>
        <v>-1938.1899999999996</v>
      </c>
    </row>
    <row r="2443" spans="1:22" x14ac:dyDescent="0.25">
      <c r="A2443" s="6" t="s">
        <v>24</v>
      </c>
      <c r="B2443" s="6" t="s">
        <v>23</v>
      </c>
      <c r="C2443" s="39" t="s">
        <v>1689</v>
      </c>
      <c r="D2443" s="39" t="s">
        <v>1689</v>
      </c>
      <c r="E2443" s="6" t="s">
        <v>1690</v>
      </c>
      <c r="F2443" s="6" t="s">
        <v>1691</v>
      </c>
      <c r="G2443" s="7" t="s">
        <v>1692</v>
      </c>
      <c r="H2443" s="39" t="s">
        <v>1693</v>
      </c>
      <c r="I2443" s="39" t="s">
        <v>252</v>
      </c>
      <c r="J2443" s="6" t="s">
        <v>1712</v>
      </c>
      <c r="K2443" s="12">
        <v>36.729999999999997</v>
      </c>
      <c r="L2443" s="9">
        <v>560</v>
      </c>
      <c r="M2443" s="12">
        <v>21477.48</v>
      </c>
      <c r="O2443" s="11">
        <f t="shared" si="330"/>
        <v>38.352642857142854</v>
      </c>
      <c r="P2443" s="12">
        <f t="shared" si="331"/>
        <v>0</v>
      </c>
      <c r="Q2443" s="12">
        <f t="shared" si="332"/>
        <v>38.352642857142854</v>
      </c>
      <c r="R2443" s="6" t="str">
        <f t="shared" si="333"/>
        <v>YES</v>
      </c>
      <c r="S2443" s="6" t="str">
        <f t="shared" si="336"/>
        <v>YES</v>
      </c>
      <c r="T2443" s="12">
        <f t="shared" si="337"/>
        <v>7000</v>
      </c>
      <c r="U2443" s="12">
        <f t="shared" si="334"/>
        <v>21477.48</v>
      </c>
      <c r="V2443" s="12">
        <f t="shared" si="335"/>
        <v>-14477.48</v>
      </c>
    </row>
    <row r="2444" spans="1:22" x14ac:dyDescent="0.25">
      <c r="A2444" s="6" t="s">
        <v>24</v>
      </c>
      <c r="B2444" s="6" t="s">
        <v>23</v>
      </c>
      <c r="C2444" s="39" t="s">
        <v>1689</v>
      </c>
      <c r="D2444" s="39" t="s">
        <v>1689</v>
      </c>
      <c r="E2444" s="6" t="s">
        <v>1690</v>
      </c>
      <c r="F2444" s="6" t="s">
        <v>1691</v>
      </c>
      <c r="G2444" s="7" t="s">
        <v>1692</v>
      </c>
      <c r="H2444" s="39" t="s">
        <v>1693</v>
      </c>
      <c r="I2444" s="39" t="s">
        <v>252</v>
      </c>
      <c r="J2444" s="6" t="s">
        <v>1713</v>
      </c>
      <c r="K2444" s="12">
        <v>58.17</v>
      </c>
      <c r="L2444" s="9">
        <v>560</v>
      </c>
      <c r="M2444" s="12">
        <v>36098.49</v>
      </c>
      <c r="O2444" s="11">
        <f t="shared" si="330"/>
        <v>64.461589285714282</v>
      </c>
      <c r="P2444" s="12">
        <f t="shared" si="331"/>
        <v>0</v>
      </c>
      <c r="Q2444" s="12">
        <f t="shared" si="332"/>
        <v>64.461589285714282</v>
      </c>
      <c r="R2444" s="6" t="str">
        <f t="shared" si="333"/>
        <v>YES</v>
      </c>
      <c r="S2444" s="6" t="str">
        <f t="shared" si="336"/>
        <v>YES</v>
      </c>
      <c r="T2444" s="12">
        <f t="shared" si="337"/>
        <v>7000</v>
      </c>
      <c r="U2444" s="12">
        <f t="shared" si="334"/>
        <v>36098.49</v>
      </c>
      <c r="V2444" s="12">
        <f t="shared" si="335"/>
        <v>-29098.489999999998</v>
      </c>
    </row>
    <row r="2445" spans="1:22" x14ac:dyDescent="0.25">
      <c r="A2445" s="6" t="s">
        <v>24</v>
      </c>
      <c r="B2445" s="6" t="s">
        <v>23</v>
      </c>
      <c r="C2445" s="39" t="s">
        <v>1689</v>
      </c>
      <c r="D2445" s="39" t="s">
        <v>1689</v>
      </c>
      <c r="E2445" s="6" t="s">
        <v>1690</v>
      </c>
      <c r="F2445" s="6" t="s">
        <v>1691</v>
      </c>
      <c r="G2445" s="7" t="s">
        <v>1692</v>
      </c>
      <c r="H2445" s="39" t="s">
        <v>1693</v>
      </c>
      <c r="I2445" s="39" t="s">
        <v>252</v>
      </c>
      <c r="J2445" s="6" t="s">
        <v>1714</v>
      </c>
      <c r="K2445" s="12">
        <v>16</v>
      </c>
      <c r="L2445" s="9">
        <v>293.10000000000002</v>
      </c>
      <c r="M2445" s="12">
        <v>4257.58</v>
      </c>
      <c r="O2445" s="11">
        <f t="shared" si="330"/>
        <v>14.52603207096554</v>
      </c>
      <c r="P2445" s="12">
        <f t="shared" si="331"/>
        <v>0</v>
      </c>
      <c r="Q2445" s="12">
        <f t="shared" si="332"/>
        <v>14.52603207096554</v>
      </c>
      <c r="R2445" s="6" t="str">
        <f t="shared" si="333"/>
        <v>YES</v>
      </c>
      <c r="S2445" s="6" t="str">
        <f t="shared" si="336"/>
        <v>YES</v>
      </c>
      <c r="T2445" s="12">
        <f t="shared" si="337"/>
        <v>3663.7500000000005</v>
      </c>
      <c r="U2445" s="12">
        <f t="shared" si="334"/>
        <v>4257.58</v>
      </c>
      <c r="V2445" s="12">
        <f t="shared" si="335"/>
        <v>-593.82999999999947</v>
      </c>
    </row>
    <row r="2446" spans="1:22" x14ac:dyDescent="0.25">
      <c r="A2446" s="6" t="s">
        <v>24</v>
      </c>
      <c r="B2446" s="6" t="s">
        <v>23</v>
      </c>
      <c r="C2446" s="39" t="s">
        <v>1689</v>
      </c>
      <c r="D2446" s="39" t="s">
        <v>1689</v>
      </c>
      <c r="E2446" s="6" t="s">
        <v>1690</v>
      </c>
      <c r="F2446" s="6" t="s">
        <v>1691</v>
      </c>
      <c r="G2446" s="7" t="s">
        <v>1692</v>
      </c>
      <c r="H2446" s="39" t="s">
        <v>1693</v>
      </c>
      <c r="I2446" s="39" t="s">
        <v>252</v>
      </c>
      <c r="J2446" s="6" t="s">
        <v>1715</v>
      </c>
      <c r="K2446" s="12">
        <v>19.09</v>
      </c>
      <c r="L2446" s="9">
        <v>125</v>
      </c>
      <c r="M2446" s="12">
        <v>2386.25</v>
      </c>
      <c r="O2446" s="11">
        <f t="shared" si="330"/>
        <v>19.09</v>
      </c>
      <c r="P2446" s="12">
        <f t="shared" si="331"/>
        <v>0</v>
      </c>
      <c r="Q2446" s="12">
        <f t="shared" si="332"/>
        <v>19.09</v>
      </c>
      <c r="R2446" s="6" t="str">
        <f t="shared" si="333"/>
        <v>YES</v>
      </c>
      <c r="S2446" s="6" t="str">
        <f t="shared" si="336"/>
        <v>YES</v>
      </c>
      <c r="T2446" s="12">
        <f t="shared" si="337"/>
        <v>1562.5</v>
      </c>
      <c r="U2446" s="12">
        <f t="shared" si="334"/>
        <v>2386.25</v>
      </c>
      <c r="V2446" s="12">
        <f t="shared" si="335"/>
        <v>-823.75</v>
      </c>
    </row>
    <row r="2447" spans="1:22" x14ac:dyDescent="0.25">
      <c r="A2447" s="6" t="s">
        <v>24</v>
      </c>
      <c r="B2447" s="6" t="s">
        <v>23</v>
      </c>
      <c r="C2447" s="39" t="s">
        <v>1689</v>
      </c>
      <c r="D2447" s="39" t="s">
        <v>1689</v>
      </c>
      <c r="E2447" s="6" t="s">
        <v>1690</v>
      </c>
      <c r="F2447" s="6" t="s">
        <v>1691</v>
      </c>
      <c r="G2447" s="7" t="s">
        <v>1692</v>
      </c>
      <c r="H2447" s="39" t="s">
        <v>1693</v>
      </c>
      <c r="I2447" s="39" t="s">
        <v>252</v>
      </c>
      <c r="J2447" s="6" t="s">
        <v>1716</v>
      </c>
      <c r="K2447" s="12">
        <v>28.23</v>
      </c>
      <c r="L2447" s="9">
        <v>560</v>
      </c>
      <c r="M2447" s="12">
        <v>16731.73</v>
      </c>
      <c r="O2447" s="11">
        <f t="shared" si="330"/>
        <v>29.878089285714285</v>
      </c>
      <c r="P2447" s="12">
        <f t="shared" si="331"/>
        <v>0</v>
      </c>
      <c r="Q2447" s="12">
        <f t="shared" si="332"/>
        <v>29.878089285714285</v>
      </c>
      <c r="R2447" s="6" t="str">
        <f t="shared" si="333"/>
        <v>YES</v>
      </c>
      <c r="S2447" s="6" t="str">
        <f t="shared" si="336"/>
        <v>YES</v>
      </c>
      <c r="T2447" s="12">
        <f t="shared" si="337"/>
        <v>7000</v>
      </c>
      <c r="U2447" s="12">
        <f t="shared" si="334"/>
        <v>16731.73</v>
      </c>
      <c r="V2447" s="12">
        <f t="shared" si="335"/>
        <v>-9731.73</v>
      </c>
    </row>
    <row r="2448" spans="1:22" x14ac:dyDescent="0.25">
      <c r="A2448" s="6" t="s">
        <v>24</v>
      </c>
      <c r="B2448" s="6" t="s">
        <v>23</v>
      </c>
      <c r="C2448" s="39" t="s">
        <v>1689</v>
      </c>
      <c r="D2448" s="39" t="s">
        <v>1689</v>
      </c>
      <c r="E2448" s="6" t="s">
        <v>1690</v>
      </c>
      <c r="F2448" s="6" t="s">
        <v>1691</v>
      </c>
      <c r="G2448" s="7" t="s">
        <v>1692</v>
      </c>
      <c r="H2448" s="39" t="s">
        <v>1693</v>
      </c>
      <c r="I2448" s="39" t="s">
        <v>252</v>
      </c>
      <c r="J2448" s="6" t="s">
        <v>1717</v>
      </c>
      <c r="K2448" s="12">
        <v>17.100000000000001</v>
      </c>
      <c r="L2448" s="9">
        <v>179.5</v>
      </c>
      <c r="M2448" s="12">
        <v>3178.95</v>
      </c>
      <c r="O2448" s="11">
        <f t="shared" si="330"/>
        <v>17.710027855153204</v>
      </c>
      <c r="P2448" s="12">
        <f t="shared" si="331"/>
        <v>0</v>
      </c>
      <c r="Q2448" s="12">
        <f t="shared" si="332"/>
        <v>17.710027855153204</v>
      </c>
      <c r="R2448" s="6" t="str">
        <f t="shared" si="333"/>
        <v>YES</v>
      </c>
      <c r="S2448" s="6" t="str">
        <f t="shared" si="336"/>
        <v>YES</v>
      </c>
      <c r="T2448" s="12">
        <f t="shared" si="337"/>
        <v>2243.75</v>
      </c>
      <c r="U2448" s="12">
        <f t="shared" si="334"/>
        <v>3178.95</v>
      </c>
      <c r="V2448" s="12">
        <f t="shared" si="335"/>
        <v>-935.19999999999982</v>
      </c>
    </row>
    <row r="2449" spans="1:22" x14ac:dyDescent="0.25">
      <c r="A2449" s="6" t="s">
        <v>24</v>
      </c>
      <c r="B2449" s="6" t="s">
        <v>23</v>
      </c>
      <c r="C2449" s="39" t="s">
        <v>1689</v>
      </c>
      <c r="D2449" s="39" t="s">
        <v>1689</v>
      </c>
      <c r="E2449" s="6" t="s">
        <v>1690</v>
      </c>
      <c r="F2449" s="6" t="s">
        <v>1691</v>
      </c>
      <c r="G2449" s="7" t="s">
        <v>1692</v>
      </c>
      <c r="H2449" s="39" t="s">
        <v>1693</v>
      </c>
      <c r="I2449" s="39" t="s">
        <v>252</v>
      </c>
      <c r="J2449" s="6" t="s">
        <v>1718</v>
      </c>
      <c r="K2449" s="12">
        <v>41.59</v>
      </c>
      <c r="L2449" s="9">
        <v>560</v>
      </c>
      <c r="M2449" s="12">
        <v>27396.07</v>
      </c>
      <c r="O2449" s="11">
        <f t="shared" si="330"/>
        <v>48.921553571428568</v>
      </c>
      <c r="P2449" s="12">
        <f t="shared" si="331"/>
        <v>0</v>
      </c>
      <c r="Q2449" s="12">
        <f t="shared" si="332"/>
        <v>48.921553571428568</v>
      </c>
      <c r="R2449" s="6" t="str">
        <f t="shared" si="333"/>
        <v>YES</v>
      </c>
      <c r="S2449" s="6" t="str">
        <f t="shared" si="336"/>
        <v>YES</v>
      </c>
      <c r="T2449" s="12">
        <f t="shared" si="337"/>
        <v>7000</v>
      </c>
      <c r="U2449" s="12">
        <f t="shared" si="334"/>
        <v>27396.07</v>
      </c>
      <c r="V2449" s="12">
        <f t="shared" si="335"/>
        <v>-20396.07</v>
      </c>
    </row>
    <row r="2450" spans="1:22" x14ac:dyDescent="0.25">
      <c r="A2450" s="6" t="s">
        <v>24</v>
      </c>
      <c r="B2450" s="6" t="s">
        <v>23</v>
      </c>
      <c r="C2450" s="39" t="s">
        <v>1689</v>
      </c>
      <c r="D2450" s="39" t="s">
        <v>1689</v>
      </c>
      <c r="E2450" s="6" t="s">
        <v>1690</v>
      </c>
      <c r="F2450" s="6" t="s">
        <v>1691</v>
      </c>
      <c r="G2450" s="7" t="s">
        <v>1692</v>
      </c>
      <c r="H2450" s="39" t="s">
        <v>1693</v>
      </c>
      <c r="I2450" s="39" t="s">
        <v>252</v>
      </c>
      <c r="J2450" s="6" t="s">
        <v>1719</v>
      </c>
      <c r="K2450" s="12">
        <v>65.260000000000005</v>
      </c>
      <c r="L2450" s="9">
        <v>560</v>
      </c>
      <c r="M2450" s="12">
        <v>39771.75</v>
      </c>
      <c r="O2450" s="11">
        <f t="shared" si="330"/>
        <v>71.020982142857136</v>
      </c>
      <c r="P2450" s="12">
        <f t="shared" si="331"/>
        <v>0</v>
      </c>
      <c r="Q2450" s="12">
        <f t="shared" si="332"/>
        <v>71.020982142857136</v>
      </c>
      <c r="R2450" s="6" t="str">
        <f t="shared" si="333"/>
        <v>YES</v>
      </c>
      <c r="S2450" s="6" t="str">
        <f t="shared" si="336"/>
        <v>YES</v>
      </c>
      <c r="T2450" s="12">
        <f t="shared" si="337"/>
        <v>7000</v>
      </c>
      <c r="U2450" s="12">
        <f t="shared" si="334"/>
        <v>39771.75</v>
      </c>
      <c r="V2450" s="12">
        <f t="shared" si="335"/>
        <v>-32771.75</v>
      </c>
    </row>
    <row r="2451" spans="1:22" x14ac:dyDescent="0.25">
      <c r="A2451" s="6" t="s">
        <v>24</v>
      </c>
      <c r="B2451" s="6" t="s">
        <v>23</v>
      </c>
      <c r="C2451" s="39" t="s">
        <v>1689</v>
      </c>
      <c r="D2451" s="39" t="s">
        <v>1689</v>
      </c>
      <c r="E2451" s="6" t="s">
        <v>1690</v>
      </c>
      <c r="F2451" s="6" t="s">
        <v>1691</v>
      </c>
      <c r="G2451" s="7" t="s">
        <v>1692</v>
      </c>
      <c r="H2451" s="39" t="s">
        <v>1693</v>
      </c>
      <c r="I2451" s="39" t="s">
        <v>252</v>
      </c>
      <c r="J2451" s="6" t="s">
        <v>1720</v>
      </c>
      <c r="K2451" s="12">
        <v>16.43</v>
      </c>
      <c r="L2451" s="9">
        <v>12</v>
      </c>
      <c r="M2451" s="12">
        <v>197.16</v>
      </c>
      <c r="O2451" s="11">
        <f t="shared" si="330"/>
        <v>16.43</v>
      </c>
      <c r="P2451" s="12">
        <f t="shared" si="331"/>
        <v>0</v>
      </c>
      <c r="Q2451" s="12">
        <f t="shared" si="332"/>
        <v>16.43</v>
      </c>
      <c r="R2451" s="6" t="str">
        <f t="shared" si="333"/>
        <v>YES</v>
      </c>
      <c r="S2451" s="6" t="str">
        <f t="shared" si="336"/>
        <v>YES</v>
      </c>
      <c r="T2451" s="12">
        <f t="shared" si="337"/>
        <v>150</v>
      </c>
      <c r="U2451" s="12">
        <f t="shared" si="334"/>
        <v>197.16</v>
      </c>
      <c r="V2451" s="12">
        <f t="shared" si="335"/>
        <v>-47.16</v>
      </c>
    </row>
    <row r="2452" spans="1:22" x14ac:dyDescent="0.25">
      <c r="A2452" s="6" t="s">
        <v>24</v>
      </c>
      <c r="B2452" s="6" t="s">
        <v>23</v>
      </c>
      <c r="C2452" s="39" t="s">
        <v>1689</v>
      </c>
      <c r="D2452" s="39" t="s">
        <v>1689</v>
      </c>
      <c r="E2452" s="6" t="s">
        <v>1690</v>
      </c>
      <c r="F2452" s="6" t="s">
        <v>1691</v>
      </c>
      <c r="G2452" s="7" t="s">
        <v>1692</v>
      </c>
      <c r="H2452" s="39" t="s">
        <v>1693</v>
      </c>
      <c r="I2452" s="39" t="s">
        <v>252</v>
      </c>
      <c r="J2452" s="6" t="s">
        <v>1721</v>
      </c>
      <c r="K2452" s="12">
        <v>38.630000000000003</v>
      </c>
      <c r="L2452" s="9">
        <v>424.8</v>
      </c>
      <c r="M2452" s="12">
        <v>16409.23</v>
      </c>
      <c r="O2452" s="11">
        <f t="shared" si="330"/>
        <v>38.62813088512241</v>
      </c>
      <c r="P2452" s="12">
        <f t="shared" si="331"/>
        <v>0</v>
      </c>
      <c r="Q2452" s="12">
        <f t="shared" si="332"/>
        <v>38.62813088512241</v>
      </c>
      <c r="R2452" s="6" t="str">
        <f t="shared" si="333"/>
        <v>YES</v>
      </c>
      <c r="S2452" s="6" t="str">
        <f t="shared" si="336"/>
        <v>YES</v>
      </c>
      <c r="T2452" s="12">
        <f t="shared" si="337"/>
        <v>5310</v>
      </c>
      <c r="U2452" s="12">
        <f t="shared" si="334"/>
        <v>16409.23</v>
      </c>
      <c r="V2452" s="12">
        <f t="shared" si="335"/>
        <v>-11099.23</v>
      </c>
    </row>
    <row r="2453" spans="1:22" x14ac:dyDescent="0.25">
      <c r="A2453" s="6" t="s">
        <v>24</v>
      </c>
      <c r="B2453" s="6" t="s">
        <v>23</v>
      </c>
      <c r="C2453" s="39" t="s">
        <v>1689</v>
      </c>
      <c r="D2453" s="39" t="s">
        <v>1689</v>
      </c>
      <c r="E2453" s="6" t="s">
        <v>1690</v>
      </c>
      <c r="F2453" s="6" t="s">
        <v>1691</v>
      </c>
      <c r="G2453" s="7" t="s">
        <v>1692</v>
      </c>
      <c r="H2453" s="39" t="s">
        <v>1693</v>
      </c>
      <c r="I2453" s="39" t="s">
        <v>252</v>
      </c>
      <c r="J2453" s="6" t="s">
        <v>1707</v>
      </c>
      <c r="K2453" s="12">
        <v>17.03</v>
      </c>
      <c r="L2453" s="9">
        <v>207.2</v>
      </c>
      <c r="M2453" s="12">
        <v>3571.41</v>
      </c>
      <c r="N2453" s="12">
        <v>21</v>
      </c>
      <c r="O2453" s="11">
        <f t="shared" si="330"/>
        <v>17.23653474903475</v>
      </c>
      <c r="P2453" s="12">
        <f t="shared" si="331"/>
        <v>0.10135135135135136</v>
      </c>
      <c r="Q2453" s="12">
        <f t="shared" si="332"/>
        <v>17.3378861003861</v>
      </c>
      <c r="R2453" s="6" t="str">
        <f t="shared" si="333"/>
        <v>YES</v>
      </c>
      <c r="S2453" s="6" t="str">
        <f t="shared" si="336"/>
        <v>YES</v>
      </c>
      <c r="T2453" s="12">
        <f t="shared" si="337"/>
        <v>2590</v>
      </c>
      <c r="U2453" s="12">
        <f t="shared" si="334"/>
        <v>3592.41</v>
      </c>
      <c r="V2453" s="12">
        <f t="shared" si="335"/>
        <v>-1002.4099999999999</v>
      </c>
    </row>
    <row r="2454" spans="1:22" x14ac:dyDescent="0.25">
      <c r="A2454" s="6" t="s">
        <v>24</v>
      </c>
      <c r="B2454" s="6" t="s">
        <v>23</v>
      </c>
      <c r="C2454" s="39" t="s">
        <v>1689</v>
      </c>
      <c r="D2454" s="39" t="s">
        <v>1689</v>
      </c>
      <c r="E2454" s="6" t="s">
        <v>1690</v>
      </c>
      <c r="F2454" s="6" t="s">
        <v>1691</v>
      </c>
      <c r="G2454" s="7" t="s">
        <v>1692</v>
      </c>
      <c r="H2454" s="39" t="s">
        <v>1693</v>
      </c>
      <c r="I2454" s="39" t="s">
        <v>252</v>
      </c>
      <c r="J2454" s="6" t="s">
        <v>1722</v>
      </c>
      <c r="K2454" s="12">
        <v>15.6</v>
      </c>
      <c r="L2454" s="9">
        <v>119.6</v>
      </c>
      <c r="M2454" s="12">
        <v>1934.4</v>
      </c>
      <c r="O2454" s="11">
        <f t="shared" si="330"/>
        <v>16.173913043478262</v>
      </c>
      <c r="P2454" s="12">
        <f t="shared" si="331"/>
        <v>0</v>
      </c>
      <c r="Q2454" s="12">
        <f t="shared" si="332"/>
        <v>16.173913043478262</v>
      </c>
      <c r="R2454" s="6" t="str">
        <f t="shared" si="333"/>
        <v>YES</v>
      </c>
      <c r="S2454" s="6" t="str">
        <f t="shared" si="336"/>
        <v>YES</v>
      </c>
      <c r="T2454" s="12">
        <f t="shared" si="337"/>
        <v>1495</v>
      </c>
      <c r="U2454" s="12">
        <f t="shared" si="334"/>
        <v>1934.4</v>
      </c>
      <c r="V2454" s="12">
        <f t="shared" si="335"/>
        <v>-439.40000000000009</v>
      </c>
    </row>
    <row r="2455" spans="1:22" x14ac:dyDescent="0.25">
      <c r="A2455" s="6" t="s">
        <v>24</v>
      </c>
      <c r="B2455" s="6" t="s">
        <v>23</v>
      </c>
      <c r="C2455" s="39" t="s">
        <v>1689</v>
      </c>
      <c r="D2455" s="39" t="s">
        <v>1689</v>
      </c>
      <c r="E2455" s="6" t="s">
        <v>1690</v>
      </c>
      <c r="F2455" s="6" t="s">
        <v>1691</v>
      </c>
      <c r="G2455" s="7" t="s">
        <v>1692</v>
      </c>
      <c r="H2455" s="39" t="s">
        <v>1693</v>
      </c>
      <c r="I2455" s="39" t="s">
        <v>252</v>
      </c>
      <c r="J2455" s="6" t="s">
        <v>1723</v>
      </c>
      <c r="K2455" s="12">
        <v>24</v>
      </c>
      <c r="L2455" s="9">
        <v>372.7</v>
      </c>
      <c r="M2455" s="12">
        <v>8989.2000000000007</v>
      </c>
      <c r="O2455" s="11">
        <f t="shared" si="330"/>
        <v>24.119130668097668</v>
      </c>
      <c r="P2455" s="12">
        <f t="shared" si="331"/>
        <v>0</v>
      </c>
      <c r="Q2455" s="12">
        <f t="shared" si="332"/>
        <v>24.119130668097668</v>
      </c>
      <c r="R2455" s="6" t="str">
        <f t="shared" si="333"/>
        <v>YES</v>
      </c>
      <c r="S2455" s="6" t="str">
        <f t="shared" si="336"/>
        <v>YES</v>
      </c>
      <c r="T2455" s="12">
        <f t="shared" si="337"/>
        <v>4658.75</v>
      </c>
      <c r="U2455" s="12">
        <f t="shared" si="334"/>
        <v>8989.2000000000007</v>
      </c>
      <c r="V2455" s="12">
        <f t="shared" si="335"/>
        <v>-4330.4500000000007</v>
      </c>
    </row>
    <row r="2456" spans="1:22" x14ac:dyDescent="0.25">
      <c r="A2456" s="6" t="s">
        <v>24</v>
      </c>
      <c r="B2456" s="6" t="s">
        <v>23</v>
      </c>
      <c r="C2456" s="39" t="s">
        <v>1689</v>
      </c>
      <c r="D2456" s="39" t="s">
        <v>1689</v>
      </c>
      <c r="E2456" s="6" t="s">
        <v>1690</v>
      </c>
      <c r="F2456" s="6" t="s">
        <v>1691</v>
      </c>
      <c r="G2456" s="7" t="s">
        <v>1692</v>
      </c>
      <c r="H2456" s="39" t="s">
        <v>1693</v>
      </c>
      <c r="I2456" s="39" t="s">
        <v>252</v>
      </c>
      <c r="J2456" s="6" t="s">
        <v>1724</v>
      </c>
      <c r="K2456" s="12">
        <v>27.78</v>
      </c>
      <c r="L2456" s="9">
        <v>563.4</v>
      </c>
      <c r="M2456" s="12">
        <v>17674.14</v>
      </c>
      <c r="O2456" s="11">
        <f t="shared" si="330"/>
        <v>31.370500532481362</v>
      </c>
      <c r="P2456" s="12">
        <f t="shared" si="331"/>
        <v>0</v>
      </c>
      <c r="Q2456" s="12">
        <f t="shared" si="332"/>
        <v>31.370500532481362</v>
      </c>
      <c r="R2456" s="6" t="str">
        <f t="shared" si="333"/>
        <v>YES</v>
      </c>
      <c r="S2456" s="6" t="str">
        <f t="shared" si="336"/>
        <v>YES</v>
      </c>
      <c r="T2456" s="12">
        <f t="shared" si="337"/>
        <v>7042.5</v>
      </c>
      <c r="U2456" s="12">
        <f t="shared" si="334"/>
        <v>17674.14</v>
      </c>
      <c r="V2456" s="12">
        <f t="shared" si="335"/>
        <v>-10631.64</v>
      </c>
    </row>
    <row r="2457" spans="1:22" x14ac:dyDescent="0.25">
      <c r="A2457" s="6" t="s">
        <v>24</v>
      </c>
      <c r="B2457" s="6" t="s">
        <v>23</v>
      </c>
      <c r="C2457" s="39" t="s">
        <v>1689</v>
      </c>
      <c r="D2457" s="39" t="s">
        <v>1689</v>
      </c>
      <c r="E2457" s="6" t="s">
        <v>1690</v>
      </c>
      <c r="F2457" s="6" t="s">
        <v>1691</v>
      </c>
      <c r="G2457" s="7" t="s">
        <v>1692</v>
      </c>
      <c r="H2457" s="39" t="s">
        <v>1693</v>
      </c>
      <c r="I2457" s="39" t="s">
        <v>252</v>
      </c>
      <c r="J2457" s="6" t="s">
        <v>1725</v>
      </c>
      <c r="K2457" s="12">
        <v>16.420000000000002</v>
      </c>
      <c r="L2457" s="9">
        <v>292.2</v>
      </c>
      <c r="M2457" s="12">
        <v>4875.9399999999996</v>
      </c>
      <c r="O2457" s="11">
        <f t="shared" si="330"/>
        <v>16.686995208761122</v>
      </c>
      <c r="P2457" s="12">
        <f t="shared" si="331"/>
        <v>0</v>
      </c>
      <c r="Q2457" s="12">
        <f t="shared" si="332"/>
        <v>16.686995208761122</v>
      </c>
      <c r="R2457" s="6" t="str">
        <f t="shared" si="333"/>
        <v>YES</v>
      </c>
      <c r="S2457" s="6" t="str">
        <f t="shared" si="336"/>
        <v>YES</v>
      </c>
      <c r="T2457" s="12">
        <f t="shared" si="337"/>
        <v>3652.5</v>
      </c>
      <c r="U2457" s="12">
        <f t="shared" si="334"/>
        <v>4875.9399999999996</v>
      </c>
      <c r="V2457" s="12">
        <f t="shared" si="335"/>
        <v>-1223.4399999999996</v>
      </c>
    </row>
    <row r="2458" spans="1:22" x14ac:dyDescent="0.25">
      <c r="A2458" s="6" t="s">
        <v>24</v>
      </c>
      <c r="B2458" s="6" t="s">
        <v>23</v>
      </c>
      <c r="C2458" s="39" t="s">
        <v>1689</v>
      </c>
      <c r="D2458" s="39" t="s">
        <v>1689</v>
      </c>
      <c r="E2458" s="6" t="s">
        <v>1690</v>
      </c>
      <c r="F2458" s="6" t="s">
        <v>1691</v>
      </c>
      <c r="G2458" s="7" t="s">
        <v>1692</v>
      </c>
      <c r="H2458" s="39" t="s">
        <v>1693</v>
      </c>
      <c r="I2458" s="39" t="s">
        <v>252</v>
      </c>
      <c r="J2458" s="6" t="s">
        <v>1726</v>
      </c>
      <c r="K2458" s="12">
        <v>5.05</v>
      </c>
      <c r="L2458" s="9">
        <v>89.3</v>
      </c>
      <c r="M2458" s="12">
        <v>725.89</v>
      </c>
      <c r="N2458" s="12">
        <v>1547.53</v>
      </c>
      <c r="O2458" s="11">
        <f t="shared" si="330"/>
        <v>8.1286674132138863</v>
      </c>
      <c r="P2458" s="12">
        <f t="shared" si="331"/>
        <v>17.329563269876822</v>
      </c>
      <c r="Q2458" s="12">
        <f t="shared" si="332"/>
        <v>25.458230683090708</v>
      </c>
      <c r="R2458" s="6" t="str">
        <f t="shared" si="333"/>
        <v>YES</v>
      </c>
      <c r="S2458" s="6" t="str">
        <f t="shared" si="336"/>
        <v>YES</v>
      </c>
      <c r="T2458" s="12">
        <f t="shared" si="337"/>
        <v>1116.25</v>
      </c>
      <c r="U2458" s="12">
        <f t="shared" si="334"/>
        <v>2273.42</v>
      </c>
      <c r="V2458" s="12">
        <f t="shared" si="335"/>
        <v>-1157.17</v>
      </c>
    </row>
    <row r="2459" spans="1:22" x14ac:dyDescent="0.25">
      <c r="A2459" s="6" t="s">
        <v>24</v>
      </c>
      <c r="B2459" s="6" t="s">
        <v>23</v>
      </c>
      <c r="C2459" s="39" t="s">
        <v>1689</v>
      </c>
      <c r="D2459" s="39" t="s">
        <v>1689</v>
      </c>
      <c r="E2459" s="6" t="s">
        <v>1690</v>
      </c>
      <c r="F2459" s="6" t="s">
        <v>1691</v>
      </c>
      <c r="G2459" s="7" t="s">
        <v>1692</v>
      </c>
      <c r="H2459" s="39" t="s">
        <v>1693</v>
      </c>
      <c r="I2459" s="39" t="s">
        <v>252</v>
      </c>
      <c r="J2459" s="6" t="s">
        <v>1727</v>
      </c>
      <c r="K2459" s="12">
        <v>19.09</v>
      </c>
      <c r="L2459" s="9">
        <v>236.7</v>
      </c>
      <c r="M2459" s="12">
        <v>4518.6000000000004</v>
      </c>
      <c r="O2459" s="11">
        <f t="shared" si="330"/>
        <v>19.089987325728774</v>
      </c>
      <c r="P2459" s="12">
        <f t="shared" si="331"/>
        <v>0</v>
      </c>
      <c r="Q2459" s="12">
        <f t="shared" si="332"/>
        <v>19.089987325728774</v>
      </c>
      <c r="R2459" s="6" t="str">
        <f t="shared" si="333"/>
        <v>YES</v>
      </c>
      <c r="S2459" s="6" t="str">
        <f t="shared" si="336"/>
        <v>YES</v>
      </c>
      <c r="T2459" s="12">
        <f t="shared" si="337"/>
        <v>2958.75</v>
      </c>
      <c r="U2459" s="12">
        <f t="shared" si="334"/>
        <v>4518.6000000000004</v>
      </c>
      <c r="V2459" s="12">
        <f t="shared" si="335"/>
        <v>-1559.8500000000004</v>
      </c>
    </row>
    <row r="2460" spans="1:22" x14ac:dyDescent="0.25">
      <c r="A2460" s="6" t="s">
        <v>24</v>
      </c>
      <c r="B2460" s="6" t="s">
        <v>23</v>
      </c>
      <c r="C2460" s="39" t="s">
        <v>1689</v>
      </c>
      <c r="D2460" s="39" t="s">
        <v>1689</v>
      </c>
      <c r="E2460" s="6" t="s">
        <v>1690</v>
      </c>
      <c r="F2460" s="6" t="s">
        <v>1691</v>
      </c>
      <c r="G2460" s="7" t="s">
        <v>1692</v>
      </c>
      <c r="H2460" s="39" t="s">
        <v>1693</v>
      </c>
      <c r="I2460" s="39" t="s">
        <v>252</v>
      </c>
      <c r="J2460" s="6" t="s">
        <v>1728</v>
      </c>
      <c r="K2460" s="12">
        <v>18.96</v>
      </c>
      <c r="L2460" s="9">
        <v>311.89999999999998</v>
      </c>
      <c r="M2460" s="12">
        <v>5913.62</v>
      </c>
      <c r="O2460" s="11">
        <f t="shared" ref="O2460:O2523" si="338">M2460/L2460</f>
        <v>18.959987175376725</v>
      </c>
      <c r="P2460" s="12">
        <f t="shared" si="331"/>
        <v>0</v>
      </c>
      <c r="Q2460" s="12">
        <f t="shared" si="332"/>
        <v>18.959987175376725</v>
      </c>
      <c r="R2460" s="6" t="str">
        <f t="shared" si="333"/>
        <v>YES</v>
      </c>
      <c r="S2460" s="6" t="str">
        <f t="shared" si="336"/>
        <v>YES</v>
      </c>
      <c r="T2460" s="12">
        <f t="shared" si="337"/>
        <v>3898.7499999999995</v>
      </c>
      <c r="U2460" s="12">
        <f t="shared" si="334"/>
        <v>5913.62</v>
      </c>
      <c r="V2460" s="12">
        <f t="shared" si="335"/>
        <v>-2014.8700000000003</v>
      </c>
    </row>
    <row r="2461" spans="1:22" x14ac:dyDescent="0.25">
      <c r="A2461" s="6" t="s">
        <v>24</v>
      </c>
      <c r="B2461" s="6" t="s">
        <v>23</v>
      </c>
      <c r="C2461" s="39" t="s">
        <v>1689</v>
      </c>
      <c r="D2461" s="39" t="s">
        <v>1689</v>
      </c>
      <c r="E2461" s="6" t="s">
        <v>1690</v>
      </c>
      <c r="F2461" s="6" t="s">
        <v>1691</v>
      </c>
      <c r="G2461" s="7" t="s">
        <v>1692</v>
      </c>
      <c r="H2461" s="39" t="s">
        <v>1693</v>
      </c>
      <c r="I2461" s="39" t="s">
        <v>252</v>
      </c>
      <c r="J2461" s="6" t="s">
        <v>1729</v>
      </c>
      <c r="K2461" s="12">
        <v>17.010000000000002</v>
      </c>
      <c r="L2461" s="9">
        <v>254.4</v>
      </c>
      <c r="M2461" s="12">
        <v>5841.57</v>
      </c>
      <c r="N2461" s="12">
        <v>1379.69</v>
      </c>
      <c r="O2461" s="11">
        <f t="shared" si="338"/>
        <v>22.962146226415094</v>
      </c>
      <c r="P2461" s="12">
        <f t="shared" si="331"/>
        <v>5.4233097484276733</v>
      </c>
      <c r="Q2461" s="12">
        <f t="shared" si="332"/>
        <v>28.385455974842767</v>
      </c>
      <c r="R2461" s="6" t="str">
        <f t="shared" si="333"/>
        <v>YES</v>
      </c>
      <c r="S2461" s="6" t="str">
        <f t="shared" si="336"/>
        <v>YES</v>
      </c>
      <c r="T2461" s="12">
        <f t="shared" si="337"/>
        <v>3180</v>
      </c>
      <c r="U2461" s="12">
        <f t="shared" si="334"/>
        <v>7221.26</v>
      </c>
      <c r="V2461" s="12">
        <f t="shared" si="335"/>
        <v>-4041.26</v>
      </c>
    </row>
    <row r="2462" spans="1:22" x14ac:dyDescent="0.25">
      <c r="A2462" s="6" t="s">
        <v>24</v>
      </c>
      <c r="B2462" s="6" t="s">
        <v>23</v>
      </c>
      <c r="C2462" s="39" t="s">
        <v>1689</v>
      </c>
      <c r="D2462" s="39" t="s">
        <v>1689</v>
      </c>
      <c r="E2462" s="6" t="s">
        <v>1690</v>
      </c>
      <c r="F2462" s="6" t="s">
        <v>1691</v>
      </c>
      <c r="G2462" s="7" t="s">
        <v>1692</v>
      </c>
      <c r="H2462" s="39" t="s">
        <v>1693</v>
      </c>
      <c r="I2462" s="39" t="s">
        <v>252</v>
      </c>
      <c r="J2462" s="6" t="s">
        <v>1730</v>
      </c>
      <c r="K2462" s="12">
        <v>31.2</v>
      </c>
      <c r="L2462" s="9">
        <v>139.08000000000001</v>
      </c>
      <c r="M2462" s="12">
        <v>4339.3</v>
      </c>
      <c r="O2462" s="11">
        <f t="shared" si="338"/>
        <v>31.200028760425653</v>
      </c>
      <c r="P2462" s="12">
        <f t="shared" si="331"/>
        <v>0</v>
      </c>
      <c r="Q2462" s="12">
        <f t="shared" si="332"/>
        <v>31.200028760425653</v>
      </c>
      <c r="R2462" s="6" t="str">
        <f t="shared" si="333"/>
        <v>YES</v>
      </c>
      <c r="S2462" s="6" t="str">
        <f t="shared" si="336"/>
        <v>YES</v>
      </c>
      <c r="T2462" s="12">
        <f t="shared" si="337"/>
        <v>1738.5000000000002</v>
      </c>
      <c r="U2462" s="12">
        <f t="shared" si="334"/>
        <v>4339.3</v>
      </c>
      <c r="V2462" s="12">
        <f t="shared" si="335"/>
        <v>-2600.8000000000002</v>
      </c>
    </row>
    <row r="2463" spans="1:22" x14ac:dyDescent="0.25">
      <c r="A2463" s="6" t="s">
        <v>24</v>
      </c>
      <c r="B2463" s="6" t="s">
        <v>23</v>
      </c>
      <c r="C2463" s="39" t="s">
        <v>1689</v>
      </c>
      <c r="D2463" s="39" t="s">
        <v>1689</v>
      </c>
      <c r="E2463" s="6" t="s">
        <v>1690</v>
      </c>
      <c r="F2463" s="6" t="s">
        <v>1691</v>
      </c>
      <c r="G2463" s="7" t="s">
        <v>1692</v>
      </c>
      <c r="H2463" s="39" t="s">
        <v>1693</v>
      </c>
      <c r="I2463" s="39" t="s">
        <v>252</v>
      </c>
      <c r="J2463" s="6" t="s">
        <v>1731</v>
      </c>
      <c r="K2463" s="12">
        <v>21.11</v>
      </c>
      <c r="L2463" s="9">
        <v>389.3</v>
      </c>
      <c r="M2463" s="12">
        <v>8218.1299999999992</v>
      </c>
      <c r="O2463" s="11">
        <f t="shared" si="338"/>
        <v>21.110017980991522</v>
      </c>
      <c r="P2463" s="12">
        <f t="shared" si="331"/>
        <v>0</v>
      </c>
      <c r="Q2463" s="12">
        <f t="shared" si="332"/>
        <v>21.110017980991522</v>
      </c>
      <c r="R2463" s="6" t="str">
        <f t="shared" si="333"/>
        <v>YES</v>
      </c>
      <c r="S2463" s="6" t="str">
        <f t="shared" si="336"/>
        <v>YES</v>
      </c>
      <c r="T2463" s="12">
        <f t="shared" si="337"/>
        <v>4866.25</v>
      </c>
      <c r="U2463" s="12">
        <f t="shared" si="334"/>
        <v>8218.1299999999992</v>
      </c>
      <c r="V2463" s="12">
        <f t="shared" si="335"/>
        <v>-3351.8799999999992</v>
      </c>
    </row>
    <row r="2464" spans="1:22" x14ac:dyDescent="0.25">
      <c r="A2464" s="6" t="s">
        <v>24</v>
      </c>
      <c r="B2464" s="6" t="s">
        <v>23</v>
      </c>
      <c r="C2464" s="39" t="s">
        <v>1689</v>
      </c>
      <c r="D2464" s="39" t="s">
        <v>1689</v>
      </c>
      <c r="E2464" s="6" t="s">
        <v>1690</v>
      </c>
      <c r="F2464" s="6" t="s">
        <v>1691</v>
      </c>
      <c r="G2464" s="7" t="s">
        <v>1692</v>
      </c>
      <c r="H2464" s="39" t="s">
        <v>1693</v>
      </c>
      <c r="I2464" s="39" t="s">
        <v>252</v>
      </c>
      <c r="J2464" s="6" t="s">
        <v>1732</v>
      </c>
      <c r="K2464" s="12">
        <v>24.23</v>
      </c>
      <c r="L2464" s="9">
        <v>567.5</v>
      </c>
      <c r="M2464" s="12">
        <v>15026.65</v>
      </c>
      <c r="O2464" s="11">
        <f t="shared" si="338"/>
        <v>26.478678414096915</v>
      </c>
      <c r="P2464" s="12">
        <f t="shared" si="331"/>
        <v>0</v>
      </c>
      <c r="Q2464" s="12">
        <f t="shared" si="332"/>
        <v>26.478678414096915</v>
      </c>
      <c r="R2464" s="6" t="str">
        <f t="shared" si="333"/>
        <v>YES</v>
      </c>
      <c r="S2464" s="6" t="str">
        <f t="shared" si="336"/>
        <v>YES</v>
      </c>
      <c r="T2464" s="12">
        <f t="shared" si="337"/>
        <v>7093.75</v>
      </c>
      <c r="U2464" s="12">
        <f t="shared" si="334"/>
        <v>15026.65</v>
      </c>
      <c r="V2464" s="12">
        <f t="shared" si="335"/>
        <v>-7932.9</v>
      </c>
    </row>
    <row r="2465" spans="1:22" x14ac:dyDescent="0.25">
      <c r="A2465" s="6" t="s">
        <v>24</v>
      </c>
      <c r="B2465" s="6" t="s">
        <v>23</v>
      </c>
      <c r="C2465" s="39" t="s">
        <v>1689</v>
      </c>
      <c r="D2465" s="39" t="s">
        <v>1689</v>
      </c>
      <c r="E2465" s="6" t="s">
        <v>1690</v>
      </c>
      <c r="F2465" s="6" t="s">
        <v>1691</v>
      </c>
      <c r="G2465" s="7" t="s">
        <v>1692</v>
      </c>
      <c r="H2465" s="39" t="s">
        <v>1693</v>
      </c>
      <c r="I2465" s="39" t="s">
        <v>252</v>
      </c>
      <c r="J2465" s="6" t="s">
        <v>1733</v>
      </c>
      <c r="K2465" s="12">
        <v>19.690000000000001</v>
      </c>
      <c r="L2465" s="9">
        <v>238.5</v>
      </c>
      <c r="M2465" s="12">
        <v>4774.8599999999997</v>
      </c>
      <c r="O2465" s="11">
        <f t="shared" si="338"/>
        <v>20.020377358490563</v>
      </c>
      <c r="P2465" s="12">
        <f t="shared" si="331"/>
        <v>0</v>
      </c>
      <c r="Q2465" s="12">
        <f t="shared" si="332"/>
        <v>20.020377358490563</v>
      </c>
      <c r="R2465" s="6" t="str">
        <f t="shared" si="333"/>
        <v>YES</v>
      </c>
      <c r="S2465" s="6" t="str">
        <f t="shared" si="336"/>
        <v>YES</v>
      </c>
      <c r="T2465" s="12">
        <f t="shared" si="337"/>
        <v>2981.25</v>
      </c>
      <c r="U2465" s="12">
        <f t="shared" si="334"/>
        <v>4774.8599999999997</v>
      </c>
      <c r="V2465" s="12">
        <f t="shared" si="335"/>
        <v>-1793.6099999999997</v>
      </c>
    </row>
    <row r="2466" spans="1:22" x14ac:dyDescent="0.25">
      <c r="A2466" s="6" t="s">
        <v>24</v>
      </c>
      <c r="B2466" s="6" t="s">
        <v>23</v>
      </c>
      <c r="C2466" s="39" t="s">
        <v>1689</v>
      </c>
      <c r="D2466" s="39" t="s">
        <v>1689</v>
      </c>
      <c r="E2466" s="6" t="s">
        <v>1690</v>
      </c>
      <c r="F2466" s="6" t="s">
        <v>1691</v>
      </c>
      <c r="G2466" s="7" t="s">
        <v>1692</v>
      </c>
      <c r="H2466" s="39" t="s">
        <v>1693</v>
      </c>
      <c r="I2466" s="39" t="s">
        <v>252</v>
      </c>
      <c r="J2466" s="6" t="s">
        <v>1734</v>
      </c>
      <c r="K2466" s="12">
        <v>5.05</v>
      </c>
      <c r="L2466" s="9">
        <v>70.099999999999994</v>
      </c>
      <c r="M2466" s="12">
        <v>628.57000000000005</v>
      </c>
      <c r="N2466" s="12">
        <v>1375.26</v>
      </c>
      <c r="O2466" s="11">
        <f t="shared" si="338"/>
        <v>8.96676176890157</v>
      </c>
      <c r="P2466" s="12">
        <f t="shared" si="331"/>
        <v>19.618544935805993</v>
      </c>
      <c r="Q2466" s="12">
        <f t="shared" si="332"/>
        <v>28.585306704707563</v>
      </c>
      <c r="R2466" s="6" t="str">
        <f t="shared" si="333"/>
        <v>YES</v>
      </c>
      <c r="S2466" s="6" t="str">
        <f t="shared" si="336"/>
        <v>YES</v>
      </c>
      <c r="T2466" s="12">
        <f t="shared" si="337"/>
        <v>876.24999999999989</v>
      </c>
      <c r="U2466" s="12">
        <f t="shared" si="334"/>
        <v>2003.83</v>
      </c>
      <c r="V2466" s="12">
        <f t="shared" si="335"/>
        <v>-1127.58</v>
      </c>
    </row>
    <row r="2467" spans="1:22" x14ac:dyDescent="0.25">
      <c r="A2467" s="6" t="s">
        <v>24</v>
      </c>
      <c r="B2467" s="6" t="s">
        <v>23</v>
      </c>
      <c r="C2467" s="39" t="s">
        <v>1689</v>
      </c>
      <c r="D2467" s="39" t="s">
        <v>1689</v>
      </c>
      <c r="E2467" s="6" t="s">
        <v>1690</v>
      </c>
      <c r="F2467" s="6" t="s">
        <v>1691</v>
      </c>
      <c r="G2467" s="7" t="s">
        <v>1692</v>
      </c>
      <c r="H2467" s="39" t="s">
        <v>1693</v>
      </c>
      <c r="I2467" s="39" t="s">
        <v>252</v>
      </c>
      <c r="J2467" s="6" t="s">
        <v>1735</v>
      </c>
      <c r="K2467" s="12">
        <v>16</v>
      </c>
      <c r="L2467" s="9">
        <v>360</v>
      </c>
      <c r="M2467" s="12">
        <v>5191.2</v>
      </c>
      <c r="O2467" s="11">
        <f t="shared" si="338"/>
        <v>14.42</v>
      </c>
      <c r="P2467" s="12">
        <f t="shared" si="331"/>
        <v>0</v>
      </c>
      <c r="Q2467" s="12">
        <f t="shared" si="332"/>
        <v>14.42</v>
      </c>
      <c r="R2467" s="6" t="str">
        <f t="shared" si="333"/>
        <v>YES</v>
      </c>
      <c r="S2467" s="6" t="str">
        <f t="shared" si="336"/>
        <v>YES</v>
      </c>
      <c r="T2467" s="12">
        <f t="shared" si="337"/>
        <v>4500</v>
      </c>
      <c r="U2467" s="12">
        <f t="shared" si="334"/>
        <v>5191.2</v>
      </c>
      <c r="V2467" s="12">
        <f t="shared" si="335"/>
        <v>-691.19999999999982</v>
      </c>
    </row>
    <row r="2468" spans="1:22" x14ac:dyDescent="0.25">
      <c r="A2468" s="6" t="s">
        <v>24</v>
      </c>
      <c r="B2468" s="6" t="s">
        <v>23</v>
      </c>
      <c r="C2468" s="39" t="s">
        <v>1689</v>
      </c>
      <c r="D2468" s="39" t="s">
        <v>1689</v>
      </c>
      <c r="E2468" s="6" t="s">
        <v>1690</v>
      </c>
      <c r="F2468" s="6" t="s">
        <v>1691</v>
      </c>
      <c r="G2468" s="7" t="s">
        <v>1692</v>
      </c>
      <c r="H2468" s="39" t="s">
        <v>1693</v>
      </c>
      <c r="I2468" s="39" t="s">
        <v>252</v>
      </c>
      <c r="J2468" s="6" t="s">
        <v>1736</v>
      </c>
      <c r="K2468" s="12">
        <v>16</v>
      </c>
      <c r="L2468" s="9">
        <v>313</v>
      </c>
      <c r="M2468" s="12">
        <v>4523.21</v>
      </c>
      <c r="O2468" s="11">
        <f t="shared" si="338"/>
        <v>14.45115015974441</v>
      </c>
      <c r="P2468" s="12">
        <f t="shared" si="331"/>
        <v>0</v>
      </c>
      <c r="Q2468" s="12">
        <f t="shared" si="332"/>
        <v>14.45115015974441</v>
      </c>
      <c r="R2468" s="6" t="str">
        <f t="shared" si="333"/>
        <v>YES</v>
      </c>
      <c r="S2468" s="6" t="str">
        <f t="shared" si="336"/>
        <v>YES</v>
      </c>
      <c r="T2468" s="12">
        <f t="shared" si="337"/>
        <v>3912.5</v>
      </c>
      <c r="U2468" s="12">
        <f t="shared" si="334"/>
        <v>4523.21</v>
      </c>
      <c r="V2468" s="12">
        <f t="shared" si="335"/>
        <v>-610.71</v>
      </c>
    </row>
    <row r="2469" spans="1:22" x14ac:dyDescent="0.25">
      <c r="A2469" s="6" t="s">
        <v>24</v>
      </c>
      <c r="B2469" s="6" t="s">
        <v>23</v>
      </c>
      <c r="C2469" s="39" t="s">
        <v>1689</v>
      </c>
      <c r="D2469" s="39" t="s">
        <v>1689</v>
      </c>
      <c r="E2469" s="6" t="s">
        <v>1690</v>
      </c>
      <c r="F2469" s="6" t="s">
        <v>1691</v>
      </c>
      <c r="G2469" s="7" t="s">
        <v>1692</v>
      </c>
      <c r="H2469" s="39" t="s">
        <v>1693</v>
      </c>
      <c r="I2469" s="39" t="s">
        <v>252</v>
      </c>
      <c r="J2469" s="6" t="s">
        <v>1737</v>
      </c>
      <c r="K2469" s="12">
        <v>15.2</v>
      </c>
      <c r="L2469" s="9">
        <v>420.2</v>
      </c>
      <c r="M2469" s="12">
        <v>6370.5</v>
      </c>
      <c r="O2469" s="11">
        <f t="shared" si="338"/>
        <v>15.160637791527844</v>
      </c>
      <c r="P2469" s="12">
        <f t="shared" si="331"/>
        <v>0</v>
      </c>
      <c r="Q2469" s="12">
        <f t="shared" si="332"/>
        <v>15.160637791527844</v>
      </c>
      <c r="R2469" s="6" t="str">
        <f t="shared" si="333"/>
        <v>YES</v>
      </c>
      <c r="S2469" s="6" t="str">
        <f t="shared" si="336"/>
        <v>YES</v>
      </c>
      <c r="T2469" s="12">
        <f t="shared" si="337"/>
        <v>5252.5</v>
      </c>
      <c r="U2469" s="12">
        <f t="shared" si="334"/>
        <v>6370.5</v>
      </c>
      <c r="V2469" s="12">
        <f t="shared" si="335"/>
        <v>-1118</v>
      </c>
    </row>
    <row r="2470" spans="1:22" x14ac:dyDescent="0.25">
      <c r="A2470" s="6" t="s">
        <v>24</v>
      </c>
      <c r="B2470" s="6" t="s">
        <v>23</v>
      </c>
      <c r="C2470" s="39" t="s">
        <v>1689</v>
      </c>
      <c r="D2470" s="39" t="s">
        <v>1689</v>
      </c>
      <c r="E2470" s="6" t="s">
        <v>1690</v>
      </c>
      <c r="F2470" s="6" t="s">
        <v>1691</v>
      </c>
      <c r="G2470" s="7" t="s">
        <v>1692</v>
      </c>
      <c r="H2470" s="39" t="s">
        <v>1693</v>
      </c>
      <c r="I2470" s="39" t="s">
        <v>252</v>
      </c>
      <c r="J2470" s="6" t="s">
        <v>1738</v>
      </c>
      <c r="K2470" s="12">
        <v>17.510000000000002</v>
      </c>
      <c r="L2470" s="9">
        <v>498.5</v>
      </c>
      <c r="M2470" s="12">
        <v>8898.2199999999993</v>
      </c>
      <c r="O2470" s="11">
        <f t="shared" si="338"/>
        <v>17.849989969909728</v>
      </c>
      <c r="P2470" s="12">
        <f t="shared" si="331"/>
        <v>0</v>
      </c>
      <c r="Q2470" s="12">
        <f t="shared" si="332"/>
        <v>17.849989969909728</v>
      </c>
      <c r="R2470" s="6" t="str">
        <f t="shared" si="333"/>
        <v>YES</v>
      </c>
      <c r="S2470" s="6" t="str">
        <f t="shared" si="336"/>
        <v>YES</v>
      </c>
      <c r="T2470" s="12">
        <f t="shared" si="337"/>
        <v>6231.25</v>
      </c>
      <c r="U2470" s="12">
        <f t="shared" si="334"/>
        <v>8898.2199999999993</v>
      </c>
      <c r="V2470" s="12">
        <f t="shared" si="335"/>
        <v>-2666.9699999999993</v>
      </c>
    </row>
    <row r="2471" spans="1:22" x14ac:dyDescent="0.25">
      <c r="A2471" s="6" t="s">
        <v>24</v>
      </c>
      <c r="B2471" s="6" t="s">
        <v>23</v>
      </c>
      <c r="C2471" s="39" t="s">
        <v>1689</v>
      </c>
      <c r="D2471" s="39" t="s">
        <v>1689</v>
      </c>
      <c r="E2471" s="6" t="s">
        <v>1690</v>
      </c>
      <c r="F2471" s="6" t="s">
        <v>1691</v>
      </c>
      <c r="G2471" s="7" t="s">
        <v>1692</v>
      </c>
      <c r="H2471" s="39" t="s">
        <v>1693</v>
      </c>
      <c r="I2471" s="39" t="s">
        <v>252</v>
      </c>
      <c r="J2471" s="6" t="s">
        <v>1739</v>
      </c>
      <c r="K2471" s="12">
        <v>20.12</v>
      </c>
      <c r="L2471" s="9">
        <v>258.10000000000002</v>
      </c>
      <c r="M2471" s="12">
        <v>5273.45</v>
      </c>
      <c r="O2471" s="11">
        <f t="shared" si="338"/>
        <v>20.431809376210769</v>
      </c>
      <c r="P2471" s="12">
        <f t="shared" si="331"/>
        <v>0</v>
      </c>
      <c r="Q2471" s="12">
        <f t="shared" si="332"/>
        <v>20.431809376210769</v>
      </c>
      <c r="R2471" s="6" t="str">
        <f t="shared" si="333"/>
        <v>YES</v>
      </c>
      <c r="S2471" s="6" t="str">
        <f t="shared" si="336"/>
        <v>YES</v>
      </c>
      <c r="T2471" s="12">
        <f t="shared" si="337"/>
        <v>3226.2500000000005</v>
      </c>
      <c r="U2471" s="12">
        <f t="shared" si="334"/>
        <v>5273.45</v>
      </c>
      <c r="V2471" s="12">
        <f t="shared" si="335"/>
        <v>-2047.1999999999994</v>
      </c>
    </row>
    <row r="2472" spans="1:22" x14ac:dyDescent="0.25">
      <c r="A2472" s="6" t="s">
        <v>24</v>
      </c>
      <c r="B2472" s="6" t="s">
        <v>23</v>
      </c>
      <c r="C2472" s="39" t="s">
        <v>1689</v>
      </c>
      <c r="D2472" s="39" t="s">
        <v>1689</v>
      </c>
      <c r="E2472" s="6" t="s">
        <v>1690</v>
      </c>
      <c r="F2472" s="6" t="s">
        <v>1691</v>
      </c>
      <c r="G2472" s="7" t="s">
        <v>1692</v>
      </c>
      <c r="H2472" s="39" t="s">
        <v>1693</v>
      </c>
      <c r="I2472" s="39" t="s">
        <v>252</v>
      </c>
      <c r="J2472" s="6" t="s">
        <v>1740</v>
      </c>
      <c r="K2472" s="12">
        <v>22.29</v>
      </c>
      <c r="L2472" s="9">
        <v>492.6</v>
      </c>
      <c r="M2472" s="12">
        <v>11870.12</v>
      </c>
      <c r="O2472" s="11">
        <f t="shared" si="338"/>
        <v>24.096873731222086</v>
      </c>
      <c r="P2472" s="12">
        <f t="shared" si="331"/>
        <v>0</v>
      </c>
      <c r="Q2472" s="12">
        <f t="shared" si="332"/>
        <v>24.096873731222086</v>
      </c>
      <c r="R2472" s="6" t="str">
        <f t="shared" si="333"/>
        <v>YES</v>
      </c>
      <c r="S2472" s="6" t="str">
        <f t="shared" si="336"/>
        <v>YES</v>
      </c>
      <c r="T2472" s="12">
        <f t="shared" si="337"/>
        <v>6157.5</v>
      </c>
      <c r="U2472" s="12">
        <f t="shared" si="334"/>
        <v>11870.12</v>
      </c>
      <c r="V2472" s="12">
        <f t="shared" si="335"/>
        <v>-5712.6200000000008</v>
      </c>
    </row>
    <row r="2473" spans="1:22" x14ac:dyDescent="0.25">
      <c r="A2473" s="6" t="s">
        <v>24</v>
      </c>
      <c r="B2473" s="6" t="s">
        <v>23</v>
      </c>
      <c r="C2473" s="39" t="s">
        <v>1689</v>
      </c>
      <c r="D2473" s="39" t="s">
        <v>1689</v>
      </c>
      <c r="E2473" s="6" t="s">
        <v>1690</v>
      </c>
      <c r="F2473" s="6" t="s">
        <v>1691</v>
      </c>
      <c r="G2473" s="7" t="s">
        <v>1692</v>
      </c>
      <c r="H2473" s="39" t="s">
        <v>1693</v>
      </c>
      <c r="I2473" s="39" t="s">
        <v>252</v>
      </c>
      <c r="J2473" s="6" t="s">
        <v>1741</v>
      </c>
      <c r="K2473" s="12">
        <v>44.48</v>
      </c>
      <c r="L2473" s="9">
        <v>560</v>
      </c>
      <c r="M2473" s="12">
        <v>29275.68</v>
      </c>
      <c r="O2473" s="11">
        <f t="shared" si="338"/>
        <v>52.277999999999999</v>
      </c>
      <c r="P2473" s="12">
        <f t="shared" si="331"/>
        <v>0</v>
      </c>
      <c r="Q2473" s="12">
        <f t="shared" si="332"/>
        <v>52.277999999999999</v>
      </c>
      <c r="R2473" s="6" t="str">
        <f t="shared" si="333"/>
        <v>YES</v>
      </c>
      <c r="S2473" s="6" t="str">
        <f t="shared" si="336"/>
        <v>YES</v>
      </c>
      <c r="T2473" s="12">
        <f t="shared" si="337"/>
        <v>7000</v>
      </c>
      <c r="U2473" s="12">
        <f t="shared" si="334"/>
        <v>29275.68</v>
      </c>
      <c r="V2473" s="12">
        <f t="shared" si="335"/>
        <v>-22275.68</v>
      </c>
    </row>
    <row r="2474" spans="1:22" x14ac:dyDescent="0.25">
      <c r="A2474" s="6" t="s">
        <v>24</v>
      </c>
      <c r="B2474" s="6" t="s">
        <v>23</v>
      </c>
      <c r="C2474" s="39" t="s">
        <v>1689</v>
      </c>
      <c r="D2474" s="39" t="s">
        <v>1689</v>
      </c>
      <c r="E2474" s="6" t="s">
        <v>1690</v>
      </c>
      <c r="F2474" s="6" t="s">
        <v>1691</v>
      </c>
      <c r="G2474" s="7" t="s">
        <v>1692</v>
      </c>
      <c r="H2474" s="39" t="s">
        <v>1693</v>
      </c>
      <c r="I2474" s="39" t="s">
        <v>252</v>
      </c>
      <c r="J2474" s="6" t="s">
        <v>1742</v>
      </c>
      <c r="K2474" s="12">
        <v>15.2</v>
      </c>
      <c r="L2474" s="9">
        <v>383.1</v>
      </c>
      <c r="M2474" s="12">
        <v>5814</v>
      </c>
      <c r="O2474" s="11">
        <f t="shared" si="338"/>
        <v>15.176194205168363</v>
      </c>
      <c r="P2474" s="12">
        <f t="shared" si="331"/>
        <v>0</v>
      </c>
      <c r="Q2474" s="12">
        <f t="shared" si="332"/>
        <v>15.176194205168363</v>
      </c>
      <c r="R2474" s="6" t="str">
        <f t="shared" si="333"/>
        <v>YES</v>
      </c>
      <c r="S2474" s="6" t="str">
        <f t="shared" si="336"/>
        <v>YES</v>
      </c>
      <c r="T2474" s="12">
        <f t="shared" si="337"/>
        <v>4788.75</v>
      </c>
      <c r="U2474" s="12">
        <f t="shared" si="334"/>
        <v>5814</v>
      </c>
      <c r="V2474" s="12">
        <f t="shared" si="335"/>
        <v>-1025.25</v>
      </c>
    </row>
    <row r="2475" spans="1:22" x14ac:dyDescent="0.25">
      <c r="A2475" s="6" t="s">
        <v>24</v>
      </c>
      <c r="B2475" s="6" t="s">
        <v>23</v>
      </c>
      <c r="C2475" s="39" t="s">
        <v>1689</v>
      </c>
      <c r="D2475" s="39" t="s">
        <v>1689</v>
      </c>
      <c r="E2475" s="6" t="s">
        <v>1690</v>
      </c>
      <c r="F2475" s="6" t="s">
        <v>1691</v>
      </c>
      <c r="G2475" s="7" t="s">
        <v>1692</v>
      </c>
      <c r="H2475" s="39" t="s">
        <v>1693</v>
      </c>
      <c r="I2475" s="39" t="s">
        <v>252</v>
      </c>
      <c r="J2475" s="6" t="s">
        <v>1743</v>
      </c>
      <c r="K2475" s="12">
        <v>23.5</v>
      </c>
      <c r="L2475" s="9">
        <v>506.2</v>
      </c>
      <c r="M2475" s="12">
        <v>13665.44</v>
      </c>
      <c r="O2475" s="11">
        <f t="shared" si="338"/>
        <v>26.996128012643226</v>
      </c>
      <c r="P2475" s="12">
        <f t="shared" si="331"/>
        <v>0</v>
      </c>
      <c r="Q2475" s="12">
        <f t="shared" si="332"/>
        <v>26.996128012643226</v>
      </c>
      <c r="R2475" s="6" t="str">
        <f t="shared" si="333"/>
        <v>YES</v>
      </c>
      <c r="S2475" s="6" t="str">
        <f t="shared" si="336"/>
        <v>YES</v>
      </c>
      <c r="T2475" s="12">
        <f t="shared" si="337"/>
        <v>6327.5</v>
      </c>
      <c r="U2475" s="12">
        <f t="shared" si="334"/>
        <v>13665.44</v>
      </c>
      <c r="V2475" s="12">
        <f t="shared" si="335"/>
        <v>-7337.9400000000005</v>
      </c>
    </row>
    <row r="2476" spans="1:22" x14ac:dyDescent="0.25">
      <c r="A2476" s="6" t="s">
        <v>24</v>
      </c>
      <c r="B2476" s="6" t="s">
        <v>23</v>
      </c>
      <c r="C2476" s="39" t="s">
        <v>1689</v>
      </c>
      <c r="D2476" s="39" t="s">
        <v>1689</v>
      </c>
      <c r="E2476" s="6" t="s">
        <v>1690</v>
      </c>
      <c r="F2476" s="6" t="s">
        <v>1691</v>
      </c>
      <c r="G2476" s="7" t="s">
        <v>1692</v>
      </c>
      <c r="H2476" s="39" t="s">
        <v>1693</v>
      </c>
      <c r="I2476" s="39" t="s">
        <v>252</v>
      </c>
      <c r="J2476" s="6" t="s">
        <v>1744</v>
      </c>
      <c r="K2476" s="12">
        <v>5.05</v>
      </c>
      <c r="L2476" s="9">
        <v>410.4</v>
      </c>
      <c r="M2476" s="12">
        <v>8499.2800000000007</v>
      </c>
      <c r="N2476" s="12">
        <v>6390.58</v>
      </c>
      <c r="O2476" s="11">
        <f t="shared" si="338"/>
        <v>20.70974658869396</v>
      </c>
      <c r="P2476" s="12">
        <f t="shared" si="331"/>
        <v>15.571588693957116</v>
      </c>
      <c r="Q2476" s="12">
        <f t="shared" si="332"/>
        <v>36.281335282651078</v>
      </c>
      <c r="R2476" s="6" t="str">
        <f t="shared" si="333"/>
        <v>YES</v>
      </c>
      <c r="S2476" s="6" t="str">
        <f t="shared" si="336"/>
        <v>YES</v>
      </c>
      <c r="T2476" s="12">
        <f t="shared" si="337"/>
        <v>5130</v>
      </c>
      <c r="U2476" s="12">
        <f t="shared" si="334"/>
        <v>14889.86</v>
      </c>
      <c r="V2476" s="12">
        <f t="shared" si="335"/>
        <v>-9759.86</v>
      </c>
    </row>
    <row r="2477" spans="1:22" x14ac:dyDescent="0.25">
      <c r="A2477" s="6" t="s">
        <v>24</v>
      </c>
      <c r="B2477" s="6" t="s">
        <v>23</v>
      </c>
      <c r="C2477" s="39" t="s">
        <v>1689</v>
      </c>
      <c r="D2477" s="39" t="s">
        <v>1689</v>
      </c>
      <c r="E2477" s="6" t="s">
        <v>1690</v>
      </c>
      <c r="F2477" s="6" t="s">
        <v>1691</v>
      </c>
      <c r="G2477" s="7" t="s">
        <v>1692</v>
      </c>
      <c r="H2477" s="39" t="s">
        <v>1693</v>
      </c>
      <c r="I2477" s="39" t="s">
        <v>252</v>
      </c>
      <c r="J2477" s="6" t="s">
        <v>1745</v>
      </c>
      <c r="K2477" s="12">
        <v>33.92</v>
      </c>
      <c r="L2477" s="9">
        <v>160</v>
      </c>
      <c r="M2477" s="12">
        <v>5426.9</v>
      </c>
      <c r="O2477" s="11">
        <f t="shared" si="338"/>
        <v>33.918124999999996</v>
      </c>
      <c r="P2477" s="12">
        <f t="shared" si="331"/>
        <v>0</v>
      </c>
      <c r="Q2477" s="12">
        <f t="shared" si="332"/>
        <v>33.918124999999996</v>
      </c>
      <c r="R2477" s="6" t="str">
        <f t="shared" si="333"/>
        <v>YES</v>
      </c>
      <c r="S2477" s="6" t="str">
        <f t="shared" si="336"/>
        <v>YES</v>
      </c>
      <c r="T2477" s="12">
        <f t="shared" si="337"/>
        <v>2000</v>
      </c>
      <c r="U2477" s="12">
        <f t="shared" si="334"/>
        <v>5426.9</v>
      </c>
      <c r="V2477" s="12">
        <f t="shared" si="335"/>
        <v>-3426.8999999999996</v>
      </c>
    </row>
    <row r="2478" spans="1:22" x14ac:dyDescent="0.25">
      <c r="A2478" s="6" t="s">
        <v>24</v>
      </c>
      <c r="B2478" s="6" t="s">
        <v>23</v>
      </c>
      <c r="C2478" s="39" t="s">
        <v>1689</v>
      </c>
      <c r="D2478" s="39" t="s">
        <v>1689</v>
      </c>
      <c r="E2478" s="6" t="s">
        <v>1690</v>
      </c>
      <c r="F2478" s="6" t="s">
        <v>1691</v>
      </c>
      <c r="G2478" s="7" t="s">
        <v>1692</v>
      </c>
      <c r="H2478" s="39" t="s">
        <v>1693</v>
      </c>
      <c r="I2478" s="39" t="s">
        <v>252</v>
      </c>
      <c r="J2478" s="6" t="s">
        <v>1746</v>
      </c>
      <c r="K2478" s="12">
        <v>25</v>
      </c>
      <c r="L2478" s="9">
        <v>560</v>
      </c>
      <c r="M2478" s="12">
        <v>15518.19</v>
      </c>
      <c r="O2478" s="11">
        <f t="shared" si="338"/>
        <v>27.711053571428572</v>
      </c>
      <c r="P2478" s="12">
        <f t="shared" si="331"/>
        <v>0</v>
      </c>
      <c r="Q2478" s="12">
        <f t="shared" si="332"/>
        <v>27.711053571428572</v>
      </c>
      <c r="R2478" s="6" t="str">
        <f t="shared" si="333"/>
        <v>YES</v>
      </c>
      <c r="S2478" s="6" t="str">
        <f t="shared" si="336"/>
        <v>YES</v>
      </c>
      <c r="T2478" s="12">
        <f t="shared" si="337"/>
        <v>7000</v>
      </c>
      <c r="U2478" s="12">
        <f t="shared" si="334"/>
        <v>15518.19</v>
      </c>
      <c r="V2478" s="12">
        <f t="shared" si="335"/>
        <v>-8518.19</v>
      </c>
    </row>
    <row r="2479" spans="1:22" x14ac:dyDescent="0.25">
      <c r="A2479" s="6" t="s">
        <v>24</v>
      </c>
      <c r="B2479" s="6" t="s">
        <v>23</v>
      </c>
      <c r="C2479" s="39" t="s">
        <v>1689</v>
      </c>
      <c r="D2479" s="39" t="s">
        <v>1689</v>
      </c>
      <c r="E2479" s="6" t="s">
        <v>1690</v>
      </c>
      <c r="F2479" s="6" t="s">
        <v>1691</v>
      </c>
      <c r="G2479" s="7" t="s">
        <v>1692</v>
      </c>
      <c r="H2479" s="39" t="s">
        <v>1693</v>
      </c>
      <c r="I2479" s="39" t="s">
        <v>252</v>
      </c>
      <c r="J2479" s="6" t="s">
        <v>1747</v>
      </c>
      <c r="K2479" s="12">
        <v>91.35</v>
      </c>
      <c r="L2479" s="9">
        <v>560</v>
      </c>
      <c r="M2479" s="12">
        <v>51154.5</v>
      </c>
      <c r="O2479" s="11">
        <f t="shared" si="338"/>
        <v>91.347321428571433</v>
      </c>
      <c r="P2479" s="12">
        <f t="shared" si="331"/>
        <v>0</v>
      </c>
      <c r="Q2479" s="12">
        <f t="shared" si="332"/>
        <v>91.347321428571433</v>
      </c>
      <c r="R2479" s="6" t="str">
        <f t="shared" si="333"/>
        <v>YES</v>
      </c>
      <c r="S2479" s="6" t="str">
        <f t="shared" si="336"/>
        <v>YES</v>
      </c>
      <c r="T2479" s="12">
        <f t="shared" si="337"/>
        <v>7000</v>
      </c>
      <c r="U2479" s="12">
        <f t="shared" si="334"/>
        <v>51154.5</v>
      </c>
      <c r="V2479" s="12">
        <f t="shared" si="335"/>
        <v>-44154.5</v>
      </c>
    </row>
    <row r="2480" spans="1:22" x14ac:dyDescent="0.25">
      <c r="A2480" s="6" t="s">
        <v>24</v>
      </c>
      <c r="B2480" s="6" t="s">
        <v>23</v>
      </c>
      <c r="C2480" s="39" t="s">
        <v>1689</v>
      </c>
      <c r="D2480" s="39" t="s">
        <v>1689</v>
      </c>
      <c r="E2480" s="6" t="s">
        <v>1690</v>
      </c>
      <c r="F2480" s="6" t="s">
        <v>1691</v>
      </c>
      <c r="G2480" s="7" t="s">
        <v>1692</v>
      </c>
      <c r="H2480" s="39" t="s">
        <v>1693</v>
      </c>
      <c r="I2480" s="39" t="s">
        <v>252</v>
      </c>
      <c r="J2480" s="6" t="s">
        <v>1748</v>
      </c>
      <c r="K2480" s="12">
        <v>27.41</v>
      </c>
      <c r="L2480" s="9">
        <v>471.43</v>
      </c>
      <c r="M2480" s="12">
        <v>12921.9</v>
      </c>
      <c r="O2480" s="11">
        <f t="shared" si="338"/>
        <v>27.410007848461063</v>
      </c>
      <c r="P2480" s="12">
        <f t="shared" si="331"/>
        <v>0</v>
      </c>
      <c r="Q2480" s="12">
        <f t="shared" si="332"/>
        <v>27.410007848461063</v>
      </c>
      <c r="R2480" s="6" t="str">
        <f t="shared" si="333"/>
        <v>YES</v>
      </c>
      <c r="S2480" s="6" t="str">
        <f t="shared" si="336"/>
        <v>YES</v>
      </c>
      <c r="T2480" s="12">
        <f t="shared" si="337"/>
        <v>5892.875</v>
      </c>
      <c r="U2480" s="12">
        <f t="shared" si="334"/>
        <v>12921.9</v>
      </c>
      <c r="V2480" s="12">
        <f t="shared" si="335"/>
        <v>-7029.0249999999996</v>
      </c>
    </row>
    <row r="2481" spans="1:22" x14ac:dyDescent="0.25">
      <c r="A2481" s="6" t="s">
        <v>24</v>
      </c>
      <c r="B2481" s="6" t="s">
        <v>23</v>
      </c>
      <c r="C2481" s="39" t="s">
        <v>1689</v>
      </c>
      <c r="D2481" s="39" t="s">
        <v>1689</v>
      </c>
      <c r="E2481" s="6" t="s">
        <v>1690</v>
      </c>
      <c r="F2481" s="6" t="s">
        <v>1691</v>
      </c>
      <c r="G2481" s="7" t="s">
        <v>1692</v>
      </c>
      <c r="H2481" s="39" t="s">
        <v>1693</v>
      </c>
      <c r="I2481" s="39" t="s">
        <v>252</v>
      </c>
      <c r="J2481" s="6" t="s">
        <v>1749</v>
      </c>
      <c r="K2481" s="12">
        <v>29.72</v>
      </c>
      <c r="L2481" s="9">
        <v>600</v>
      </c>
      <c r="M2481" s="12">
        <v>19817.05</v>
      </c>
      <c r="O2481" s="11">
        <f t="shared" si="338"/>
        <v>33.028416666666665</v>
      </c>
      <c r="P2481" s="12">
        <f t="shared" si="331"/>
        <v>0</v>
      </c>
      <c r="Q2481" s="12">
        <f t="shared" si="332"/>
        <v>33.028416666666665</v>
      </c>
      <c r="R2481" s="6" t="str">
        <f t="shared" si="333"/>
        <v>YES</v>
      </c>
      <c r="S2481" s="6" t="str">
        <f t="shared" si="336"/>
        <v>YES</v>
      </c>
      <c r="T2481" s="12">
        <f t="shared" si="337"/>
        <v>7500</v>
      </c>
      <c r="U2481" s="12">
        <f t="shared" si="334"/>
        <v>19817.05</v>
      </c>
      <c r="V2481" s="12">
        <f t="shared" si="335"/>
        <v>-12317.05</v>
      </c>
    </row>
    <row r="2482" spans="1:22" x14ac:dyDescent="0.25">
      <c r="A2482" s="6" t="s">
        <v>24</v>
      </c>
      <c r="B2482" s="6" t="s">
        <v>23</v>
      </c>
      <c r="C2482" s="39" t="s">
        <v>1689</v>
      </c>
      <c r="D2482" s="39" t="s">
        <v>1689</v>
      </c>
      <c r="E2482" s="6" t="s">
        <v>1690</v>
      </c>
      <c r="F2482" s="6" t="s">
        <v>1691</v>
      </c>
      <c r="G2482" s="7" t="s">
        <v>1692</v>
      </c>
      <c r="H2482" s="39" t="s">
        <v>1693</v>
      </c>
      <c r="I2482" s="39" t="s">
        <v>252</v>
      </c>
      <c r="J2482" s="6" t="s">
        <v>1750</v>
      </c>
      <c r="K2482" s="12">
        <v>18.03</v>
      </c>
      <c r="L2482" s="9">
        <v>255.8</v>
      </c>
      <c r="M2482" s="12">
        <v>5635.75</v>
      </c>
      <c r="N2482" s="12">
        <v>1590.79</v>
      </c>
      <c r="O2482" s="11">
        <f t="shared" si="338"/>
        <v>22.031860828772476</v>
      </c>
      <c r="P2482" s="12">
        <f t="shared" si="331"/>
        <v>6.2188819390148549</v>
      </c>
      <c r="Q2482" s="12">
        <f t="shared" si="332"/>
        <v>28.250742767787333</v>
      </c>
      <c r="R2482" s="6" t="str">
        <f t="shared" si="333"/>
        <v>YES</v>
      </c>
      <c r="S2482" s="6" t="str">
        <f t="shared" si="336"/>
        <v>YES</v>
      </c>
      <c r="T2482" s="12">
        <f t="shared" si="337"/>
        <v>3197.5</v>
      </c>
      <c r="U2482" s="12">
        <f t="shared" si="334"/>
        <v>7226.54</v>
      </c>
      <c r="V2482" s="12">
        <f t="shared" si="335"/>
        <v>-4029.04</v>
      </c>
    </row>
    <row r="2483" spans="1:22" x14ac:dyDescent="0.25">
      <c r="A2483" s="6" t="s">
        <v>24</v>
      </c>
      <c r="B2483" s="6" t="s">
        <v>23</v>
      </c>
      <c r="C2483" s="39" t="s">
        <v>1689</v>
      </c>
      <c r="D2483" s="39" t="s">
        <v>1689</v>
      </c>
      <c r="E2483" s="6" t="s">
        <v>1690</v>
      </c>
      <c r="F2483" s="6" t="s">
        <v>1691</v>
      </c>
      <c r="G2483" s="7" t="s">
        <v>1692</v>
      </c>
      <c r="H2483" s="39" t="s">
        <v>1693</v>
      </c>
      <c r="I2483" s="39" t="s">
        <v>252</v>
      </c>
      <c r="J2483" s="6" t="s">
        <v>1751</v>
      </c>
      <c r="K2483" s="12">
        <v>20.6</v>
      </c>
      <c r="L2483" s="9">
        <v>274.7</v>
      </c>
      <c r="M2483" s="12">
        <v>5728.86</v>
      </c>
      <c r="O2483" s="11">
        <f t="shared" si="338"/>
        <v>20.854969057153259</v>
      </c>
      <c r="P2483" s="12">
        <f t="shared" si="331"/>
        <v>0</v>
      </c>
      <c r="Q2483" s="12">
        <f t="shared" si="332"/>
        <v>20.854969057153259</v>
      </c>
      <c r="R2483" s="6" t="str">
        <f t="shared" si="333"/>
        <v>YES</v>
      </c>
      <c r="S2483" s="6" t="str">
        <f t="shared" si="336"/>
        <v>YES</v>
      </c>
      <c r="T2483" s="12">
        <f t="shared" si="337"/>
        <v>3433.75</v>
      </c>
      <c r="U2483" s="12">
        <f t="shared" si="334"/>
        <v>5728.86</v>
      </c>
      <c r="V2483" s="12">
        <f t="shared" si="335"/>
        <v>-2295.1099999999997</v>
      </c>
    </row>
    <row r="2484" spans="1:22" x14ac:dyDescent="0.25">
      <c r="A2484" s="6" t="s">
        <v>24</v>
      </c>
      <c r="B2484" s="6" t="s">
        <v>23</v>
      </c>
      <c r="C2484" s="39" t="s">
        <v>1689</v>
      </c>
      <c r="D2484" s="39" t="s">
        <v>1689</v>
      </c>
      <c r="E2484" s="6" t="s">
        <v>1690</v>
      </c>
      <c r="F2484" s="6" t="s">
        <v>1691</v>
      </c>
      <c r="G2484" s="7" t="s">
        <v>1692</v>
      </c>
      <c r="H2484" s="39" t="s">
        <v>1693</v>
      </c>
      <c r="I2484" s="39" t="s">
        <v>252</v>
      </c>
      <c r="J2484" s="6" t="s">
        <v>1752</v>
      </c>
      <c r="K2484" s="12">
        <v>15.91</v>
      </c>
      <c r="L2484" s="9">
        <v>295.7</v>
      </c>
      <c r="M2484" s="12">
        <v>4704.59</v>
      </c>
      <c r="O2484" s="11">
        <f t="shared" si="338"/>
        <v>15.910010145417655</v>
      </c>
      <c r="P2484" s="12">
        <f t="shared" si="331"/>
        <v>0</v>
      </c>
      <c r="Q2484" s="12">
        <f t="shared" si="332"/>
        <v>15.910010145417655</v>
      </c>
      <c r="R2484" s="6" t="str">
        <f t="shared" si="333"/>
        <v>YES</v>
      </c>
      <c r="S2484" s="6" t="str">
        <f t="shared" si="336"/>
        <v>YES</v>
      </c>
      <c r="T2484" s="12">
        <f t="shared" si="337"/>
        <v>3696.25</v>
      </c>
      <c r="U2484" s="12">
        <f t="shared" si="334"/>
        <v>4704.59</v>
      </c>
      <c r="V2484" s="12">
        <f t="shared" si="335"/>
        <v>-1008.3400000000001</v>
      </c>
    </row>
    <row r="2485" spans="1:22" x14ac:dyDescent="0.25">
      <c r="A2485" s="6" t="s">
        <v>24</v>
      </c>
      <c r="B2485" s="6" t="s">
        <v>23</v>
      </c>
      <c r="C2485" s="39" t="s">
        <v>1689</v>
      </c>
      <c r="D2485" s="39" t="s">
        <v>1689</v>
      </c>
      <c r="E2485" s="6" t="s">
        <v>1690</v>
      </c>
      <c r="F2485" s="6" t="s">
        <v>1691</v>
      </c>
      <c r="G2485" s="7" t="s">
        <v>1692</v>
      </c>
      <c r="H2485" s="39" t="s">
        <v>1693</v>
      </c>
      <c r="I2485" s="39" t="s">
        <v>252</v>
      </c>
      <c r="J2485" s="6" t="s">
        <v>1753</v>
      </c>
      <c r="K2485" s="12">
        <v>24.2</v>
      </c>
      <c r="L2485" s="9">
        <v>181</v>
      </c>
      <c r="M2485" s="12">
        <v>4468.53</v>
      </c>
      <c r="O2485" s="11">
        <f t="shared" si="338"/>
        <v>24.688011049723755</v>
      </c>
      <c r="P2485" s="12">
        <f t="shared" si="331"/>
        <v>0</v>
      </c>
      <c r="Q2485" s="12">
        <f t="shared" si="332"/>
        <v>24.688011049723755</v>
      </c>
      <c r="R2485" s="6" t="str">
        <f t="shared" si="333"/>
        <v>YES</v>
      </c>
      <c r="S2485" s="6" t="str">
        <f t="shared" si="336"/>
        <v>YES</v>
      </c>
      <c r="T2485" s="12">
        <f t="shared" si="337"/>
        <v>2262.5</v>
      </c>
      <c r="U2485" s="12">
        <f t="shared" si="334"/>
        <v>4468.53</v>
      </c>
      <c r="V2485" s="12">
        <f t="shared" si="335"/>
        <v>-2206.0299999999997</v>
      </c>
    </row>
    <row r="2486" spans="1:22" x14ac:dyDescent="0.25">
      <c r="A2486" s="6" t="s">
        <v>24</v>
      </c>
      <c r="B2486" s="6" t="s">
        <v>23</v>
      </c>
      <c r="C2486" s="39" t="s">
        <v>1689</v>
      </c>
      <c r="D2486" s="39" t="s">
        <v>1689</v>
      </c>
      <c r="E2486" s="6" t="s">
        <v>1690</v>
      </c>
      <c r="F2486" s="6" t="s">
        <v>1691</v>
      </c>
      <c r="G2486" s="7" t="s">
        <v>1692</v>
      </c>
      <c r="H2486" s="39" t="s">
        <v>1693</v>
      </c>
      <c r="I2486" s="39" t="s">
        <v>252</v>
      </c>
      <c r="J2486" s="6" t="s">
        <v>1754</v>
      </c>
      <c r="K2486" s="12">
        <v>17</v>
      </c>
      <c r="L2486" s="9">
        <v>278.5</v>
      </c>
      <c r="M2486" s="12">
        <v>4734.5</v>
      </c>
      <c r="O2486" s="11">
        <f t="shared" si="338"/>
        <v>17</v>
      </c>
      <c r="P2486" s="12">
        <f t="shared" si="331"/>
        <v>0</v>
      </c>
      <c r="Q2486" s="12">
        <f t="shared" si="332"/>
        <v>17</v>
      </c>
      <c r="R2486" s="6" t="str">
        <f t="shared" si="333"/>
        <v>YES</v>
      </c>
      <c r="S2486" s="6" t="str">
        <f t="shared" si="336"/>
        <v>YES</v>
      </c>
      <c r="T2486" s="12">
        <f t="shared" si="337"/>
        <v>3481.25</v>
      </c>
      <c r="U2486" s="12">
        <f t="shared" si="334"/>
        <v>4734.5</v>
      </c>
      <c r="V2486" s="12">
        <f t="shared" si="335"/>
        <v>-1253.25</v>
      </c>
    </row>
    <row r="2487" spans="1:22" x14ac:dyDescent="0.25">
      <c r="A2487" s="6" t="s">
        <v>24</v>
      </c>
      <c r="B2487" s="6" t="s">
        <v>23</v>
      </c>
      <c r="C2487" s="39" t="s">
        <v>1689</v>
      </c>
      <c r="D2487" s="39" t="s">
        <v>1689</v>
      </c>
      <c r="E2487" s="6" t="s">
        <v>1690</v>
      </c>
      <c r="F2487" s="6" t="s">
        <v>1691</v>
      </c>
      <c r="G2487" s="7" t="s">
        <v>1692</v>
      </c>
      <c r="H2487" s="39" t="s">
        <v>1693</v>
      </c>
      <c r="I2487" s="39" t="s">
        <v>252</v>
      </c>
      <c r="J2487" s="6" t="s">
        <v>1755</v>
      </c>
      <c r="K2487" s="12">
        <v>18.54</v>
      </c>
      <c r="L2487" s="9">
        <v>468.3</v>
      </c>
      <c r="M2487" s="12">
        <v>8989.6200000000008</v>
      </c>
      <c r="O2487" s="11">
        <f t="shared" si="338"/>
        <v>19.196284433055734</v>
      </c>
      <c r="P2487" s="12">
        <f t="shared" si="331"/>
        <v>0</v>
      </c>
      <c r="Q2487" s="12">
        <f t="shared" si="332"/>
        <v>19.196284433055734</v>
      </c>
      <c r="R2487" s="6" t="str">
        <f t="shared" si="333"/>
        <v>YES</v>
      </c>
      <c r="S2487" s="6" t="str">
        <f t="shared" si="336"/>
        <v>YES</v>
      </c>
      <c r="T2487" s="12">
        <f t="shared" si="337"/>
        <v>5853.75</v>
      </c>
      <c r="U2487" s="12">
        <f t="shared" si="334"/>
        <v>8989.6200000000008</v>
      </c>
      <c r="V2487" s="12">
        <f t="shared" si="335"/>
        <v>-3135.8700000000008</v>
      </c>
    </row>
    <row r="2488" spans="1:22" x14ac:dyDescent="0.25">
      <c r="A2488" s="6" t="s">
        <v>24</v>
      </c>
      <c r="B2488" s="6" t="s">
        <v>23</v>
      </c>
      <c r="C2488" s="39" t="s">
        <v>1689</v>
      </c>
      <c r="D2488" s="39" t="s">
        <v>1689</v>
      </c>
      <c r="E2488" s="6" t="s">
        <v>1690</v>
      </c>
      <c r="F2488" s="6" t="s">
        <v>1691</v>
      </c>
      <c r="G2488" s="7" t="s">
        <v>1692</v>
      </c>
      <c r="H2488" s="39" t="s">
        <v>1693</v>
      </c>
      <c r="I2488" s="39" t="s">
        <v>252</v>
      </c>
      <c r="J2488" s="6" t="s">
        <v>1756</v>
      </c>
      <c r="K2488" s="12">
        <v>23.5</v>
      </c>
      <c r="L2488" s="9">
        <v>365.6</v>
      </c>
      <c r="M2488" s="12">
        <v>7500.78</v>
      </c>
      <c r="O2488" s="11">
        <f t="shared" si="338"/>
        <v>20.516356673960612</v>
      </c>
      <c r="P2488" s="12">
        <f t="shared" si="331"/>
        <v>0</v>
      </c>
      <c r="Q2488" s="12">
        <f t="shared" si="332"/>
        <v>20.516356673960612</v>
      </c>
      <c r="R2488" s="6" t="str">
        <f t="shared" si="333"/>
        <v>YES</v>
      </c>
      <c r="S2488" s="6" t="str">
        <f t="shared" si="336"/>
        <v>YES</v>
      </c>
      <c r="T2488" s="12">
        <f t="shared" si="337"/>
        <v>4570</v>
      </c>
      <c r="U2488" s="12">
        <f t="shared" si="334"/>
        <v>7500.78</v>
      </c>
      <c r="V2488" s="12">
        <f t="shared" si="335"/>
        <v>-2930.7799999999997</v>
      </c>
    </row>
    <row r="2489" spans="1:22" x14ac:dyDescent="0.25">
      <c r="A2489" s="6" t="s">
        <v>24</v>
      </c>
      <c r="B2489" s="6" t="s">
        <v>23</v>
      </c>
      <c r="C2489" s="39" t="s">
        <v>1689</v>
      </c>
      <c r="D2489" s="39" t="s">
        <v>1689</v>
      </c>
      <c r="E2489" s="6" t="s">
        <v>1690</v>
      </c>
      <c r="F2489" s="6" t="s">
        <v>1691</v>
      </c>
      <c r="G2489" s="7" t="s">
        <v>1692</v>
      </c>
      <c r="H2489" s="39" t="s">
        <v>1693</v>
      </c>
      <c r="I2489" s="39" t="s">
        <v>252</v>
      </c>
      <c r="J2489" s="6" t="s">
        <v>1757</v>
      </c>
      <c r="K2489" s="12">
        <v>15.96</v>
      </c>
      <c r="L2489" s="9">
        <v>264.2</v>
      </c>
      <c r="M2489" s="12">
        <v>4293.2299999999996</v>
      </c>
      <c r="O2489" s="11">
        <f t="shared" si="338"/>
        <v>16.2499242997729</v>
      </c>
      <c r="P2489" s="12">
        <f t="shared" si="331"/>
        <v>0</v>
      </c>
      <c r="Q2489" s="12">
        <f t="shared" si="332"/>
        <v>16.2499242997729</v>
      </c>
      <c r="R2489" s="6" t="str">
        <f t="shared" si="333"/>
        <v>YES</v>
      </c>
      <c r="S2489" s="6" t="str">
        <f t="shared" si="336"/>
        <v>YES</v>
      </c>
      <c r="T2489" s="12">
        <f t="shared" si="337"/>
        <v>3302.5</v>
      </c>
      <c r="U2489" s="12">
        <f t="shared" si="334"/>
        <v>4293.2299999999996</v>
      </c>
      <c r="V2489" s="12">
        <f t="shared" si="335"/>
        <v>-990.72999999999956</v>
      </c>
    </row>
    <row r="2490" spans="1:22" x14ac:dyDescent="0.25">
      <c r="A2490" s="6" t="s">
        <v>24</v>
      </c>
      <c r="B2490" s="6" t="s">
        <v>23</v>
      </c>
      <c r="C2490" s="39" t="s">
        <v>1689</v>
      </c>
      <c r="D2490" s="39" t="s">
        <v>1689</v>
      </c>
      <c r="E2490" s="6" t="s">
        <v>1690</v>
      </c>
      <c r="F2490" s="6" t="s">
        <v>1691</v>
      </c>
      <c r="G2490" s="7" t="s">
        <v>1692</v>
      </c>
      <c r="H2490" s="39" t="s">
        <v>1693</v>
      </c>
      <c r="I2490" s="39" t="s">
        <v>252</v>
      </c>
      <c r="J2490" s="6" t="s">
        <v>1758</v>
      </c>
      <c r="K2490" s="12">
        <v>26.75</v>
      </c>
      <c r="L2490" s="9">
        <v>564</v>
      </c>
      <c r="M2490" s="12">
        <v>17087.77</v>
      </c>
      <c r="O2490" s="11">
        <f t="shared" si="338"/>
        <v>30.297464539007095</v>
      </c>
      <c r="P2490" s="12">
        <f t="shared" si="331"/>
        <v>0</v>
      </c>
      <c r="Q2490" s="12">
        <f t="shared" si="332"/>
        <v>30.297464539007095</v>
      </c>
      <c r="R2490" s="6" t="str">
        <f t="shared" si="333"/>
        <v>YES</v>
      </c>
      <c r="S2490" s="6" t="str">
        <f t="shared" si="336"/>
        <v>YES</v>
      </c>
      <c r="T2490" s="12">
        <f t="shared" si="337"/>
        <v>7050</v>
      </c>
      <c r="U2490" s="12">
        <f t="shared" si="334"/>
        <v>17087.77</v>
      </c>
      <c r="V2490" s="12">
        <f t="shared" si="335"/>
        <v>-10037.77</v>
      </c>
    </row>
    <row r="2491" spans="1:22" x14ac:dyDescent="0.25">
      <c r="A2491" s="6" t="s">
        <v>24</v>
      </c>
      <c r="B2491" s="6" t="s">
        <v>23</v>
      </c>
      <c r="C2491" s="39" t="s">
        <v>1689</v>
      </c>
      <c r="D2491" s="39" t="s">
        <v>1689</v>
      </c>
      <c r="E2491" s="6" t="s">
        <v>1690</v>
      </c>
      <c r="F2491" s="6" t="s">
        <v>1691</v>
      </c>
      <c r="G2491" s="7" t="s">
        <v>1692</v>
      </c>
      <c r="H2491" s="39" t="s">
        <v>1693</v>
      </c>
      <c r="I2491" s="39" t="s">
        <v>252</v>
      </c>
      <c r="J2491" s="6" t="s">
        <v>1759</v>
      </c>
      <c r="K2491" s="12">
        <v>15.3</v>
      </c>
      <c r="L2491" s="9">
        <v>393.4</v>
      </c>
      <c r="M2491" s="12">
        <v>6019.02</v>
      </c>
      <c r="O2491" s="11">
        <f t="shared" si="338"/>
        <v>15.300000000000002</v>
      </c>
      <c r="P2491" s="12">
        <f t="shared" si="331"/>
        <v>0</v>
      </c>
      <c r="Q2491" s="12">
        <f t="shared" si="332"/>
        <v>15.300000000000002</v>
      </c>
      <c r="R2491" s="6" t="str">
        <f t="shared" si="333"/>
        <v>YES</v>
      </c>
      <c r="S2491" s="6" t="str">
        <f t="shared" si="336"/>
        <v>YES</v>
      </c>
      <c r="T2491" s="12">
        <f t="shared" si="337"/>
        <v>4917.5</v>
      </c>
      <c r="U2491" s="12">
        <f t="shared" si="334"/>
        <v>6019.02</v>
      </c>
      <c r="V2491" s="12">
        <f t="shared" si="335"/>
        <v>-1101.5200000000004</v>
      </c>
    </row>
    <row r="2492" spans="1:22" x14ac:dyDescent="0.25">
      <c r="A2492" s="6" t="s">
        <v>24</v>
      </c>
      <c r="B2492" s="6" t="s">
        <v>23</v>
      </c>
      <c r="C2492" s="39" t="s">
        <v>1689</v>
      </c>
      <c r="D2492" s="39" t="s">
        <v>1689</v>
      </c>
      <c r="E2492" s="6" t="s">
        <v>1690</v>
      </c>
      <c r="F2492" s="6" t="s">
        <v>1691</v>
      </c>
      <c r="G2492" s="7" t="s">
        <v>1692</v>
      </c>
      <c r="H2492" s="39" t="s">
        <v>1693</v>
      </c>
      <c r="I2492" s="39" t="s">
        <v>252</v>
      </c>
      <c r="J2492" s="6" t="s">
        <v>1760</v>
      </c>
      <c r="K2492" s="12">
        <v>22.6</v>
      </c>
      <c r="L2492" s="9">
        <v>560</v>
      </c>
      <c r="M2492" s="12">
        <v>13915.64</v>
      </c>
      <c r="O2492" s="11">
        <f t="shared" si="338"/>
        <v>24.849357142857141</v>
      </c>
      <c r="P2492" s="12">
        <f t="shared" si="331"/>
        <v>0</v>
      </c>
      <c r="Q2492" s="12">
        <f t="shared" si="332"/>
        <v>24.849357142857141</v>
      </c>
      <c r="R2492" s="6" t="str">
        <f t="shared" si="333"/>
        <v>YES</v>
      </c>
      <c r="S2492" s="6" t="str">
        <f t="shared" si="336"/>
        <v>YES</v>
      </c>
      <c r="T2492" s="12">
        <f t="shared" si="337"/>
        <v>7000</v>
      </c>
      <c r="U2492" s="12">
        <f t="shared" si="334"/>
        <v>13915.64</v>
      </c>
      <c r="V2492" s="12">
        <f t="shared" si="335"/>
        <v>-6915.6399999999994</v>
      </c>
    </row>
    <row r="2493" spans="1:22" x14ac:dyDescent="0.25">
      <c r="A2493" s="6" t="s">
        <v>24</v>
      </c>
      <c r="B2493" s="6" t="s">
        <v>23</v>
      </c>
      <c r="C2493" s="39" t="s">
        <v>1689</v>
      </c>
      <c r="D2493" s="39" t="s">
        <v>1689</v>
      </c>
      <c r="E2493" s="6" t="s">
        <v>1690</v>
      </c>
      <c r="F2493" s="6" t="s">
        <v>1691</v>
      </c>
      <c r="G2493" s="7" t="s">
        <v>1692</v>
      </c>
      <c r="H2493" s="39" t="s">
        <v>1693</v>
      </c>
      <c r="I2493" s="39" t="s">
        <v>252</v>
      </c>
      <c r="J2493" s="6" t="s">
        <v>1761</v>
      </c>
      <c r="K2493" s="12">
        <v>32.21</v>
      </c>
      <c r="L2493" s="9">
        <v>560</v>
      </c>
      <c r="M2493" s="12">
        <v>19981.57</v>
      </c>
      <c r="O2493" s="11">
        <f t="shared" si="338"/>
        <v>35.681375000000003</v>
      </c>
      <c r="P2493" s="12">
        <f t="shared" si="331"/>
        <v>0</v>
      </c>
      <c r="Q2493" s="12">
        <f t="shared" si="332"/>
        <v>35.681375000000003</v>
      </c>
      <c r="R2493" s="6" t="str">
        <f t="shared" si="333"/>
        <v>YES</v>
      </c>
      <c r="S2493" s="6" t="str">
        <f t="shared" si="336"/>
        <v>YES</v>
      </c>
      <c r="T2493" s="12">
        <f t="shared" si="337"/>
        <v>7000</v>
      </c>
      <c r="U2493" s="12">
        <f t="shared" si="334"/>
        <v>19981.57</v>
      </c>
      <c r="V2493" s="12">
        <f t="shared" si="335"/>
        <v>-12981.57</v>
      </c>
    </row>
    <row r="2494" spans="1:22" x14ac:dyDescent="0.25">
      <c r="A2494" s="6" t="s">
        <v>24</v>
      </c>
      <c r="B2494" s="6" t="s">
        <v>23</v>
      </c>
      <c r="C2494" s="39" t="s">
        <v>1689</v>
      </c>
      <c r="D2494" s="39" t="s">
        <v>1689</v>
      </c>
      <c r="E2494" s="6" t="s">
        <v>1690</v>
      </c>
      <c r="F2494" s="6" t="s">
        <v>1691</v>
      </c>
      <c r="G2494" s="7" t="s">
        <v>1692</v>
      </c>
      <c r="H2494" s="39" t="s">
        <v>1693</v>
      </c>
      <c r="I2494" s="39" t="s">
        <v>252</v>
      </c>
      <c r="J2494" s="6" t="s">
        <v>1762</v>
      </c>
      <c r="K2494" s="12">
        <v>18.5</v>
      </c>
      <c r="L2494" s="9">
        <v>409.9</v>
      </c>
      <c r="M2494" s="12">
        <v>7655.3</v>
      </c>
      <c r="O2494" s="11">
        <f t="shared" si="338"/>
        <v>18.676018541107588</v>
      </c>
      <c r="P2494" s="12">
        <f t="shared" si="331"/>
        <v>0</v>
      </c>
      <c r="Q2494" s="12">
        <f t="shared" si="332"/>
        <v>18.676018541107588</v>
      </c>
      <c r="R2494" s="6" t="str">
        <f t="shared" si="333"/>
        <v>YES</v>
      </c>
      <c r="S2494" s="6" t="str">
        <f t="shared" si="336"/>
        <v>YES</v>
      </c>
      <c r="T2494" s="12">
        <f t="shared" si="337"/>
        <v>5123.75</v>
      </c>
      <c r="U2494" s="12">
        <f t="shared" si="334"/>
        <v>7655.3</v>
      </c>
      <c r="V2494" s="12">
        <f t="shared" si="335"/>
        <v>-2531.5500000000002</v>
      </c>
    </row>
    <row r="2495" spans="1:22" x14ac:dyDescent="0.25">
      <c r="A2495" s="6" t="s">
        <v>24</v>
      </c>
      <c r="B2495" s="6" t="s">
        <v>23</v>
      </c>
      <c r="C2495" s="39" t="s">
        <v>1689</v>
      </c>
      <c r="D2495" s="39" t="s">
        <v>1689</v>
      </c>
      <c r="E2495" s="6" t="s">
        <v>1690</v>
      </c>
      <c r="F2495" s="6" t="s">
        <v>1691</v>
      </c>
      <c r="G2495" s="7" t="s">
        <v>1692</v>
      </c>
      <c r="H2495" s="39" t="s">
        <v>1693</v>
      </c>
      <c r="I2495" s="39" t="s">
        <v>252</v>
      </c>
      <c r="J2495" s="6" t="s">
        <v>1763</v>
      </c>
      <c r="K2495" s="12">
        <v>18</v>
      </c>
      <c r="L2495" s="9">
        <v>446</v>
      </c>
      <c r="M2495" s="12">
        <v>8033.4</v>
      </c>
      <c r="O2495" s="11">
        <f t="shared" si="338"/>
        <v>18.012107623318386</v>
      </c>
      <c r="P2495" s="12">
        <f t="shared" si="331"/>
        <v>0</v>
      </c>
      <c r="Q2495" s="12">
        <f t="shared" si="332"/>
        <v>18.012107623318386</v>
      </c>
      <c r="R2495" s="6" t="str">
        <f t="shared" si="333"/>
        <v>YES</v>
      </c>
      <c r="S2495" s="6" t="str">
        <f t="shared" si="336"/>
        <v>YES</v>
      </c>
      <c r="T2495" s="12">
        <f t="shared" si="337"/>
        <v>5575</v>
      </c>
      <c r="U2495" s="12">
        <f t="shared" si="334"/>
        <v>8033.4</v>
      </c>
      <c r="V2495" s="12">
        <f t="shared" si="335"/>
        <v>-2458.3999999999996</v>
      </c>
    </row>
    <row r="2496" spans="1:22" x14ac:dyDescent="0.25">
      <c r="A2496" s="6" t="s">
        <v>24</v>
      </c>
      <c r="B2496" s="6" t="s">
        <v>23</v>
      </c>
      <c r="C2496" s="39" t="s">
        <v>1689</v>
      </c>
      <c r="D2496" s="39" t="s">
        <v>1689</v>
      </c>
      <c r="E2496" s="6" t="s">
        <v>1690</v>
      </c>
      <c r="F2496" s="6" t="s">
        <v>1691</v>
      </c>
      <c r="G2496" s="7" t="s">
        <v>1692</v>
      </c>
      <c r="H2496" s="39" t="s">
        <v>1693</v>
      </c>
      <c r="I2496" s="39" t="s">
        <v>252</v>
      </c>
      <c r="J2496" s="6" t="s">
        <v>1764</v>
      </c>
      <c r="K2496" s="12">
        <v>18</v>
      </c>
      <c r="L2496" s="9">
        <v>86.1</v>
      </c>
      <c r="M2496" s="12">
        <v>1619.1</v>
      </c>
      <c r="O2496" s="11">
        <f t="shared" si="338"/>
        <v>18.804878048780488</v>
      </c>
      <c r="P2496" s="12">
        <f t="shared" si="331"/>
        <v>0</v>
      </c>
      <c r="Q2496" s="12">
        <f t="shared" si="332"/>
        <v>18.804878048780488</v>
      </c>
      <c r="R2496" s="6" t="str">
        <f t="shared" si="333"/>
        <v>YES</v>
      </c>
      <c r="S2496" s="6" t="str">
        <f t="shared" si="336"/>
        <v>YES</v>
      </c>
      <c r="T2496" s="12">
        <f t="shared" si="337"/>
        <v>1076.25</v>
      </c>
      <c r="U2496" s="12">
        <f t="shared" si="334"/>
        <v>1619.1</v>
      </c>
      <c r="V2496" s="12">
        <f t="shared" si="335"/>
        <v>-542.84999999999991</v>
      </c>
    </row>
    <row r="2497" spans="1:22" x14ac:dyDescent="0.25">
      <c r="A2497" s="6" t="s">
        <v>24</v>
      </c>
      <c r="B2497" s="6" t="s">
        <v>23</v>
      </c>
      <c r="O2497" s="11" t="e">
        <f t="shared" si="338"/>
        <v>#DIV/0!</v>
      </c>
      <c r="P2497" s="12" t="e">
        <f t="shared" si="331"/>
        <v>#DIV/0!</v>
      </c>
      <c r="Q2497" s="12" t="e">
        <f t="shared" si="332"/>
        <v>#DIV/0!</v>
      </c>
      <c r="R2497" s="6" t="e">
        <f t="shared" si="333"/>
        <v>#DIV/0!</v>
      </c>
      <c r="S2497" s="6" t="e">
        <f t="shared" si="336"/>
        <v>#DIV/0!</v>
      </c>
      <c r="T2497" s="12">
        <f t="shared" si="337"/>
        <v>0</v>
      </c>
      <c r="U2497" s="12">
        <f t="shared" si="334"/>
        <v>0</v>
      </c>
      <c r="V2497" s="12">
        <f t="shared" si="335"/>
        <v>0</v>
      </c>
    </row>
    <row r="2498" spans="1:22" x14ac:dyDescent="0.25">
      <c r="A2498" s="6" t="s">
        <v>24</v>
      </c>
      <c r="B2498" s="6" t="s">
        <v>23</v>
      </c>
      <c r="O2498" s="11" t="e">
        <f t="shared" si="338"/>
        <v>#DIV/0!</v>
      </c>
      <c r="P2498" s="12" t="e">
        <f t="shared" ref="P2498:P2561" si="339">N2498/L2498</f>
        <v>#DIV/0!</v>
      </c>
      <c r="Q2498" s="12" t="e">
        <f t="shared" ref="Q2498:Q2561" si="340">(M2498+N2498)/L2498</f>
        <v>#DIV/0!</v>
      </c>
      <c r="R2498" s="6" t="e">
        <f t="shared" ref="R2498:R2561" si="341">IF(Q2498&gt;12.49,"YES","NO")</f>
        <v>#DIV/0!</v>
      </c>
      <c r="S2498" s="6" t="e">
        <f t="shared" si="336"/>
        <v>#DIV/0!</v>
      </c>
      <c r="T2498" s="12">
        <f t="shared" si="337"/>
        <v>0</v>
      </c>
      <c r="U2498" s="12">
        <f t="shared" ref="U2498:U2561" si="342">M2498+N2498</f>
        <v>0</v>
      </c>
      <c r="V2498" s="12">
        <f t="shared" ref="V2498:V2561" si="343">T2498-U2498</f>
        <v>0</v>
      </c>
    </row>
    <row r="2499" spans="1:22" x14ac:dyDescent="0.25">
      <c r="A2499" s="6" t="s">
        <v>24</v>
      </c>
      <c r="B2499" s="6" t="s">
        <v>23</v>
      </c>
      <c r="O2499" s="11" t="e">
        <f t="shared" si="338"/>
        <v>#DIV/0!</v>
      </c>
      <c r="P2499" s="12" t="e">
        <f t="shared" si="339"/>
        <v>#DIV/0!</v>
      </c>
      <c r="Q2499" s="12" t="e">
        <f t="shared" si="340"/>
        <v>#DIV/0!</v>
      </c>
      <c r="R2499" s="6" t="e">
        <f t="shared" si="341"/>
        <v>#DIV/0!</v>
      </c>
      <c r="S2499" s="6" t="e">
        <f t="shared" si="336"/>
        <v>#DIV/0!</v>
      </c>
      <c r="T2499" s="12">
        <f t="shared" si="337"/>
        <v>0</v>
      </c>
      <c r="U2499" s="12">
        <f t="shared" si="342"/>
        <v>0</v>
      </c>
      <c r="V2499" s="12">
        <f t="shared" si="343"/>
        <v>0</v>
      </c>
    </row>
    <row r="2500" spans="1:22" x14ac:dyDescent="0.25">
      <c r="A2500" s="6" t="s">
        <v>24</v>
      </c>
      <c r="B2500" s="6" t="s">
        <v>23</v>
      </c>
      <c r="O2500" s="11" t="e">
        <f t="shared" si="338"/>
        <v>#DIV/0!</v>
      </c>
      <c r="P2500" s="12" t="e">
        <f t="shared" si="339"/>
        <v>#DIV/0!</v>
      </c>
      <c r="Q2500" s="12" t="e">
        <f t="shared" si="340"/>
        <v>#DIV/0!</v>
      </c>
      <c r="R2500" s="6" t="e">
        <f t="shared" si="341"/>
        <v>#DIV/0!</v>
      </c>
      <c r="S2500" s="6" t="e">
        <f t="shared" ref="S2500:S2563" si="344">IF(O2500&gt;3.32,"YES","NO")</f>
        <v>#DIV/0!</v>
      </c>
      <c r="T2500" s="12">
        <f t="shared" ref="T2500:T2563" si="345">L2500*12.5</f>
        <v>0</v>
      </c>
      <c r="U2500" s="12">
        <f t="shared" si="342"/>
        <v>0</v>
      </c>
      <c r="V2500" s="12">
        <f t="shared" si="343"/>
        <v>0</v>
      </c>
    </row>
    <row r="2501" spans="1:22" x14ac:dyDescent="0.25">
      <c r="A2501" s="6" t="s">
        <v>24</v>
      </c>
      <c r="B2501" s="6" t="s">
        <v>23</v>
      </c>
      <c r="O2501" s="11" t="e">
        <f t="shared" si="338"/>
        <v>#DIV/0!</v>
      </c>
      <c r="P2501" s="12" t="e">
        <f t="shared" si="339"/>
        <v>#DIV/0!</v>
      </c>
      <c r="Q2501" s="12" t="e">
        <f t="shared" si="340"/>
        <v>#DIV/0!</v>
      </c>
      <c r="R2501" s="6" t="e">
        <f t="shared" si="341"/>
        <v>#DIV/0!</v>
      </c>
      <c r="S2501" s="6" t="e">
        <f t="shared" si="344"/>
        <v>#DIV/0!</v>
      </c>
      <c r="T2501" s="12">
        <f t="shared" si="345"/>
        <v>0</v>
      </c>
      <c r="U2501" s="12">
        <f t="shared" si="342"/>
        <v>0</v>
      </c>
      <c r="V2501" s="12">
        <f t="shared" si="343"/>
        <v>0</v>
      </c>
    </row>
    <row r="2502" spans="1:22" x14ac:dyDescent="0.25">
      <c r="A2502" s="6" t="s">
        <v>24</v>
      </c>
      <c r="B2502" s="6" t="s">
        <v>23</v>
      </c>
      <c r="O2502" s="11" t="e">
        <f t="shared" si="338"/>
        <v>#DIV/0!</v>
      </c>
      <c r="P2502" s="12" t="e">
        <f t="shared" si="339"/>
        <v>#DIV/0!</v>
      </c>
      <c r="Q2502" s="12" t="e">
        <f t="shared" si="340"/>
        <v>#DIV/0!</v>
      </c>
      <c r="R2502" s="6" t="e">
        <f t="shared" si="341"/>
        <v>#DIV/0!</v>
      </c>
      <c r="S2502" s="6" t="e">
        <f t="shared" si="344"/>
        <v>#DIV/0!</v>
      </c>
      <c r="T2502" s="12">
        <f t="shared" si="345"/>
        <v>0</v>
      </c>
      <c r="U2502" s="12">
        <f t="shared" si="342"/>
        <v>0</v>
      </c>
      <c r="V2502" s="12">
        <f t="shared" si="343"/>
        <v>0</v>
      </c>
    </row>
    <row r="2503" spans="1:22" x14ac:dyDescent="0.25">
      <c r="A2503" s="6" t="s">
        <v>24</v>
      </c>
      <c r="B2503" s="6" t="s">
        <v>23</v>
      </c>
      <c r="O2503" s="11" t="e">
        <f t="shared" si="338"/>
        <v>#DIV/0!</v>
      </c>
      <c r="P2503" s="12" t="e">
        <f t="shared" si="339"/>
        <v>#DIV/0!</v>
      </c>
      <c r="Q2503" s="12" t="e">
        <f t="shared" si="340"/>
        <v>#DIV/0!</v>
      </c>
      <c r="R2503" s="6" t="e">
        <f t="shared" si="341"/>
        <v>#DIV/0!</v>
      </c>
      <c r="S2503" s="6" t="e">
        <f t="shared" si="344"/>
        <v>#DIV/0!</v>
      </c>
      <c r="T2503" s="12">
        <f t="shared" si="345"/>
        <v>0</v>
      </c>
      <c r="U2503" s="12">
        <f t="shared" si="342"/>
        <v>0</v>
      </c>
      <c r="V2503" s="12">
        <f t="shared" si="343"/>
        <v>0</v>
      </c>
    </row>
    <row r="2504" spans="1:22" x14ac:dyDescent="0.25">
      <c r="A2504" s="6" t="s">
        <v>24</v>
      </c>
      <c r="B2504" s="6" t="s">
        <v>23</v>
      </c>
      <c r="O2504" s="11" t="e">
        <f t="shared" si="338"/>
        <v>#DIV/0!</v>
      </c>
      <c r="P2504" s="12" t="e">
        <f t="shared" si="339"/>
        <v>#DIV/0!</v>
      </c>
      <c r="Q2504" s="12" t="e">
        <f t="shared" si="340"/>
        <v>#DIV/0!</v>
      </c>
      <c r="R2504" s="6" t="e">
        <f t="shared" si="341"/>
        <v>#DIV/0!</v>
      </c>
      <c r="S2504" s="6" t="e">
        <f t="shared" si="344"/>
        <v>#DIV/0!</v>
      </c>
      <c r="T2504" s="12">
        <f t="shared" si="345"/>
        <v>0</v>
      </c>
      <c r="U2504" s="12">
        <f t="shared" si="342"/>
        <v>0</v>
      </c>
      <c r="V2504" s="12">
        <f t="shared" si="343"/>
        <v>0</v>
      </c>
    </row>
    <row r="2505" spans="1:22" x14ac:dyDescent="0.25">
      <c r="A2505" s="6" t="s">
        <v>24</v>
      </c>
      <c r="B2505" s="6" t="s">
        <v>23</v>
      </c>
      <c r="O2505" s="11" t="e">
        <f t="shared" si="338"/>
        <v>#DIV/0!</v>
      </c>
      <c r="P2505" s="12" t="e">
        <f t="shared" si="339"/>
        <v>#DIV/0!</v>
      </c>
      <c r="Q2505" s="12" t="e">
        <f t="shared" si="340"/>
        <v>#DIV/0!</v>
      </c>
      <c r="R2505" s="6" t="e">
        <f t="shared" si="341"/>
        <v>#DIV/0!</v>
      </c>
      <c r="S2505" s="6" t="e">
        <f t="shared" si="344"/>
        <v>#DIV/0!</v>
      </c>
      <c r="T2505" s="12">
        <f t="shared" si="345"/>
        <v>0</v>
      </c>
      <c r="U2505" s="12">
        <f t="shared" si="342"/>
        <v>0</v>
      </c>
      <c r="V2505" s="12">
        <f t="shared" si="343"/>
        <v>0</v>
      </c>
    </row>
    <row r="2506" spans="1:22" x14ac:dyDescent="0.25">
      <c r="A2506" s="6" t="s">
        <v>24</v>
      </c>
      <c r="B2506" s="6" t="s">
        <v>23</v>
      </c>
      <c r="O2506" s="11" t="e">
        <f t="shared" si="338"/>
        <v>#DIV/0!</v>
      </c>
      <c r="P2506" s="12" t="e">
        <f t="shared" si="339"/>
        <v>#DIV/0!</v>
      </c>
      <c r="Q2506" s="12" t="e">
        <f t="shared" si="340"/>
        <v>#DIV/0!</v>
      </c>
      <c r="R2506" s="6" t="e">
        <f t="shared" si="341"/>
        <v>#DIV/0!</v>
      </c>
      <c r="S2506" s="6" t="e">
        <f t="shared" si="344"/>
        <v>#DIV/0!</v>
      </c>
      <c r="T2506" s="12">
        <f t="shared" si="345"/>
        <v>0</v>
      </c>
      <c r="U2506" s="12">
        <f t="shared" si="342"/>
        <v>0</v>
      </c>
      <c r="V2506" s="12">
        <f t="shared" si="343"/>
        <v>0</v>
      </c>
    </row>
    <row r="2507" spans="1:22" x14ac:dyDescent="0.25">
      <c r="A2507" s="6" t="s">
        <v>24</v>
      </c>
      <c r="B2507" s="6" t="s">
        <v>23</v>
      </c>
      <c r="O2507" s="11" t="e">
        <f t="shared" si="338"/>
        <v>#DIV/0!</v>
      </c>
      <c r="P2507" s="12" t="e">
        <f t="shared" si="339"/>
        <v>#DIV/0!</v>
      </c>
      <c r="Q2507" s="12" t="e">
        <f t="shared" si="340"/>
        <v>#DIV/0!</v>
      </c>
      <c r="R2507" s="6" t="e">
        <f t="shared" si="341"/>
        <v>#DIV/0!</v>
      </c>
      <c r="S2507" s="6" t="e">
        <f t="shared" si="344"/>
        <v>#DIV/0!</v>
      </c>
      <c r="T2507" s="12">
        <f t="shared" si="345"/>
        <v>0</v>
      </c>
      <c r="U2507" s="12">
        <f t="shared" si="342"/>
        <v>0</v>
      </c>
      <c r="V2507" s="12">
        <f t="shared" si="343"/>
        <v>0</v>
      </c>
    </row>
    <row r="2508" spans="1:22" x14ac:dyDescent="0.25">
      <c r="A2508" s="6" t="s">
        <v>24</v>
      </c>
      <c r="B2508" s="6" t="s">
        <v>23</v>
      </c>
      <c r="O2508" s="11" t="e">
        <f t="shared" si="338"/>
        <v>#DIV/0!</v>
      </c>
      <c r="P2508" s="12" t="e">
        <f t="shared" si="339"/>
        <v>#DIV/0!</v>
      </c>
      <c r="Q2508" s="12" t="e">
        <f t="shared" si="340"/>
        <v>#DIV/0!</v>
      </c>
      <c r="R2508" s="6" t="e">
        <f t="shared" si="341"/>
        <v>#DIV/0!</v>
      </c>
      <c r="S2508" s="6" t="e">
        <f t="shared" si="344"/>
        <v>#DIV/0!</v>
      </c>
      <c r="T2508" s="12">
        <f t="shared" si="345"/>
        <v>0</v>
      </c>
      <c r="U2508" s="12">
        <f t="shared" si="342"/>
        <v>0</v>
      </c>
      <c r="V2508" s="12">
        <f t="shared" si="343"/>
        <v>0</v>
      </c>
    </row>
    <row r="2509" spans="1:22" x14ac:dyDescent="0.25">
      <c r="A2509" s="6" t="s">
        <v>24</v>
      </c>
      <c r="B2509" s="6" t="s">
        <v>23</v>
      </c>
      <c r="O2509" s="11" t="e">
        <f t="shared" si="338"/>
        <v>#DIV/0!</v>
      </c>
      <c r="P2509" s="12" t="e">
        <f t="shared" si="339"/>
        <v>#DIV/0!</v>
      </c>
      <c r="Q2509" s="12" t="e">
        <f t="shared" si="340"/>
        <v>#DIV/0!</v>
      </c>
      <c r="R2509" s="6" t="e">
        <f t="shared" si="341"/>
        <v>#DIV/0!</v>
      </c>
      <c r="S2509" s="6" t="e">
        <f t="shared" si="344"/>
        <v>#DIV/0!</v>
      </c>
      <c r="T2509" s="12">
        <f t="shared" si="345"/>
        <v>0</v>
      </c>
      <c r="U2509" s="12">
        <f t="shared" si="342"/>
        <v>0</v>
      </c>
      <c r="V2509" s="12">
        <f t="shared" si="343"/>
        <v>0</v>
      </c>
    </row>
    <row r="2510" spans="1:22" x14ac:dyDescent="0.25">
      <c r="A2510" s="6" t="s">
        <v>24</v>
      </c>
      <c r="B2510" s="6" t="s">
        <v>23</v>
      </c>
      <c r="O2510" s="11" t="e">
        <f t="shared" si="338"/>
        <v>#DIV/0!</v>
      </c>
      <c r="P2510" s="12" t="e">
        <f t="shared" si="339"/>
        <v>#DIV/0!</v>
      </c>
      <c r="Q2510" s="12" t="e">
        <f t="shared" si="340"/>
        <v>#DIV/0!</v>
      </c>
      <c r="R2510" s="6" t="e">
        <f t="shared" si="341"/>
        <v>#DIV/0!</v>
      </c>
      <c r="S2510" s="6" t="e">
        <f t="shared" si="344"/>
        <v>#DIV/0!</v>
      </c>
      <c r="T2510" s="12">
        <f t="shared" si="345"/>
        <v>0</v>
      </c>
      <c r="U2510" s="12">
        <f t="shared" si="342"/>
        <v>0</v>
      </c>
      <c r="V2510" s="12">
        <f t="shared" si="343"/>
        <v>0</v>
      </c>
    </row>
    <row r="2511" spans="1:22" x14ac:dyDescent="0.25">
      <c r="A2511" s="6" t="s">
        <v>24</v>
      </c>
      <c r="B2511" s="6" t="s">
        <v>23</v>
      </c>
      <c r="O2511" s="11" t="e">
        <f t="shared" si="338"/>
        <v>#DIV/0!</v>
      </c>
      <c r="P2511" s="12" t="e">
        <f t="shared" si="339"/>
        <v>#DIV/0!</v>
      </c>
      <c r="Q2511" s="12" t="e">
        <f t="shared" si="340"/>
        <v>#DIV/0!</v>
      </c>
      <c r="R2511" s="6" t="e">
        <f t="shared" si="341"/>
        <v>#DIV/0!</v>
      </c>
      <c r="S2511" s="6" t="e">
        <f t="shared" si="344"/>
        <v>#DIV/0!</v>
      </c>
      <c r="T2511" s="12">
        <f t="shared" si="345"/>
        <v>0</v>
      </c>
      <c r="U2511" s="12">
        <f t="shared" si="342"/>
        <v>0</v>
      </c>
      <c r="V2511" s="12">
        <f t="shared" si="343"/>
        <v>0</v>
      </c>
    </row>
    <row r="2512" spans="1:22" x14ac:dyDescent="0.25">
      <c r="A2512" s="6" t="s">
        <v>24</v>
      </c>
      <c r="B2512" s="6" t="s">
        <v>23</v>
      </c>
      <c r="O2512" s="11" t="e">
        <f t="shared" si="338"/>
        <v>#DIV/0!</v>
      </c>
      <c r="P2512" s="12" t="e">
        <f t="shared" si="339"/>
        <v>#DIV/0!</v>
      </c>
      <c r="Q2512" s="12" t="e">
        <f t="shared" si="340"/>
        <v>#DIV/0!</v>
      </c>
      <c r="R2512" s="6" t="e">
        <f t="shared" si="341"/>
        <v>#DIV/0!</v>
      </c>
      <c r="S2512" s="6" t="e">
        <f t="shared" si="344"/>
        <v>#DIV/0!</v>
      </c>
      <c r="T2512" s="12">
        <f t="shared" si="345"/>
        <v>0</v>
      </c>
      <c r="U2512" s="12">
        <f t="shared" si="342"/>
        <v>0</v>
      </c>
      <c r="V2512" s="12">
        <f t="shared" si="343"/>
        <v>0</v>
      </c>
    </row>
    <row r="2513" spans="1:22" x14ac:dyDescent="0.25">
      <c r="A2513" s="6" t="s">
        <v>24</v>
      </c>
      <c r="B2513" s="6" t="s">
        <v>23</v>
      </c>
      <c r="O2513" s="11" t="e">
        <f t="shared" si="338"/>
        <v>#DIV/0!</v>
      </c>
      <c r="P2513" s="12" t="e">
        <f t="shared" si="339"/>
        <v>#DIV/0!</v>
      </c>
      <c r="Q2513" s="12" t="e">
        <f t="shared" si="340"/>
        <v>#DIV/0!</v>
      </c>
      <c r="R2513" s="6" t="e">
        <f t="shared" si="341"/>
        <v>#DIV/0!</v>
      </c>
      <c r="S2513" s="6" t="e">
        <f t="shared" si="344"/>
        <v>#DIV/0!</v>
      </c>
      <c r="T2513" s="12">
        <f t="shared" si="345"/>
        <v>0</v>
      </c>
      <c r="U2513" s="12">
        <f t="shared" si="342"/>
        <v>0</v>
      </c>
      <c r="V2513" s="12">
        <f t="shared" si="343"/>
        <v>0</v>
      </c>
    </row>
    <row r="2514" spans="1:22" x14ac:dyDescent="0.25">
      <c r="A2514" s="6" t="s">
        <v>24</v>
      </c>
      <c r="B2514" s="6" t="s">
        <v>23</v>
      </c>
      <c r="O2514" s="11" t="e">
        <f t="shared" si="338"/>
        <v>#DIV/0!</v>
      </c>
      <c r="P2514" s="12" t="e">
        <f t="shared" si="339"/>
        <v>#DIV/0!</v>
      </c>
      <c r="Q2514" s="12" t="e">
        <f t="shared" si="340"/>
        <v>#DIV/0!</v>
      </c>
      <c r="R2514" s="6" t="e">
        <f t="shared" si="341"/>
        <v>#DIV/0!</v>
      </c>
      <c r="S2514" s="6" t="e">
        <f t="shared" si="344"/>
        <v>#DIV/0!</v>
      </c>
      <c r="T2514" s="12">
        <f t="shared" si="345"/>
        <v>0</v>
      </c>
      <c r="U2514" s="12">
        <f t="shared" si="342"/>
        <v>0</v>
      </c>
      <c r="V2514" s="12">
        <f t="shared" si="343"/>
        <v>0</v>
      </c>
    </row>
    <row r="2515" spans="1:22" x14ac:dyDescent="0.25">
      <c r="A2515" s="6" t="s">
        <v>24</v>
      </c>
      <c r="B2515" s="6" t="s">
        <v>23</v>
      </c>
      <c r="O2515" s="11" t="e">
        <f t="shared" si="338"/>
        <v>#DIV/0!</v>
      </c>
      <c r="P2515" s="12" t="e">
        <f t="shared" si="339"/>
        <v>#DIV/0!</v>
      </c>
      <c r="Q2515" s="12" t="e">
        <f t="shared" si="340"/>
        <v>#DIV/0!</v>
      </c>
      <c r="R2515" s="6" t="e">
        <f t="shared" si="341"/>
        <v>#DIV/0!</v>
      </c>
      <c r="S2515" s="6" t="e">
        <f t="shared" si="344"/>
        <v>#DIV/0!</v>
      </c>
      <c r="T2515" s="12">
        <f t="shared" si="345"/>
        <v>0</v>
      </c>
      <c r="U2515" s="12">
        <f t="shared" si="342"/>
        <v>0</v>
      </c>
      <c r="V2515" s="12">
        <f t="shared" si="343"/>
        <v>0</v>
      </c>
    </row>
    <row r="2516" spans="1:22" x14ac:dyDescent="0.25">
      <c r="A2516" s="6" t="s">
        <v>24</v>
      </c>
      <c r="B2516" s="6" t="s">
        <v>23</v>
      </c>
      <c r="O2516" s="11" t="e">
        <f t="shared" si="338"/>
        <v>#DIV/0!</v>
      </c>
      <c r="P2516" s="12" t="e">
        <f t="shared" si="339"/>
        <v>#DIV/0!</v>
      </c>
      <c r="Q2516" s="12" t="e">
        <f t="shared" si="340"/>
        <v>#DIV/0!</v>
      </c>
      <c r="R2516" s="6" t="e">
        <f t="shared" si="341"/>
        <v>#DIV/0!</v>
      </c>
      <c r="S2516" s="6" t="e">
        <f t="shared" si="344"/>
        <v>#DIV/0!</v>
      </c>
      <c r="T2516" s="12">
        <f t="shared" si="345"/>
        <v>0</v>
      </c>
      <c r="U2516" s="12">
        <f t="shared" si="342"/>
        <v>0</v>
      </c>
      <c r="V2516" s="12">
        <f t="shared" si="343"/>
        <v>0</v>
      </c>
    </row>
    <row r="2517" spans="1:22" x14ac:dyDescent="0.25">
      <c r="A2517" s="6" t="s">
        <v>24</v>
      </c>
      <c r="B2517" s="6" t="s">
        <v>23</v>
      </c>
      <c r="O2517" s="11" t="e">
        <f t="shared" si="338"/>
        <v>#DIV/0!</v>
      </c>
      <c r="P2517" s="12" t="e">
        <f t="shared" si="339"/>
        <v>#DIV/0!</v>
      </c>
      <c r="Q2517" s="12" t="e">
        <f t="shared" si="340"/>
        <v>#DIV/0!</v>
      </c>
      <c r="R2517" s="6" t="e">
        <f t="shared" si="341"/>
        <v>#DIV/0!</v>
      </c>
      <c r="S2517" s="6" t="e">
        <f t="shared" si="344"/>
        <v>#DIV/0!</v>
      </c>
      <c r="T2517" s="12">
        <f t="shared" si="345"/>
        <v>0</v>
      </c>
      <c r="U2517" s="12">
        <f t="shared" si="342"/>
        <v>0</v>
      </c>
      <c r="V2517" s="12">
        <f t="shared" si="343"/>
        <v>0</v>
      </c>
    </row>
    <row r="2518" spans="1:22" x14ac:dyDescent="0.25">
      <c r="A2518" s="6" t="s">
        <v>24</v>
      </c>
      <c r="B2518" s="6" t="s">
        <v>23</v>
      </c>
      <c r="O2518" s="11" t="e">
        <f t="shared" si="338"/>
        <v>#DIV/0!</v>
      </c>
      <c r="P2518" s="12" t="e">
        <f t="shared" si="339"/>
        <v>#DIV/0!</v>
      </c>
      <c r="Q2518" s="12" t="e">
        <f t="shared" si="340"/>
        <v>#DIV/0!</v>
      </c>
      <c r="R2518" s="6" t="e">
        <f t="shared" si="341"/>
        <v>#DIV/0!</v>
      </c>
      <c r="S2518" s="6" t="e">
        <f t="shared" si="344"/>
        <v>#DIV/0!</v>
      </c>
      <c r="T2518" s="12">
        <f t="shared" si="345"/>
        <v>0</v>
      </c>
      <c r="U2518" s="12">
        <f t="shared" si="342"/>
        <v>0</v>
      </c>
      <c r="V2518" s="12">
        <f t="shared" si="343"/>
        <v>0</v>
      </c>
    </row>
    <row r="2519" spans="1:22" x14ac:dyDescent="0.25">
      <c r="A2519" s="6" t="s">
        <v>24</v>
      </c>
      <c r="B2519" s="6" t="s">
        <v>23</v>
      </c>
      <c r="O2519" s="11" t="e">
        <f t="shared" si="338"/>
        <v>#DIV/0!</v>
      </c>
      <c r="P2519" s="12" t="e">
        <f t="shared" si="339"/>
        <v>#DIV/0!</v>
      </c>
      <c r="Q2519" s="12" t="e">
        <f t="shared" si="340"/>
        <v>#DIV/0!</v>
      </c>
      <c r="R2519" s="6" t="e">
        <f t="shared" si="341"/>
        <v>#DIV/0!</v>
      </c>
      <c r="S2519" s="6" t="e">
        <f t="shared" si="344"/>
        <v>#DIV/0!</v>
      </c>
      <c r="T2519" s="12">
        <f t="shared" si="345"/>
        <v>0</v>
      </c>
      <c r="U2519" s="12">
        <f t="shared" si="342"/>
        <v>0</v>
      </c>
      <c r="V2519" s="12">
        <f t="shared" si="343"/>
        <v>0</v>
      </c>
    </row>
    <row r="2520" spans="1:22" x14ac:dyDescent="0.25">
      <c r="A2520" s="6" t="s">
        <v>24</v>
      </c>
      <c r="B2520" s="6" t="s">
        <v>23</v>
      </c>
      <c r="O2520" s="11" t="e">
        <f t="shared" si="338"/>
        <v>#DIV/0!</v>
      </c>
      <c r="P2520" s="12" t="e">
        <f t="shared" si="339"/>
        <v>#DIV/0!</v>
      </c>
      <c r="Q2520" s="12" t="e">
        <f t="shared" si="340"/>
        <v>#DIV/0!</v>
      </c>
      <c r="R2520" s="6" t="e">
        <f t="shared" si="341"/>
        <v>#DIV/0!</v>
      </c>
      <c r="S2520" s="6" t="e">
        <f t="shared" si="344"/>
        <v>#DIV/0!</v>
      </c>
      <c r="T2520" s="12">
        <f t="shared" si="345"/>
        <v>0</v>
      </c>
      <c r="U2520" s="12">
        <f t="shared" si="342"/>
        <v>0</v>
      </c>
      <c r="V2520" s="12">
        <f t="shared" si="343"/>
        <v>0</v>
      </c>
    </row>
    <row r="2521" spans="1:22" x14ac:dyDescent="0.25">
      <c r="A2521" s="6" t="s">
        <v>24</v>
      </c>
      <c r="B2521" s="6" t="s">
        <v>23</v>
      </c>
      <c r="O2521" s="11" t="e">
        <f t="shared" si="338"/>
        <v>#DIV/0!</v>
      </c>
      <c r="P2521" s="12" t="e">
        <f t="shared" si="339"/>
        <v>#DIV/0!</v>
      </c>
      <c r="Q2521" s="12" t="e">
        <f t="shared" si="340"/>
        <v>#DIV/0!</v>
      </c>
      <c r="R2521" s="6" t="e">
        <f t="shared" si="341"/>
        <v>#DIV/0!</v>
      </c>
      <c r="S2521" s="6" t="e">
        <f t="shared" si="344"/>
        <v>#DIV/0!</v>
      </c>
      <c r="T2521" s="12">
        <f t="shared" si="345"/>
        <v>0</v>
      </c>
      <c r="U2521" s="12">
        <f t="shared" si="342"/>
        <v>0</v>
      </c>
      <c r="V2521" s="12">
        <f t="shared" si="343"/>
        <v>0</v>
      </c>
    </row>
    <row r="2522" spans="1:22" x14ac:dyDescent="0.25">
      <c r="A2522" s="6" t="s">
        <v>24</v>
      </c>
      <c r="B2522" s="6" t="s">
        <v>23</v>
      </c>
      <c r="O2522" s="11" t="e">
        <f t="shared" si="338"/>
        <v>#DIV/0!</v>
      </c>
      <c r="P2522" s="12" t="e">
        <f t="shared" si="339"/>
        <v>#DIV/0!</v>
      </c>
      <c r="Q2522" s="12" t="e">
        <f t="shared" si="340"/>
        <v>#DIV/0!</v>
      </c>
      <c r="R2522" s="6" t="e">
        <f t="shared" si="341"/>
        <v>#DIV/0!</v>
      </c>
      <c r="S2522" s="6" t="e">
        <f t="shared" si="344"/>
        <v>#DIV/0!</v>
      </c>
      <c r="T2522" s="12">
        <f t="shared" si="345"/>
        <v>0</v>
      </c>
      <c r="U2522" s="12">
        <f t="shared" si="342"/>
        <v>0</v>
      </c>
      <c r="V2522" s="12">
        <f t="shared" si="343"/>
        <v>0</v>
      </c>
    </row>
    <row r="2523" spans="1:22" x14ac:dyDescent="0.25">
      <c r="A2523" s="6" t="s">
        <v>24</v>
      </c>
      <c r="B2523" s="6" t="s">
        <v>23</v>
      </c>
      <c r="O2523" s="11" t="e">
        <f t="shared" si="338"/>
        <v>#DIV/0!</v>
      </c>
      <c r="P2523" s="12" t="e">
        <f t="shared" si="339"/>
        <v>#DIV/0!</v>
      </c>
      <c r="Q2523" s="12" t="e">
        <f t="shared" si="340"/>
        <v>#DIV/0!</v>
      </c>
      <c r="R2523" s="6" t="e">
        <f t="shared" si="341"/>
        <v>#DIV/0!</v>
      </c>
      <c r="S2523" s="6" t="e">
        <f t="shared" si="344"/>
        <v>#DIV/0!</v>
      </c>
      <c r="T2523" s="12">
        <f t="shared" si="345"/>
        <v>0</v>
      </c>
      <c r="U2523" s="12">
        <f t="shared" si="342"/>
        <v>0</v>
      </c>
      <c r="V2523" s="12">
        <f t="shared" si="343"/>
        <v>0</v>
      </c>
    </row>
    <row r="2524" spans="1:22" x14ac:dyDescent="0.25">
      <c r="A2524" s="6" t="s">
        <v>24</v>
      </c>
      <c r="B2524" s="6" t="s">
        <v>23</v>
      </c>
      <c r="O2524" s="11" t="e">
        <f t="shared" ref="O2524:O2587" si="346">M2524/L2524</f>
        <v>#DIV/0!</v>
      </c>
      <c r="P2524" s="12" t="e">
        <f t="shared" si="339"/>
        <v>#DIV/0!</v>
      </c>
      <c r="Q2524" s="12" t="e">
        <f t="shared" si="340"/>
        <v>#DIV/0!</v>
      </c>
      <c r="R2524" s="6" t="e">
        <f t="shared" si="341"/>
        <v>#DIV/0!</v>
      </c>
      <c r="S2524" s="6" t="e">
        <f t="shared" si="344"/>
        <v>#DIV/0!</v>
      </c>
      <c r="T2524" s="12">
        <f t="shared" si="345"/>
        <v>0</v>
      </c>
      <c r="U2524" s="12">
        <f t="shared" si="342"/>
        <v>0</v>
      </c>
      <c r="V2524" s="12">
        <f t="shared" si="343"/>
        <v>0</v>
      </c>
    </row>
    <row r="2525" spans="1:22" x14ac:dyDescent="0.25">
      <c r="A2525" s="6" t="s">
        <v>24</v>
      </c>
      <c r="B2525" s="6" t="s">
        <v>23</v>
      </c>
      <c r="O2525" s="11" t="e">
        <f t="shared" si="346"/>
        <v>#DIV/0!</v>
      </c>
      <c r="P2525" s="12" t="e">
        <f t="shared" si="339"/>
        <v>#DIV/0!</v>
      </c>
      <c r="Q2525" s="12" t="e">
        <f t="shared" si="340"/>
        <v>#DIV/0!</v>
      </c>
      <c r="R2525" s="6" t="e">
        <f t="shared" si="341"/>
        <v>#DIV/0!</v>
      </c>
      <c r="S2525" s="6" t="e">
        <f t="shared" si="344"/>
        <v>#DIV/0!</v>
      </c>
      <c r="T2525" s="12">
        <f t="shared" si="345"/>
        <v>0</v>
      </c>
      <c r="U2525" s="12">
        <f t="shared" si="342"/>
        <v>0</v>
      </c>
      <c r="V2525" s="12">
        <f t="shared" si="343"/>
        <v>0</v>
      </c>
    </row>
    <row r="2526" spans="1:22" x14ac:dyDescent="0.25">
      <c r="A2526" s="6" t="s">
        <v>24</v>
      </c>
      <c r="B2526" s="6" t="s">
        <v>23</v>
      </c>
      <c r="O2526" s="11" t="e">
        <f t="shared" si="346"/>
        <v>#DIV/0!</v>
      </c>
      <c r="P2526" s="12" t="e">
        <f t="shared" si="339"/>
        <v>#DIV/0!</v>
      </c>
      <c r="Q2526" s="12" t="e">
        <f t="shared" si="340"/>
        <v>#DIV/0!</v>
      </c>
      <c r="R2526" s="6" t="e">
        <f t="shared" si="341"/>
        <v>#DIV/0!</v>
      </c>
      <c r="S2526" s="6" t="e">
        <f t="shared" si="344"/>
        <v>#DIV/0!</v>
      </c>
      <c r="T2526" s="12">
        <f t="shared" si="345"/>
        <v>0</v>
      </c>
      <c r="U2526" s="12">
        <f t="shared" si="342"/>
        <v>0</v>
      </c>
      <c r="V2526" s="12">
        <f t="shared" si="343"/>
        <v>0</v>
      </c>
    </row>
    <row r="2527" spans="1:22" x14ac:dyDescent="0.25">
      <c r="A2527" s="6" t="s">
        <v>24</v>
      </c>
      <c r="B2527" s="6" t="s">
        <v>23</v>
      </c>
      <c r="O2527" s="11" t="e">
        <f t="shared" si="346"/>
        <v>#DIV/0!</v>
      </c>
      <c r="P2527" s="12" t="e">
        <f t="shared" si="339"/>
        <v>#DIV/0!</v>
      </c>
      <c r="Q2527" s="12" t="e">
        <f t="shared" si="340"/>
        <v>#DIV/0!</v>
      </c>
      <c r="R2527" s="6" t="e">
        <f t="shared" si="341"/>
        <v>#DIV/0!</v>
      </c>
      <c r="S2527" s="6" t="e">
        <f t="shared" si="344"/>
        <v>#DIV/0!</v>
      </c>
      <c r="T2527" s="12">
        <f t="shared" si="345"/>
        <v>0</v>
      </c>
      <c r="U2527" s="12">
        <f t="shared" si="342"/>
        <v>0</v>
      </c>
      <c r="V2527" s="12">
        <f t="shared" si="343"/>
        <v>0</v>
      </c>
    </row>
    <row r="2528" spans="1:22" x14ac:dyDescent="0.25">
      <c r="A2528" s="6" t="s">
        <v>24</v>
      </c>
      <c r="B2528" s="6" t="s">
        <v>23</v>
      </c>
      <c r="O2528" s="11" t="e">
        <f t="shared" si="346"/>
        <v>#DIV/0!</v>
      </c>
      <c r="P2528" s="12" t="e">
        <f t="shared" si="339"/>
        <v>#DIV/0!</v>
      </c>
      <c r="Q2528" s="12" t="e">
        <f t="shared" si="340"/>
        <v>#DIV/0!</v>
      </c>
      <c r="R2528" s="6" t="e">
        <f t="shared" si="341"/>
        <v>#DIV/0!</v>
      </c>
      <c r="S2528" s="6" t="e">
        <f t="shared" si="344"/>
        <v>#DIV/0!</v>
      </c>
      <c r="T2528" s="12">
        <f t="shared" si="345"/>
        <v>0</v>
      </c>
      <c r="U2528" s="12">
        <f t="shared" si="342"/>
        <v>0</v>
      </c>
      <c r="V2528" s="12">
        <f t="shared" si="343"/>
        <v>0</v>
      </c>
    </row>
    <row r="2529" spans="1:22" x14ac:dyDescent="0.25">
      <c r="A2529" s="6" t="s">
        <v>24</v>
      </c>
      <c r="B2529" s="6" t="s">
        <v>23</v>
      </c>
      <c r="O2529" s="11" t="e">
        <f t="shared" si="346"/>
        <v>#DIV/0!</v>
      </c>
      <c r="P2529" s="12" t="e">
        <f t="shared" si="339"/>
        <v>#DIV/0!</v>
      </c>
      <c r="Q2529" s="12" t="e">
        <f t="shared" si="340"/>
        <v>#DIV/0!</v>
      </c>
      <c r="R2529" s="6" t="e">
        <f t="shared" si="341"/>
        <v>#DIV/0!</v>
      </c>
      <c r="S2529" s="6" t="e">
        <f t="shared" si="344"/>
        <v>#DIV/0!</v>
      </c>
      <c r="T2529" s="12">
        <f t="shared" si="345"/>
        <v>0</v>
      </c>
      <c r="U2529" s="12">
        <f t="shared" si="342"/>
        <v>0</v>
      </c>
      <c r="V2529" s="12">
        <f t="shared" si="343"/>
        <v>0</v>
      </c>
    </row>
    <row r="2530" spans="1:22" x14ac:dyDescent="0.25">
      <c r="A2530" s="6" t="s">
        <v>24</v>
      </c>
      <c r="B2530" s="6" t="s">
        <v>23</v>
      </c>
      <c r="O2530" s="11" t="e">
        <f t="shared" si="346"/>
        <v>#DIV/0!</v>
      </c>
      <c r="P2530" s="12" t="e">
        <f t="shared" si="339"/>
        <v>#DIV/0!</v>
      </c>
      <c r="Q2530" s="12" t="e">
        <f t="shared" si="340"/>
        <v>#DIV/0!</v>
      </c>
      <c r="R2530" s="6" t="e">
        <f t="shared" si="341"/>
        <v>#DIV/0!</v>
      </c>
      <c r="S2530" s="6" t="e">
        <f t="shared" si="344"/>
        <v>#DIV/0!</v>
      </c>
      <c r="T2530" s="12">
        <f t="shared" si="345"/>
        <v>0</v>
      </c>
      <c r="U2530" s="12">
        <f t="shared" si="342"/>
        <v>0</v>
      </c>
      <c r="V2530" s="12">
        <f t="shared" si="343"/>
        <v>0</v>
      </c>
    </row>
    <row r="2531" spans="1:22" x14ac:dyDescent="0.25">
      <c r="A2531" s="6" t="s">
        <v>24</v>
      </c>
      <c r="B2531" s="6" t="s">
        <v>23</v>
      </c>
      <c r="O2531" s="11" t="e">
        <f t="shared" si="346"/>
        <v>#DIV/0!</v>
      </c>
      <c r="P2531" s="12" t="e">
        <f t="shared" si="339"/>
        <v>#DIV/0!</v>
      </c>
      <c r="Q2531" s="12" t="e">
        <f t="shared" si="340"/>
        <v>#DIV/0!</v>
      </c>
      <c r="R2531" s="6" t="e">
        <f t="shared" si="341"/>
        <v>#DIV/0!</v>
      </c>
      <c r="S2531" s="6" t="e">
        <f t="shared" si="344"/>
        <v>#DIV/0!</v>
      </c>
      <c r="T2531" s="12">
        <f t="shared" si="345"/>
        <v>0</v>
      </c>
      <c r="U2531" s="12">
        <f t="shared" si="342"/>
        <v>0</v>
      </c>
      <c r="V2531" s="12">
        <f t="shared" si="343"/>
        <v>0</v>
      </c>
    </row>
    <row r="2532" spans="1:22" x14ac:dyDescent="0.25">
      <c r="A2532" s="6" t="s">
        <v>24</v>
      </c>
      <c r="B2532" s="6" t="s">
        <v>23</v>
      </c>
      <c r="O2532" s="11" t="e">
        <f t="shared" si="346"/>
        <v>#DIV/0!</v>
      </c>
      <c r="P2532" s="12" t="e">
        <f t="shared" si="339"/>
        <v>#DIV/0!</v>
      </c>
      <c r="Q2532" s="12" t="e">
        <f t="shared" si="340"/>
        <v>#DIV/0!</v>
      </c>
      <c r="R2532" s="6" t="e">
        <f t="shared" si="341"/>
        <v>#DIV/0!</v>
      </c>
      <c r="S2532" s="6" t="e">
        <f t="shared" si="344"/>
        <v>#DIV/0!</v>
      </c>
      <c r="T2532" s="12">
        <f t="shared" si="345"/>
        <v>0</v>
      </c>
      <c r="U2532" s="12">
        <f t="shared" si="342"/>
        <v>0</v>
      </c>
      <c r="V2532" s="12">
        <f t="shared" si="343"/>
        <v>0</v>
      </c>
    </row>
    <row r="2533" spans="1:22" x14ac:dyDescent="0.25">
      <c r="A2533" s="6" t="s">
        <v>24</v>
      </c>
      <c r="B2533" s="6" t="s">
        <v>23</v>
      </c>
      <c r="O2533" s="11" t="e">
        <f t="shared" si="346"/>
        <v>#DIV/0!</v>
      </c>
      <c r="P2533" s="12" t="e">
        <f t="shared" si="339"/>
        <v>#DIV/0!</v>
      </c>
      <c r="Q2533" s="12" t="e">
        <f t="shared" si="340"/>
        <v>#DIV/0!</v>
      </c>
      <c r="R2533" s="6" t="e">
        <f t="shared" si="341"/>
        <v>#DIV/0!</v>
      </c>
      <c r="S2533" s="6" t="e">
        <f t="shared" si="344"/>
        <v>#DIV/0!</v>
      </c>
      <c r="T2533" s="12">
        <f t="shared" si="345"/>
        <v>0</v>
      </c>
      <c r="U2533" s="12">
        <f t="shared" si="342"/>
        <v>0</v>
      </c>
      <c r="V2533" s="12">
        <f t="shared" si="343"/>
        <v>0</v>
      </c>
    </row>
    <row r="2534" spans="1:22" x14ac:dyDescent="0.25">
      <c r="A2534" s="6" t="s">
        <v>24</v>
      </c>
      <c r="B2534" s="6" t="s">
        <v>23</v>
      </c>
      <c r="O2534" s="11" t="e">
        <f t="shared" si="346"/>
        <v>#DIV/0!</v>
      </c>
      <c r="P2534" s="12" t="e">
        <f t="shared" si="339"/>
        <v>#DIV/0!</v>
      </c>
      <c r="Q2534" s="12" t="e">
        <f t="shared" si="340"/>
        <v>#DIV/0!</v>
      </c>
      <c r="R2534" s="6" t="e">
        <f t="shared" si="341"/>
        <v>#DIV/0!</v>
      </c>
      <c r="S2534" s="6" t="e">
        <f t="shared" si="344"/>
        <v>#DIV/0!</v>
      </c>
      <c r="T2534" s="12">
        <f t="shared" si="345"/>
        <v>0</v>
      </c>
      <c r="U2534" s="12">
        <f t="shared" si="342"/>
        <v>0</v>
      </c>
      <c r="V2534" s="12">
        <f t="shared" si="343"/>
        <v>0</v>
      </c>
    </row>
    <row r="2535" spans="1:22" x14ac:dyDescent="0.25">
      <c r="A2535" s="6" t="s">
        <v>24</v>
      </c>
      <c r="B2535" s="6" t="s">
        <v>23</v>
      </c>
      <c r="O2535" s="11" t="e">
        <f t="shared" si="346"/>
        <v>#DIV/0!</v>
      </c>
      <c r="P2535" s="12" t="e">
        <f t="shared" si="339"/>
        <v>#DIV/0!</v>
      </c>
      <c r="Q2535" s="12" t="e">
        <f t="shared" si="340"/>
        <v>#DIV/0!</v>
      </c>
      <c r="R2535" s="6" t="e">
        <f t="shared" si="341"/>
        <v>#DIV/0!</v>
      </c>
      <c r="S2535" s="6" t="e">
        <f t="shared" si="344"/>
        <v>#DIV/0!</v>
      </c>
      <c r="T2535" s="12">
        <f t="shared" si="345"/>
        <v>0</v>
      </c>
      <c r="U2535" s="12">
        <f t="shared" si="342"/>
        <v>0</v>
      </c>
      <c r="V2535" s="12">
        <f t="shared" si="343"/>
        <v>0</v>
      </c>
    </row>
    <row r="2536" spans="1:22" x14ac:dyDescent="0.25">
      <c r="A2536" s="6" t="s">
        <v>24</v>
      </c>
      <c r="B2536" s="6" t="s">
        <v>23</v>
      </c>
      <c r="O2536" s="11" t="e">
        <f t="shared" si="346"/>
        <v>#DIV/0!</v>
      </c>
      <c r="P2536" s="12" t="e">
        <f t="shared" si="339"/>
        <v>#DIV/0!</v>
      </c>
      <c r="Q2536" s="12" t="e">
        <f t="shared" si="340"/>
        <v>#DIV/0!</v>
      </c>
      <c r="R2536" s="6" t="e">
        <f t="shared" si="341"/>
        <v>#DIV/0!</v>
      </c>
      <c r="S2536" s="6" t="e">
        <f t="shared" si="344"/>
        <v>#DIV/0!</v>
      </c>
      <c r="T2536" s="12">
        <f t="shared" si="345"/>
        <v>0</v>
      </c>
      <c r="U2536" s="12">
        <f t="shared" si="342"/>
        <v>0</v>
      </c>
      <c r="V2536" s="12">
        <f t="shared" si="343"/>
        <v>0</v>
      </c>
    </row>
    <row r="2537" spans="1:22" x14ac:dyDescent="0.25">
      <c r="A2537" s="6" t="s">
        <v>24</v>
      </c>
      <c r="B2537" s="6" t="s">
        <v>23</v>
      </c>
      <c r="O2537" s="11" t="e">
        <f t="shared" si="346"/>
        <v>#DIV/0!</v>
      </c>
      <c r="P2537" s="12" t="e">
        <f t="shared" si="339"/>
        <v>#DIV/0!</v>
      </c>
      <c r="Q2537" s="12" t="e">
        <f t="shared" si="340"/>
        <v>#DIV/0!</v>
      </c>
      <c r="R2537" s="6" t="e">
        <f t="shared" si="341"/>
        <v>#DIV/0!</v>
      </c>
      <c r="S2537" s="6" t="e">
        <f t="shared" si="344"/>
        <v>#DIV/0!</v>
      </c>
      <c r="T2537" s="12">
        <f t="shared" si="345"/>
        <v>0</v>
      </c>
      <c r="U2537" s="12">
        <f t="shared" si="342"/>
        <v>0</v>
      </c>
      <c r="V2537" s="12">
        <f t="shared" si="343"/>
        <v>0</v>
      </c>
    </row>
    <row r="2538" spans="1:22" x14ac:dyDescent="0.25">
      <c r="A2538" s="6" t="s">
        <v>24</v>
      </c>
      <c r="B2538" s="6" t="s">
        <v>23</v>
      </c>
      <c r="O2538" s="11" t="e">
        <f t="shared" si="346"/>
        <v>#DIV/0!</v>
      </c>
      <c r="P2538" s="12" t="e">
        <f t="shared" si="339"/>
        <v>#DIV/0!</v>
      </c>
      <c r="Q2538" s="12" t="e">
        <f t="shared" si="340"/>
        <v>#DIV/0!</v>
      </c>
      <c r="R2538" s="6" t="e">
        <f t="shared" si="341"/>
        <v>#DIV/0!</v>
      </c>
      <c r="S2538" s="6" t="e">
        <f t="shared" si="344"/>
        <v>#DIV/0!</v>
      </c>
      <c r="T2538" s="12">
        <f t="shared" si="345"/>
        <v>0</v>
      </c>
      <c r="U2538" s="12">
        <f t="shared" si="342"/>
        <v>0</v>
      </c>
      <c r="V2538" s="12">
        <f t="shared" si="343"/>
        <v>0</v>
      </c>
    </row>
    <row r="2539" spans="1:22" x14ac:dyDescent="0.25">
      <c r="A2539" s="6" t="s">
        <v>24</v>
      </c>
      <c r="B2539" s="6" t="s">
        <v>23</v>
      </c>
      <c r="O2539" s="11" t="e">
        <f t="shared" si="346"/>
        <v>#DIV/0!</v>
      </c>
      <c r="P2539" s="12" t="e">
        <f t="shared" si="339"/>
        <v>#DIV/0!</v>
      </c>
      <c r="Q2539" s="12" t="e">
        <f t="shared" si="340"/>
        <v>#DIV/0!</v>
      </c>
      <c r="R2539" s="6" t="e">
        <f t="shared" si="341"/>
        <v>#DIV/0!</v>
      </c>
      <c r="S2539" s="6" t="e">
        <f t="shared" si="344"/>
        <v>#DIV/0!</v>
      </c>
      <c r="T2539" s="12">
        <f t="shared" si="345"/>
        <v>0</v>
      </c>
      <c r="U2539" s="12">
        <f t="shared" si="342"/>
        <v>0</v>
      </c>
      <c r="V2539" s="12">
        <f t="shared" si="343"/>
        <v>0</v>
      </c>
    </row>
    <row r="2540" spans="1:22" x14ac:dyDescent="0.25">
      <c r="A2540" s="6" t="s">
        <v>24</v>
      </c>
      <c r="B2540" s="6" t="s">
        <v>23</v>
      </c>
      <c r="O2540" s="11" t="e">
        <f t="shared" si="346"/>
        <v>#DIV/0!</v>
      </c>
      <c r="P2540" s="12" t="e">
        <f t="shared" si="339"/>
        <v>#DIV/0!</v>
      </c>
      <c r="Q2540" s="12" t="e">
        <f t="shared" si="340"/>
        <v>#DIV/0!</v>
      </c>
      <c r="R2540" s="6" t="e">
        <f t="shared" si="341"/>
        <v>#DIV/0!</v>
      </c>
      <c r="S2540" s="6" t="e">
        <f t="shared" si="344"/>
        <v>#DIV/0!</v>
      </c>
      <c r="T2540" s="12">
        <f t="shared" si="345"/>
        <v>0</v>
      </c>
      <c r="U2540" s="12">
        <f t="shared" si="342"/>
        <v>0</v>
      </c>
      <c r="V2540" s="12">
        <f t="shared" si="343"/>
        <v>0</v>
      </c>
    </row>
    <row r="2541" spans="1:22" x14ac:dyDescent="0.25">
      <c r="A2541" s="6" t="s">
        <v>24</v>
      </c>
      <c r="B2541" s="6" t="s">
        <v>23</v>
      </c>
      <c r="O2541" s="11" t="e">
        <f t="shared" si="346"/>
        <v>#DIV/0!</v>
      </c>
      <c r="P2541" s="12" t="e">
        <f t="shared" si="339"/>
        <v>#DIV/0!</v>
      </c>
      <c r="Q2541" s="12" t="e">
        <f t="shared" si="340"/>
        <v>#DIV/0!</v>
      </c>
      <c r="R2541" s="6" t="e">
        <f t="shared" si="341"/>
        <v>#DIV/0!</v>
      </c>
      <c r="S2541" s="6" t="e">
        <f t="shared" si="344"/>
        <v>#DIV/0!</v>
      </c>
      <c r="T2541" s="12">
        <f t="shared" si="345"/>
        <v>0</v>
      </c>
      <c r="U2541" s="12">
        <f t="shared" si="342"/>
        <v>0</v>
      </c>
      <c r="V2541" s="12">
        <f t="shared" si="343"/>
        <v>0</v>
      </c>
    </row>
    <row r="2542" spans="1:22" x14ac:dyDescent="0.25">
      <c r="A2542" s="6" t="s">
        <v>24</v>
      </c>
      <c r="B2542" s="6" t="s">
        <v>23</v>
      </c>
      <c r="O2542" s="11" t="e">
        <f t="shared" si="346"/>
        <v>#DIV/0!</v>
      </c>
      <c r="P2542" s="12" t="e">
        <f t="shared" si="339"/>
        <v>#DIV/0!</v>
      </c>
      <c r="Q2542" s="12" t="e">
        <f t="shared" si="340"/>
        <v>#DIV/0!</v>
      </c>
      <c r="R2542" s="6" t="e">
        <f t="shared" si="341"/>
        <v>#DIV/0!</v>
      </c>
      <c r="S2542" s="6" t="e">
        <f t="shared" si="344"/>
        <v>#DIV/0!</v>
      </c>
      <c r="T2542" s="12">
        <f t="shared" si="345"/>
        <v>0</v>
      </c>
      <c r="U2542" s="12">
        <f t="shared" si="342"/>
        <v>0</v>
      </c>
      <c r="V2542" s="12">
        <f t="shared" si="343"/>
        <v>0</v>
      </c>
    </row>
    <row r="2543" spans="1:22" x14ac:dyDescent="0.25">
      <c r="A2543" s="6" t="s">
        <v>24</v>
      </c>
      <c r="B2543" s="6" t="s">
        <v>23</v>
      </c>
      <c r="O2543" s="11" t="e">
        <f t="shared" si="346"/>
        <v>#DIV/0!</v>
      </c>
      <c r="P2543" s="12" t="e">
        <f t="shared" si="339"/>
        <v>#DIV/0!</v>
      </c>
      <c r="Q2543" s="12" t="e">
        <f t="shared" si="340"/>
        <v>#DIV/0!</v>
      </c>
      <c r="R2543" s="6" t="e">
        <f t="shared" si="341"/>
        <v>#DIV/0!</v>
      </c>
      <c r="S2543" s="6" t="e">
        <f t="shared" si="344"/>
        <v>#DIV/0!</v>
      </c>
      <c r="T2543" s="12">
        <f t="shared" si="345"/>
        <v>0</v>
      </c>
      <c r="U2543" s="12">
        <f t="shared" si="342"/>
        <v>0</v>
      </c>
      <c r="V2543" s="12">
        <f t="shared" si="343"/>
        <v>0</v>
      </c>
    </row>
    <row r="2544" spans="1:22" x14ac:dyDescent="0.25">
      <c r="A2544" s="6" t="s">
        <v>24</v>
      </c>
      <c r="B2544" s="6" t="s">
        <v>23</v>
      </c>
      <c r="O2544" s="11" t="e">
        <f t="shared" si="346"/>
        <v>#DIV/0!</v>
      </c>
      <c r="P2544" s="12" t="e">
        <f t="shared" si="339"/>
        <v>#DIV/0!</v>
      </c>
      <c r="Q2544" s="12" t="e">
        <f t="shared" si="340"/>
        <v>#DIV/0!</v>
      </c>
      <c r="R2544" s="6" t="e">
        <f t="shared" si="341"/>
        <v>#DIV/0!</v>
      </c>
      <c r="S2544" s="6" t="e">
        <f t="shared" si="344"/>
        <v>#DIV/0!</v>
      </c>
      <c r="T2544" s="12">
        <f t="shared" si="345"/>
        <v>0</v>
      </c>
      <c r="U2544" s="12">
        <f t="shared" si="342"/>
        <v>0</v>
      </c>
      <c r="V2544" s="12">
        <f t="shared" si="343"/>
        <v>0</v>
      </c>
    </row>
    <row r="2545" spans="1:22" x14ac:dyDescent="0.25">
      <c r="A2545" s="6" t="s">
        <v>24</v>
      </c>
      <c r="B2545" s="6" t="s">
        <v>23</v>
      </c>
      <c r="O2545" s="11" t="e">
        <f t="shared" si="346"/>
        <v>#DIV/0!</v>
      </c>
      <c r="P2545" s="12" t="e">
        <f t="shared" si="339"/>
        <v>#DIV/0!</v>
      </c>
      <c r="Q2545" s="12" t="e">
        <f t="shared" si="340"/>
        <v>#DIV/0!</v>
      </c>
      <c r="R2545" s="6" t="e">
        <f t="shared" si="341"/>
        <v>#DIV/0!</v>
      </c>
      <c r="S2545" s="6" t="e">
        <f t="shared" si="344"/>
        <v>#DIV/0!</v>
      </c>
      <c r="T2545" s="12">
        <f t="shared" si="345"/>
        <v>0</v>
      </c>
      <c r="U2545" s="12">
        <f t="shared" si="342"/>
        <v>0</v>
      </c>
      <c r="V2545" s="12">
        <f t="shared" si="343"/>
        <v>0</v>
      </c>
    </row>
    <row r="2546" spans="1:22" x14ac:dyDescent="0.25">
      <c r="A2546" s="6" t="s">
        <v>24</v>
      </c>
      <c r="B2546" s="6" t="s">
        <v>23</v>
      </c>
      <c r="O2546" s="11" t="e">
        <f t="shared" si="346"/>
        <v>#DIV/0!</v>
      </c>
      <c r="P2546" s="12" t="e">
        <f t="shared" si="339"/>
        <v>#DIV/0!</v>
      </c>
      <c r="Q2546" s="12" t="e">
        <f t="shared" si="340"/>
        <v>#DIV/0!</v>
      </c>
      <c r="R2546" s="6" t="e">
        <f t="shared" si="341"/>
        <v>#DIV/0!</v>
      </c>
      <c r="S2546" s="6" t="e">
        <f t="shared" si="344"/>
        <v>#DIV/0!</v>
      </c>
      <c r="T2546" s="12">
        <f t="shared" si="345"/>
        <v>0</v>
      </c>
      <c r="U2546" s="12">
        <f t="shared" si="342"/>
        <v>0</v>
      </c>
      <c r="V2546" s="12">
        <f t="shared" si="343"/>
        <v>0</v>
      </c>
    </row>
    <row r="2547" spans="1:22" x14ac:dyDescent="0.25">
      <c r="A2547" s="6" t="s">
        <v>24</v>
      </c>
      <c r="B2547" s="6" t="s">
        <v>23</v>
      </c>
      <c r="O2547" s="11" t="e">
        <f t="shared" si="346"/>
        <v>#DIV/0!</v>
      </c>
      <c r="P2547" s="12" t="e">
        <f t="shared" si="339"/>
        <v>#DIV/0!</v>
      </c>
      <c r="Q2547" s="12" t="e">
        <f t="shared" si="340"/>
        <v>#DIV/0!</v>
      </c>
      <c r="R2547" s="6" t="e">
        <f t="shared" si="341"/>
        <v>#DIV/0!</v>
      </c>
      <c r="S2547" s="6" t="e">
        <f t="shared" si="344"/>
        <v>#DIV/0!</v>
      </c>
      <c r="T2547" s="12">
        <f t="shared" si="345"/>
        <v>0</v>
      </c>
      <c r="U2547" s="12">
        <f t="shared" si="342"/>
        <v>0</v>
      </c>
      <c r="V2547" s="12">
        <f t="shared" si="343"/>
        <v>0</v>
      </c>
    </row>
    <row r="2548" spans="1:22" x14ac:dyDescent="0.25">
      <c r="A2548" s="6" t="s">
        <v>24</v>
      </c>
      <c r="B2548" s="6" t="s">
        <v>23</v>
      </c>
      <c r="O2548" s="11" t="e">
        <f t="shared" si="346"/>
        <v>#DIV/0!</v>
      </c>
      <c r="P2548" s="12" t="e">
        <f t="shared" si="339"/>
        <v>#DIV/0!</v>
      </c>
      <c r="Q2548" s="12" t="e">
        <f t="shared" si="340"/>
        <v>#DIV/0!</v>
      </c>
      <c r="R2548" s="6" t="e">
        <f t="shared" si="341"/>
        <v>#DIV/0!</v>
      </c>
      <c r="S2548" s="6" t="e">
        <f t="shared" si="344"/>
        <v>#DIV/0!</v>
      </c>
      <c r="T2548" s="12">
        <f t="shared" si="345"/>
        <v>0</v>
      </c>
      <c r="U2548" s="12">
        <f t="shared" si="342"/>
        <v>0</v>
      </c>
      <c r="V2548" s="12">
        <f t="shared" si="343"/>
        <v>0</v>
      </c>
    </row>
    <row r="2549" spans="1:22" x14ac:dyDescent="0.25">
      <c r="A2549" s="6" t="s">
        <v>24</v>
      </c>
      <c r="B2549" s="6" t="s">
        <v>23</v>
      </c>
      <c r="O2549" s="11" t="e">
        <f t="shared" si="346"/>
        <v>#DIV/0!</v>
      </c>
      <c r="P2549" s="12" t="e">
        <f t="shared" si="339"/>
        <v>#DIV/0!</v>
      </c>
      <c r="Q2549" s="12" t="e">
        <f t="shared" si="340"/>
        <v>#DIV/0!</v>
      </c>
      <c r="R2549" s="6" t="e">
        <f t="shared" si="341"/>
        <v>#DIV/0!</v>
      </c>
      <c r="S2549" s="6" t="e">
        <f t="shared" si="344"/>
        <v>#DIV/0!</v>
      </c>
      <c r="T2549" s="12">
        <f t="shared" si="345"/>
        <v>0</v>
      </c>
      <c r="U2549" s="12">
        <f t="shared" si="342"/>
        <v>0</v>
      </c>
      <c r="V2549" s="12">
        <f t="shared" si="343"/>
        <v>0</v>
      </c>
    </row>
    <row r="2550" spans="1:22" x14ac:dyDescent="0.25">
      <c r="A2550" s="6" t="s">
        <v>24</v>
      </c>
      <c r="B2550" s="6" t="s">
        <v>23</v>
      </c>
      <c r="O2550" s="11" t="e">
        <f t="shared" si="346"/>
        <v>#DIV/0!</v>
      </c>
      <c r="P2550" s="12" t="e">
        <f t="shared" si="339"/>
        <v>#DIV/0!</v>
      </c>
      <c r="Q2550" s="12" t="e">
        <f t="shared" si="340"/>
        <v>#DIV/0!</v>
      </c>
      <c r="R2550" s="6" t="e">
        <f t="shared" si="341"/>
        <v>#DIV/0!</v>
      </c>
      <c r="S2550" s="6" t="e">
        <f t="shared" si="344"/>
        <v>#DIV/0!</v>
      </c>
      <c r="T2550" s="12">
        <f t="shared" si="345"/>
        <v>0</v>
      </c>
      <c r="U2550" s="12">
        <f t="shared" si="342"/>
        <v>0</v>
      </c>
      <c r="V2550" s="12">
        <f t="shared" si="343"/>
        <v>0</v>
      </c>
    </row>
    <row r="2551" spans="1:22" x14ac:dyDescent="0.25">
      <c r="A2551" s="6" t="s">
        <v>24</v>
      </c>
      <c r="B2551" s="6" t="s">
        <v>23</v>
      </c>
      <c r="O2551" s="11" t="e">
        <f t="shared" si="346"/>
        <v>#DIV/0!</v>
      </c>
      <c r="P2551" s="12" t="e">
        <f t="shared" si="339"/>
        <v>#DIV/0!</v>
      </c>
      <c r="Q2551" s="12" t="e">
        <f t="shared" si="340"/>
        <v>#DIV/0!</v>
      </c>
      <c r="R2551" s="6" t="e">
        <f t="shared" si="341"/>
        <v>#DIV/0!</v>
      </c>
      <c r="S2551" s="6" t="e">
        <f t="shared" si="344"/>
        <v>#DIV/0!</v>
      </c>
      <c r="T2551" s="12">
        <f t="shared" si="345"/>
        <v>0</v>
      </c>
      <c r="U2551" s="12">
        <f t="shared" si="342"/>
        <v>0</v>
      </c>
      <c r="V2551" s="12">
        <f t="shared" si="343"/>
        <v>0</v>
      </c>
    </row>
    <row r="2552" spans="1:22" x14ac:dyDescent="0.25">
      <c r="A2552" s="6" t="s">
        <v>24</v>
      </c>
      <c r="B2552" s="6" t="s">
        <v>23</v>
      </c>
      <c r="O2552" s="11" t="e">
        <f t="shared" si="346"/>
        <v>#DIV/0!</v>
      </c>
      <c r="P2552" s="12" t="e">
        <f t="shared" si="339"/>
        <v>#DIV/0!</v>
      </c>
      <c r="Q2552" s="12" t="e">
        <f t="shared" si="340"/>
        <v>#DIV/0!</v>
      </c>
      <c r="R2552" s="6" t="e">
        <f t="shared" si="341"/>
        <v>#DIV/0!</v>
      </c>
      <c r="S2552" s="6" t="e">
        <f t="shared" si="344"/>
        <v>#DIV/0!</v>
      </c>
      <c r="T2552" s="12">
        <f t="shared" si="345"/>
        <v>0</v>
      </c>
      <c r="U2552" s="12">
        <f t="shared" si="342"/>
        <v>0</v>
      </c>
      <c r="V2552" s="12">
        <f t="shared" si="343"/>
        <v>0</v>
      </c>
    </row>
    <row r="2553" spans="1:22" x14ac:dyDescent="0.25">
      <c r="A2553" s="6" t="s">
        <v>24</v>
      </c>
      <c r="B2553" s="6" t="s">
        <v>23</v>
      </c>
      <c r="O2553" s="11" t="e">
        <f t="shared" si="346"/>
        <v>#DIV/0!</v>
      </c>
      <c r="P2553" s="12" t="e">
        <f t="shared" si="339"/>
        <v>#DIV/0!</v>
      </c>
      <c r="Q2553" s="12" t="e">
        <f t="shared" si="340"/>
        <v>#DIV/0!</v>
      </c>
      <c r="R2553" s="6" t="e">
        <f t="shared" si="341"/>
        <v>#DIV/0!</v>
      </c>
      <c r="S2553" s="6" t="e">
        <f t="shared" si="344"/>
        <v>#DIV/0!</v>
      </c>
      <c r="T2553" s="12">
        <f t="shared" si="345"/>
        <v>0</v>
      </c>
      <c r="U2553" s="12">
        <f t="shared" si="342"/>
        <v>0</v>
      </c>
      <c r="V2553" s="12">
        <f t="shared" si="343"/>
        <v>0</v>
      </c>
    </row>
    <row r="2554" spans="1:22" x14ac:dyDescent="0.25">
      <c r="A2554" s="6" t="s">
        <v>24</v>
      </c>
      <c r="B2554" s="6" t="s">
        <v>23</v>
      </c>
      <c r="O2554" s="11" t="e">
        <f t="shared" si="346"/>
        <v>#DIV/0!</v>
      </c>
      <c r="P2554" s="12" t="e">
        <f t="shared" si="339"/>
        <v>#DIV/0!</v>
      </c>
      <c r="Q2554" s="12" t="e">
        <f t="shared" si="340"/>
        <v>#DIV/0!</v>
      </c>
      <c r="R2554" s="6" t="e">
        <f t="shared" si="341"/>
        <v>#DIV/0!</v>
      </c>
      <c r="S2554" s="6" t="e">
        <f t="shared" si="344"/>
        <v>#DIV/0!</v>
      </c>
      <c r="T2554" s="12">
        <f t="shared" si="345"/>
        <v>0</v>
      </c>
      <c r="U2554" s="12">
        <f t="shared" si="342"/>
        <v>0</v>
      </c>
      <c r="V2554" s="12">
        <f t="shared" si="343"/>
        <v>0</v>
      </c>
    </row>
    <row r="2555" spans="1:22" x14ac:dyDescent="0.25">
      <c r="A2555" s="6" t="s">
        <v>24</v>
      </c>
      <c r="B2555" s="6" t="s">
        <v>23</v>
      </c>
      <c r="O2555" s="11" t="e">
        <f t="shared" si="346"/>
        <v>#DIV/0!</v>
      </c>
      <c r="P2555" s="12" t="e">
        <f t="shared" si="339"/>
        <v>#DIV/0!</v>
      </c>
      <c r="Q2555" s="12" t="e">
        <f t="shared" si="340"/>
        <v>#DIV/0!</v>
      </c>
      <c r="R2555" s="6" t="e">
        <f t="shared" si="341"/>
        <v>#DIV/0!</v>
      </c>
      <c r="S2555" s="6" t="e">
        <f t="shared" si="344"/>
        <v>#DIV/0!</v>
      </c>
      <c r="T2555" s="12">
        <f t="shared" si="345"/>
        <v>0</v>
      </c>
      <c r="U2555" s="12">
        <f t="shared" si="342"/>
        <v>0</v>
      </c>
      <c r="V2555" s="12">
        <f t="shared" si="343"/>
        <v>0</v>
      </c>
    </row>
    <row r="2556" spans="1:22" x14ac:dyDescent="0.25">
      <c r="A2556" s="6" t="s">
        <v>24</v>
      </c>
      <c r="B2556" s="6" t="s">
        <v>23</v>
      </c>
      <c r="O2556" s="11" t="e">
        <f t="shared" si="346"/>
        <v>#DIV/0!</v>
      </c>
      <c r="P2556" s="12" t="e">
        <f t="shared" si="339"/>
        <v>#DIV/0!</v>
      </c>
      <c r="Q2556" s="12" t="e">
        <f t="shared" si="340"/>
        <v>#DIV/0!</v>
      </c>
      <c r="R2556" s="6" t="e">
        <f t="shared" si="341"/>
        <v>#DIV/0!</v>
      </c>
      <c r="S2556" s="6" t="e">
        <f t="shared" si="344"/>
        <v>#DIV/0!</v>
      </c>
      <c r="T2556" s="12">
        <f t="shared" si="345"/>
        <v>0</v>
      </c>
      <c r="U2556" s="12">
        <f t="shared" si="342"/>
        <v>0</v>
      </c>
      <c r="V2556" s="12">
        <f t="shared" si="343"/>
        <v>0</v>
      </c>
    </row>
    <row r="2557" spans="1:22" x14ac:dyDescent="0.25">
      <c r="A2557" s="6" t="s">
        <v>24</v>
      </c>
      <c r="B2557" s="6" t="s">
        <v>23</v>
      </c>
      <c r="O2557" s="11" t="e">
        <f t="shared" si="346"/>
        <v>#DIV/0!</v>
      </c>
      <c r="P2557" s="12" t="e">
        <f t="shared" si="339"/>
        <v>#DIV/0!</v>
      </c>
      <c r="Q2557" s="12" t="e">
        <f t="shared" si="340"/>
        <v>#DIV/0!</v>
      </c>
      <c r="R2557" s="6" t="e">
        <f t="shared" si="341"/>
        <v>#DIV/0!</v>
      </c>
      <c r="S2557" s="6" t="e">
        <f t="shared" si="344"/>
        <v>#DIV/0!</v>
      </c>
      <c r="T2557" s="12">
        <f t="shared" si="345"/>
        <v>0</v>
      </c>
      <c r="U2557" s="12">
        <f t="shared" si="342"/>
        <v>0</v>
      </c>
      <c r="V2557" s="12">
        <f t="shared" si="343"/>
        <v>0</v>
      </c>
    </row>
    <row r="2558" spans="1:22" x14ac:dyDescent="0.25">
      <c r="A2558" s="6" t="s">
        <v>24</v>
      </c>
      <c r="B2558" s="6" t="s">
        <v>23</v>
      </c>
      <c r="O2558" s="11" t="e">
        <f t="shared" si="346"/>
        <v>#DIV/0!</v>
      </c>
      <c r="P2558" s="12" t="e">
        <f t="shared" si="339"/>
        <v>#DIV/0!</v>
      </c>
      <c r="Q2558" s="12" t="e">
        <f t="shared" si="340"/>
        <v>#DIV/0!</v>
      </c>
      <c r="R2558" s="6" t="e">
        <f t="shared" si="341"/>
        <v>#DIV/0!</v>
      </c>
      <c r="S2558" s="6" t="e">
        <f t="shared" si="344"/>
        <v>#DIV/0!</v>
      </c>
      <c r="T2558" s="12">
        <f t="shared" si="345"/>
        <v>0</v>
      </c>
      <c r="U2558" s="12">
        <f t="shared" si="342"/>
        <v>0</v>
      </c>
      <c r="V2558" s="12">
        <f t="shared" si="343"/>
        <v>0</v>
      </c>
    </row>
    <row r="2559" spans="1:22" x14ac:dyDescent="0.25">
      <c r="A2559" s="6" t="s">
        <v>24</v>
      </c>
      <c r="B2559" s="6" t="s">
        <v>23</v>
      </c>
      <c r="O2559" s="11" t="e">
        <f t="shared" si="346"/>
        <v>#DIV/0!</v>
      </c>
      <c r="P2559" s="12" t="e">
        <f t="shared" si="339"/>
        <v>#DIV/0!</v>
      </c>
      <c r="Q2559" s="12" t="e">
        <f t="shared" si="340"/>
        <v>#DIV/0!</v>
      </c>
      <c r="R2559" s="6" t="e">
        <f t="shared" si="341"/>
        <v>#DIV/0!</v>
      </c>
      <c r="S2559" s="6" t="e">
        <f t="shared" si="344"/>
        <v>#DIV/0!</v>
      </c>
      <c r="T2559" s="12">
        <f t="shared" si="345"/>
        <v>0</v>
      </c>
      <c r="U2559" s="12">
        <f t="shared" si="342"/>
        <v>0</v>
      </c>
      <c r="V2559" s="12">
        <f t="shared" si="343"/>
        <v>0</v>
      </c>
    </row>
    <row r="2560" spans="1:22" x14ac:dyDescent="0.25">
      <c r="A2560" s="6" t="s">
        <v>24</v>
      </c>
      <c r="B2560" s="6" t="s">
        <v>23</v>
      </c>
      <c r="O2560" s="11" t="e">
        <f t="shared" si="346"/>
        <v>#DIV/0!</v>
      </c>
      <c r="P2560" s="12" t="e">
        <f t="shared" si="339"/>
        <v>#DIV/0!</v>
      </c>
      <c r="Q2560" s="12" t="e">
        <f t="shared" si="340"/>
        <v>#DIV/0!</v>
      </c>
      <c r="R2560" s="6" t="e">
        <f t="shared" si="341"/>
        <v>#DIV/0!</v>
      </c>
      <c r="S2560" s="6" t="e">
        <f t="shared" si="344"/>
        <v>#DIV/0!</v>
      </c>
      <c r="T2560" s="12">
        <f t="shared" si="345"/>
        <v>0</v>
      </c>
      <c r="U2560" s="12">
        <f t="shared" si="342"/>
        <v>0</v>
      </c>
      <c r="V2560" s="12">
        <f t="shared" si="343"/>
        <v>0</v>
      </c>
    </row>
    <row r="2561" spans="1:22" x14ac:dyDescent="0.25">
      <c r="A2561" s="6" t="s">
        <v>24</v>
      </c>
      <c r="B2561" s="6" t="s">
        <v>23</v>
      </c>
      <c r="O2561" s="11" t="e">
        <f t="shared" si="346"/>
        <v>#DIV/0!</v>
      </c>
      <c r="P2561" s="12" t="e">
        <f t="shared" si="339"/>
        <v>#DIV/0!</v>
      </c>
      <c r="Q2561" s="12" t="e">
        <f t="shared" si="340"/>
        <v>#DIV/0!</v>
      </c>
      <c r="R2561" s="6" t="e">
        <f t="shared" si="341"/>
        <v>#DIV/0!</v>
      </c>
      <c r="S2561" s="6" t="e">
        <f t="shared" si="344"/>
        <v>#DIV/0!</v>
      </c>
      <c r="T2561" s="12">
        <f t="shared" si="345"/>
        <v>0</v>
      </c>
      <c r="U2561" s="12">
        <f t="shared" si="342"/>
        <v>0</v>
      </c>
      <c r="V2561" s="12">
        <f t="shared" si="343"/>
        <v>0</v>
      </c>
    </row>
    <row r="2562" spans="1:22" x14ac:dyDescent="0.25">
      <c r="A2562" s="6" t="s">
        <v>24</v>
      </c>
      <c r="B2562" s="6" t="s">
        <v>23</v>
      </c>
      <c r="O2562" s="11" t="e">
        <f t="shared" si="346"/>
        <v>#DIV/0!</v>
      </c>
      <c r="P2562" s="12" t="e">
        <f t="shared" ref="P2562:P2625" si="347">N2562/L2562</f>
        <v>#DIV/0!</v>
      </c>
      <c r="Q2562" s="12" t="e">
        <f t="shared" ref="Q2562:Q2625" si="348">(M2562+N2562)/L2562</f>
        <v>#DIV/0!</v>
      </c>
      <c r="R2562" s="6" t="e">
        <f t="shared" ref="R2562:R2625" si="349">IF(Q2562&gt;12.49,"YES","NO")</f>
        <v>#DIV/0!</v>
      </c>
      <c r="S2562" s="6" t="e">
        <f t="shared" si="344"/>
        <v>#DIV/0!</v>
      </c>
      <c r="T2562" s="12">
        <f t="shared" si="345"/>
        <v>0</v>
      </c>
      <c r="U2562" s="12">
        <f t="shared" ref="U2562:U2625" si="350">M2562+N2562</f>
        <v>0</v>
      </c>
      <c r="V2562" s="12">
        <f t="shared" ref="V2562:V2625" si="351">T2562-U2562</f>
        <v>0</v>
      </c>
    </row>
    <row r="2563" spans="1:22" x14ac:dyDescent="0.25">
      <c r="A2563" s="6" t="s">
        <v>24</v>
      </c>
      <c r="B2563" s="6" t="s">
        <v>23</v>
      </c>
      <c r="O2563" s="11" t="e">
        <f t="shared" si="346"/>
        <v>#DIV/0!</v>
      </c>
      <c r="P2563" s="12" t="e">
        <f t="shared" si="347"/>
        <v>#DIV/0!</v>
      </c>
      <c r="Q2563" s="12" t="e">
        <f t="shared" si="348"/>
        <v>#DIV/0!</v>
      </c>
      <c r="R2563" s="6" t="e">
        <f t="shared" si="349"/>
        <v>#DIV/0!</v>
      </c>
      <c r="S2563" s="6" t="e">
        <f t="shared" si="344"/>
        <v>#DIV/0!</v>
      </c>
      <c r="T2563" s="12">
        <f t="shared" si="345"/>
        <v>0</v>
      </c>
      <c r="U2563" s="12">
        <f t="shared" si="350"/>
        <v>0</v>
      </c>
      <c r="V2563" s="12">
        <f t="shared" si="351"/>
        <v>0</v>
      </c>
    </row>
    <row r="2564" spans="1:22" x14ac:dyDescent="0.25">
      <c r="A2564" s="6" t="s">
        <v>24</v>
      </c>
      <c r="B2564" s="6" t="s">
        <v>23</v>
      </c>
      <c r="O2564" s="11" t="e">
        <f t="shared" si="346"/>
        <v>#DIV/0!</v>
      </c>
      <c r="P2564" s="12" t="e">
        <f t="shared" si="347"/>
        <v>#DIV/0!</v>
      </c>
      <c r="Q2564" s="12" t="e">
        <f t="shared" si="348"/>
        <v>#DIV/0!</v>
      </c>
      <c r="R2564" s="6" t="e">
        <f t="shared" si="349"/>
        <v>#DIV/0!</v>
      </c>
      <c r="S2564" s="6" t="e">
        <f t="shared" ref="S2564:S2627" si="352">IF(O2564&gt;3.32,"YES","NO")</f>
        <v>#DIV/0!</v>
      </c>
      <c r="T2564" s="12">
        <f t="shared" ref="T2564:T2627" si="353">L2564*12.5</f>
        <v>0</v>
      </c>
      <c r="U2564" s="12">
        <f t="shared" si="350"/>
        <v>0</v>
      </c>
      <c r="V2564" s="12">
        <f t="shared" si="351"/>
        <v>0</v>
      </c>
    </row>
    <row r="2565" spans="1:22" x14ac:dyDescent="0.25">
      <c r="A2565" s="6" t="s">
        <v>24</v>
      </c>
      <c r="B2565" s="6" t="s">
        <v>23</v>
      </c>
      <c r="O2565" s="11" t="e">
        <f t="shared" si="346"/>
        <v>#DIV/0!</v>
      </c>
      <c r="P2565" s="12" t="e">
        <f t="shared" si="347"/>
        <v>#DIV/0!</v>
      </c>
      <c r="Q2565" s="12" t="e">
        <f t="shared" si="348"/>
        <v>#DIV/0!</v>
      </c>
      <c r="R2565" s="6" t="e">
        <f t="shared" si="349"/>
        <v>#DIV/0!</v>
      </c>
      <c r="S2565" s="6" t="e">
        <f t="shared" si="352"/>
        <v>#DIV/0!</v>
      </c>
      <c r="T2565" s="12">
        <f t="shared" si="353"/>
        <v>0</v>
      </c>
      <c r="U2565" s="12">
        <f t="shared" si="350"/>
        <v>0</v>
      </c>
      <c r="V2565" s="12">
        <f t="shared" si="351"/>
        <v>0</v>
      </c>
    </row>
    <row r="2566" spans="1:22" x14ac:dyDescent="0.25">
      <c r="A2566" s="6" t="s">
        <v>24</v>
      </c>
      <c r="B2566" s="6" t="s">
        <v>23</v>
      </c>
      <c r="O2566" s="11" t="e">
        <f t="shared" si="346"/>
        <v>#DIV/0!</v>
      </c>
      <c r="P2566" s="12" t="e">
        <f t="shared" si="347"/>
        <v>#DIV/0!</v>
      </c>
      <c r="Q2566" s="12" t="e">
        <f t="shared" si="348"/>
        <v>#DIV/0!</v>
      </c>
      <c r="R2566" s="6" t="e">
        <f t="shared" si="349"/>
        <v>#DIV/0!</v>
      </c>
      <c r="S2566" s="6" t="e">
        <f t="shared" si="352"/>
        <v>#DIV/0!</v>
      </c>
      <c r="T2566" s="12">
        <f t="shared" si="353"/>
        <v>0</v>
      </c>
      <c r="U2566" s="12">
        <f t="shared" si="350"/>
        <v>0</v>
      </c>
      <c r="V2566" s="12">
        <f t="shared" si="351"/>
        <v>0</v>
      </c>
    </row>
    <row r="2567" spans="1:22" x14ac:dyDescent="0.25">
      <c r="A2567" s="6" t="s">
        <v>24</v>
      </c>
      <c r="B2567" s="6" t="s">
        <v>23</v>
      </c>
      <c r="O2567" s="11" t="e">
        <f t="shared" si="346"/>
        <v>#DIV/0!</v>
      </c>
      <c r="P2567" s="12" t="e">
        <f t="shared" si="347"/>
        <v>#DIV/0!</v>
      </c>
      <c r="Q2567" s="12" t="e">
        <f t="shared" si="348"/>
        <v>#DIV/0!</v>
      </c>
      <c r="R2567" s="6" t="e">
        <f t="shared" si="349"/>
        <v>#DIV/0!</v>
      </c>
      <c r="S2567" s="6" t="e">
        <f t="shared" si="352"/>
        <v>#DIV/0!</v>
      </c>
      <c r="T2567" s="12">
        <f t="shared" si="353"/>
        <v>0</v>
      </c>
      <c r="U2567" s="12">
        <f t="shared" si="350"/>
        <v>0</v>
      </c>
      <c r="V2567" s="12">
        <f t="shared" si="351"/>
        <v>0</v>
      </c>
    </row>
    <row r="2568" spans="1:22" x14ac:dyDescent="0.25">
      <c r="A2568" s="6" t="s">
        <v>24</v>
      </c>
      <c r="B2568" s="6" t="s">
        <v>23</v>
      </c>
      <c r="O2568" s="11" t="e">
        <f t="shared" si="346"/>
        <v>#DIV/0!</v>
      </c>
      <c r="P2568" s="12" t="e">
        <f t="shared" si="347"/>
        <v>#DIV/0!</v>
      </c>
      <c r="Q2568" s="12" t="e">
        <f t="shared" si="348"/>
        <v>#DIV/0!</v>
      </c>
      <c r="R2568" s="6" t="e">
        <f t="shared" si="349"/>
        <v>#DIV/0!</v>
      </c>
      <c r="S2568" s="6" t="e">
        <f t="shared" si="352"/>
        <v>#DIV/0!</v>
      </c>
      <c r="T2568" s="12">
        <f t="shared" si="353"/>
        <v>0</v>
      </c>
      <c r="U2568" s="12">
        <f t="shared" si="350"/>
        <v>0</v>
      </c>
      <c r="V2568" s="12">
        <f t="shared" si="351"/>
        <v>0</v>
      </c>
    </row>
    <row r="2569" spans="1:22" x14ac:dyDescent="0.25">
      <c r="A2569" s="6" t="s">
        <v>24</v>
      </c>
      <c r="B2569" s="6" t="s">
        <v>23</v>
      </c>
      <c r="O2569" s="11" t="e">
        <f t="shared" si="346"/>
        <v>#DIV/0!</v>
      </c>
      <c r="P2569" s="12" t="e">
        <f t="shared" si="347"/>
        <v>#DIV/0!</v>
      </c>
      <c r="Q2569" s="12" t="e">
        <f t="shared" si="348"/>
        <v>#DIV/0!</v>
      </c>
      <c r="R2569" s="6" t="e">
        <f t="shared" si="349"/>
        <v>#DIV/0!</v>
      </c>
      <c r="S2569" s="6" t="e">
        <f t="shared" si="352"/>
        <v>#DIV/0!</v>
      </c>
      <c r="T2569" s="12">
        <f t="shared" si="353"/>
        <v>0</v>
      </c>
      <c r="U2569" s="12">
        <f t="shared" si="350"/>
        <v>0</v>
      </c>
      <c r="V2569" s="12">
        <f t="shared" si="351"/>
        <v>0</v>
      </c>
    </row>
    <row r="2570" spans="1:22" x14ac:dyDescent="0.25">
      <c r="A2570" s="6" t="s">
        <v>24</v>
      </c>
      <c r="B2570" s="6" t="s">
        <v>23</v>
      </c>
      <c r="O2570" s="11" t="e">
        <f t="shared" si="346"/>
        <v>#DIV/0!</v>
      </c>
      <c r="P2570" s="12" t="e">
        <f t="shared" si="347"/>
        <v>#DIV/0!</v>
      </c>
      <c r="Q2570" s="12" t="e">
        <f t="shared" si="348"/>
        <v>#DIV/0!</v>
      </c>
      <c r="R2570" s="6" t="e">
        <f t="shared" si="349"/>
        <v>#DIV/0!</v>
      </c>
      <c r="S2570" s="6" t="e">
        <f t="shared" si="352"/>
        <v>#DIV/0!</v>
      </c>
      <c r="T2570" s="12">
        <f t="shared" si="353"/>
        <v>0</v>
      </c>
      <c r="U2570" s="12">
        <f t="shared" si="350"/>
        <v>0</v>
      </c>
      <c r="V2570" s="12">
        <f t="shared" si="351"/>
        <v>0</v>
      </c>
    </row>
    <row r="2571" spans="1:22" x14ac:dyDescent="0.25">
      <c r="A2571" s="6" t="s">
        <v>24</v>
      </c>
      <c r="B2571" s="6" t="s">
        <v>23</v>
      </c>
      <c r="O2571" s="11" t="e">
        <f t="shared" si="346"/>
        <v>#DIV/0!</v>
      </c>
      <c r="P2571" s="12" t="e">
        <f t="shared" si="347"/>
        <v>#DIV/0!</v>
      </c>
      <c r="Q2571" s="12" t="e">
        <f t="shared" si="348"/>
        <v>#DIV/0!</v>
      </c>
      <c r="R2571" s="6" t="e">
        <f t="shared" si="349"/>
        <v>#DIV/0!</v>
      </c>
      <c r="S2571" s="6" t="e">
        <f t="shared" si="352"/>
        <v>#DIV/0!</v>
      </c>
      <c r="T2571" s="12">
        <f t="shared" si="353"/>
        <v>0</v>
      </c>
      <c r="U2571" s="12">
        <f t="shared" si="350"/>
        <v>0</v>
      </c>
      <c r="V2571" s="12">
        <f t="shared" si="351"/>
        <v>0</v>
      </c>
    </row>
    <row r="2572" spans="1:22" x14ac:dyDescent="0.25">
      <c r="A2572" s="6" t="s">
        <v>24</v>
      </c>
      <c r="B2572" s="6" t="s">
        <v>23</v>
      </c>
      <c r="O2572" s="11" t="e">
        <f t="shared" si="346"/>
        <v>#DIV/0!</v>
      </c>
      <c r="P2572" s="12" t="e">
        <f t="shared" si="347"/>
        <v>#DIV/0!</v>
      </c>
      <c r="Q2572" s="12" t="e">
        <f t="shared" si="348"/>
        <v>#DIV/0!</v>
      </c>
      <c r="R2572" s="6" t="e">
        <f t="shared" si="349"/>
        <v>#DIV/0!</v>
      </c>
      <c r="S2572" s="6" t="e">
        <f t="shared" si="352"/>
        <v>#DIV/0!</v>
      </c>
      <c r="T2572" s="12">
        <f t="shared" si="353"/>
        <v>0</v>
      </c>
      <c r="U2572" s="12">
        <f t="shared" si="350"/>
        <v>0</v>
      </c>
      <c r="V2572" s="12">
        <f t="shared" si="351"/>
        <v>0</v>
      </c>
    </row>
    <row r="2573" spans="1:22" x14ac:dyDescent="0.25">
      <c r="A2573" s="6" t="s">
        <v>24</v>
      </c>
      <c r="B2573" s="6" t="s">
        <v>23</v>
      </c>
      <c r="O2573" s="11" t="e">
        <f t="shared" si="346"/>
        <v>#DIV/0!</v>
      </c>
      <c r="P2573" s="12" t="e">
        <f t="shared" si="347"/>
        <v>#DIV/0!</v>
      </c>
      <c r="Q2573" s="12" t="e">
        <f t="shared" si="348"/>
        <v>#DIV/0!</v>
      </c>
      <c r="R2573" s="6" t="e">
        <f t="shared" si="349"/>
        <v>#DIV/0!</v>
      </c>
      <c r="S2573" s="6" t="e">
        <f t="shared" si="352"/>
        <v>#DIV/0!</v>
      </c>
      <c r="T2573" s="12">
        <f t="shared" si="353"/>
        <v>0</v>
      </c>
      <c r="U2573" s="12">
        <f t="shared" si="350"/>
        <v>0</v>
      </c>
      <c r="V2573" s="12">
        <f t="shared" si="351"/>
        <v>0</v>
      </c>
    </row>
    <row r="2574" spans="1:22" x14ac:dyDescent="0.25">
      <c r="A2574" s="6" t="s">
        <v>24</v>
      </c>
      <c r="B2574" s="6" t="s">
        <v>23</v>
      </c>
      <c r="O2574" s="11" t="e">
        <f t="shared" si="346"/>
        <v>#DIV/0!</v>
      </c>
      <c r="P2574" s="12" t="e">
        <f t="shared" si="347"/>
        <v>#DIV/0!</v>
      </c>
      <c r="Q2574" s="12" t="e">
        <f t="shared" si="348"/>
        <v>#DIV/0!</v>
      </c>
      <c r="R2574" s="6" t="e">
        <f t="shared" si="349"/>
        <v>#DIV/0!</v>
      </c>
      <c r="S2574" s="6" t="e">
        <f t="shared" si="352"/>
        <v>#DIV/0!</v>
      </c>
      <c r="T2574" s="12">
        <f t="shared" si="353"/>
        <v>0</v>
      </c>
      <c r="U2574" s="12">
        <f t="shared" si="350"/>
        <v>0</v>
      </c>
      <c r="V2574" s="12">
        <f t="shared" si="351"/>
        <v>0</v>
      </c>
    </row>
    <row r="2575" spans="1:22" x14ac:dyDescent="0.25">
      <c r="A2575" s="6" t="s">
        <v>24</v>
      </c>
      <c r="B2575" s="6" t="s">
        <v>23</v>
      </c>
      <c r="O2575" s="11" t="e">
        <f t="shared" si="346"/>
        <v>#DIV/0!</v>
      </c>
      <c r="P2575" s="12" t="e">
        <f t="shared" si="347"/>
        <v>#DIV/0!</v>
      </c>
      <c r="Q2575" s="12" t="e">
        <f t="shared" si="348"/>
        <v>#DIV/0!</v>
      </c>
      <c r="R2575" s="6" t="e">
        <f t="shared" si="349"/>
        <v>#DIV/0!</v>
      </c>
      <c r="S2575" s="6" t="e">
        <f t="shared" si="352"/>
        <v>#DIV/0!</v>
      </c>
      <c r="T2575" s="12">
        <f t="shared" si="353"/>
        <v>0</v>
      </c>
      <c r="U2575" s="12">
        <f t="shared" si="350"/>
        <v>0</v>
      </c>
      <c r="V2575" s="12">
        <f t="shared" si="351"/>
        <v>0</v>
      </c>
    </row>
    <row r="2576" spans="1:22" x14ac:dyDescent="0.25">
      <c r="A2576" s="6" t="s">
        <v>24</v>
      </c>
      <c r="B2576" s="6" t="s">
        <v>23</v>
      </c>
      <c r="O2576" s="11" t="e">
        <f t="shared" si="346"/>
        <v>#DIV/0!</v>
      </c>
      <c r="P2576" s="12" t="e">
        <f t="shared" si="347"/>
        <v>#DIV/0!</v>
      </c>
      <c r="Q2576" s="12" t="e">
        <f t="shared" si="348"/>
        <v>#DIV/0!</v>
      </c>
      <c r="R2576" s="6" t="e">
        <f t="shared" si="349"/>
        <v>#DIV/0!</v>
      </c>
      <c r="S2576" s="6" t="e">
        <f t="shared" si="352"/>
        <v>#DIV/0!</v>
      </c>
      <c r="T2576" s="12">
        <f t="shared" si="353"/>
        <v>0</v>
      </c>
      <c r="U2576" s="12">
        <f t="shared" si="350"/>
        <v>0</v>
      </c>
      <c r="V2576" s="12">
        <f t="shared" si="351"/>
        <v>0</v>
      </c>
    </row>
    <row r="2577" spans="1:22" x14ac:dyDescent="0.25">
      <c r="A2577" s="6" t="s">
        <v>24</v>
      </c>
      <c r="B2577" s="6" t="s">
        <v>23</v>
      </c>
      <c r="O2577" s="11" t="e">
        <f t="shared" si="346"/>
        <v>#DIV/0!</v>
      </c>
      <c r="P2577" s="12" t="e">
        <f t="shared" si="347"/>
        <v>#DIV/0!</v>
      </c>
      <c r="Q2577" s="12" t="e">
        <f t="shared" si="348"/>
        <v>#DIV/0!</v>
      </c>
      <c r="R2577" s="6" t="e">
        <f t="shared" si="349"/>
        <v>#DIV/0!</v>
      </c>
      <c r="S2577" s="6" t="e">
        <f t="shared" si="352"/>
        <v>#DIV/0!</v>
      </c>
      <c r="T2577" s="12">
        <f t="shared" si="353"/>
        <v>0</v>
      </c>
      <c r="U2577" s="12">
        <f t="shared" si="350"/>
        <v>0</v>
      </c>
      <c r="V2577" s="12">
        <f t="shared" si="351"/>
        <v>0</v>
      </c>
    </row>
    <row r="2578" spans="1:22" x14ac:dyDescent="0.25">
      <c r="A2578" s="6" t="s">
        <v>24</v>
      </c>
      <c r="B2578" s="6" t="s">
        <v>23</v>
      </c>
      <c r="O2578" s="11" t="e">
        <f t="shared" si="346"/>
        <v>#DIV/0!</v>
      </c>
      <c r="P2578" s="12" t="e">
        <f t="shared" si="347"/>
        <v>#DIV/0!</v>
      </c>
      <c r="Q2578" s="12" t="e">
        <f t="shared" si="348"/>
        <v>#DIV/0!</v>
      </c>
      <c r="R2578" s="6" t="e">
        <f t="shared" si="349"/>
        <v>#DIV/0!</v>
      </c>
      <c r="S2578" s="6" t="e">
        <f t="shared" si="352"/>
        <v>#DIV/0!</v>
      </c>
      <c r="T2578" s="12">
        <f t="shared" si="353"/>
        <v>0</v>
      </c>
      <c r="U2578" s="12">
        <f t="shared" si="350"/>
        <v>0</v>
      </c>
      <c r="V2578" s="12">
        <f t="shared" si="351"/>
        <v>0</v>
      </c>
    </row>
    <row r="2579" spans="1:22" x14ac:dyDescent="0.25">
      <c r="A2579" s="6" t="s">
        <v>24</v>
      </c>
      <c r="B2579" s="6" t="s">
        <v>23</v>
      </c>
      <c r="O2579" s="11" t="e">
        <f t="shared" si="346"/>
        <v>#DIV/0!</v>
      </c>
      <c r="P2579" s="12" t="e">
        <f t="shared" si="347"/>
        <v>#DIV/0!</v>
      </c>
      <c r="Q2579" s="12" t="e">
        <f t="shared" si="348"/>
        <v>#DIV/0!</v>
      </c>
      <c r="R2579" s="6" t="e">
        <f t="shared" si="349"/>
        <v>#DIV/0!</v>
      </c>
      <c r="S2579" s="6" t="e">
        <f t="shared" si="352"/>
        <v>#DIV/0!</v>
      </c>
      <c r="T2579" s="12">
        <f t="shared" si="353"/>
        <v>0</v>
      </c>
      <c r="U2579" s="12">
        <f t="shared" si="350"/>
        <v>0</v>
      </c>
      <c r="V2579" s="12">
        <f t="shared" si="351"/>
        <v>0</v>
      </c>
    </row>
    <row r="2580" spans="1:22" x14ac:dyDescent="0.25">
      <c r="A2580" s="6" t="s">
        <v>24</v>
      </c>
      <c r="B2580" s="6" t="s">
        <v>23</v>
      </c>
      <c r="O2580" s="11" t="e">
        <f t="shared" si="346"/>
        <v>#DIV/0!</v>
      </c>
      <c r="P2580" s="12" t="e">
        <f t="shared" si="347"/>
        <v>#DIV/0!</v>
      </c>
      <c r="Q2580" s="12" t="e">
        <f t="shared" si="348"/>
        <v>#DIV/0!</v>
      </c>
      <c r="R2580" s="6" t="e">
        <f t="shared" si="349"/>
        <v>#DIV/0!</v>
      </c>
      <c r="S2580" s="6" t="e">
        <f t="shared" si="352"/>
        <v>#DIV/0!</v>
      </c>
      <c r="T2580" s="12">
        <f t="shared" si="353"/>
        <v>0</v>
      </c>
      <c r="U2580" s="12">
        <f t="shared" si="350"/>
        <v>0</v>
      </c>
      <c r="V2580" s="12">
        <f t="shared" si="351"/>
        <v>0</v>
      </c>
    </row>
    <row r="2581" spans="1:22" x14ac:dyDescent="0.25">
      <c r="A2581" s="6" t="s">
        <v>24</v>
      </c>
      <c r="B2581" s="6" t="s">
        <v>23</v>
      </c>
      <c r="O2581" s="11" t="e">
        <f t="shared" si="346"/>
        <v>#DIV/0!</v>
      </c>
      <c r="P2581" s="12" t="e">
        <f t="shared" si="347"/>
        <v>#DIV/0!</v>
      </c>
      <c r="Q2581" s="12" t="e">
        <f t="shared" si="348"/>
        <v>#DIV/0!</v>
      </c>
      <c r="R2581" s="6" t="e">
        <f t="shared" si="349"/>
        <v>#DIV/0!</v>
      </c>
      <c r="S2581" s="6" t="e">
        <f t="shared" si="352"/>
        <v>#DIV/0!</v>
      </c>
      <c r="T2581" s="12">
        <f t="shared" si="353"/>
        <v>0</v>
      </c>
      <c r="U2581" s="12">
        <f t="shared" si="350"/>
        <v>0</v>
      </c>
      <c r="V2581" s="12">
        <f t="shared" si="351"/>
        <v>0</v>
      </c>
    </row>
    <row r="2582" spans="1:22" x14ac:dyDescent="0.25">
      <c r="A2582" s="6" t="s">
        <v>24</v>
      </c>
      <c r="B2582" s="6" t="s">
        <v>23</v>
      </c>
      <c r="O2582" s="11" t="e">
        <f t="shared" si="346"/>
        <v>#DIV/0!</v>
      </c>
      <c r="P2582" s="12" t="e">
        <f t="shared" si="347"/>
        <v>#DIV/0!</v>
      </c>
      <c r="Q2582" s="12" t="e">
        <f t="shared" si="348"/>
        <v>#DIV/0!</v>
      </c>
      <c r="R2582" s="6" t="e">
        <f t="shared" si="349"/>
        <v>#DIV/0!</v>
      </c>
      <c r="S2582" s="6" t="e">
        <f t="shared" si="352"/>
        <v>#DIV/0!</v>
      </c>
      <c r="T2582" s="12">
        <f t="shared" si="353"/>
        <v>0</v>
      </c>
      <c r="U2582" s="12">
        <f t="shared" si="350"/>
        <v>0</v>
      </c>
      <c r="V2582" s="12">
        <f t="shared" si="351"/>
        <v>0</v>
      </c>
    </row>
    <row r="2583" spans="1:22" x14ac:dyDescent="0.25">
      <c r="A2583" s="6" t="s">
        <v>24</v>
      </c>
      <c r="B2583" s="6" t="s">
        <v>23</v>
      </c>
      <c r="O2583" s="11" t="e">
        <f t="shared" si="346"/>
        <v>#DIV/0!</v>
      </c>
      <c r="P2583" s="12" t="e">
        <f t="shared" si="347"/>
        <v>#DIV/0!</v>
      </c>
      <c r="Q2583" s="12" t="e">
        <f t="shared" si="348"/>
        <v>#DIV/0!</v>
      </c>
      <c r="R2583" s="6" t="e">
        <f t="shared" si="349"/>
        <v>#DIV/0!</v>
      </c>
      <c r="S2583" s="6" t="e">
        <f t="shared" si="352"/>
        <v>#DIV/0!</v>
      </c>
      <c r="T2583" s="12">
        <f t="shared" si="353"/>
        <v>0</v>
      </c>
      <c r="U2583" s="12">
        <f t="shared" si="350"/>
        <v>0</v>
      </c>
      <c r="V2583" s="12">
        <f t="shared" si="351"/>
        <v>0</v>
      </c>
    </row>
    <row r="2584" spans="1:22" x14ac:dyDescent="0.25">
      <c r="A2584" s="6" t="s">
        <v>24</v>
      </c>
      <c r="B2584" s="6" t="s">
        <v>23</v>
      </c>
      <c r="O2584" s="11" t="e">
        <f t="shared" si="346"/>
        <v>#DIV/0!</v>
      </c>
      <c r="P2584" s="12" t="e">
        <f t="shared" si="347"/>
        <v>#DIV/0!</v>
      </c>
      <c r="Q2584" s="12" t="e">
        <f t="shared" si="348"/>
        <v>#DIV/0!</v>
      </c>
      <c r="R2584" s="6" t="e">
        <f t="shared" si="349"/>
        <v>#DIV/0!</v>
      </c>
      <c r="S2584" s="6" t="e">
        <f t="shared" si="352"/>
        <v>#DIV/0!</v>
      </c>
      <c r="T2584" s="12">
        <f t="shared" si="353"/>
        <v>0</v>
      </c>
      <c r="U2584" s="12">
        <f t="shared" si="350"/>
        <v>0</v>
      </c>
      <c r="V2584" s="12">
        <f t="shared" si="351"/>
        <v>0</v>
      </c>
    </row>
    <row r="2585" spans="1:22" x14ac:dyDescent="0.25">
      <c r="A2585" s="6" t="s">
        <v>24</v>
      </c>
      <c r="B2585" s="6" t="s">
        <v>23</v>
      </c>
      <c r="O2585" s="11" t="e">
        <f t="shared" si="346"/>
        <v>#DIV/0!</v>
      </c>
      <c r="P2585" s="12" t="e">
        <f t="shared" si="347"/>
        <v>#DIV/0!</v>
      </c>
      <c r="Q2585" s="12" t="e">
        <f t="shared" si="348"/>
        <v>#DIV/0!</v>
      </c>
      <c r="R2585" s="6" t="e">
        <f t="shared" si="349"/>
        <v>#DIV/0!</v>
      </c>
      <c r="S2585" s="6" t="e">
        <f t="shared" si="352"/>
        <v>#DIV/0!</v>
      </c>
      <c r="T2585" s="12">
        <f t="shared" si="353"/>
        <v>0</v>
      </c>
      <c r="U2585" s="12">
        <f t="shared" si="350"/>
        <v>0</v>
      </c>
      <c r="V2585" s="12">
        <f t="shared" si="351"/>
        <v>0</v>
      </c>
    </row>
    <row r="2586" spans="1:22" x14ac:dyDescent="0.25">
      <c r="A2586" s="6" t="s">
        <v>24</v>
      </c>
      <c r="B2586" s="6" t="s">
        <v>23</v>
      </c>
      <c r="O2586" s="11" t="e">
        <f t="shared" si="346"/>
        <v>#DIV/0!</v>
      </c>
      <c r="P2586" s="12" t="e">
        <f t="shared" si="347"/>
        <v>#DIV/0!</v>
      </c>
      <c r="Q2586" s="12" t="e">
        <f t="shared" si="348"/>
        <v>#DIV/0!</v>
      </c>
      <c r="R2586" s="6" t="e">
        <f t="shared" si="349"/>
        <v>#DIV/0!</v>
      </c>
      <c r="S2586" s="6" t="e">
        <f t="shared" si="352"/>
        <v>#DIV/0!</v>
      </c>
      <c r="T2586" s="12">
        <f t="shared" si="353"/>
        <v>0</v>
      </c>
      <c r="U2586" s="12">
        <f t="shared" si="350"/>
        <v>0</v>
      </c>
      <c r="V2586" s="12">
        <f t="shared" si="351"/>
        <v>0</v>
      </c>
    </row>
    <row r="2587" spans="1:22" x14ac:dyDescent="0.25">
      <c r="A2587" s="6" t="s">
        <v>24</v>
      </c>
      <c r="B2587" s="6" t="s">
        <v>23</v>
      </c>
      <c r="O2587" s="11" t="e">
        <f t="shared" si="346"/>
        <v>#DIV/0!</v>
      </c>
      <c r="P2587" s="12" t="e">
        <f t="shared" si="347"/>
        <v>#DIV/0!</v>
      </c>
      <c r="Q2587" s="12" t="e">
        <f t="shared" si="348"/>
        <v>#DIV/0!</v>
      </c>
      <c r="R2587" s="6" t="e">
        <f t="shared" si="349"/>
        <v>#DIV/0!</v>
      </c>
      <c r="S2587" s="6" t="e">
        <f t="shared" si="352"/>
        <v>#DIV/0!</v>
      </c>
      <c r="T2587" s="12">
        <f t="shared" si="353"/>
        <v>0</v>
      </c>
      <c r="U2587" s="12">
        <f t="shared" si="350"/>
        <v>0</v>
      </c>
      <c r="V2587" s="12">
        <f t="shared" si="351"/>
        <v>0</v>
      </c>
    </row>
    <row r="2588" spans="1:22" x14ac:dyDescent="0.25">
      <c r="A2588" s="6" t="s">
        <v>24</v>
      </c>
      <c r="B2588" s="6" t="s">
        <v>23</v>
      </c>
      <c r="O2588" s="11" t="e">
        <f t="shared" ref="O2588:O2651" si="354">M2588/L2588</f>
        <v>#DIV/0!</v>
      </c>
      <c r="P2588" s="12" t="e">
        <f t="shared" si="347"/>
        <v>#DIV/0!</v>
      </c>
      <c r="Q2588" s="12" t="e">
        <f t="shared" si="348"/>
        <v>#DIV/0!</v>
      </c>
      <c r="R2588" s="6" t="e">
        <f t="shared" si="349"/>
        <v>#DIV/0!</v>
      </c>
      <c r="S2588" s="6" t="e">
        <f t="shared" si="352"/>
        <v>#DIV/0!</v>
      </c>
      <c r="T2588" s="12">
        <f t="shared" si="353"/>
        <v>0</v>
      </c>
      <c r="U2588" s="12">
        <f t="shared" si="350"/>
        <v>0</v>
      </c>
      <c r="V2588" s="12">
        <f t="shared" si="351"/>
        <v>0</v>
      </c>
    </row>
    <row r="2589" spans="1:22" x14ac:dyDescent="0.25">
      <c r="A2589" s="6" t="s">
        <v>24</v>
      </c>
      <c r="B2589" s="6" t="s">
        <v>23</v>
      </c>
      <c r="O2589" s="11" t="e">
        <f t="shared" si="354"/>
        <v>#DIV/0!</v>
      </c>
      <c r="P2589" s="12" t="e">
        <f t="shared" si="347"/>
        <v>#DIV/0!</v>
      </c>
      <c r="Q2589" s="12" t="e">
        <f t="shared" si="348"/>
        <v>#DIV/0!</v>
      </c>
      <c r="R2589" s="6" t="e">
        <f t="shared" si="349"/>
        <v>#DIV/0!</v>
      </c>
      <c r="S2589" s="6" t="e">
        <f t="shared" si="352"/>
        <v>#DIV/0!</v>
      </c>
      <c r="T2589" s="12">
        <f t="shared" si="353"/>
        <v>0</v>
      </c>
      <c r="U2589" s="12">
        <f t="shared" si="350"/>
        <v>0</v>
      </c>
      <c r="V2589" s="12">
        <f t="shared" si="351"/>
        <v>0</v>
      </c>
    </row>
    <row r="2590" spans="1:22" x14ac:dyDescent="0.25">
      <c r="A2590" s="6" t="s">
        <v>24</v>
      </c>
      <c r="B2590" s="6" t="s">
        <v>23</v>
      </c>
      <c r="O2590" s="11" t="e">
        <f t="shared" si="354"/>
        <v>#DIV/0!</v>
      </c>
      <c r="P2590" s="12" t="e">
        <f t="shared" si="347"/>
        <v>#DIV/0!</v>
      </c>
      <c r="Q2590" s="12" t="e">
        <f t="shared" si="348"/>
        <v>#DIV/0!</v>
      </c>
      <c r="R2590" s="6" t="e">
        <f t="shared" si="349"/>
        <v>#DIV/0!</v>
      </c>
      <c r="S2590" s="6" t="e">
        <f t="shared" si="352"/>
        <v>#DIV/0!</v>
      </c>
      <c r="T2590" s="12">
        <f t="shared" si="353"/>
        <v>0</v>
      </c>
      <c r="U2590" s="12">
        <f t="shared" si="350"/>
        <v>0</v>
      </c>
      <c r="V2590" s="12">
        <f t="shared" si="351"/>
        <v>0</v>
      </c>
    </row>
    <row r="2591" spans="1:22" x14ac:dyDescent="0.25">
      <c r="A2591" s="6" t="s">
        <v>24</v>
      </c>
      <c r="B2591" s="6" t="s">
        <v>23</v>
      </c>
      <c r="O2591" s="11" t="e">
        <f t="shared" si="354"/>
        <v>#DIV/0!</v>
      </c>
      <c r="P2591" s="12" t="e">
        <f t="shared" si="347"/>
        <v>#DIV/0!</v>
      </c>
      <c r="Q2591" s="12" t="e">
        <f t="shared" si="348"/>
        <v>#DIV/0!</v>
      </c>
      <c r="R2591" s="6" t="e">
        <f t="shared" si="349"/>
        <v>#DIV/0!</v>
      </c>
      <c r="S2591" s="6" t="e">
        <f t="shared" si="352"/>
        <v>#DIV/0!</v>
      </c>
      <c r="T2591" s="12">
        <f t="shared" si="353"/>
        <v>0</v>
      </c>
      <c r="U2591" s="12">
        <f t="shared" si="350"/>
        <v>0</v>
      </c>
      <c r="V2591" s="12">
        <f t="shared" si="351"/>
        <v>0</v>
      </c>
    </row>
    <row r="2592" spans="1:22" x14ac:dyDescent="0.25">
      <c r="A2592" s="6" t="s">
        <v>24</v>
      </c>
      <c r="B2592" s="6" t="s">
        <v>23</v>
      </c>
      <c r="O2592" s="11" t="e">
        <f t="shared" si="354"/>
        <v>#DIV/0!</v>
      </c>
      <c r="P2592" s="12" t="e">
        <f t="shared" si="347"/>
        <v>#DIV/0!</v>
      </c>
      <c r="Q2592" s="12" t="e">
        <f t="shared" si="348"/>
        <v>#DIV/0!</v>
      </c>
      <c r="R2592" s="6" t="e">
        <f t="shared" si="349"/>
        <v>#DIV/0!</v>
      </c>
      <c r="S2592" s="6" t="e">
        <f t="shared" si="352"/>
        <v>#DIV/0!</v>
      </c>
      <c r="T2592" s="12">
        <f t="shared" si="353"/>
        <v>0</v>
      </c>
      <c r="U2592" s="12">
        <f t="shared" si="350"/>
        <v>0</v>
      </c>
      <c r="V2592" s="12">
        <f t="shared" si="351"/>
        <v>0</v>
      </c>
    </row>
    <row r="2593" spans="1:22" x14ac:dyDescent="0.25">
      <c r="A2593" s="6" t="s">
        <v>24</v>
      </c>
      <c r="B2593" s="6" t="s">
        <v>23</v>
      </c>
      <c r="O2593" s="11" t="e">
        <f t="shared" si="354"/>
        <v>#DIV/0!</v>
      </c>
      <c r="P2593" s="12" t="e">
        <f t="shared" si="347"/>
        <v>#DIV/0!</v>
      </c>
      <c r="Q2593" s="12" t="e">
        <f t="shared" si="348"/>
        <v>#DIV/0!</v>
      </c>
      <c r="R2593" s="6" t="e">
        <f t="shared" si="349"/>
        <v>#DIV/0!</v>
      </c>
      <c r="S2593" s="6" t="e">
        <f t="shared" si="352"/>
        <v>#DIV/0!</v>
      </c>
      <c r="T2593" s="12">
        <f t="shared" si="353"/>
        <v>0</v>
      </c>
      <c r="U2593" s="12">
        <f t="shared" si="350"/>
        <v>0</v>
      </c>
      <c r="V2593" s="12">
        <f t="shared" si="351"/>
        <v>0</v>
      </c>
    </row>
    <row r="2594" spans="1:22" x14ac:dyDescent="0.25">
      <c r="A2594" s="6" t="s">
        <v>24</v>
      </c>
      <c r="B2594" s="6" t="s">
        <v>23</v>
      </c>
      <c r="O2594" s="11" t="e">
        <f t="shared" si="354"/>
        <v>#DIV/0!</v>
      </c>
      <c r="P2594" s="12" t="e">
        <f t="shared" si="347"/>
        <v>#DIV/0!</v>
      </c>
      <c r="Q2594" s="12" t="e">
        <f t="shared" si="348"/>
        <v>#DIV/0!</v>
      </c>
      <c r="R2594" s="6" t="e">
        <f t="shared" si="349"/>
        <v>#DIV/0!</v>
      </c>
      <c r="S2594" s="6" t="e">
        <f t="shared" si="352"/>
        <v>#DIV/0!</v>
      </c>
      <c r="T2594" s="12">
        <f t="shared" si="353"/>
        <v>0</v>
      </c>
      <c r="U2594" s="12">
        <f t="shared" si="350"/>
        <v>0</v>
      </c>
      <c r="V2594" s="12">
        <f t="shared" si="351"/>
        <v>0</v>
      </c>
    </row>
    <row r="2595" spans="1:22" x14ac:dyDescent="0.25">
      <c r="A2595" s="6" t="s">
        <v>24</v>
      </c>
      <c r="B2595" s="6" t="s">
        <v>23</v>
      </c>
      <c r="O2595" s="11" t="e">
        <f t="shared" si="354"/>
        <v>#DIV/0!</v>
      </c>
      <c r="P2595" s="12" t="e">
        <f t="shared" si="347"/>
        <v>#DIV/0!</v>
      </c>
      <c r="Q2595" s="12" t="e">
        <f t="shared" si="348"/>
        <v>#DIV/0!</v>
      </c>
      <c r="R2595" s="6" t="e">
        <f t="shared" si="349"/>
        <v>#DIV/0!</v>
      </c>
      <c r="S2595" s="6" t="e">
        <f t="shared" si="352"/>
        <v>#DIV/0!</v>
      </c>
      <c r="T2595" s="12">
        <f t="shared" si="353"/>
        <v>0</v>
      </c>
      <c r="U2595" s="12">
        <f t="shared" si="350"/>
        <v>0</v>
      </c>
      <c r="V2595" s="12">
        <f t="shared" si="351"/>
        <v>0</v>
      </c>
    </row>
    <row r="2596" spans="1:22" x14ac:dyDescent="0.25">
      <c r="A2596" s="6" t="s">
        <v>24</v>
      </c>
      <c r="B2596" s="6" t="s">
        <v>23</v>
      </c>
      <c r="O2596" s="11" t="e">
        <f t="shared" si="354"/>
        <v>#DIV/0!</v>
      </c>
      <c r="P2596" s="12" t="e">
        <f t="shared" si="347"/>
        <v>#DIV/0!</v>
      </c>
      <c r="Q2596" s="12" t="e">
        <f t="shared" si="348"/>
        <v>#DIV/0!</v>
      </c>
      <c r="R2596" s="6" t="e">
        <f t="shared" si="349"/>
        <v>#DIV/0!</v>
      </c>
      <c r="S2596" s="6" t="e">
        <f t="shared" si="352"/>
        <v>#DIV/0!</v>
      </c>
      <c r="T2596" s="12">
        <f t="shared" si="353"/>
        <v>0</v>
      </c>
      <c r="U2596" s="12">
        <f t="shared" si="350"/>
        <v>0</v>
      </c>
      <c r="V2596" s="12">
        <f t="shared" si="351"/>
        <v>0</v>
      </c>
    </row>
    <row r="2597" spans="1:22" x14ac:dyDescent="0.25">
      <c r="A2597" s="6" t="s">
        <v>24</v>
      </c>
      <c r="B2597" s="6" t="s">
        <v>23</v>
      </c>
      <c r="O2597" s="11" t="e">
        <f t="shared" si="354"/>
        <v>#DIV/0!</v>
      </c>
      <c r="P2597" s="12" t="e">
        <f t="shared" si="347"/>
        <v>#DIV/0!</v>
      </c>
      <c r="Q2597" s="12" t="e">
        <f t="shared" si="348"/>
        <v>#DIV/0!</v>
      </c>
      <c r="R2597" s="6" t="e">
        <f t="shared" si="349"/>
        <v>#DIV/0!</v>
      </c>
      <c r="S2597" s="6" t="e">
        <f t="shared" si="352"/>
        <v>#DIV/0!</v>
      </c>
      <c r="T2597" s="12">
        <f t="shared" si="353"/>
        <v>0</v>
      </c>
      <c r="U2597" s="12">
        <f t="shared" si="350"/>
        <v>0</v>
      </c>
      <c r="V2597" s="12">
        <f t="shared" si="351"/>
        <v>0</v>
      </c>
    </row>
    <row r="2598" spans="1:22" x14ac:dyDescent="0.25">
      <c r="A2598" s="6" t="s">
        <v>24</v>
      </c>
      <c r="B2598" s="6" t="s">
        <v>23</v>
      </c>
      <c r="O2598" s="11" t="e">
        <f t="shared" si="354"/>
        <v>#DIV/0!</v>
      </c>
      <c r="P2598" s="12" t="e">
        <f t="shared" si="347"/>
        <v>#DIV/0!</v>
      </c>
      <c r="Q2598" s="12" t="e">
        <f t="shared" si="348"/>
        <v>#DIV/0!</v>
      </c>
      <c r="R2598" s="6" t="e">
        <f t="shared" si="349"/>
        <v>#DIV/0!</v>
      </c>
      <c r="S2598" s="6" t="e">
        <f t="shared" si="352"/>
        <v>#DIV/0!</v>
      </c>
      <c r="T2598" s="12">
        <f t="shared" si="353"/>
        <v>0</v>
      </c>
      <c r="U2598" s="12">
        <f t="shared" si="350"/>
        <v>0</v>
      </c>
      <c r="V2598" s="12">
        <f t="shared" si="351"/>
        <v>0</v>
      </c>
    </row>
    <row r="2599" spans="1:22" x14ac:dyDescent="0.25">
      <c r="A2599" s="6" t="s">
        <v>24</v>
      </c>
      <c r="B2599" s="6" t="s">
        <v>23</v>
      </c>
      <c r="O2599" s="11" t="e">
        <f t="shared" si="354"/>
        <v>#DIV/0!</v>
      </c>
      <c r="P2599" s="12" t="e">
        <f t="shared" si="347"/>
        <v>#DIV/0!</v>
      </c>
      <c r="Q2599" s="12" t="e">
        <f t="shared" si="348"/>
        <v>#DIV/0!</v>
      </c>
      <c r="R2599" s="6" t="e">
        <f t="shared" si="349"/>
        <v>#DIV/0!</v>
      </c>
      <c r="S2599" s="6" t="e">
        <f t="shared" si="352"/>
        <v>#DIV/0!</v>
      </c>
      <c r="T2599" s="12">
        <f t="shared" si="353"/>
        <v>0</v>
      </c>
      <c r="U2599" s="12">
        <f t="shared" si="350"/>
        <v>0</v>
      </c>
      <c r="V2599" s="12">
        <f t="shared" si="351"/>
        <v>0</v>
      </c>
    </row>
    <row r="2600" spans="1:22" x14ac:dyDescent="0.25">
      <c r="A2600" s="6" t="s">
        <v>24</v>
      </c>
      <c r="B2600" s="6" t="s">
        <v>23</v>
      </c>
      <c r="O2600" s="11" t="e">
        <f t="shared" si="354"/>
        <v>#DIV/0!</v>
      </c>
      <c r="P2600" s="12" t="e">
        <f t="shared" si="347"/>
        <v>#DIV/0!</v>
      </c>
      <c r="Q2600" s="12" t="e">
        <f t="shared" si="348"/>
        <v>#DIV/0!</v>
      </c>
      <c r="R2600" s="6" t="e">
        <f t="shared" si="349"/>
        <v>#DIV/0!</v>
      </c>
      <c r="S2600" s="6" t="e">
        <f t="shared" si="352"/>
        <v>#DIV/0!</v>
      </c>
      <c r="T2600" s="12">
        <f t="shared" si="353"/>
        <v>0</v>
      </c>
      <c r="U2600" s="12">
        <f t="shared" si="350"/>
        <v>0</v>
      </c>
      <c r="V2600" s="12">
        <f t="shared" si="351"/>
        <v>0</v>
      </c>
    </row>
    <row r="2601" spans="1:22" x14ac:dyDescent="0.25">
      <c r="A2601" s="6" t="s">
        <v>24</v>
      </c>
      <c r="B2601" s="6" t="s">
        <v>23</v>
      </c>
      <c r="O2601" s="11" t="e">
        <f t="shared" si="354"/>
        <v>#DIV/0!</v>
      </c>
      <c r="P2601" s="12" t="e">
        <f t="shared" si="347"/>
        <v>#DIV/0!</v>
      </c>
      <c r="Q2601" s="12" t="e">
        <f t="shared" si="348"/>
        <v>#DIV/0!</v>
      </c>
      <c r="R2601" s="6" t="e">
        <f t="shared" si="349"/>
        <v>#DIV/0!</v>
      </c>
      <c r="S2601" s="6" t="e">
        <f t="shared" si="352"/>
        <v>#DIV/0!</v>
      </c>
      <c r="T2601" s="12">
        <f t="shared" si="353"/>
        <v>0</v>
      </c>
      <c r="U2601" s="12">
        <f t="shared" si="350"/>
        <v>0</v>
      </c>
      <c r="V2601" s="12">
        <f t="shared" si="351"/>
        <v>0</v>
      </c>
    </row>
    <row r="2602" spans="1:22" x14ac:dyDescent="0.25">
      <c r="A2602" s="6" t="s">
        <v>24</v>
      </c>
      <c r="B2602" s="6" t="s">
        <v>23</v>
      </c>
      <c r="O2602" s="11" t="e">
        <f t="shared" si="354"/>
        <v>#DIV/0!</v>
      </c>
      <c r="P2602" s="12" t="e">
        <f t="shared" si="347"/>
        <v>#DIV/0!</v>
      </c>
      <c r="Q2602" s="12" t="e">
        <f t="shared" si="348"/>
        <v>#DIV/0!</v>
      </c>
      <c r="R2602" s="6" t="e">
        <f t="shared" si="349"/>
        <v>#DIV/0!</v>
      </c>
      <c r="S2602" s="6" t="e">
        <f t="shared" si="352"/>
        <v>#DIV/0!</v>
      </c>
      <c r="T2602" s="12">
        <f t="shared" si="353"/>
        <v>0</v>
      </c>
      <c r="U2602" s="12">
        <f t="shared" si="350"/>
        <v>0</v>
      </c>
      <c r="V2602" s="12">
        <f t="shared" si="351"/>
        <v>0</v>
      </c>
    </row>
    <row r="2603" spans="1:22" x14ac:dyDescent="0.25">
      <c r="A2603" s="6" t="s">
        <v>24</v>
      </c>
      <c r="B2603" s="6" t="s">
        <v>23</v>
      </c>
      <c r="O2603" s="11" t="e">
        <f t="shared" si="354"/>
        <v>#DIV/0!</v>
      </c>
      <c r="P2603" s="12" t="e">
        <f t="shared" si="347"/>
        <v>#DIV/0!</v>
      </c>
      <c r="Q2603" s="12" t="e">
        <f t="shared" si="348"/>
        <v>#DIV/0!</v>
      </c>
      <c r="R2603" s="6" t="e">
        <f t="shared" si="349"/>
        <v>#DIV/0!</v>
      </c>
      <c r="S2603" s="6" t="e">
        <f t="shared" si="352"/>
        <v>#DIV/0!</v>
      </c>
      <c r="T2603" s="12">
        <f t="shared" si="353"/>
        <v>0</v>
      </c>
      <c r="U2603" s="12">
        <f t="shared" si="350"/>
        <v>0</v>
      </c>
      <c r="V2603" s="12">
        <f t="shared" si="351"/>
        <v>0</v>
      </c>
    </row>
    <row r="2604" spans="1:22" x14ac:dyDescent="0.25">
      <c r="A2604" s="6" t="s">
        <v>24</v>
      </c>
      <c r="B2604" s="6" t="s">
        <v>23</v>
      </c>
      <c r="O2604" s="11" t="e">
        <f t="shared" si="354"/>
        <v>#DIV/0!</v>
      </c>
      <c r="P2604" s="12" t="e">
        <f t="shared" si="347"/>
        <v>#DIV/0!</v>
      </c>
      <c r="Q2604" s="12" t="e">
        <f t="shared" si="348"/>
        <v>#DIV/0!</v>
      </c>
      <c r="R2604" s="6" t="e">
        <f t="shared" si="349"/>
        <v>#DIV/0!</v>
      </c>
      <c r="S2604" s="6" t="e">
        <f t="shared" si="352"/>
        <v>#DIV/0!</v>
      </c>
      <c r="T2604" s="12">
        <f t="shared" si="353"/>
        <v>0</v>
      </c>
      <c r="U2604" s="12">
        <f t="shared" si="350"/>
        <v>0</v>
      </c>
      <c r="V2604" s="12">
        <f t="shared" si="351"/>
        <v>0</v>
      </c>
    </row>
    <row r="2605" spans="1:22" x14ac:dyDescent="0.25">
      <c r="A2605" s="6" t="s">
        <v>24</v>
      </c>
      <c r="B2605" s="6" t="s">
        <v>23</v>
      </c>
      <c r="O2605" s="11" t="e">
        <f t="shared" si="354"/>
        <v>#DIV/0!</v>
      </c>
      <c r="P2605" s="12" t="e">
        <f t="shared" si="347"/>
        <v>#DIV/0!</v>
      </c>
      <c r="Q2605" s="12" t="e">
        <f t="shared" si="348"/>
        <v>#DIV/0!</v>
      </c>
      <c r="R2605" s="6" t="e">
        <f t="shared" si="349"/>
        <v>#DIV/0!</v>
      </c>
      <c r="S2605" s="6" t="e">
        <f t="shared" si="352"/>
        <v>#DIV/0!</v>
      </c>
      <c r="T2605" s="12">
        <f t="shared" si="353"/>
        <v>0</v>
      </c>
      <c r="U2605" s="12">
        <f t="shared" si="350"/>
        <v>0</v>
      </c>
      <c r="V2605" s="12">
        <f t="shared" si="351"/>
        <v>0</v>
      </c>
    </row>
    <row r="2606" spans="1:22" x14ac:dyDescent="0.25">
      <c r="A2606" s="6" t="s">
        <v>24</v>
      </c>
      <c r="B2606" s="6" t="s">
        <v>23</v>
      </c>
      <c r="O2606" s="11" t="e">
        <f t="shared" si="354"/>
        <v>#DIV/0!</v>
      </c>
      <c r="P2606" s="12" t="e">
        <f t="shared" si="347"/>
        <v>#DIV/0!</v>
      </c>
      <c r="Q2606" s="12" t="e">
        <f t="shared" si="348"/>
        <v>#DIV/0!</v>
      </c>
      <c r="R2606" s="6" t="e">
        <f t="shared" si="349"/>
        <v>#DIV/0!</v>
      </c>
      <c r="S2606" s="6" t="e">
        <f t="shared" si="352"/>
        <v>#DIV/0!</v>
      </c>
      <c r="T2606" s="12">
        <f t="shared" si="353"/>
        <v>0</v>
      </c>
      <c r="U2606" s="12">
        <f t="shared" si="350"/>
        <v>0</v>
      </c>
      <c r="V2606" s="12">
        <f t="shared" si="351"/>
        <v>0</v>
      </c>
    </row>
    <row r="2607" spans="1:22" x14ac:dyDescent="0.25">
      <c r="A2607" s="6" t="s">
        <v>24</v>
      </c>
      <c r="B2607" s="6" t="s">
        <v>23</v>
      </c>
      <c r="O2607" s="11" t="e">
        <f t="shared" si="354"/>
        <v>#DIV/0!</v>
      </c>
      <c r="P2607" s="12" t="e">
        <f t="shared" si="347"/>
        <v>#DIV/0!</v>
      </c>
      <c r="Q2607" s="12" t="e">
        <f t="shared" si="348"/>
        <v>#DIV/0!</v>
      </c>
      <c r="R2607" s="6" t="e">
        <f t="shared" si="349"/>
        <v>#DIV/0!</v>
      </c>
      <c r="S2607" s="6" t="e">
        <f t="shared" si="352"/>
        <v>#DIV/0!</v>
      </c>
      <c r="T2607" s="12">
        <f t="shared" si="353"/>
        <v>0</v>
      </c>
      <c r="U2607" s="12">
        <f t="shared" si="350"/>
        <v>0</v>
      </c>
      <c r="V2607" s="12">
        <f t="shared" si="351"/>
        <v>0</v>
      </c>
    </row>
    <row r="2608" spans="1:22" x14ac:dyDescent="0.25">
      <c r="A2608" s="6" t="s">
        <v>24</v>
      </c>
      <c r="B2608" s="6" t="s">
        <v>23</v>
      </c>
      <c r="O2608" s="11" t="e">
        <f t="shared" si="354"/>
        <v>#DIV/0!</v>
      </c>
      <c r="P2608" s="12" t="e">
        <f t="shared" si="347"/>
        <v>#DIV/0!</v>
      </c>
      <c r="Q2608" s="12" t="e">
        <f t="shared" si="348"/>
        <v>#DIV/0!</v>
      </c>
      <c r="R2608" s="6" t="e">
        <f t="shared" si="349"/>
        <v>#DIV/0!</v>
      </c>
      <c r="S2608" s="6" t="e">
        <f t="shared" si="352"/>
        <v>#DIV/0!</v>
      </c>
      <c r="T2608" s="12">
        <f t="shared" si="353"/>
        <v>0</v>
      </c>
      <c r="U2608" s="12">
        <f t="shared" si="350"/>
        <v>0</v>
      </c>
      <c r="V2608" s="12">
        <f t="shared" si="351"/>
        <v>0</v>
      </c>
    </row>
    <row r="2609" spans="1:22" x14ac:dyDescent="0.25">
      <c r="A2609" s="6" t="s">
        <v>24</v>
      </c>
      <c r="B2609" s="6" t="s">
        <v>23</v>
      </c>
      <c r="O2609" s="11" t="e">
        <f t="shared" si="354"/>
        <v>#DIV/0!</v>
      </c>
      <c r="P2609" s="12" t="e">
        <f t="shared" si="347"/>
        <v>#DIV/0!</v>
      </c>
      <c r="Q2609" s="12" t="e">
        <f t="shared" si="348"/>
        <v>#DIV/0!</v>
      </c>
      <c r="R2609" s="6" t="e">
        <f t="shared" si="349"/>
        <v>#DIV/0!</v>
      </c>
      <c r="S2609" s="6" t="e">
        <f t="shared" si="352"/>
        <v>#DIV/0!</v>
      </c>
      <c r="T2609" s="12">
        <f t="shared" si="353"/>
        <v>0</v>
      </c>
      <c r="U2609" s="12">
        <f t="shared" si="350"/>
        <v>0</v>
      </c>
      <c r="V2609" s="12">
        <f t="shared" si="351"/>
        <v>0</v>
      </c>
    </row>
    <row r="2610" spans="1:22" x14ac:dyDescent="0.25">
      <c r="A2610" s="6" t="s">
        <v>24</v>
      </c>
      <c r="B2610" s="6" t="s">
        <v>23</v>
      </c>
      <c r="O2610" s="11" t="e">
        <f t="shared" si="354"/>
        <v>#DIV/0!</v>
      </c>
      <c r="P2610" s="12" t="e">
        <f t="shared" si="347"/>
        <v>#DIV/0!</v>
      </c>
      <c r="Q2610" s="12" t="e">
        <f t="shared" si="348"/>
        <v>#DIV/0!</v>
      </c>
      <c r="R2610" s="6" t="e">
        <f t="shared" si="349"/>
        <v>#DIV/0!</v>
      </c>
      <c r="S2610" s="6" t="e">
        <f t="shared" si="352"/>
        <v>#DIV/0!</v>
      </c>
      <c r="T2610" s="12">
        <f t="shared" si="353"/>
        <v>0</v>
      </c>
      <c r="U2610" s="12">
        <f t="shared" si="350"/>
        <v>0</v>
      </c>
      <c r="V2610" s="12">
        <f t="shared" si="351"/>
        <v>0</v>
      </c>
    </row>
    <row r="2611" spans="1:22" x14ac:dyDescent="0.25">
      <c r="A2611" s="6" t="s">
        <v>24</v>
      </c>
      <c r="B2611" s="6" t="s">
        <v>23</v>
      </c>
      <c r="O2611" s="11" t="e">
        <f t="shared" si="354"/>
        <v>#DIV/0!</v>
      </c>
      <c r="P2611" s="12" t="e">
        <f t="shared" si="347"/>
        <v>#DIV/0!</v>
      </c>
      <c r="Q2611" s="12" t="e">
        <f t="shared" si="348"/>
        <v>#DIV/0!</v>
      </c>
      <c r="R2611" s="6" t="e">
        <f t="shared" si="349"/>
        <v>#DIV/0!</v>
      </c>
      <c r="S2611" s="6" t="e">
        <f t="shared" si="352"/>
        <v>#DIV/0!</v>
      </c>
      <c r="T2611" s="12">
        <f t="shared" si="353"/>
        <v>0</v>
      </c>
      <c r="U2611" s="12">
        <f t="shared" si="350"/>
        <v>0</v>
      </c>
      <c r="V2611" s="12">
        <f t="shared" si="351"/>
        <v>0</v>
      </c>
    </row>
    <row r="2612" spans="1:22" x14ac:dyDescent="0.25">
      <c r="A2612" s="6" t="s">
        <v>24</v>
      </c>
      <c r="B2612" s="6" t="s">
        <v>23</v>
      </c>
      <c r="O2612" s="11" t="e">
        <f t="shared" si="354"/>
        <v>#DIV/0!</v>
      </c>
      <c r="P2612" s="12" t="e">
        <f t="shared" si="347"/>
        <v>#DIV/0!</v>
      </c>
      <c r="Q2612" s="12" t="e">
        <f t="shared" si="348"/>
        <v>#DIV/0!</v>
      </c>
      <c r="R2612" s="6" t="e">
        <f t="shared" si="349"/>
        <v>#DIV/0!</v>
      </c>
      <c r="S2612" s="6" t="e">
        <f t="shared" si="352"/>
        <v>#DIV/0!</v>
      </c>
      <c r="T2612" s="12">
        <f t="shared" si="353"/>
        <v>0</v>
      </c>
      <c r="U2612" s="12">
        <f t="shared" si="350"/>
        <v>0</v>
      </c>
      <c r="V2612" s="12">
        <f t="shared" si="351"/>
        <v>0</v>
      </c>
    </row>
    <row r="2613" spans="1:22" x14ac:dyDescent="0.25">
      <c r="A2613" s="6" t="s">
        <v>24</v>
      </c>
      <c r="B2613" s="6" t="s">
        <v>23</v>
      </c>
      <c r="O2613" s="11" t="e">
        <f t="shared" si="354"/>
        <v>#DIV/0!</v>
      </c>
      <c r="P2613" s="12" t="e">
        <f t="shared" si="347"/>
        <v>#DIV/0!</v>
      </c>
      <c r="Q2613" s="12" t="e">
        <f t="shared" si="348"/>
        <v>#DIV/0!</v>
      </c>
      <c r="R2613" s="6" t="e">
        <f t="shared" si="349"/>
        <v>#DIV/0!</v>
      </c>
      <c r="S2613" s="6" t="e">
        <f t="shared" si="352"/>
        <v>#DIV/0!</v>
      </c>
      <c r="T2613" s="12">
        <f t="shared" si="353"/>
        <v>0</v>
      </c>
      <c r="U2613" s="12">
        <f t="shared" si="350"/>
        <v>0</v>
      </c>
      <c r="V2613" s="12">
        <f t="shared" si="351"/>
        <v>0</v>
      </c>
    </row>
    <row r="2614" spans="1:22" x14ac:dyDescent="0.25">
      <c r="A2614" s="6" t="s">
        <v>24</v>
      </c>
      <c r="B2614" s="6" t="s">
        <v>23</v>
      </c>
      <c r="O2614" s="11" t="e">
        <f t="shared" si="354"/>
        <v>#DIV/0!</v>
      </c>
      <c r="P2614" s="12" t="e">
        <f t="shared" si="347"/>
        <v>#DIV/0!</v>
      </c>
      <c r="Q2614" s="12" t="e">
        <f t="shared" si="348"/>
        <v>#DIV/0!</v>
      </c>
      <c r="R2614" s="6" t="e">
        <f t="shared" si="349"/>
        <v>#DIV/0!</v>
      </c>
      <c r="S2614" s="6" t="e">
        <f t="shared" si="352"/>
        <v>#DIV/0!</v>
      </c>
      <c r="T2614" s="12">
        <f t="shared" si="353"/>
        <v>0</v>
      </c>
      <c r="U2614" s="12">
        <f t="shared" si="350"/>
        <v>0</v>
      </c>
      <c r="V2614" s="12">
        <f t="shared" si="351"/>
        <v>0</v>
      </c>
    </row>
    <row r="2615" spans="1:22" x14ac:dyDescent="0.25">
      <c r="A2615" s="6" t="s">
        <v>24</v>
      </c>
      <c r="B2615" s="6" t="s">
        <v>23</v>
      </c>
      <c r="O2615" s="11" t="e">
        <f t="shared" si="354"/>
        <v>#DIV/0!</v>
      </c>
      <c r="P2615" s="12" t="e">
        <f t="shared" si="347"/>
        <v>#DIV/0!</v>
      </c>
      <c r="Q2615" s="12" t="e">
        <f t="shared" si="348"/>
        <v>#DIV/0!</v>
      </c>
      <c r="R2615" s="6" t="e">
        <f t="shared" si="349"/>
        <v>#DIV/0!</v>
      </c>
      <c r="S2615" s="6" t="e">
        <f t="shared" si="352"/>
        <v>#DIV/0!</v>
      </c>
      <c r="T2615" s="12">
        <f t="shared" si="353"/>
        <v>0</v>
      </c>
      <c r="U2615" s="12">
        <f t="shared" si="350"/>
        <v>0</v>
      </c>
      <c r="V2615" s="12">
        <f t="shared" si="351"/>
        <v>0</v>
      </c>
    </row>
    <row r="2616" spans="1:22" x14ac:dyDescent="0.25">
      <c r="A2616" s="6" t="s">
        <v>24</v>
      </c>
      <c r="B2616" s="6" t="s">
        <v>23</v>
      </c>
      <c r="O2616" s="11" t="e">
        <f t="shared" si="354"/>
        <v>#DIV/0!</v>
      </c>
      <c r="P2616" s="12" t="e">
        <f t="shared" si="347"/>
        <v>#DIV/0!</v>
      </c>
      <c r="Q2616" s="12" t="e">
        <f t="shared" si="348"/>
        <v>#DIV/0!</v>
      </c>
      <c r="R2616" s="6" t="e">
        <f t="shared" si="349"/>
        <v>#DIV/0!</v>
      </c>
      <c r="S2616" s="6" t="e">
        <f t="shared" si="352"/>
        <v>#DIV/0!</v>
      </c>
      <c r="T2616" s="12">
        <f t="shared" si="353"/>
        <v>0</v>
      </c>
      <c r="U2616" s="12">
        <f t="shared" si="350"/>
        <v>0</v>
      </c>
      <c r="V2616" s="12">
        <f t="shared" si="351"/>
        <v>0</v>
      </c>
    </row>
    <row r="2617" spans="1:22" x14ac:dyDescent="0.25">
      <c r="A2617" s="6" t="s">
        <v>24</v>
      </c>
      <c r="B2617" s="6" t="s">
        <v>23</v>
      </c>
      <c r="O2617" s="11" t="e">
        <f t="shared" si="354"/>
        <v>#DIV/0!</v>
      </c>
      <c r="P2617" s="12" t="e">
        <f t="shared" si="347"/>
        <v>#DIV/0!</v>
      </c>
      <c r="Q2617" s="12" t="e">
        <f t="shared" si="348"/>
        <v>#DIV/0!</v>
      </c>
      <c r="R2617" s="6" t="e">
        <f t="shared" si="349"/>
        <v>#DIV/0!</v>
      </c>
      <c r="S2617" s="6" t="e">
        <f t="shared" si="352"/>
        <v>#DIV/0!</v>
      </c>
      <c r="T2617" s="12">
        <f t="shared" si="353"/>
        <v>0</v>
      </c>
      <c r="U2617" s="12">
        <f t="shared" si="350"/>
        <v>0</v>
      </c>
      <c r="V2617" s="12">
        <f t="shared" si="351"/>
        <v>0</v>
      </c>
    </row>
    <row r="2618" spans="1:22" x14ac:dyDescent="0.25">
      <c r="A2618" s="6" t="s">
        <v>24</v>
      </c>
      <c r="B2618" s="6" t="s">
        <v>23</v>
      </c>
      <c r="O2618" s="11" t="e">
        <f t="shared" si="354"/>
        <v>#DIV/0!</v>
      </c>
      <c r="P2618" s="12" t="e">
        <f t="shared" si="347"/>
        <v>#DIV/0!</v>
      </c>
      <c r="Q2618" s="12" t="e">
        <f t="shared" si="348"/>
        <v>#DIV/0!</v>
      </c>
      <c r="R2618" s="6" t="e">
        <f t="shared" si="349"/>
        <v>#DIV/0!</v>
      </c>
      <c r="S2618" s="6" t="e">
        <f t="shared" si="352"/>
        <v>#DIV/0!</v>
      </c>
      <c r="T2618" s="12">
        <f t="shared" si="353"/>
        <v>0</v>
      </c>
      <c r="U2618" s="12">
        <f t="shared" si="350"/>
        <v>0</v>
      </c>
      <c r="V2618" s="12">
        <f t="shared" si="351"/>
        <v>0</v>
      </c>
    </row>
    <row r="2619" spans="1:22" x14ac:dyDescent="0.25">
      <c r="A2619" s="6" t="s">
        <v>24</v>
      </c>
      <c r="B2619" s="6" t="s">
        <v>23</v>
      </c>
      <c r="O2619" s="11" t="e">
        <f t="shared" si="354"/>
        <v>#DIV/0!</v>
      </c>
      <c r="P2619" s="12" t="e">
        <f t="shared" si="347"/>
        <v>#DIV/0!</v>
      </c>
      <c r="Q2619" s="12" t="e">
        <f t="shared" si="348"/>
        <v>#DIV/0!</v>
      </c>
      <c r="R2619" s="6" t="e">
        <f t="shared" si="349"/>
        <v>#DIV/0!</v>
      </c>
      <c r="S2619" s="6" t="e">
        <f t="shared" si="352"/>
        <v>#DIV/0!</v>
      </c>
      <c r="T2619" s="12">
        <f t="shared" si="353"/>
        <v>0</v>
      </c>
      <c r="U2619" s="12">
        <f t="shared" si="350"/>
        <v>0</v>
      </c>
      <c r="V2619" s="12">
        <f t="shared" si="351"/>
        <v>0</v>
      </c>
    </row>
    <row r="2620" spans="1:22" x14ac:dyDescent="0.25">
      <c r="A2620" s="6" t="s">
        <v>24</v>
      </c>
      <c r="B2620" s="6" t="s">
        <v>23</v>
      </c>
      <c r="O2620" s="11" t="e">
        <f t="shared" si="354"/>
        <v>#DIV/0!</v>
      </c>
      <c r="P2620" s="12" t="e">
        <f t="shared" si="347"/>
        <v>#DIV/0!</v>
      </c>
      <c r="Q2620" s="12" t="e">
        <f t="shared" si="348"/>
        <v>#DIV/0!</v>
      </c>
      <c r="R2620" s="6" t="e">
        <f t="shared" si="349"/>
        <v>#DIV/0!</v>
      </c>
      <c r="S2620" s="6" t="e">
        <f t="shared" si="352"/>
        <v>#DIV/0!</v>
      </c>
      <c r="T2620" s="12">
        <f t="shared" si="353"/>
        <v>0</v>
      </c>
      <c r="U2620" s="12">
        <f t="shared" si="350"/>
        <v>0</v>
      </c>
      <c r="V2620" s="12">
        <f t="shared" si="351"/>
        <v>0</v>
      </c>
    </row>
    <row r="2621" spans="1:22" x14ac:dyDescent="0.25">
      <c r="A2621" s="6" t="s">
        <v>24</v>
      </c>
      <c r="B2621" s="6" t="s">
        <v>23</v>
      </c>
      <c r="O2621" s="11" t="e">
        <f t="shared" si="354"/>
        <v>#DIV/0!</v>
      </c>
      <c r="P2621" s="12" t="e">
        <f t="shared" si="347"/>
        <v>#DIV/0!</v>
      </c>
      <c r="Q2621" s="12" t="e">
        <f t="shared" si="348"/>
        <v>#DIV/0!</v>
      </c>
      <c r="R2621" s="6" t="e">
        <f t="shared" si="349"/>
        <v>#DIV/0!</v>
      </c>
      <c r="S2621" s="6" t="e">
        <f t="shared" si="352"/>
        <v>#DIV/0!</v>
      </c>
      <c r="T2621" s="12">
        <f t="shared" si="353"/>
        <v>0</v>
      </c>
      <c r="U2621" s="12">
        <f t="shared" si="350"/>
        <v>0</v>
      </c>
      <c r="V2621" s="12">
        <f t="shared" si="351"/>
        <v>0</v>
      </c>
    </row>
    <row r="2622" spans="1:22" x14ac:dyDescent="0.25">
      <c r="A2622" s="6" t="s">
        <v>24</v>
      </c>
      <c r="B2622" s="6" t="s">
        <v>23</v>
      </c>
      <c r="O2622" s="11" t="e">
        <f t="shared" si="354"/>
        <v>#DIV/0!</v>
      </c>
      <c r="P2622" s="12" t="e">
        <f t="shared" si="347"/>
        <v>#DIV/0!</v>
      </c>
      <c r="Q2622" s="12" t="e">
        <f t="shared" si="348"/>
        <v>#DIV/0!</v>
      </c>
      <c r="R2622" s="6" t="e">
        <f t="shared" si="349"/>
        <v>#DIV/0!</v>
      </c>
      <c r="S2622" s="6" t="e">
        <f t="shared" si="352"/>
        <v>#DIV/0!</v>
      </c>
      <c r="T2622" s="12">
        <f t="shared" si="353"/>
        <v>0</v>
      </c>
      <c r="U2622" s="12">
        <f t="shared" si="350"/>
        <v>0</v>
      </c>
      <c r="V2622" s="12">
        <f t="shared" si="351"/>
        <v>0</v>
      </c>
    </row>
    <row r="2623" spans="1:22" x14ac:dyDescent="0.25">
      <c r="A2623" s="6" t="s">
        <v>24</v>
      </c>
      <c r="B2623" s="6" t="s">
        <v>23</v>
      </c>
      <c r="O2623" s="11" t="e">
        <f t="shared" si="354"/>
        <v>#DIV/0!</v>
      </c>
      <c r="P2623" s="12" t="e">
        <f t="shared" si="347"/>
        <v>#DIV/0!</v>
      </c>
      <c r="Q2623" s="12" t="e">
        <f t="shared" si="348"/>
        <v>#DIV/0!</v>
      </c>
      <c r="R2623" s="6" t="e">
        <f t="shared" si="349"/>
        <v>#DIV/0!</v>
      </c>
      <c r="S2623" s="6" t="e">
        <f t="shared" si="352"/>
        <v>#DIV/0!</v>
      </c>
      <c r="T2623" s="12">
        <f t="shared" si="353"/>
        <v>0</v>
      </c>
      <c r="U2623" s="12">
        <f t="shared" si="350"/>
        <v>0</v>
      </c>
      <c r="V2623" s="12">
        <f t="shared" si="351"/>
        <v>0</v>
      </c>
    </row>
    <row r="2624" spans="1:22" x14ac:dyDescent="0.25">
      <c r="A2624" s="6" t="s">
        <v>24</v>
      </c>
      <c r="B2624" s="6" t="s">
        <v>23</v>
      </c>
      <c r="O2624" s="11" t="e">
        <f t="shared" si="354"/>
        <v>#DIV/0!</v>
      </c>
      <c r="P2624" s="12" t="e">
        <f t="shared" si="347"/>
        <v>#DIV/0!</v>
      </c>
      <c r="Q2624" s="12" t="e">
        <f t="shared" si="348"/>
        <v>#DIV/0!</v>
      </c>
      <c r="R2624" s="6" t="e">
        <f t="shared" si="349"/>
        <v>#DIV/0!</v>
      </c>
      <c r="S2624" s="6" t="e">
        <f t="shared" si="352"/>
        <v>#DIV/0!</v>
      </c>
      <c r="T2624" s="12">
        <f t="shared" si="353"/>
        <v>0</v>
      </c>
      <c r="U2624" s="12">
        <f t="shared" si="350"/>
        <v>0</v>
      </c>
      <c r="V2624" s="12">
        <f t="shared" si="351"/>
        <v>0</v>
      </c>
    </row>
    <row r="2625" spans="1:22" x14ac:dyDescent="0.25">
      <c r="A2625" s="6" t="s">
        <v>24</v>
      </c>
      <c r="B2625" s="6" t="s">
        <v>23</v>
      </c>
      <c r="O2625" s="11" t="e">
        <f t="shared" si="354"/>
        <v>#DIV/0!</v>
      </c>
      <c r="P2625" s="12" t="e">
        <f t="shared" si="347"/>
        <v>#DIV/0!</v>
      </c>
      <c r="Q2625" s="12" t="e">
        <f t="shared" si="348"/>
        <v>#DIV/0!</v>
      </c>
      <c r="R2625" s="6" t="e">
        <f t="shared" si="349"/>
        <v>#DIV/0!</v>
      </c>
      <c r="S2625" s="6" t="e">
        <f t="shared" si="352"/>
        <v>#DIV/0!</v>
      </c>
      <c r="T2625" s="12">
        <f t="shared" si="353"/>
        <v>0</v>
      </c>
      <c r="U2625" s="12">
        <f t="shared" si="350"/>
        <v>0</v>
      </c>
      <c r="V2625" s="12">
        <f t="shared" si="351"/>
        <v>0</v>
      </c>
    </row>
    <row r="2626" spans="1:22" x14ac:dyDescent="0.25">
      <c r="A2626" s="6" t="s">
        <v>24</v>
      </c>
      <c r="B2626" s="6" t="s">
        <v>23</v>
      </c>
      <c r="O2626" s="11" t="e">
        <f t="shared" si="354"/>
        <v>#DIV/0!</v>
      </c>
      <c r="P2626" s="12" t="e">
        <f t="shared" ref="P2626:P2689" si="355">N2626/L2626</f>
        <v>#DIV/0!</v>
      </c>
      <c r="Q2626" s="12" t="e">
        <f t="shared" ref="Q2626:Q2689" si="356">(M2626+N2626)/L2626</f>
        <v>#DIV/0!</v>
      </c>
      <c r="R2626" s="6" t="e">
        <f t="shared" ref="R2626:R2689" si="357">IF(Q2626&gt;12.49,"YES","NO")</f>
        <v>#DIV/0!</v>
      </c>
      <c r="S2626" s="6" t="e">
        <f t="shared" si="352"/>
        <v>#DIV/0!</v>
      </c>
      <c r="T2626" s="12">
        <f t="shared" si="353"/>
        <v>0</v>
      </c>
      <c r="U2626" s="12">
        <f t="shared" ref="U2626:U2689" si="358">M2626+N2626</f>
        <v>0</v>
      </c>
      <c r="V2626" s="12">
        <f t="shared" ref="V2626:V2689" si="359">T2626-U2626</f>
        <v>0</v>
      </c>
    </row>
    <row r="2627" spans="1:22" x14ac:dyDescent="0.25">
      <c r="A2627" s="6" t="s">
        <v>24</v>
      </c>
      <c r="B2627" s="6" t="s">
        <v>23</v>
      </c>
      <c r="O2627" s="11" t="e">
        <f t="shared" si="354"/>
        <v>#DIV/0!</v>
      </c>
      <c r="P2627" s="12" t="e">
        <f t="shared" si="355"/>
        <v>#DIV/0!</v>
      </c>
      <c r="Q2627" s="12" t="e">
        <f t="shared" si="356"/>
        <v>#DIV/0!</v>
      </c>
      <c r="R2627" s="6" t="e">
        <f t="shared" si="357"/>
        <v>#DIV/0!</v>
      </c>
      <c r="S2627" s="6" t="e">
        <f t="shared" si="352"/>
        <v>#DIV/0!</v>
      </c>
      <c r="T2627" s="12">
        <f t="shared" si="353"/>
        <v>0</v>
      </c>
      <c r="U2627" s="12">
        <f t="shared" si="358"/>
        <v>0</v>
      </c>
      <c r="V2627" s="12">
        <f t="shared" si="359"/>
        <v>0</v>
      </c>
    </row>
    <row r="2628" spans="1:22" x14ac:dyDescent="0.25">
      <c r="A2628" s="6" t="s">
        <v>24</v>
      </c>
      <c r="B2628" s="6" t="s">
        <v>23</v>
      </c>
      <c r="O2628" s="11" t="e">
        <f t="shared" si="354"/>
        <v>#DIV/0!</v>
      </c>
      <c r="P2628" s="12" t="e">
        <f t="shared" si="355"/>
        <v>#DIV/0!</v>
      </c>
      <c r="Q2628" s="12" t="e">
        <f t="shared" si="356"/>
        <v>#DIV/0!</v>
      </c>
      <c r="R2628" s="6" t="e">
        <f t="shared" si="357"/>
        <v>#DIV/0!</v>
      </c>
      <c r="S2628" s="6" t="e">
        <f t="shared" ref="S2628:S2691" si="360">IF(O2628&gt;3.32,"YES","NO")</f>
        <v>#DIV/0!</v>
      </c>
      <c r="T2628" s="12">
        <f t="shared" ref="T2628:T2691" si="361">L2628*12.5</f>
        <v>0</v>
      </c>
      <c r="U2628" s="12">
        <f t="shared" si="358"/>
        <v>0</v>
      </c>
      <c r="V2628" s="12">
        <f t="shared" si="359"/>
        <v>0</v>
      </c>
    </row>
    <row r="2629" spans="1:22" x14ac:dyDescent="0.25">
      <c r="A2629" s="6" t="s">
        <v>24</v>
      </c>
      <c r="B2629" s="6" t="s">
        <v>23</v>
      </c>
      <c r="O2629" s="11" t="e">
        <f t="shared" si="354"/>
        <v>#DIV/0!</v>
      </c>
      <c r="P2629" s="12" t="e">
        <f t="shared" si="355"/>
        <v>#DIV/0!</v>
      </c>
      <c r="Q2629" s="12" t="e">
        <f t="shared" si="356"/>
        <v>#DIV/0!</v>
      </c>
      <c r="R2629" s="6" t="e">
        <f t="shared" si="357"/>
        <v>#DIV/0!</v>
      </c>
      <c r="S2629" s="6" t="e">
        <f t="shared" si="360"/>
        <v>#DIV/0!</v>
      </c>
      <c r="T2629" s="12">
        <f t="shared" si="361"/>
        <v>0</v>
      </c>
      <c r="U2629" s="12">
        <f t="shared" si="358"/>
        <v>0</v>
      </c>
      <c r="V2629" s="12">
        <f t="shared" si="359"/>
        <v>0</v>
      </c>
    </row>
    <row r="2630" spans="1:22" x14ac:dyDescent="0.25">
      <c r="A2630" s="6" t="s">
        <v>24</v>
      </c>
      <c r="B2630" s="6" t="s">
        <v>23</v>
      </c>
      <c r="O2630" s="11" t="e">
        <f t="shared" si="354"/>
        <v>#DIV/0!</v>
      </c>
      <c r="P2630" s="12" t="e">
        <f t="shared" si="355"/>
        <v>#DIV/0!</v>
      </c>
      <c r="Q2630" s="12" t="e">
        <f t="shared" si="356"/>
        <v>#DIV/0!</v>
      </c>
      <c r="R2630" s="6" t="e">
        <f t="shared" si="357"/>
        <v>#DIV/0!</v>
      </c>
      <c r="S2630" s="6" t="e">
        <f t="shared" si="360"/>
        <v>#DIV/0!</v>
      </c>
      <c r="T2630" s="12">
        <f t="shared" si="361"/>
        <v>0</v>
      </c>
      <c r="U2630" s="12">
        <f t="shared" si="358"/>
        <v>0</v>
      </c>
      <c r="V2630" s="12">
        <f t="shared" si="359"/>
        <v>0</v>
      </c>
    </row>
    <row r="2631" spans="1:22" x14ac:dyDescent="0.25">
      <c r="A2631" s="6" t="s">
        <v>24</v>
      </c>
      <c r="B2631" s="6" t="s">
        <v>23</v>
      </c>
      <c r="O2631" s="11" t="e">
        <f t="shared" si="354"/>
        <v>#DIV/0!</v>
      </c>
      <c r="P2631" s="12" t="e">
        <f t="shared" si="355"/>
        <v>#DIV/0!</v>
      </c>
      <c r="Q2631" s="12" t="e">
        <f t="shared" si="356"/>
        <v>#DIV/0!</v>
      </c>
      <c r="R2631" s="6" t="e">
        <f t="shared" si="357"/>
        <v>#DIV/0!</v>
      </c>
      <c r="S2631" s="6" t="e">
        <f t="shared" si="360"/>
        <v>#DIV/0!</v>
      </c>
      <c r="T2631" s="12">
        <f t="shared" si="361"/>
        <v>0</v>
      </c>
      <c r="U2631" s="12">
        <f t="shared" si="358"/>
        <v>0</v>
      </c>
      <c r="V2631" s="12">
        <f t="shared" si="359"/>
        <v>0</v>
      </c>
    </row>
    <row r="2632" spans="1:22" x14ac:dyDescent="0.25">
      <c r="A2632" s="6" t="s">
        <v>24</v>
      </c>
      <c r="B2632" s="6" t="s">
        <v>23</v>
      </c>
      <c r="O2632" s="11" t="e">
        <f t="shared" si="354"/>
        <v>#DIV/0!</v>
      </c>
      <c r="P2632" s="12" t="e">
        <f t="shared" si="355"/>
        <v>#DIV/0!</v>
      </c>
      <c r="Q2632" s="12" t="e">
        <f t="shared" si="356"/>
        <v>#DIV/0!</v>
      </c>
      <c r="R2632" s="6" t="e">
        <f t="shared" si="357"/>
        <v>#DIV/0!</v>
      </c>
      <c r="S2632" s="6" t="e">
        <f t="shared" si="360"/>
        <v>#DIV/0!</v>
      </c>
      <c r="T2632" s="12">
        <f t="shared" si="361"/>
        <v>0</v>
      </c>
      <c r="U2632" s="12">
        <f t="shared" si="358"/>
        <v>0</v>
      </c>
      <c r="V2632" s="12">
        <f t="shared" si="359"/>
        <v>0</v>
      </c>
    </row>
    <row r="2633" spans="1:22" x14ac:dyDescent="0.25">
      <c r="A2633" s="6" t="s">
        <v>24</v>
      </c>
      <c r="B2633" s="6" t="s">
        <v>23</v>
      </c>
      <c r="O2633" s="11" t="e">
        <f t="shared" si="354"/>
        <v>#DIV/0!</v>
      </c>
      <c r="P2633" s="12" t="e">
        <f t="shared" si="355"/>
        <v>#DIV/0!</v>
      </c>
      <c r="Q2633" s="12" t="e">
        <f t="shared" si="356"/>
        <v>#DIV/0!</v>
      </c>
      <c r="R2633" s="6" t="e">
        <f t="shared" si="357"/>
        <v>#DIV/0!</v>
      </c>
      <c r="S2633" s="6" t="e">
        <f t="shared" si="360"/>
        <v>#DIV/0!</v>
      </c>
      <c r="T2633" s="12">
        <f t="shared" si="361"/>
        <v>0</v>
      </c>
      <c r="U2633" s="12">
        <f t="shared" si="358"/>
        <v>0</v>
      </c>
      <c r="V2633" s="12">
        <f t="shared" si="359"/>
        <v>0</v>
      </c>
    </row>
    <row r="2634" spans="1:22" x14ac:dyDescent="0.25">
      <c r="A2634" s="6" t="s">
        <v>24</v>
      </c>
      <c r="B2634" s="6" t="s">
        <v>23</v>
      </c>
      <c r="O2634" s="11" t="e">
        <f t="shared" si="354"/>
        <v>#DIV/0!</v>
      </c>
      <c r="P2634" s="12" t="e">
        <f t="shared" si="355"/>
        <v>#DIV/0!</v>
      </c>
      <c r="Q2634" s="12" t="e">
        <f t="shared" si="356"/>
        <v>#DIV/0!</v>
      </c>
      <c r="R2634" s="6" t="e">
        <f t="shared" si="357"/>
        <v>#DIV/0!</v>
      </c>
      <c r="S2634" s="6" t="e">
        <f t="shared" si="360"/>
        <v>#DIV/0!</v>
      </c>
      <c r="T2634" s="12">
        <f t="shared" si="361"/>
        <v>0</v>
      </c>
      <c r="U2634" s="12">
        <f t="shared" si="358"/>
        <v>0</v>
      </c>
      <c r="V2634" s="12">
        <f t="shared" si="359"/>
        <v>0</v>
      </c>
    </row>
    <row r="2635" spans="1:22" x14ac:dyDescent="0.25">
      <c r="A2635" s="6" t="s">
        <v>24</v>
      </c>
      <c r="B2635" s="6" t="s">
        <v>23</v>
      </c>
      <c r="O2635" s="11" t="e">
        <f t="shared" si="354"/>
        <v>#DIV/0!</v>
      </c>
      <c r="P2635" s="12" t="e">
        <f t="shared" si="355"/>
        <v>#DIV/0!</v>
      </c>
      <c r="Q2635" s="12" t="e">
        <f t="shared" si="356"/>
        <v>#DIV/0!</v>
      </c>
      <c r="R2635" s="6" t="e">
        <f t="shared" si="357"/>
        <v>#DIV/0!</v>
      </c>
      <c r="S2635" s="6" t="e">
        <f t="shared" si="360"/>
        <v>#DIV/0!</v>
      </c>
      <c r="T2635" s="12">
        <f t="shared" si="361"/>
        <v>0</v>
      </c>
      <c r="U2635" s="12">
        <f t="shared" si="358"/>
        <v>0</v>
      </c>
      <c r="V2635" s="12">
        <f t="shared" si="359"/>
        <v>0</v>
      </c>
    </row>
    <row r="2636" spans="1:22" x14ac:dyDescent="0.25">
      <c r="A2636" s="6" t="s">
        <v>24</v>
      </c>
      <c r="B2636" s="6" t="s">
        <v>23</v>
      </c>
      <c r="O2636" s="11" t="e">
        <f t="shared" si="354"/>
        <v>#DIV/0!</v>
      </c>
      <c r="P2636" s="12" t="e">
        <f t="shared" si="355"/>
        <v>#DIV/0!</v>
      </c>
      <c r="Q2636" s="12" t="e">
        <f t="shared" si="356"/>
        <v>#DIV/0!</v>
      </c>
      <c r="R2636" s="6" t="e">
        <f t="shared" si="357"/>
        <v>#DIV/0!</v>
      </c>
      <c r="S2636" s="6" t="e">
        <f t="shared" si="360"/>
        <v>#DIV/0!</v>
      </c>
      <c r="T2636" s="12">
        <f t="shared" si="361"/>
        <v>0</v>
      </c>
      <c r="U2636" s="12">
        <f t="shared" si="358"/>
        <v>0</v>
      </c>
      <c r="V2636" s="12">
        <f t="shared" si="359"/>
        <v>0</v>
      </c>
    </row>
    <row r="2637" spans="1:22" x14ac:dyDescent="0.25">
      <c r="A2637" s="6" t="s">
        <v>24</v>
      </c>
      <c r="B2637" s="6" t="s">
        <v>23</v>
      </c>
      <c r="O2637" s="11" t="e">
        <f t="shared" si="354"/>
        <v>#DIV/0!</v>
      </c>
      <c r="P2637" s="12" t="e">
        <f t="shared" si="355"/>
        <v>#DIV/0!</v>
      </c>
      <c r="Q2637" s="12" t="e">
        <f t="shared" si="356"/>
        <v>#DIV/0!</v>
      </c>
      <c r="R2637" s="6" t="e">
        <f t="shared" si="357"/>
        <v>#DIV/0!</v>
      </c>
      <c r="S2637" s="6" t="e">
        <f t="shared" si="360"/>
        <v>#DIV/0!</v>
      </c>
      <c r="T2637" s="12">
        <f t="shared" si="361"/>
        <v>0</v>
      </c>
      <c r="U2637" s="12">
        <f t="shared" si="358"/>
        <v>0</v>
      </c>
      <c r="V2637" s="12">
        <f t="shared" si="359"/>
        <v>0</v>
      </c>
    </row>
    <row r="2638" spans="1:22" x14ac:dyDescent="0.25">
      <c r="A2638" s="6" t="s">
        <v>24</v>
      </c>
      <c r="B2638" s="6" t="s">
        <v>23</v>
      </c>
      <c r="O2638" s="11" t="e">
        <f t="shared" si="354"/>
        <v>#DIV/0!</v>
      </c>
      <c r="P2638" s="12" t="e">
        <f t="shared" si="355"/>
        <v>#DIV/0!</v>
      </c>
      <c r="Q2638" s="12" t="e">
        <f t="shared" si="356"/>
        <v>#DIV/0!</v>
      </c>
      <c r="R2638" s="6" t="e">
        <f t="shared" si="357"/>
        <v>#DIV/0!</v>
      </c>
      <c r="S2638" s="6" t="e">
        <f t="shared" si="360"/>
        <v>#DIV/0!</v>
      </c>
      <c r="T2638" s="12">
        <f t="shared" si="361"/>
        <v>0</v>
      </c>
      <c r="U2638" s="12">
        <f t="shared" si="358"/>
        <v>0</v>
      </c>
      <c r="V2638" s="12">
        <f t="shared" si="359"/>
        <v>0</v>
      </c>
    </row>
    <row r="2639" spans="1:22" x14ac:dyDescent="0.25">
      <c r="A2639" s="6" t="s">
        <v>24</v>
      </c>
      <c r="B2639" s="6" t="s">
        <v>23</v>
      </c>
      <c r="O2639" s="11" t="e">
        <f t="shared" si="354"/>
        <v>#DIV/0!</v>
      </c>
      <c r="P2639" s="12" t="e">
        <f t="shared" si="355"/>
        <v>#DIV/0!</v>
      </c>
      <c r="Q2639" s="12" t="e">
        <f t="shared" si="356"/>
        <v>#DIV/0!</v>
      </c>
      <c r="R2639" s="6" t="e">
        <f t="shared" si="357"/>
        <v>#DIV/0!</v>
      </c>
      <c r="S2639" s="6" t="e">
        <f t="shared" si="360"/>
        <v>#DIV/0!</v>
      </c>
      <c r="T2639" s="12">
        <f t="shared" si="361"/>
        <v>0</v>
      </c>
      <c r="U2639" s="12">
        <f t="shared" si="358"/>
        <v>0</v>
      </c>
      <c r="V2639" s="12">
        <f t="shared" si="359"/>
        <v>0</v>
      </c>
    </row>
    <row r="2640" spans="1:22" x14ac:dyDescent="0.25">
      <c r="A2640" s="6" t="s">
        <v>24</v>
      </c>
      <c r="B2640" s="6" t="s">
        <v>23</v>
      </c>
      <c r="O2640" s="11" t="e">
        <f t="shared" si="354"/>
        <v>#DIV/0!</v>
      </c>
      <c r="P2640" s="12" t="e">
        <f t="shared" si="355"/>
        <v>#DIV/0!</v>
      </c>
      <c r="Q2640" s="12" t="e">
        <f t="shared" si="356"/>
        <v>#DIV/0!</v>
      </c>
      <c r="R2640" s="6" t="e">
        <f t="shared" si="357"/>
        <v>#DIV/0!</v>
      </c>
      <c r="S2640" s="6" t="e">
        <f t="shared" si="360"/>
        <v>#DIV/0!</v>
      </c>
      <c r="T2640" s="12">
        <f t="shared" si="361"/>
        <v>0</v>
      </c>
      <c r="U2640" s="12">
        <f t="shared" si="358"/>
        <v>0</v>
      </c>
      <c r="V2640" s="12">
        <f t="shared" si="359"/>
        <v>0</v>
      </c>
    </row>
    <row r="2641" spans="1:22" x14ac:dyDescent="0.25">
      <c r="A2641" s="6" t="s">
        <v>24</v>
      </c>
      <c r="B2641" s="6" t="s">
        <v>23</v>
      </c>
      <c r="O2641" s="11" t="e">
        <f t="shared" si="354"/>
        <v>#DIV/0!</v>
      </c>
      <c r="P2641" s="12" t="e">
        <f t="shared" si="355"/>
        <v>#DIV/0!</v>
      </c>
      <c r="Q2641" s="12" t="e">
        <f t="shared" si="356"/>
        <v>#DIV/0!</v>
      </c>
      <c r="R2641" s="6" t="e">
        <f t="shared" si="357"/>
        <v>#DIV/0!</v>
      </c>
      <c r="S2641" s="6" t="e">
        <f t="shared" si="360"/>
        <v>#DIV/0!</v>
      </c>
      <c r="T2641" s="12">
        <f t="shared" si="361"/>
        <v>0</v>
      </c>
      <c r="U2641" s="12">
        <f t="shared" si="358"/>
        <v>0</v>
      </c>
      <c r="V2641" s="12">
        <f t="shared" si="359"/>
        <v>0</v>
      </c>
    </row>
    <row r="2642" spans="1:22" x14ac:dyDescent="0.25">
      <c r="A2642" s="6" t="s">
        <v>24</v>
      </c>
      <c r="B2642" s="6" t="s">
        <v>23</v>
      </c>
      <c r="O2642" s="11" t="e">
        <f t="shared" si="354"/>
        <v>#DIV/0!</v>
      </c>
      <c r="P2642" s="12" t="e">
        <f t="shared" si="355"/>
        <v>#DIV/0!</v>
      </c>
      <c r="Q2642" s="12" t="e">
        <f t="shared" si="356"/>
        <v>#DIV/0!</v>
      </c>
      <c r="R2642" s="6" t="e">
        <f t="shared" si="357"/>
        <v>#DIV/0!</v>
      </c>
      <c r="S2642" s="6" t="e">
        <f t="shared" si="360"/>
        <v>#DIV/0!</v>
      </c>
      <c r="T2642" s="12">
        <f t="shared" si="361"/>
        <v>0</v>
      </c>
      <c r="U2642" s="12">
        <f t="shared" si="358"/>
        <v>0</v>
      </c>
      <c r="V2642" s="12">
        <f t="shared" si="359"/>
        <v>0</v>
      </c>
    </row>
    <row r="2643" spans="1:22" x14ac:dyDescent="0.25">
      <c r="A2643" s="6" t="s">
        <v>24</v>
      </c>
      <c r="B2643" s="6" t="s">
        <v>23</v>
      </c>
      <c r="O2643" s="11" t="e">
        <f t="shared" si="354"/>
        <v>#DIV/0!</v>
      </c>
      <c r="P2643" s="12" t="e">
        <f t="shared" si="355"/>
        <v>#DIV/0!</v>
      </c>
      <c r="Q2643" s="12" t="e">
        <f t="shared" si="356"/>
        <v>#DIV/0!</v>
      </c>
      <c r="R2643" s="6" t="e">
        <f t="shared" si="357"/>
        <v>#DIV/0!</v>
      </c>
      <c r="S2643" s="6" t="e">
        <f t="shared" si="360"/>
        <v>#DIV/0!</v>
      </c>
      <c r="T2643" s="12">
        <f t="shared" si="361"/>
        <v>0</v>
      </c>
      <c r="U2643" s="12">
        <f t="shared" si="358"/>
        <v>0</v>
      </c>
      <c r="V2643" s="12">
        <f t="shared" si="359"/>
        <v>0</v>
      </c>
    </row>
    <row r="2644" spans="1:22" x14ac:dyDescent="0.25">
      <c r="A2644" s="6" t="s">
        <v>24</v>
      </c>
      <c r="B2644" s="6" t="s">
        <v>23</v>
      </c>
      <c r="O2644" s="11" t="e">
        <f t="shared" si="354"/>
        <v>#DIV/0!</v>
      </c>
      <c r="P2644" s="12" t="e">
        <f t="shared" si="355"/>
        <v>#DIV/0!</v>
      </c>
      <c r="Q2644" s="12" t="e">
        <f t="shared" si="356"/>
        <v>#DIV/0!</v>
      </c>
      <c r="R2644" s="6" t="e">
        <f t="shared" si="357"/>
        <v>#DIV/0!</v>
      </c>
      <c r="S2644" s="6" t="e">
        <f t="shared" si="360"/>
        <v>#DIV/0!</v>
      </c>
      <c r="T2644" s="12">
        <f t="shared" si="361"/>
        <v>0</v>
      </c>
      <c r="U2644" s="12">
        <f t="shared" si="358"/>
        <v>0</v>
      </c>
      <c r="V2644" s="12">
        <f t="shared" si="359"/>
        <v>0</v>
      </c>
    </row>
    <row r="2645" spans="1:22" x14ac:dyDescent="0.25">
      <c r="A2645" s="6" t="s">
        <v>24</v>
      </c>
      <c r="B2645" s="6" t="s">
        <v>23</v>
      </c>
      <c r="O2645" s="11" t="e">
        <f t="shared" si="354"/>
        <v>#DIV/0!</v>
      </c>
      <c r="P2645" s="12" t="e">
        <f t="shared" si="355"/>
        <v>#DIV/0!</v>
      </c>
      <c r="Q2645" s="12" t="e">
        <f t="shared" si="356"/>
        <v>#DIV/0!</v>
      </c>
      <c r="R2645" s="6" t="e">
        <f t="shared" si="357"/>
        <v>#DIV/0!</v>
      </c>
      <c r="S2645" s="6" t="e">
        <f t="shared" si="360"/>
        <v>#DIV/0!</v>
      </c>
      <c r="T2645" s="12">
        <f t="shared" si="361"/>
        <v>0</v>
      </c>
      <c r="U2645" s="12">
        <f t="shared" si="358"/>
        <v>0</v>
      </c>
      <c r="V2645" s="12">
        <f t="shared" si="359"/>
        <v>0</v>
      </c>
    </row>
    <row r="2646" spans="1:22" x14ac:dyDescent="0.25">
      <c r="A2646" s="6" t="s">
        <v>24</v>
      </c>
      <c r="B2646" s="6" t="s">
        <v>23</v>
      </c>
      <c r="O2646" s="11" t="e">
        <f t="shared" si="354"/>
        <v>#DIV/0!</v>
      </c>
      <c r="P2646" s="12" t="e">
        <f t="shared" si="355"/>
        <v>#DIV/0!</v>
      </c>
      <c r="Q2646" s="12" t="e">
        <f t="shared" si="356"/>
        <v>#DIV/0!</v>
      </c>
      <c r="R2646" s="6" t="e">
        <f t="shared" si="357"/>
        <v>#DIV/0!</v>
      </c>
      <c r="S2646" s="6" t="e">
        <f t="shared" si="360"/>
        <v>#DIV/0!</v>
      </c>
      <c r="T2646" s="12">
        <f t="shared" si="361"/>
        <v>0</v>
      </c>
      <c r="U2646" s="12">
        <f t="shared" si="358"/>
        <v>0</v>
      </c>
      <c r="V2646" s="12">
        <f t="shared" si="359"/>
        <v>0</v>
      </c>
    </row>
    <row r="2647" spans="1:22" x14ac:dyDescent="0.25">
      <c r="A2647" s="6" t="s">
        <v>24</v>
      </c>
      <c r="B2647" s="6" t="s">
        <v>23</v>
      </c>
      <c r="O2647" s="11" t="e">
        <f t="shared" si="354"/>
        <v>#DIV/0!</v>
      </c>
      <c r="P2647" s="12" t="e">
        <f t="shared" si="355"/>
        <v>#DIV/0!</v>
      </c>
      <c r="Q2647" s="12" t="e">
        <f t="shared" si="356"/>
        <v>#DIV/0!</v>
      </c>
      <c r="R2647" s="6" t="e">
        <f t="shared" si="357"/>
        <v>#DIV/0!</v>
      </c>
      <c r="S2647" s="6" t="e">
        <f t="shared" si="360"/>
        <v>#DIV/0!</v>
      </c>
      <c r="T2647" s="12">
        <f t="shared" si="361"/>
        <v>0</v>
      </c>
      <c r="U2647" s="12">
        <f t="shared" si="358"/>
        <v>0</v>
      </c>
      <c r="V2647" s="12">
        <f t="shared" si="359"/>
        <v>0</v>
      </c>
    </row>
    <row r="2648" spans="1:22" x14ac:dyDescent="0.25">
      <c r="A2648" s="6" t="s">
        <v>24</v>
      </c>
      <c r="B2648" s="6" t="s">
        <v>23</v>
      </c>
      <c r="O2648" s="11" t="e">
        <f t="shared" si="354"/>
        <v>#DIV/0!</v>
      </c>
      <c r="P2648" s="12" t="e">
        <f t="shared" si="355"/>
        <v>#DIV/0!</v>
      </c>
      <c r="Q2648" s="12" t="e">
        <f t="shared" si="356"/>
        <v>#DIV/0!</v>
      </c>
      <c r="R2648" s="6" t="e">
        <f t="shared" si="357"/>
        <v>#DIV/0!</v>
      </c>
      <c r="S2648" s="6" t="e">
        <f t="shared" si="360"/>
        <v>#DIV/0!</v>
      </c>
      <c r="T2648" s="12">
        <f t="shared" si="361"/>
        <v>0</v>
      </c>
      <c r="U2648" s="12">
        <f t="shared" si="358"/>
        <v>0</v>
      </c>
      <c r="V2648" s="12">
        <f t="shared" si="359"/>
        <v>0</v>
      </c>
    </row>
    <row r="2649" spans="1:22" x14ac:dyDescent="0.25">
      <c r="A2649" s="6" t="s">
        <v>24</v>
      </c>
      <c r="B2649" s="6" t="s">
        <v>23</v>
      </c>
      <c r="O2649" s="11" t="e">
        <f t="shared" si="354"/>
        <v>#DIV/0!</v>
      </c>
      <c r="P2649" s="12" t="e">
        <f t="shared" si="355"/>
        <v>#DIV/0!</v>
      </c>
      <c r="Q2649" s="12" t="e">
        <f t="shared" si="356"/>
        <v>#DIV/0!</v>
      </c>
      <c r="R2649" s="6" t="e">
        <f t="shared" si="357"/>
        <v>#DIV/0!</v>
      </c>
      <c r="S2649" s="6" t="e">
        <f t="shared" si="360"/>
        <v>#DIV/0!</v>
      </c>
      <c r="T2649" s="12">
        <f t="shared" si="361"/>
        <v>0</v>
      </c>
      <c r="U2649" s="12">
        <f t="shared" si="358"/>
        <v>0</v>
      </c>
      <c r="V2649" s="12">
        <f t="shared" si="359"/>
        <v>0</v>
      </c>
    </row>
    <row r="2650" spans="1:22" x14ac:dyDescent="0.25">
      <c r="A2650" s="6" t="s">
        <v>24</v>
      </c>
      <c r="B2650" s="6" t="s">
        <v>23</v>
      </c>
      <c r="O2650" s="11" t="e">
        <f t="shared" si="354"/>
        <v>#DIV/0!</v>
      </c>
      <c r="P2650" s="12" t="e">
        <f t="shared" si="355"/>
        <v>#DIV/0!</v>
      </c>
      <c r="Q2650" s="12" t="e">
        <f t="shared" si="356"/>
        <v>#DIV/0!</v>
      </c>
      <c r="R2650" s="6" t="e">
        <f t="shared" si="357"/>
        <v>#DIV/0!</v>
      </c>
      <c r="S2650" s="6" t="e">
        <f t="shared" si="360"/>
        <v>#DIV/0!</v>
      </c>
      <c r="T2650" s="12">
        <f t="shared" si="361"/>
        <v>0</v>
      </c>
      <c r="U2650" s="12">
        <f t="shared" si="358"/>
        <v>0</v>
      </c>
      <c r="V2650" s="12">
        <f t="shared" si="359"/>
        <v>0</v>
      </c>
    </row>
    <row r="2651" spans="1:22" x14ac:dyDescent="0.25">
      <c r="A2651" s="6" t="s">
        <v>24</v>
      </c>
      <c r="B2651" s="6" t="s">
        <v>23</v>
      </c>
      <c r="O2651" s="11" t="e">
        <f t="shared" si="354"/>
        <v>#DIV/0!</v>
      </c>
      <c r="P2651" s="12" t="e">
        <f t="shared" si="355"/>
        <v>#DIV/0!</v>
      </c>
      <c r="Q2651" s="12" t="e">
        <f t="shared" si="356"/>
        <v>#DIV/0!</v>
      </c>
      <c r="R2651" s="6" t="e">
        <f t="shared" si="357"/>
        <v>#DIV/0!</v>
      </c>
      <c r="S2651" s="6" t="e">
        <f t="shared" si="360"/>
        <v>#DIV/0!</v>
      </c>
      <c r="T2651" s="12">
        <f t="shared" si="361"/>
        <v>0</v>
      </c>
      <c r="U2651" s="12">
        <f t="shared" si="358"/>
        <v>0</v>
      </c>
      <c r="V2651" s="12">
        <f t="shared" si="359"/>
        <v>0</v>
      </c>
    </row>
    <row r="2652" spans="1:22" x14ac:dyDescent="0.25">
      <c r="A2652" s="6" t="s">
        <v>24</v>
      </c>
      <c r="B2652" s="6" t="s">
        <v>23</v>
      </c>
      <c r="O2652" s="11" t="e">
        <f t="shared" ref="O2652:O2715" si="362">M2652/L2652</f>
        <v>#DIV/0!</v>
      </c>
      <c r="P2652" s="12" t="e">
        <f t="shared" si="355"/>
        <v>#DIV/0!</v>
      </c>
      <c r="Q2652" s="12" t="e">
        <f t="shared" si="356"/>
        <v>#DIV/0!</v>
      </c>
      <c r="R2652" s="6" t="e">
        <f t="shared" si="357"/>
        <v>#DIV/0!</v>
      </c>
      <c r="S2652" s="6" t="e">
        <f t="shared" si="360"/>
        <v>#DIV/0!</v>
      </c>
      <c r="T2652" s="12">
        <f t="shared" si="361"/>
        <v>0</v>
      </c>
      <c r="U2652" s="12">
        <f t="shared" si="358"/>
        <v>0</v>
      </c>
      <c r="V2652" s="12">
        <f t="shared" si="359"/>
        <v>0</v>
      </c>
    </row>
    <row r="2653" spans="1:22" x14ac:dyDescent="0.25">
      <c r="A2653" s="6" t="s">
        <v>24</v>
      </c>
      <c r="B2653" s="6" t="s">
        <v>23</v>
      </c>
      <c r="O2653" s="11" t="e">
        <f t="shared" si="362"/>
        <v>#DIV/0!</v>
      </c>
      <c r="P2653" s="12" t="e">
        <f t="shared" si="355"/>
        <v>#DIV/0!</v>
      </c>
      <c r="Q2653" s="12" t="e">
        <f t="shared" si="356"/>
        <v>#DIV/0!</v>
      </c>
      <c r="R2653" s="6" t="e">
        <f t="shared" si="357"/>
        <v>#DIV/0!</v>
      </c>
      <c r="S2653" s="6" t="e">
        <f t="shared" si="360"/>
        <v>#DIV/0!</v>
      </c>
      <c r="T2653" s="12">
        <f t="shared" si="361"/>
        <v>0</v>
      </c>
      <c r="U2653" s="12">
        <f t="shared" si="358"/>
        <v>0</v>
      </c>
      <c r="V2653" s="12">
        <f t="shared" si="359"/>
        <v>0</v>
      </c>
    </row>
    <row r="2654" spans="1:22" x14ac:dyDescent="0.25">
      <c r="A2654" s="6" t="s">
        <v>24</v>
      </c>
      <c r="B2654" s="6" t="s">
        <v>23</v>
      </c>
      <c r="O2654" s="11" t="e">
        <f t="shared" si="362"/>
        <v>#DIV/0!</v>
      </c>
      <c r="P2654" s="12" t="e">
        <f t="shared" si="355"/>
        <v>#DIV/0!</v>
      </c>
      <c r="Q2654" s="12" t="e">
        <f t="shared" si="356"/>
        <v>#DIV/0!</v>
      </c>
      <c r="R2654" s="6" t="e">
        <f t="shared" si="357"/>
        <v>#DIV/0!</v>
      </c>
      <c r="S2654" s="6" t="e">
        <f t="shared" si="360"/>
        <v>#DIV/0!</v>
      </c>
      <c r="T2654" s="12">
        <f t="shared" si="361"/>
        <v>0</v>
      </c>
      <c r="U2654" s="12">
        <f t="shared" si="358"/>
        <v>0</v>
      </c>
      <c r="V2654" s="12">
        <f t="shared" si="359"/>
        <v>0</v>
      </c>
    </row>
    <row r="2655" spans="1:22" x14ac:dyDescent="0.25">
      <c r="A2655" s="6" t="s">
        <v>24</v>
      </c>
      <c r="B2655" s="6" t="s">
        <v>23</v>
      </c>
      <c r="O2655" s="11" t="e">
        <f t="shared" si="362"/>
        <v>#DIV/0!</v>
      </c>
      <c r="P2655" s="12" t="e">
        <f t="shared" si="355"/>
        <v>#DIV/0!</v>
      </c>
      <c r="Q2655" s="12" t="e">
        <f t="shared" si="356"/>
        <v>#DIV/0!</v>
      </c>
      <c r="R2655" s="6" t="e">
        <f t="shared" si="357"/>
        <v>#DIV/0!</v>
      </c>
      <c r="S2655" s="6" t="e">
        <f t="shared" si="360"/>
        <v>#DIV/0!</v>
      </c>
      <c r="T2655" s="12">
        <f t="shared" si="361"/>
        <v>0</v>
      </c>
      <c r="U2655" s="12">
        <f t="shared" si="358"/>
        <v>0</v>
      </c>
      <c r="V2655" s="12">
        <f t="shared" si="359"/>
        <v>0</v>
      </c>
    </row>
    <row r="2656" spans="1:22" x14ac:dyDescent="0.25">
      <c r="A2656" s="6" t="s">
        <v>24</v>
      </c>
      <c r="B2656" s="6" t="s">
        <v>23</v>
      </c>
      <c r="O2656" s="11" t="e">
        <f t="shared" si="362"/>
        <v>#DIV/0!</v>
      </c>
      <c r="P2656" s="12" t="e">
        <f t="shared" si="355"/>
        <v>#DIV/0!</v>
      </c>
      <c r="Q2656" s="12" t="e">
        <f t="shared" si="356"/>
        <v>#DIV/0!</v>
      </c>
      <c r="R2656" s="6" t="e">
        <f t="shared" si="357"/>
        <v>#DIV/0!</v>
      </c>
      <c r="S2656" s="6" t="e">
        <f t="shared" si="360"/>
        <v>#DIV/0!</v>
      </c>
      <c r="T2656" s="12">
        <f t="shared" si="361"/>
        <v>0</v>
      </c>
      <c r="U2656" s="12">
        <f t="shared" si="358"/>
        <v>0</v>
      </c>
      <c r="V2656" s="12">
        <f t="shared" si="359"/>
        <v>0</v>
      </c>
    </row>
    <row r="2657" spans="1:22" x14ac:dyDescent="0.25">
      <c r="A2657" s="6" t="s">
        <v>24</v>
      </c>
      <c r="B2657" s="6" t="s">
        <v>23</v>
      </c>
      <c r="O2657" s="11" t="e">
        <f t="shared" si="362"/>
        <v>#DIV/0!</v>
      </c>
      <c r="P2657" s="12" t="e">
        <f t="shared" si="355"/>
        <v>#DIV/0!</v>
      </c>
      <c r="Q2657" s="12" t="e">
        <f t="shared" si="356"/>
        <v>#DIV/0!</v>
      </c>
      <c r="R2657" s="6" t="e">
        <f t="shared" si="357"/>
        <v>#DIV/0!</v>
      </c>
      <c r="S2657" s="6" t="e">
        <f t="shared" si="360"/>
        <v>#DIV/0!</v>
      </c>
      <c r="T2657" s="12">
        <f t="shared" si="361"/>
        <v>0</v>
      </c>
      <c r="U2657" s="12">
        <f t="shared" si="358"/>
        <v>0</v>
      </c>
      <c r="V2657" s="12">
        <f t="shared" si="359"/>
        <v>0</v>
      </c>
    </row>
    <row r="2658" spans="1:22" x14ac:dyDescent="0.25">
      <c r="A2658" s="6" t="s">
        <v>24</v>
      </c>
      <c r="B2658" s="6" t="s">
        <v>23</v>
      </c>
      <c r="O2658" s="11" t="e">
        <f t="shared" si="362"/>
        <v>#DIV/0!</v>
      </c>
      <c r="P2658" s="12" t="e">
        <f t="shared" si="355"/>
        <v>#DIV/0!</v>
      </c>
      <c r="Q2658" s="12" t="e">
        <f t="shared" si="356"/>
        <v>#DIV/0!</v>
      </c>
      <c r="R2658" s="6" t="e">
        <f t="shared" si="357"/>
        <v>#DIV/0!</v>
      </c>
      <c r="S2658" s="6" t="e">
        <f t="shared" si="360"/>
        <v>#DIV/0!</v>
      </c>
      <c r="T2658" s="12">
        <f t="shared" si="361"/>
        <v>0</v>
      </c>
      <c r="U2658" s="12">
        <f t="shared" si="358"/>
        <v>0</v>
      </c>
      <c r="V2658" s="12">
        <f t="shared" si="359"/>
        <v>0</v>
      </c>
    </row>
    <row r="2659" spans="1:22" x14ac:dyDescent="0.25">
      <c r="A2659" s="6" t="s">
        <v>24</v>
      </c>
      <c r="B2659" s="6" t="s">
        <v>23</v>
      </c>
      <c r="O2659" s="11" t="e">
        <f t="shared" si="362"/>
        <v>#DIV/0!</v>
      </c>
      <c r="P2659" s="12" t="e">
        <f t="shared" si="355"/>
        <v>#DIV/0!</v>
      </c>
      <c r="Q2659" s="12" t="e">
        <f t="shared" si="356"/>
        <v>#DIV/0!</v>
      </c>
      <c r="R2659" s="6" t="e">
        <f t="shared" si="357"/>
        <v>#DIV/0!</v>
      </c>
      <c r="S2659" s="6" t="e">
        <f t="shared" si="360"/>
        <v>#DIV/0!</v>
      </c>
      <c r="T2659" s="12">
        <f t="shared" si="361"/>
        <v>0</v>
      </c>
      <c r="U2659" s="12">
        <f t="shared" si="358"/>
        <v>0</v>
      </c>
      <c r="V2659" s="12">
        <f t="shared" si="359"/>
        <v>0</v>
      </c>
    </row>
    <row r="2660" spans="1:22" x14ac:dyDescent="0.25">
      <c r="A2660" s="6" t="s">
        <v>24</v>
      </c>
      <c r="B2660" s="6" t="s">
        <v>23</v>
      </c>
      <c r="O2660" s="11" t="e">
        <f t="shared" si="362"/>
        <v>#DIV/0!</v>
      </c>
      <c r="P2660" s="12" t="e">
        <f t="shared" si="355"/>
        <v>#DIV/0!</v>
      </c>
      <c r="Q2660" s="12" t="e">
        <f t="shared" si="356"/>
        <v>#DIV/0!</v>
      </c>
      <c r="R2660" s="6" t="e">
        <f t="shared" si="357"/>
        <v>#DIV/0!</v>
      </c>
      <c r="S2660" s="6" t="e">
        <f t="shared" si="360"/>
        <v>#DIV/0!</v>
      </c>
      <c r="T2660" s="12">
        <f t="shared" si="361"/>
        <v>0</v>
      </c>
      <c r="U2660" s="12">
        <f t="shared" si="358"/>
        <v>0</v>
      </c>
      <c r="V2660" s="12">
        <f t="shared" si="359"/>
        <v>0</v>
      </c>
    </row>
    <row r="2661" spans="1:22" x14ac:dyDescent="0.25">
      <c r="A2661" s="6" t="s">
        <v>24</v>
      </c>
      <c r="B2661" s="6" t="s">
        <v>23</v>
      </c>
      <c r="O2661" s="11" t="e">
        <f t="shared" si="362"/>
        <v>#DIV/0!</v>
      </c>
      <c r="P2661" s="12" t="e">
        <f t="shared" si="355"/>
        <v>#DIV/0!</v>
      </c>
      <c r="Q2661" s="12" t="e">
        <f t="shared" si="356"/>
        <v>#DIV/0!</v>
      </c>
      <c r="R2661" s="6" t="e">
        <f t="shared" si="357"/>
        <v>#DIV/0!</v>
      </c>
      <c r="S2661" s="6" t="e">
        <f t="shared" si="360"/>
        <v>#DIV/0!</v>
      </c>
      <c r="T2661" s="12">
        <f t="shared" si="361"/>
        <v>0</v>
      </c>
      <c r="U2661" s="12">
        <f t="shared" si="358"/>
        <v>0</v>
      </c>
      <c r="V2661" s="12">
        <f t="shared" si="359"/>
        <v>0</v>
      </c>
    </row>
    <row r="2662" spans="1:22" x14ac:dyDescent="0.25">
      <c r="A2662" s="6" t="s">
        <v>24</v>
      </c>
      <c r="B2662" s="6" t="s">
        <v>23</v>
      </c>
      <c r="O2662" s="11" t="e">
        <f t="shared" si="362"/>
        <v>#DIV/0!</v>
      </c>
      <c r="P2662" s="12" t="e">
        <f t="shared" si="355"/>
        <v>#DIV/0!</v>
      </c>
      <c r="Q2662" s="12" t="e">
        <f t="shared" si="356"/>
        <v>#DIV/0!</v>
      </c>
      <c r="R2662" s="6" t="e">
        <f t="shared" si="357"/>
        <v>#DIV/0!</v>
      </c>
      <c r="S2662" s="6" t="e">
        <f t="shared" si="360"/>
        <v>#DIV/0!</v>
      </c>
      <c r="T2662" s="12">
        <f t="shared" si="361"/>
        <v>0</v>
      </c>
      <c r="U2662" s="12">
        <f t="shared" si="358"/>
        <v>0</v>
      </c>
      <c r="V2662" s="12">
        <f t="shared" si="359"/>
        <v>0</v>
      </c>
    </row>
    <row r="2663" spans="1:22" x14ac:dyDescent="0.25">
      <c r="A2663" s="6" t="s">
        <v>24</v>
      </c>
      <c r="B2663" s="6" t="s">
        <v>23</v>
      </c>
      <c r="O2663" s="11" t="e">
        <f t="shared" si="362"/>
        <v>#DIV/0!</v>
      </c>
      <c r="P2663" s="12" t="e">
        <f t="shared" si="355"/>
        <v>#DIV/0!</v>
      </c>
      <c r="Q2663" s="12" t="e">
        <f t="shared" si="356"/>
        <v>#DIV/0!</v>
      </c>
      <c r="R2663" s="6" t="e">
        <f t="shared" si="357"/>
        <v>#DIV/0!</v>
      </c>
      <c r="S2663" s="6" t="e">
        <f t="shared" si="360"/>
        <v>#DIV/0!</v>
      </c>
      <c r="T2663" s="12">
        <f t="shared" si="361"/>
        <v>0</v>
      </c>
      <c r="U2663" s="12">
        <f t="shared" si="358"/>
        <v>0</v>
      </c>
      <c r="V2663" s="12">
        <f t="shared" si="359"/>
        <v>0</v>
      </c>
    </row>
    <row r="2664" spans="1:22" x14ac:dyDescent="0.25">
      <c r="A2664" s="6" t="s">
        <v>24</v>
      </c>
      <c r="B2664" s="6" t="s">
        <v>23</v>
      </c>
      <c r="O2664" s="11" t="e">
        <f t="shared" si="362"/>
        <v>#DIV/0!</v>
      </c>
      <c r="P2664" s="12" t="e">
        <f t="shared" si="355"/>
        <v>#DIV/0!</v>
      </c>
      <c r="Q2664" s="12" t="e">
        <f t="shared" si="356"/>
        <v>#DIV/0!</v>
      </c>
      <c r="R2664" s="6" t="e">
        <f t="shared" si="357"/>
        <v>#DIV/0!</v>
      </c>
      <c r="S2664" s="6" t="e">
        <f t="shared" si="360"/>
        <v>#DIV/0!</v>
      </c>
      <c r="T2664" s="12">
        <f t="shared" si="361"/>
        <v>0</v>
      </c>
      <c r="U2664" s="12">
        <f t="shared" si="358"/>
        <v>0</v>
      </c>
      <c r="V2664" s="12">
        <f t="shared" si="359"/>
        <v>0</v>
      </c>
    </row>
    <row r="2665" spans="1:22" x14ac:dyDescent="0.25">
      <c r="A2665" s="6" t="s">
        <v>24</v>
      </c>
      <c r="B2665" s="6" t="s">
        <v>23</v>
      </c>
      <c r="O2665" s="11" t="e">
        <f t="shared" si="362"/>
        <v>#DIV/0!</v>
      </c>
      <c r="P2665" s="12" t="e">
        <f t="shared" si="355"/>
        <v>#DIV/0!</v>
      </c>
      <c r="Q2665" s="12" t="e">
        <f t="shared" si="356"/>
        <v>#DIV/0!</v>
      </c>
      <c r="R2665" s="6" t="e">
        <f t="shared" si="357"/>
        <v>#DIV/0!</v>
      </c>
      <c r="S2665" s="6" t="e">
        <f t="shared" si="360"/>
        <v>#DIV/0!</v>
      </c>
      <c r="T2665" s="12">
        <f t="shared" si="361"/>
        <v>0</v>
      </c>
      <c r="U2665" s="12">
        <f t="shared" si="358"/>
        <v>0</v>
      </c>
      <c r="V2665" s="12">
        <f t="shared" si="359"/>
        <v>0</v>
      </c>
    </row>
    <row r="2666" spans="1:22" x14ac:dyDescent="0.25">
      <c r="A2666" s="6" t="s">
        <v>24</v>
      </c>
      <c r="B2666" s="6" t="s">
        <v>23</v>
      </c>
      <c r="O2666" s="11" t="e">
        <f t="shared" si="362"/>
        <v>#DIV/0!</v>
      </c>
      <c r="P2666" s="12" t="e">
        <f t="shared" si="355"/>
        <v>#DIV/0!</v>
      </c>
      <c r="Q2666" s="12" t="e">
        <f t="shared" si="356"/>
        <v>#DIV/0!</v>
      </c>
      <c r="R2666" s="6" t="e">
        <f t="shared" si="357"/>
        <v>#DIV/0!</v>
      </c>
      <c r="S2666" s="6" t="e">
        <f t="shared" si="360"/>
        <v>#DIV/0!</v>
      </c>
      <c r="T2666" s="12">
        <f t="shared" si="361"/>
        <v>0</v>
      </c>
      <c r="U2666" s="12">
        <f t="shared" si="358"/>
        <v>0</v>
      </c>
      <c r="V2666" s="12">
        <f t="shared" si="359"/>
        <v>0</v>
      </c>
    </row>
    <row r="2667" spans="1:22" x14ac:dyDescent="0.25">
      <c r="A2667" s="6" t="s">
        <v>24</v>
      </c>
      <c r="B2667" s="6" t="s">
        <v>23</v>
      </c>
      <c r="O2667" s="11" t="e">
        <f t="shared" si="362"/>
        <v>#DIV/0!</v>
      </c>
      <c r="P2667" s="12" t="e">
        <f t="shared" si="355"/>
        <v>#DIV/0!</v>
      </c>
      <c r="Q2667" s="12" t="e">
        <f t="shared" si="356"/>
        <v>#DIV/0!</v>
      </c>
      <c r="R2667" s="6" t="e">
        <f t="shared" si="357"/>
        <v>#DIV/0!</v>
      </c>
      <c r="S2667" s="6" t="e">
        <f t="shared" si="360"/>
        <v>#DIV/0!</v>
      </c>
      <c r="T2667" s="12">
        <f t="shared" si="361"/>
        <v>0</v>
      </c>
      <c r="U2667" s="12">
        <f t="shared" si="358"/>
        <v>0</v>
      </c>
      <c r="V2667" s="12">
        <f t="shared" si="359"/>
        <v>0</v>
      </c>
    </row>
    <row r="2668" spans="1:22" x14ac:dyDescent="0.25">
      <c r="A2668" s="6" t="s">
        <v>24</v>
      </c>
      <c r="B2668" s="6" t="s">
        <v>23</v>
      </c>
      <c r="O2668" s="11" t="e">
        <f t="shared" si="362"/>
        <v>#DIV/0!</v>
      </c>
      <c r="P2668" s="12" t="e">
        <f t="shared" si="355"/>
        <v>#DIV/0!</v>
      </c>
      <c r="Q2668" s="12" t="e">
        <f t="shared" si="356"/>
        <v>#DIV/0!</v>
      </c>
      <c r="R2668" s="6" t="e">
        <f t="shared" si="357"/>
        <v>#DIV/0!</v>
      </c>
      <c r="S2668" s="6" t="e">
        <f t="shared" si="360"/>
        <v>#DIV/0!</v>
      </c>
      <c r="T2668" s="12">
        <f t="shared" si="361"/>
        <v>0</v>
      </c>
      <c r="U2668" s="12">
        <f t="shared" si="358"/>
        <v>0</v>
      </c>
      <c r="V2668" s="12">
        <f t="shared" si="359"/>
        <v>0</v>
      </c>
    </row>
    <row r="2669" spans="1:22" x14ac:dyDescent="0.25">
      <c r="A2669" s="6" t="s">
        <v>24</v>
      </c>
      <c r="B2669" s="6" t="s">
        <v>23</v>
      </c>
      <c r="O2669" s="11" t="e">
        <f t="shared" si="362"/>
        <v>#DIV/0!</v>
      </c>
      <c r="P2669" s="12" t="e">
        <f t="shared" si="355"/>
        <v>#DIV/0!</v>
      </c>
      <c r="Q2669" s="12" t="e">
        <f t="shared" si="356"/>
        <v>#DIV/0!</v>
      </c>
      <c r="R2669" s="6" t="e">
        <f t="shared" si="357"/>
        <v>#DIV/0!</v>
      </c>
      <c r="S2669" s="6" t="e">
        <f t="shared" si="360"/>
        <v>#DIV/0!</v>
      </c>
      <c r="T2669" s="12">
        <f t="shared" si="361"/>
        <v>0</v>
      </c>
      <c r="U2669" s="12">
        <f t="shared" si="358"/>
        <v>0</v>
      </c>
      <c r="V2669" s="12">
        <f t="shared" si="359"/>
        <v>0</v>
      </c>
    </row>
    <row r="2670" spans="1:22" x14ac:dyDescent="0.25">
      <c r="A2670" s="6" t="s">
        <v>24</v>
      </c>
      <c r="B2670" s="6" t="s">
        <v>23</v>
      </c>
      <c r="O2670" s="11" t="e">
        <f t="shared" si="362"/>
        <v>#DIV/0!</v>
      </c>
      <c r="P2670" s="12" t="e">
        <f t="shared" si="355"/>
        <v>#DIV/0!</v>
      </c>
      <c r="Q2670" s="12" t="e">
        <f t="shared" si="356"/>
        <v>#DIV/0!</v>
      </c>
      <c r="R2670" s="6" t="e">
        <f t="shared" si="357"/>
        <v>#DIV/0!</v>
      </c>
      <c r="S2670" s="6" t="e">
        <f t="shared" si="360"/>
        <v>#DIV/0!</v>
      </c>
      <c r="T2670" s="12">
        <f t="shared" si="361"/>
        <v>0</v>
      </c>
      <c r="U2670" s="12">
        <f t="shared" si="358"/>
        <v>0</v>
      </c>
      <c r="V2670" s="12">
        <f t="shared" si="359"/>
        <v>0</v>
      </c>
    </row>
    <row r="2671" spans="1:22" x14ac:dyDescent="0.25">
      <c r="A2671" s="6" t="s">
        <v>24</v>
      </c>
      <c r="B2671" s="6" t="s">
        <v>23</v>
      </c>
      <c r="O2671" s="11" t="e">
        <f t="shared" si="362"/>
        <v>#DIV/0!</v>
      </c>
      <c r="P2671" s="12" t="e">
        <f t="shared" si="355"/>
        <v>#DIV/0!</v>
      </c>
      <c r="Q2671" s="12" t="e">
        <f t="shared" si="356"/>
        <v>#DIV/0!</v>
      </c>
      <c r="R2671" s="6" t="e">
        <f t="shared" si="357"/>
        <v>#DIV/0!</v>
      </c>
      <c r="S2671" s="6" t="e">
        <f t="shared" si="360"/>
        <v>#DIV/0!</v>
      </c>
      <c r="T2671" s="12">
        <f t="shared" si="361"/>
        <v>0</v>
      </c>
      <c r="U2671" s="12">
        <f t="shared" si="358"/>
        <v>0</v>
      </c>
      <c r="V2671" s="12">
        <f t="shared" si="359"/>
        <v>0</v>
      </c>
    </row>
    <row r="2672" spans="1:22" x14ac:dyDescent="0.25">
      <c r="A2672" s="6" t="s">
        <v>24</v>
      </c>
      <c r="B2672" s="6" t="s">
        <v>23</v>
      </c>
      <c r="O2672" s="11" t="e">
        <f t="shared" si="362"/>
        <v>#DIV/0!</v>
      </c>
      <c r="P2672" s="12" t="e">
        <f t="shared" si="355"/>
        <v>#DIV/0!</v>
      </c>
      <c r="Q2672" s="12" t="e">
        <f t="shared" si="356"/>
        <v>#DIV/0!</v>
      </c>
      <c r="R2672" s="6" t="e">
        <f t="shared" si="357"/>
        <v>#DIV/0!</v>
      </c>
      <c r="S2672" s="6" t="e">
        <f t="shared" si="360"/>
        <v>#DIV/0!</v>
      </c>
      <c r="T2672" s="12">
        <f t="shared" si="361"/>
        <v>0</v>
      </c>
      <c r="U2672" s="12">
        <f t="shared" si="358"/>
        <v>0</v>
      </c>
      <c r="V2672" s="12">
        <f t="shared" si="359"/>
        <v>0</v>
      </c>
    </row>
    <row r="2673" spans="1:22" x14ac:dyDescent="0.25">
      <c r="A2673" s="6" t="s">
        <v>24</v>
      </c>
      <c r="B2673" s="6" t="s">
        <v>23</v>
      </c>
      <c r="O2673" s="11" t="e">
        <f t="shared" si="362"/>
        <v>#DIV/0!</v>
      </c>
      <c r="P2673" s="12" t="e">
        <f t="shared" si="355"/>
        <v>#DIV/0!</v>
      </c>
      <c r="Q2673" s="12" t="e">
        <f t="shared" si="356"/>
        <v>#DIV/0!</v>
      </c>
      <c r="R2673" s="6" t="e">
        <f t="shared" si="357"/>
        <v>#DIV/0!</v>
      </c>
      <c r="S2673" s="6" t="e">
        <f t="shared" si="360"/>
        <v>#DIV/0!</v>
      </c>
      <c r="T2673" s="12">
        <f t="shared" si="361"/>
        <v>0</v>
      </c>
      <c r="U2673" s="12">
        <f t="shared" si="358"/>
        <v>0</v>
      </c>
      <c r="V2673" s="12">
        <f t="shared" si="359"/>
        <v>0</v>
      </c>
    </row>
    <row r="2674" spans="1:22" x14ac:dyDescent="0.25">
      <c r="A2674" s="6" t="s">
        <v>24</v>
      </c>
      <c r="B2674" s="6" t="s">
        <v>23</v>
      </c>
      <c r="O2674" s="11" t="e">
        <f t="shared" si="362"/>
        <v>#DIV/0!</v>
      </c>
      <c r="P2674" s="12" t="e">
        <f t="shared" si="355"/>
        <v>#DIV/0!</v>
      </c>
      <c r="Q2674" s="12" t="e">
        <f t="shared" si="356"/>
        <v>#DIV/0!</v>
      </c>
      <c r="R2674" s="6" t="e">
        <f t="shared" si="357"/>
        <v>#DIV/0!</v>
      </c>
      <c r="S2674" s="6" t="e">
        <f t="shared" si="360"/>
        <v>#DIV/0!</v>
      </c>
      <c r="T2674" s="12">
        <f t="shared" si="361"/>
        <v>0</v>
      </c>
      <c r="U2674" s="12">
        <f t="shared" si="358"/>
        <v>0</v>
      </c>
      <c r="V2674" s="12">
        <f t="shared" si="359"/>
        <v>0</v>
      </c>
    </row>
    <row r="2675" spans="1:22" x14ac:dyDescent="0.25">
      <c r="A2675" s="6" t="s">
        <v>24</v>
      </c>
      <c r="B2675" s="6" t="s">
        <v>23</v>
      </c>
      <c r="O2675" s="11" t="e">
        <f t="shared" si="362"/>
        <v>#DIV/0!</v>
      </c>
      <c r="P2675" s="12" t="e">
        <f t="shared" si="355"/>
        <v>#DIV/0!</v>
      </c>
      <c r="Q2675" s="12" t="e">
        <f t="shared" si="356"/>
        <v>#DIV/0!</v>
      </c>
      <c r="R2675" s="6" t="e">
        <f t="shared" si="357"/>
        <v>#DIV/0!</v>
      </c>
      <c r="S2675" s="6" t="e">
        <f t="shared" si="360"/>
        <v>#DIV/0!</v>
      </c>
      <c r="T2675" s="12">
        <f t="shared" si="361"/>
        <v>0</v>
      </c>
      <c r="U2675" s="12">
        <f t="shared" si="358"/>
        <v>0</v>
      </c>
      <c r="V2675" s="12">
        <f t="shared" si="359"/>
        <v>0</v>
      </c>
    </row>
    <row r="2676" spans="1:22" x14ac:dyDescent="0.25">
      <c r="A2676" s="6" t="s">
        <v>24</v>
      </c>
      <c r="B2676" s="6" t="s">
        <v>23</v>
      </c>
      <c r="O2676" s="11" t="e">
        <f t="shared" si="362"/>
        <v>#DIV/0!</v>
      </c>
      <c r="P2676" s="12" t="e">
        <f t="shared" si="355"/>
        <v>#DIV/0!</v>
      </c>
      <c r="Q2676" s="12" t="e">
        <f t="shared" si="356"/>
        <v>#DIV/0!</v>
      </c>
      <c r="R2676" s="6" t="e">
        <f t="shared" si="357"/>
        <v>#DIV/0!</v>
      </c>
      <c r="S2676" s="6" t="e">
        <f t="shared" si="360"/>
        <v>#DIV/0!</v>
      </c>
      <c r="T2676" s="12">
        <f t="shared" si="361"/>
        <v>0</v>
      </c>
      <c r="U2676" s="12">
        <f t="shared" si="358"/>
        <v>0</v>
      </c>
      <c r="V2676" s="12">
        <f t="shared" si="359"/>
        <v>0</v>
      </c>
    </row>
    <row r="2677" spans="1:22" x14ac:dyDescent="0.25">
      <c r="A2677" s="6" t="s">
        <v>24</v>
      </c>
      <c r="B2677" s="6" t="s">
        <v>23</v>
      </c>
      <c r="O2677" s="11" t="e">
        <f t="shared" si="362"/>
        <v>#DIV/0!</v>
      </c>
      <c r="P2677" s="12" t="e">
        <f t="shared" si="355"/>
        <v>#DIV/0!</v>
      </c>
      <c r="Q2677" s="12" t="e">
        <f t="shared" si="356"/>
        <v>#DIV/0!</v>
      </c>
      <c r="R2677" s="6" t="e">
        <f t="shared" si="357"/>
        <v>#DIV/0!</v>
      </c>
      <c r="S2677" s="6" t="e">
        <f t="shared" si="360"/>
        <v>#DIV/0!</v>
      </c>
      <c r="T2677" s="12">
        <f t="shared" si="361"/>
        <v>0</v>
      </c>
      <c r="U2677" s="12">
        <f t="shared" si="358"/>
        <v>0</v>
      </c>
      <c r="V2677" s="12">
        <f t="shared" si="359"/>
        <v>0</v>
      </c>
    </row>
    <row r="2678" spans="1:22" x14ac:dyDescent="0.25">
      <c r="A2678" s="6" t="s">
        <v>24</v>
      </c>
      <c r="B2678" s="6" t="s">
        <v>23</v>
      </c>
      <c r="O2678" s="11" t="e">
        <f t="shared" si="362"/>
        <v>#DIV/0!</v>
      </c>
      <c r="P2678" s="12" t="e">
        <f t="shared" si="355"/>
        <v>#DIV/0!</v>
      </c>
      <c r="Q2678" s="12" t="e">
        <f t="shared" si="356"/>
        <v>#DIV/0!</v>
      </c>
      <c r="R2678" s="6" t="e">
        <f t="shared" si="357"/>
        <v>#DIV/0!</v>
      </c>
      <c r="S2678" s="6" t="e">
        <f t="shared" si="360"/>
        <v>#DIV/0!</v>
      </c>
      <c r="T2678" s="12">
        <f t="shared" si="361"/>
        <v>0</v>
      </c>
      <c r="U2678" s="12">
        <f t="shared" si="358"/>
        <v>0</v>
      </c>
      <c r="V2678" s="12">
        <f t="shared" si="359"/>
        <v>0</v>
      </c>
    </row>
    <row r="2679" spans="1:22" x14ac:dyDescent="0.25">
      <c r="A2679" s="6" t="s">
        <v>24</v>
      </c>
      <c r="B2679" s="6" t="s">
        <v>23</v>
      </c>
      <c r="O2679" s="11" t="e">
        <f t="shared" si="362"/>
        <v>#DIV/0!</v>
      </c>
      <c r="P2679" s="12" t="e">
        <f t="shared" si="355"/>
        <v>#DIV/0!</v>
      </c>
      <c r="Q2679" s="12" t="e">
        <f t="shared" si="356"/>
        <v>#DIV/0!</v>
      </c>
      <c r="R2679" s="6" t="e">
        <f t="shared" si="357"/>
        <v>#DIV/0!</v>
      </c>
      <c r="S2679" s="6" t="e">
        <f t="shared" si="360"/>
        <v>#DIV/0!</v>
      </c>
      <c r="T2679" s="12">
        <f t="shared" si="361"/>
        <v>0</v>
      </c>
      <c r="U2679" s="12">
        <f t="shared" si="358"/>
        <v>0</v>
      </c>
      <c r="V2679" s="12">
        <f t="shared" si="359"/>
        <v>0</v>
      </c>
    </row>
    <row r="2680" spans="1:22" x14ac:dyDescent="0.25">
      <c r="A2680" s="6" t="s">
        <v>24</v>
      </c>
      <c r="B2680" s="6" t="s">
        <v>23</v>
      </c>
      <c r="O2680" s="11" t="e">
        <f t="shared" si="362"/>
        <v>#DIV/0!</v>
      </c>
      <c r="P2680" s="12" t="e">
        <f t="shared" si="355"/>
        <v>#DIV/0!</v>
      </c>
      <c r="Q2680" s="12" t="e">
        <f t="shared" si="356"/>
        <v>#DIV/0!</v>
      </c>
      <c r="R2680" s="6" t="e">
        <f t="shared" si="357"/>
        <v>#DIV/0!</v>
      </c>
      <c r="S2680" s="6" t="e">
        <f t="shared" si="360"/>
        <v>#DIV/0!</v>
      </c>
      <c r="T2680" s="12">
        <f t="shared" si="361"/>
        <v>0</v>
      </c>
      <c r="U2680" s="12">
        <f t="shared" si="358"/>
        <v>0</v>
      </c>
      <c r="V2680" s="12">
        <f t="shared" si="359"/>
        <v>0</v>
      </c>
    </row>
    <row r="2681" spans="1:22" x14ac:dyDescent="0.25">
      <c r="A2681" s="6" t="s">
        <v>24</v>
      </c>
      <c r="B2681" s="6" t="s">
        <v>23</v>
      </c>
      <c r="O2681" s="11" t="e">
        <f t="shared" si="362"/>
        <v>#DIV/0!</v>
      </c>
      <c r="P2681" s="12" t="e">
        <f t="shared" si="355"/>
        <v>#DIV/0!</v>
      </c>
      <c r="Q2681" s="12" t="e">
        <f t="shared" si="356"/>
        <v>#DIV/0!</v>
      </c>
      <c r="R2681" s="6" t="e">
        <f t="shared" si="357"/>
        <v>#DIV/0!</v>
      </c>
      <c r="S2681" s="6" t="e">
        <f t="shared" si="360"/>
        <v>#DIV/0!</v>
      </c>
      <c r="T2681" s="12">
        <f t="shared" si="361"/>
        <v>0</v>
      </c>
      <c r="U2681" s="12">
        <f t="shared" si="358"/>
        <v>0</v>
      </c>
      <c r="V2681" s="12">
        <f t="shared" si="359"/>
        <v>0</v>
      </c>
    </row>
    <row r="2682" spans="1:22" x14ac:dyDescent="0.25">
      <c r="A2682" s="6" t="s">
        <v>24</v>
      </c>
      <c r="B2682" s="6" t="s">
        <v>23</v>
      </c>
      <c r="O2682" s="11" t="e">
        <f t="shared" si="362"/>
        <v>#DIV/0!</v>
      </c>
      <c r="P2682" s="12" t="e">
        <f t="shared" si="355"/>
        <v>#DIV/0!</v>
      </c>
      <c r="Q2682" s="12" t="e">
        <f t="shared" si="356"/>
        <v>#DIV/0!</v>
      </c>
      <c r="R2682" s="6" t="e">
        <f t="shared" si="357"/>
        <v>#DIV/0!</v>
      </c>
      <c r="S2682" s="6" t="e">
        <f t="shared" si="360"/>
        <v>#DIV/0!</v>
      </c>
      <c r="T2682" s="12">
        <f t="shared" si="361"/>
        <v>0</v>
      </c>
      <c r="U2682" s="12">
        <f t="shared" si="358"/>
        <v>0</v>
      </c>
      <c r="V2682" s="12">
        <f t="shared" si="359"/>
        <v>0</v>
      </c>
    </row>
    <row r="2683" spans="1:22" x14ac:dyDescent="0.25">
      <c r="A2683" s="6" t="s">
        <v>24</v>
      </c>
      <c r="B2683" s="6" t="s">
        <v>23</v>
      </c>
      <c r="O2683" s="11" t="e">
        <f t="shared" si="362"/>
        <v>#DIV/0!</v>
      </c>
      <c r="P2683" s="12" t="e">
        <f t="shared" si="355"/>
        <v>#DIV/0!</v>
      </c>
      <c r="Q2683" s="12" t="e">
        <f t="shared" si="356"/>
        <v>#DIV/0!</v>
      </c>
      <c r="R2683" s="6" t="e">
        <f t="shared" si="357"/>
        <v>#DIV/0!</v>
      </c>
      <c r="S2683" s="6" t="e">
        <f t="shared" si="360"/>
        <v>#DIV/0!</v>
      </c>
      <c r="T2683" s="12">
        <f t="shared" si="361"/>
        <v>0</v>
      </c>
      <c r="U2683" s="12">
        <f t="shared" si="358"/>
        <v>0</v>
      </c>
      <c r="V2683" s="12">
        <f t="shared" si="359"/>
        <v>0</v>
      </c>
    </row>
    <row r="2684" spans="1:22" x14ac:dyDescent="0.25">
      <c r="A2684" s="6" t="s">
        <v>24</v>
      </c>
      <c r="B2684" s="6" t="s">
        <v>23</v>
      </c>
      <c r="O2684" s="11" t="e">
        <f t="shared" si="362"/>
        <v>#DIV/0!</v>
      </c>
      <c r="P2684" s="12" t="e">
        <f t="shared" si="355"/>
        <v>#DIV/0!</v>
      </c>
      <c r="Q2684" s="12" t="e">
        <f t="shared" si="356"/>
        <v>#DIV/0!</v>
      </c>
      <c r="R2684" s="6" t="e">
        <f t="shared" si="357"/>
        <v>#DIV/0!</v>
      </c>
      <c r="S2684" s="6" t="e">
        <f t="shared" si="360"/>
        <v>#DIV/0!</v>
      </c>
      <c r="T2684" s="12">
        <f t="shared" si="361"/>
        <v>0</v>
      </c>
      <c r="U2684" s="12">
        <f t="shared" si="358"/>
        <v>0</v>
      </c>
      <c r="V2684" s="12">
        <f t="shared" si="359"/>
        <v>0</v>
      </c>
    </row>
    <row r="2685" spans="1:22" x14ac:dyDescent="0.25">
      <c r="A2685" s="6" t="s">
        <v>24</v>
      </c>
      <c r="B2685" s="6" t="s">
        <v>23</v>
      </c>
      <c r="O2685" s="11" t="e">
        <f t="shared" si="362"/>
        <v>#DIV/0!</v>
      </c>
      <c r="P2685" s="12" t="e">
        <f t="shared" si="355"/>
        <v>#DIV/0!</v>
      </c>
      <c r="Q2685" s="12" t="e">
        <f t="shared" si="356"/>
        <v>#DIV/0!</v>
      </c>
      <c r="R2685" s="6" t="e">
        <f t="shared" si="357"/>
        <v>#DIV/0!</v>
      </c>
      <c r="S2685" s="6" t="e">
        <f t="shared" si="360"/>
        <v>#DIV/0!</v>
      </c>
      <c r="T2685" s="12">
        <f t="shared" si="361"/>
        <v>0</v>
      </c>
      <c r="U2685" s="12">
        <f t="shared" si="358"/>
        <v>0</v>
      </c>
      <c r="V2685" s="12">
        <f t="shared" si="359"/>
        <v>0</v>
      </c>
    </row>
    <row r="2686" spans="1:22" x14ac:dyDescent="0.25">
      <c r="A2686" s="6" t="s">
        <v>24</v>
      </c>
      <c r="B2686" s="6" t="s">
        <v>23</v>
      </c>
      <c r="O2686" s="11" t="e">
        <f t="shared" si="362"/>
        <v>#DIV/0!</v>
      </c>
      <c r="P2686" s="12" t="e">
        <f t="shared" si="355"/>
        <v>#DIV/0!</v>
      </c>
      <c r="Q2686" s="12" t="e">
        <f t="shared" si="356"/>
        <v>#DIV/0!</v>
      </c>
      <c r="R2686" s="6" t="e">
        <f t="shared" si="357"/>
        <v>#DIV/0!</v>
      </c>
      <c r="S2686" s="6" t="e">
        <f t="shared" si="360"/>
        <v>#DIV/0!</v>
      </c>
      <c r="T2686" s="12">
        <f t="shared" si="361"/>
        <v>0</v>
      </c>
      <c r="U2686" s="12">
        <f t="shared" si="358"/>
        <v>0</v>
      </c>
      <c r="V2686" s="12">
        <f t="shared" si="359"/>
        <v>0</v>
      </c>
    </row>
    <row r="2687" spans="1:22" x14ac:dyDescent="0.25">
      <c r="A2687" s="6" t="s">
        <v>24</v>
      </c>
      <c r="B2687" s="6" t="s">
        <v>23</v>
      </c>
      <c r="O2687" s="11" t="e">
        <f t="shared" si="362"/>
        <v>#DIV/0!</v>
      </c>
      <c r="P2687" s="12" t="e">
        <f t="shared" si="355"/>
        <v>#DIV/0!</v>
      </c>
      <c r="Q2687" s="12" t="e">
        <f t="shared" si="356"/>
        <v>#DIV/0!</v>
      </c>
      <c r="R2687" s="6" t="e">
        <f t="shared" si="357"/>
        <v>#DIV/0!</v>
      </c>
      <c r="S2687" s="6" t="e">
        <f t="shared" si="360"/>
        <v>#DIV/0!</v>
      </c>
      <c r="T2687" s="12">
        <f t="shared" si="361"/>
        <v>0</v>
      </c>
      <c r="U2687" s="12">
        <f t="shared" si="358"/>
        <v>0</v>
      </c>
      <c r="V2687" s="12">
        <f t="shared" si="359"/>
        <v>0</v>
      </c>
    </row>
    <row r="2688" spans="1:22" x14ac:dyDescent="0.25">
      <c r="A2688" s="6" t="s">
        <v>24</v>
      </c>
      <c r="B2688" s="6" t="s">
        <v>23</v>
      </c>
      <c r="O2688" s="11" t="e">
        <f t="shared" si="362"/>
        <v>#DIV/0!</v>
      </c>
      <c r="P2688" s="12" t="e">
        <f t="shared" si="355"/>
        <v>#DIV/0!</v>
      </c>
      <c r="Q2688" s="12" t="e">
        <f t="shared" si="356"/>
        <v>#DIV/0!</v>
      </c>
      <c r="R2688" s="6" t="e">
        <f t="shared" si="357"/>
        <v>#DIV/0!</v>
      </c>
      <c r="S2688" s="6" t="e">
        <f t="shared" si="360"/>
        <v>#DIV/0!</v>
      </c>
      <c r="T2688" s="12">
        <f t="shared" si="361"/>
        <v>0</v>
      </c>
      <c r="U2688" s="12">
        <f t="shared" si="358"/>
        <v>0</v>
      </c>
      <c r="V2688" s="12">
        <f t="shared" si="359"/>
        <v>0</v>
      </c>
    </row>
    <row r="2689" spans="1:22" x14ac:dyDescent="0.25">
      <c r="A2689" s="6" t="s">
        <v>24</v>
      </c>
      <c r="B2689" s="6" t="s">
        <v>23</v>
      </c>
      <c r="O2689" s="11" t="e">
        <f t="shared" si="362"/>
        <v>#DIV/0!</v>
      </c>
      <c r="P2689" s="12" t="e">
        <f t="shared" si="355"/>
        <v>#DIV/0!</v>
      </c>
      <c r="Q2689" s="12" t="e">
        <f t="shared" si="356"/>
        <v>#DIV/0!</v>
      </c>
      <c r="R2689" s="6" t="e">
        <f t="shared" si="357"/>
        <v>#DIV/0!</v>
      </c>
      <c r="S2689" s="6" t="e">
        <f t="shared" si="360"/>
        <v>#DIV/0!</v>
      </c>
      <c r="T2689" s="12">
        <f t="shared" si="361"/>
        <v>0</v>
      </c>
      <c r="U2689" s="12">
        <f t="shared" si="358"/>
        <v>0</v>
      </c>
      <c r="V2689" s="12">
        <f t="shared" si="359"/>
        <v>0</v>
      </c>
    </row>
    <row r="2690" spans="1:22" x14ac:dyDescent="0.25">
      <c r="A2690" s="6" t="s">
        <v>24</v>
      </c>
      <c r="B2690" s="6" t="s">
        <v>23</v>
      </c>
      <c r="O2690" s="11" t="e">
        <f t="shared" si="362"/>
        <v>#DIV/0!</v>
      </c>
      <c r="P2690" s="12" t="e">
        <f t="shared" ref="P2690:P2753" si="363">N2690/L2690</f>
        <v>#DIV/0!</v>
      </c>
      <c r="Q2690" s="12" t="e">
        <f t="shared" ref="Q2690:Q2753" si="364">(M2690+N2690)/L2690</f>
        <v>#DIV/0!</v>
      </c>
      <c r="R2690" s="6" t="e">
        <f t="shared" ref="R2690:R2753" si="365">IF(Q2690&gt;12.49,"YES","NO")</f>
        <v>#DIV/0!</v>
      </c>
      <c r="S2690" s="6" t="e">
        <f t="shared" si="360"/>
        <v>#DIV/0!</v>
      </c>
      <c r="T2690" s="12">
        <f t="shared" si="361"/>
        <v>0</v>
      </c>
      <c r="U2690" s="12">
        <f t="shared" ref="U2690:U2753" si="366">M2690+N2690</f>
        <v>0</v>
      </c>
      <c r="V2690" s="12">
        <f t="shared" ref="V2690:V2753" si="367">T2690-U2690</f>
        <v>0</v>
      </c>
    </row>
    <row r="2691" spans="1:22" x14ac:dyDescent="0.25">
      <c r="A2691" s="6" t="s">
        <v>24</v>
      </c>
      <c r="B2691" s="6" t="s">
        <v>23</v>
      </c>
      <c r="O2691" s="11" t="e">
        <f t="shared" si="362"/>
        <v>#DIV/0!</v>
      </c>
      <c r="P2691" s="12" t="e">
        <f t="shared" si="363"/>
        <v>#DIV/0!</v>
      </c>
      <c r="Q2691" s="12" t="e">
        <f t="shared" si="364"/>
        <v>#DIV/0!</v>
      </c>
      <c r="R2691" s="6" t="e">
        <f t="shared" si="365"/>
        <v>#DIV/0!</v>
      </c>
      <c r="S2691" s="6" t="e">
        <f t="shared" si="360"/>
        <v>#DIV/0!</v>
      </c>
      <c r="T2691" s="12">
        <f t="shared" si="361"/>
        <v>0</v>
      </c>
      <c r="U2691" s="12">
        <f t="shared" si="366"/>
        <v>0</v>
      </c>
      <c r="V2691" s="12">
        <f t="shared" si="367"/>
        <v>0</v>
      </c>
    </row>
    <row r="2692" spans="1:22" x14ac:dyDescent="0.25">
      <c r="A2692" s="6" t="s">
        <v>24</v>
      </c>
      <c r="B2692" s="6" t="s">
        <v>23</v>
      </c>
      <c r="O2692" s="11" t="e">
        <f t="shared" si="362"/>
        <v>#DIV/0!</v>
      </c>
      <c r="P2692" s="12" t="e">
        <f t="shared" si="363"/>
        <v>#DIV/0!</v>
      </c>
      <c r="Q2692" s="12" t="e">
        <f t="shared" si="364"/>
        <v>#DIV/0!</v>
      </c>
      <c r="R2692" s="6" t="e">
        <f t="shared" si="365"/>
        <v>#DIV/0!</v>
      </c>
      <c r="S2692" s="6" t="e">
        <f t="shared" ref="S2692:S2755" si="368">IF(O2692&gt;3.32,"YES","NO")</f>
        <v>#DIV/0!</v>
      </c>
      <c r="T2692" s="12">
        <f t="shared" ref="T2692:T2755" si="369">L2692*12.5</f>
        <v>0</v>
      </c>
      <c r="U2692" s="12">
        <f t="shared" si="366"/>
        <v>0</v>
      </c>
      <c r="V2692" s="12">
        <f t="shared" si="367"/>
        <v>0</v>
      </c>
    </row>
    <row r="2693" spans="1:22" x14ac:dyDescent="0.25">
      <c r="A2693" s="6" t="s">
        <v>24</v>
      </c>
      <c r="B2693" s="6" t="s">
        <v>23</v>
      </c>
      <c r="O2693" s="11" t="e">
        <f t="shared" si="362"/>
        <v>#DIV/0!</v>
      </c>
      <c r="P2693" s="12" t="e">
        <f t="shared" si="363"/>
        <v>#DIV/0!</v>
      </c>
      <c r="Q2693" s="12" t="e">
        <f t="shared" si="364"/>
        <v>#DIV/0!</v>
      </c>
      <c r="R2693" s="6" t="e">
        <f t="shared" si="365"/>
        <v>#DIV/0!</v>
      </c>
      <c r="S2693" s="6" t="e">
        <f t="shared" si="368"/>
        <v>#DIV/0!</v>
      </c>
      <c r="T2693" s="12">
        <f t="shared" si="369"/>
        <v>0</v>
      </c>
      <c r="U2693" s="12">
        <f t="shared" si="366"/>
        <v>0</v>
      </c>
      <c r="V2693" s="12">
        <f t="shared" si="367"/>
        <v>0</v>
      </c>
    </row>
    <row r="2694" spans="1:22" x14ac:dyDescent="0.25">
      <c r="A2694" s="6" t="s">
        <v>24</v>
      </c>
      <c r="B2694" s="6" t="s">
        <v>23</v>
      </c>
      <c r="O2694" s="11" t="e">
        <f t="shared" si="362"/>
        <v>#DIV/0!</v>
      </c>
      <c r="P2694" s="12" t="e">
        <f t="shared" si="363"/>
        <v>#DIV/0!</v>
      </c>
      <c r="Q2694" s="12" t="e">
        <f t="shared" si="364"/>
        <v>#DIV/0!</v>
      </c>
      <c r="R2694" s="6" t="e">
        <f t="shared" si="365"/>
        <v>#DIV/0!</v>
      </c>
      <c r="S2694" s="6" t="e">
        <f t="shared" si="368"/>
        <v>#DIV/0!</v>
      </c>
      <c r="T2694" s="12">
        <f t="shared" si="369"/>
        <v>0</v>
      </c>
      <c r="U2694" s="12">
        <f t="shared" si="366"/>
        <v>0</v>
      </c>
      <c r="V2694" s="12">
        <f t="shared" si="367"/>
        <v>0</v>
      </c>
    </row>
    <row r="2695" spans="1:22" x14ac:dyDescent="0.25">
      <c r="A2695" s="6" t="s">
        <v>24</v>
      </c>
      <c r="B2695" s="6" t="s">
        <v>23</v>
      </c>
      <c r="O2695" s="11" t="e">
        <f t="shared" si="362"/>
        <v>#DIV/0!</v>
      </c>
      <c r="P2695" s="12" t="e">
        <f t="shared" si="363"/>
        <v>#DIV/0!</v>
      </c>
      <c r="Q2695" s="12" t="e">
        <f t="shared" si="364"/>
        <v>#DIV/0!</v>
      </c>
      <c r="R2695" s="6" t="e">
        <f t="shared" si="365"/>
        <v>#DIV/0!</v>
      </c>
      <c r="S2695" s="6" t="e">
        <f t="shared" si="368"/>
        <v>#DIV/0!</v>
      </c>
      <c r="T2695" s="12">
        <f t="shared" si="369"/>
        <v>0</v>
      </c>
      <c r="U2695" s="12">
        <f t="shared" si="366"/>
        <v>0</v>
      </c>
      <c r="V2695" s="12">
        <f t="shared" si="367"/>
        <v>0</v>
      </c>
    </row>
    <row r="2696" spans="1:22" x14ac:dyDescent="0.25">
      <c r="A2696" s="6" t="s">
        <v>24</v>
      </c>
      <c r="B2696" s="6" t="s">
        <v>23</v>
      </c>
      <c r="O2696" s="11" t="e">
        <f t="shared" si="362"/>
        <v>#DIV/0!</v>
      </c>
      <c r="P2696" s="12" t="e">
        <f t="shared" si="363"/>
        <v>#DIV/0!</v>
      </c>
      <c r="Q2696" s="12" t="e">
        <f t="shared" si="364"/>
        <v>#DIV/0!</v>
      </c>
      <c r="R2696" s="6" t="e">
        <f t="shared" si="365"/>
        <v>#DIV/0!</v>
      </c>
      <c r="S2696" s="6" t="e">
        <f t="shared" si="368"/>
        <v>#DIV/0!</v>
      </c>
      <c r="T2696" s="12">
        <f t="shared" si="369"/>
        <v>0</v>
      </c>
      <c r="U2696" s="12">
        <f t="shared" si="366"/>
        <v>0</v>
      </c>
      <c r="V2696" s="12">
        <f t="shared" si="367"/>
        <v>0</v>
      </c>
    </row>
    <row r="2697" spans="1:22" x14ac:dyDescent="0.25">
      <c r="A2697" s="6" t="s">
        <v>24</v>
      </c>
      <c r="B2697" s="6" t="s">
        <v>23</v>
      </c>
      <c r="O2697" s="11" t="e">
        <f t="shared" si="362"/>
        <v>#DIV/0!</v>
      </c>
      <c r="P2697" s="12" t="e">
        <f t="shared" si="363"/>
        <v>#DIV/0!</v>
      </c>
      <c r="Q2697" s="12" t="e">
        <f t="shared" si="364"/>
        <v>#DIV/0!</v>
      </c>
      <c r="R2697" s="6" t="e">
        <f t="shared" si="365"/>
        <v>#DIV/0!</v>
      </c>
      <c r="S2697" s="6" t="e">
        <f t="shared" si="368"/>
        <v>#DIV/0!</v>
      </c>
      <c r="T2697" s="12">
        <f t="shared" si="369"/>
        <v>0</v>
      </c>
      <c r="U2697" s="12">
        <f t="shared" si="366"/>
        <v>0</v>
      </c>
      <c r="V2697" s="12">
        <f t="shared" si="367"/>
        <v>0</v>
      </c>
    </row>
    <row r="2698" spans="1:22" x14ac:dyDescent="0.25">
      <c r="A2698" s="6" t="s">
        <v>24</v>
      </c>
      <c r="B2698" s="6" t="s">
        <v>23</v>
      </c>
      <c r="O2698" s="11" t="e">
        <f t="shared" si="362"/>
        <v>#DIV/0!</v>
      </c>
      <c r="P2698" s="12" t="e">
        <f t="shared" si="363"/>
        <v>#DIV/0!</v>
      </c>
      <c r="Q2698" s="12" t="e">
        <f t="shared" si="364"/>
        <v>#DIV/0!</v>
      </c>
      <c r="R2698" s="6" t="e">
        <f t="shared" si="365"/>
        <v>#DIV/0!</v>
      </c>
      <c r="S2698" s="6" t="e">
        <f t="shared" si="368"/>
        <v>#DIV/0!</v>
      </c>
      <c r="T2698" s="12">
        <f t="shared" si="369"/>
        <v>0</v>
      </c>
      <c r="U2698" s="12">
        <f t="shared" si="366"/>
        <v>0</v>
      </c>
      <c r="V2698" s="12">
        <f t="shared" si="367"/>
        <v>0</v>
      </c>
    </row>
    <row r="2699" spans="1:22" x14ac:dyDescent="0.25">
      <c r="A2699" s="6" t="s">
        <v>24</v>
      </c>
      <c r="B2699" s="6" t="s">
        <v>23</v>
      </c>
      <c r="O2699" s="11" t="e">
        <f t="shared" si="362"/>
        <v>#DIV/0!</v>
      </c>
      <c r="P2699" s="12" t="e">
        <f t="shared" si="363"/>
        <v>#DIV/0!</v>
      </c>
      <c r="Q2699" s="12" t="e">
        <f t="shared" si="364"/>
        <v>#DIV/0!</v>
      </c>
      <c r="R2699" s="6" t="e">
        <f t="shared" si="365"/>
        <v>#DIV/0!</v>
      </c>
      <c r="S2699" s="6" t="e">
        <f t="shared" si="368"/>
        <v>#DIV/0!</v>
      </c>
      <c r="T2699" s="12">
        <f t="shared" si="369"/>
        <v>0</v>
      </c>
      <c r="U2699" s="12">
        <f t="shared" si="366"/>
        <v>0</v>
      </c>
      <c r="V2699" s="12">
        <f t="shared" si="367"/>
        <v>0</v>
      </c>
    </row>
    <row r="2700" spans="1:22" x14ac:dyDescent="0.25">
      <c r="A2700" s="6" t="s">
        <v>24</v>
      </c>
      <c r="B2700" s="6" t="s">
        <v>23</v>
      </c>
      <c r="O2700" s="11" t="e">
        <f t="shared" si="362"/>
        <v>#DIV/0!</v>
      </c>
      <c r="P2700" s="12" t="e">
        <f t="shared" si="363"/>
        <v>#DIV/0!</v>
      </c>
      <c r="Q2700" s="12" t="e">
        <f t="shared" si="364"/>
        <v>#DIV/0!</v>
      </c>
      <c r="R2700" s="6" t="e">
        <f t="shared" si="365"/>
        <v>#DIV/0!</v>
      </c>
      <c r="S2700" s="6" t="e">
        <f t="shared" si="368"/>
        <v>#DIV/0!</v>
      </c>
      <c r="T2700" s="12">
        <f t="shared" si="369"/>
        <v>0</v>
      </c>
      <c r="U2700" s="12">
        <f t="shared" si="366"/>
        <v>0</v>
      </c>
      <c r="V2700" s="12">
        <f t="shared" si="367"/>
        <v>0</v>
      </c>
    </row>
    <row r="2701" spans="1:22" x14ac:dyDescent="0.25">
      <c r="A2701" s="6" t="s">
        <v>24</v>
      </c>
      <c r="B2701" s="6" t="s">
        <v>23</v>
      </c>
      <c r="O2701" s="11" t="e">
        <f t="shared" si="362"/>
        <v>#DIV/0!</v>
      </c>
      <c r="P2701" s="12" t="e">
        <f t="shared" si="363"/>
        <v>#DIV/0!</v>
      </c>
      <c r="Q2701" s="12" t="e">
        <f t="shared" si="364"/>
        <v>#DIV/0!</v>
      </c>
      <c r="R2701" s="6" t="e">
        <f t="shared" si="365"/>
        <v>#DIV/0!</v>
      </c>
      <c r="S2701" s="6" t="e">
        <f t="shared" si="368"/>
        <v>#DIV/0!</v>
      </c>
      <c r="T2701" s="12">
        <f t="shared" si="369"/>
        <v>0</v>
      </c>
      <c r="U2701" s="12">
        <f t="shared" si="366"/>
        <v>0</v>
      </c>
      <c r="V2701" s="12">
        <f t="shared" si="367"/>
        <v>0</v>
      </c>
    </row>
    <row r="2702" spans="1:22" x14ac:dyDescent="0.25">
      <c r="A2702" s="6" t="s">
        <v>24</v>
      </c>
      <c r="B2702" s="6" t="s">
        <v>23</v>
      </c>
      <c r="O2702" s="11" t="e">
        <f t="shared" si="362"/>
        <v>#DIV/0!</v>
      </c>
      <c r="P2702" s="12" t="e">
        <f t="shared" si="363"/>
        <v>#DIV/0!</v>
      </c>
      <c r="Q2702" s="12" t="e">
        <f t="shared" si="364"/>
        <v>#DIV/0!</v>
      </c>
      <c r="R2702" s="6" t="e">
        <f t="shared" si="365"/>
        <v>#DIV/0!</v>
      </c>
      <c r="S2702" s="6" t="e">
        <f t="shared" si="368"/>
        <v>#DIV/0!</v>
      </c>
      <c r="T2702" s="12">
        <f t="shared" si="369"/>
        <v>0</v>
      </c>
      <c r="U2702" s="12">
        <f t="shared" si="366"/>
        <v>0</v>
      </c>
      <c r="V2702" s="12">
        <f t="shared" si="367"/>
        <v>0</v>
      </c>
    </row>
    <row r="2703" spans="1:22" x14ac:dyDescent="0.25">
      <c r="A2703" s="6" t="s">
        <v>24</v>
      </c>
      <c r="B2703" s="6" t="s">
        <v>23</v>
      </c>
      <c r="O2703" s="11" t="e">
        <f t="shared" si="362"/>
        <v>#DIV/0!</v>
      </c>
      <c r="P2703" s="12" t="e">
        <f t="shared" si="363"/>
        <v>#DIV/0!</v>
      </c>
      <c r="Q2703" s="12" t="e">
        <f t="shared" si="364"/>
        <v>#DIV/0!</v>
      </c>
      <c r="R2703" s="6" t="e">
        <f t="shared" si="365"/>
        <v>#DIV/0!</v>
      </c>
      <c r="S2703" s="6" t="e">
        <f t="shared" si="368"/>
        <v>#DIV/0!</v>
      </c>
      <c r="T2703" s="12">
        <f t="shared" si="369"/>
        <v>0</v>
      </c>
      <c r="U2703" s="12">
        <f t="shared" si="366"/>
        <v>0</v>
      </c>
      <c r="V2703" s="12">
        <f t="shared" si="367"/>
        <v>0</v>
      </c>
    </row>
    <row r="2704" spans="1:22" x14ac:dyDescent="0.25">
      <c r="A2704" s="6" t="s">
        <v>24</v>
      </c>
      <c r="B2704" s="6" t="s">
        <v>23</v>
      </c>
      <c r="O2704" s="11" t="e">
        <f t="shared" si="362"/>
        <v>#DIV/0!</v>
      </c>
      <c r="P2704" s="12" t="e">
        <f t="shared" si="363"/>
        <v>#DIV/0!</v>
      </c>
      <c r="Q2704" s="12" t="e">
        <f t="shared" si="364"/>
        <v>#DIV/0!</v>
      </c>
      <c r="R2704" s="6" t="e">
        <f t="shared" si="365"/>
        <v>#DIV/0!</v>
      </c>
      <c r="S2704" s="6" t="e">
        <f t="shared" si="368"/>
        <v>#DIV/0!</v>
      </c>
      <c r="T2704" s="12">
        <f t="shared" si="369"/>
        <v>0</v>
      </c>
      <c r="U2704" s="12">
        <f t="shared" si="366"/>
        <v>0</v>
      </c>
      <c r="V2704" s="12">
        <f t="shared" si="367"/>
        <v>0</v>
      </c>
    </row>
    <row r="2705" spans="1:22" x14ac:dyDescent="0.25">
      <c r="A2705" s="6" t="s">
        <v>24</v>
      </c>
      <c r="B2705" s="6" t="s">
        <v>23</v>
      </c>
      <c r="O2705" s="11" t="e">
        <f t="shared" si="362"/>
        <v>#DIV/0!</v>
      </c>
      <c r="P2705" s="12" t="e">
        <f t="shared" si="363"/>
        <v>#DIV/0!</v>
      </c>
      <c r="Q2705" s="12" t="e">
        <f t="shared" si="364"/>
        <v>#DIV/0!</v>
      </c>
      <c r="R2705" s="6" t="e">
        <f t="shared" si="365"/>
        <v>#DIV/0!</v>
      </c>
      <c r="S2705" s="6" t="e">
        <f t="shared" si="368"/>
        <v>#DIV/0!</v>
      </c>
      <c r="T2705" s="12">
        <f t="shared" si="369"/>
        <v>0</v>
      </c>
      <c r="U2705" s="12">
        <f t="shared" si="366"/>
        <v>0</v>
      </c>
      <c r="V2705" s="12">
        <f t="shared" si="367"/>
        <v>0</v>
      </c>
    </row>
    <row r="2706" spans="1:22" x14ac:dyDescent="0.25">
      <c r="A2706" s="6" t="s">
        <v>24</v>
      </c>
      <c r="B2706" s="6" t="s">
        <v>23</v>
      </c>
      <c r="O2706" s="11" t="e">
        <f t="shared" si="362"/>
        <v>#DIV/0!</v>
      </c>
      <c r="P2706" s="12" t="e">
        <f t="shared" si="363"/>
        <v>#DIV/0!</v>
      </c>
      <c r="Q2706" s="12" t="e">
        <f t="shared" si="364"/>
        <v>#DIV/0!</v>
      </c>
      <c r="R2706" s="6" t="e">
        <f t="shared" si="365"/>
        <v>#DIV/0!</v>
      </c>
      <c r="S2706" s="6" t="e">
        <f t="shared" si="368"/>
        <v>#DIV/0!</v>
      </c>
      <c r="T2706" s="12">
        <f t="shared" si="369"/>
        <v>0</v>
      </c>
      <c r="U2706" s="12">
        <f t="shared" si="366"/>
        <v>0</v>
      </c>
      <c r="V2706" s="12">
        <f t="shared" si="367"/>
        <v>0</v>
      </c>
    </row>
    <row r="2707" spans="1:22" x14ac:dyDescent="0.25">
      <c r="A2707" s="6" t="s">
        <v>24</v>
      </c>
      <c r="B2707" s="6" t="s">
        <v>23</v>
      </c>
      <c r="O2707" s="11" t="e">
        <f t="shared" si="362"/>
        <v>#DIV/0!</v>
      </c>
      <c r="P2707" s="12" t="e">
        <f t="shared" si="363"/>
        <v>#DIV/0!</v>
      </c>
      <c r="Q2707" s="12" t="e">
        <f t="shared" si="364"/>
        <v>#DIV/0!</v>
      </c>
      <c r="R2707" s="6" t="e">
        <f t="shared" si="365"/>
        <v>#DIV/0!</v>
      </c>
      <c r="S2707" s="6" t="e">
        <f t="shared" si="368"/>
        <v>#DIV/0!</v>
      </c>
      <c r="T2707" s="12">
        <f t="shared" si="369"/>
        <v>0</v>
      </c>
      <c r="U2707" s="12">
        <f t="shared" si="366"/>
        <v>0</v>
      </c>
      <c r="V2707" s="12">
        <f t="shared" si="367"/>
        <v>0</v>
      </c>
    </row>
    <row r="2708" spans="1:22" x14ac:dyDescent="0.25">
      <c r="A2708" s="6" t="s">
        <v>24</v>
      </c>
      <c r="B2708" s="6" t="s">
        <v>23</v>
      </c>
      <c r="O2708" s="11" t="e">
        <f t="shared" si="362"/>
        <v>#DIV/0!</v>
      </c>
      <c r="P2708" s="12" t="e">
        <f t="shared" si="363"/>
        <v>#DIV/0!</v>
      </c>
      <c r="Q2708" s="12" t="e">
        <f t="shared" si="364"/>
        <v>#DIV/0!</v>
      </c>
      <c r="R2708" s="6" t="e">
        <f t="shared" si="365"/>
        <v>#DIV/0!</v>
      </c>
      <c r="S2708" s="6" t="e">
        <f t="shared" si="368"/>
        <v>#DIV/0!</v>
      </c>
      <c r="T2708" s="12">
        <f t="shared" si="369"/>
        <v>0</v>
      </c>
      <c r="U2708" s="12">
        <f t="shared" si="366"/>
        <v>0</v>
      </c>
      <c r="V2708" s="12">
        <f t="shared" si="367"/>
        <v>0</v>
      </c>
    </row>
    <row r="2709" spans="1:22" x14ac:dyDescent="0.25">
      <c r="A2709" s="6" t="s">
        <v>24</v>
      </c>
      <c r="B2709" s="6" t="s">
        <v>23</v>
      </c>
      <c r="O2709" s="11" t="e">
        <f t="shared" si="362"/>
        <v>#DIV/0!</v>
      </c>
      <c r="P2709" s="12" t="e">
        <f t="shared" si="363"/>
        <v>#DIV/0!</v>
      </c>
      <c r="Q2709" s="12" t="e">
        <f t="shared" si="364"/>
        <v>#DIV/0!</v>
      </c>
      <c r="R2709" s="6" t="e">
        <f t="shared" si="365"/>
        <v>#DIV/0!</v>
      </c>
      <c r="S2709" s="6" t="e">
        <f t="shared" si="368"/>
        <v>#DIV/0!</v>
      </c>
      <c r="T2709" s="12">
        <f t="shared" si="369"/>
        <v>0</v>
      </c>
      <c r="U2709" s="12">
        <f t="shared" si="366"/>
        <v>0</v>
      </c>
      <c r="V2709" s="12">
        <f t="shared" si="367"/>
        <v>0</v>
      </c>
    </row>
    <row r="2710" spans="1:22" x14ac:dyDescent="0.25">
      <c r="A2710" s="6" t="s">
        <v>24</v>
      </c>
      <c r="B2710" s="6" t="s">
        <v>23</v>
      </c>
      <c r="O2710" s="11" t="e">
        <f t="shared" si="362"/>
        <v>#DIV/0!</v>
      </c>
      <c r="P2710" s="12" t="e">
        <f t="shared" si="363"/>
        <v>#DIV/0!</v>
      </c>
      <c r="Q2710" s="12" t="e">
        <f t="shared" si="364"/>
        <v>#DIV/0!</v>
      </c>
      <c r="R2710" s="6" t="e">
        <f t="shared" si="365"/>
        <v>#DIV/0!</v>
      </c>
      <c r="S2710" s="6" t="e">
        <f t="shared" si="368"/>
        <v>#DIV/0!</v>
      </c>
      <c r="T2710" s="12">
        <f t="shared" si="369"/>
        <v>0</v>
      </c>
      <c r="U2710" s="12">
        <f t="shared" si="366"/>
        <v>0</v>
      </c>
      <c r="V2710" s="12">
        <f t="shared" si="367"/>
        <v>0</v>
      </c>
    </row>
    <row r="2711" spans="1:22" x14ac:dyDescent="0.25">
      <c r="A2711" s="6" t="s">
        <v>24</v>
      </c>
      <c r="B2711" s="6" t="s">
        <v>23</v>
      </c>
      <c r="O2711" s="11" t="e">
        <f t="shared" si="362"/>
        <v>#DIV/0!</v>
      </c>
      <c r="P2711" s="12" t="e">
        <f t="shared" si="363"/>
        <v>#DIV/0!</v>
      </c>
      <c r="Q2711" s="12" t="e">
        <f t="shared" si="364"/>
        <v>#DIV/0!</v>
      </c>
      <c r="R2711" s="6" t="e">
        <f t="shared" si="365"/>
        <v>#DIV/0!</v>
      </c>
      <c r="S2711" s="6" t="e">
        <f t="shared" si="368"/>
        <v>#DIV/0!</v>
      </c>
      <c r="T2711" s="12">
        <f t="shared" si="369"/>
        <v>0</v>
      </c>
      <c r="U2711" s="12">
        <f t="shared" si="366"/>
        <v>0</v>
      </c>
      <c r="V2711" s="12">
        <f t="shared" si="367"/>
        <v>0</v>
      </c>
    </row>
    <row r="2712" spans="1:22" x14ac:dyDescent="0.25">
      <c r="A2712" s="6" t="s">
        <v>24</v>
      </c>
      <c r="B2712" s="6" t="s">
        <v>23</v>
      </c>
      <c r="O2712" s="11" t="e">
        <f t="shared" si="362"/>
        <v>#DIV/0!</v>
      </c>
      <c r="P2712" s="12" t="e">
        <f t="shared" si="363"/>
        <v>#DIV/0!</v>
      </c>
      <c r="Q2712" s="12" t="e">
        <f t="shared" si="364"/>
        <v>#DIV/0!</v>
      </c>
      <c r="R2712" s="6" t="e">
        <f t="shared" si="365"/>
        <v>#DIV/0!</v>
      </c>
      <c r="S2712" s="6" t="e">
        <f t="shared" si="368"/>
        <v>#DIV/0!</v>
      </c>
      <c r="T2712" s="12">
        <f t="shared" si="369"/>
        <v>0</v>
      </c>
      <c r="U2712" s="12">
        <f t="shared" si="366"/>
        <v>0</v>
      </c>
      <c r="V2712" s="12">
        <f t="shared" si="367"/>
        <v>0</v>
      </c>
    </row>
    <row r="2713" spans="1:22" x14ac:dyDescent="0.25">
      <c r="A2713" s="6" t="s">
        <v>24</v>
      </c>
      <c r="B2713" s="6" t="s">
        <v>23</v>
      </c>
      <c r="O2713" s="11" t="e">
        <f t="shared" si="362"/>
        <v>#DIV/0!</v>
      </c>
      <c r="P2713" s="12" t="e">
        <f t="shared" si="363"/>
        <v>#DIV/0!</v>
      </c>
      <c r="Q2713" s="12" t="e">
        <f t="shared" si="364"/>
        <v>#DIV/0!</v>
      </c>
      <c r="R2713" s="6" t="e">
        <f t="shared" si="365"/>
        <v>#DIV/0!</v>
      </c>
      <c r="S2713" s="6" t="e">
        <f t="shared" si="368"/>
        <v>#DIV/0!</v>
      </c>
      <c r="T2713" s="12">
        <f t="shared" si="369"/>
        <v>0</v>
      </c>
      <c r="U2713" s="12">
        <f t="shared" si="366"/>
        <v>0</v>
      </c>
      <c r="V2713" s="12">
        <f t="shared" si="367"/>
        <v>0</v>
      </c>
    </row>
    <row r="2714" spans="1:22" x14ac:dyDescent="0.25">
      <c r="A2714" s="6" t="s">
        <v>24</v>
      </c>
      <c r="B2714" s="6" t="s">
        <v>23</v>
      </c>
      <c r="O2714" s="11" t="e">
        <f t="shared" si="362"/>
        <v>#DIV/0!</v>
      </c>
      <c r="P2714" s="12" t="e">
        <f t="shared" si="363"/>
        <v>#DIV/0!</v>
      </c>
      <c r="Q2714" s="12" t="e">
        <f t="shared" si="364"/>
        <v>#DIV/0!</v>
      </c>
      <c r="R2714" s="6" t="e">
        <f t="shared" si="365"/>
        <v>#DIV/0!</v>
      </c>
      <c r="S2714" s="6" t="e">
        <f t="shared" si="368"/>
        <v>#DIV/0!</v>
      </c>
      <c r="T2714" s="12">
        <f t="shared" si="369"/>
        <v>0</v>
      </c>
      <c r="U2714" s="12">
        <f t="shared" si="366"/>
        <v>0</v>
      </c>
      <c r="V2714" s="12">
        <f t="shared" si="367"/>
        <v>0</v>
      </c>
    </row>
    <row r="2715" spans="1:22" x14ac:dyDescent="0.25">
      <c r="A2715" s="6" t="s">
        <v>24</v>
      </c>
      <c r="B2715" s="6" t="s">
        <v>23</v>
      </c>
      <c r="O2715" s="11" t="e">
        <f t="shared" si="362"/>
        <v>#DIV/0!</v>
      </c>
      <c r="P2715" s="12" t="e">
        <f t="shared" si="363"/>
        <v>#DIV/0!</v>
      </c>
      <c r="Q2715" s="12" t="e">
        <f t="shared" si="364"/>
        <v>#DIV/0!</v>
      </c>
      <c r="R2715" s="6" t="e">
        <f t="shared" si="365"/>
        <v>#DIV/0!</v>
      </c>
      <c r="S2715" s="6" t="e">
        <f t="shared" si="368"/>
        <v>#DIV/0!</v>
      </c>
      <c r="T2715" s="12">
        <f t="shared" si="369"/>
        <v>0</v>
      </c>
      <c r="U2715" s="12">
        <f t="shared" si="366"/>
        <v>0</v>
      </c>
      <c r="V2715" s="12">
        <f t="shared" si="367"/>
        <v>0</v>
      </c>
    </row>
    <row r="2716" spans="1:22" x14ac:dyDescent="0.25">
      <c r="A2716" s="6" t="s">
        <v>24</v>
      </c>
      <c r="B2716" s="6" t="s">
        <v>23</v>
      </c>
      <c r="O2716" s="11" t="e">
        <f t="shared" ref="O2716:O2779" si="370">M2716/L2716</f>
        <v>#DIV/0!</v>
      </c>
      <c r="P2716" s="12" t="e">
        <f t="shared" si="363"/>
        <v>#DIV/0!</v>
      </c>
      <c r="Q2716" s="12" t="e">
        <f t="shared" si="364"/>
        <v>#DIV/0!</v>
      </c>
      <c r="R2716" s="6" t="e">
        <f t="shared" si="365"/>
        <v>#DIV/0!</v>
      </c>
      <c r="S2716" s="6" t="e">
        <f t="shared" si="368"/>
        <v>#DIV/0!</v>
      </c>
      <c r="T2716" s="12">
        <f t="shared" si="369"/>
        <v>0</v>
      </c>
      <c r="U2716" s="12">
        <f t="shared" si="366"/>
        <v>0</v>
      </c>
      <c r="V2716" s="12">
        <f t="shared" si="367"/>
        <v>0</v>
      </c>
    </row>
    <row r="2717" spans="1:22" x14ac:dyDescent="0.25">
      <c r="A2717" s="6" t="s">
        <v>24</v>
      </c>
      <c r="B2717" s="6" t="s">
        <v>23</v>
      </c>
      <c r="O2717" s="11" t="e">
        <f t="shared" si="370"/>
        <v>#DIV/0!</v>
      </c>
      <c r="P2717" s="12" t="e">
        <f t="shared" si="363"/>
        <v>#DIV/0!</v>
      </c>
      <c r="Q2717" s="12" t="e">
        <f t="shared" si="364"/>
        <v>#DIV/0!</v>
      </c>
      <c r="R2717" s="6" t="e">
        <f t="shared" si="365"/>
        <v>#DIV/0!</v>
      </c>
      <c r="S2717" s="6" t="e">
        <f t="shared" si="368"/>
        <v>#DIV/0!</v>
      </c>
      <c r="T2717" s="12">
        <f t="shared" si="369"/>
        <v>0</v>
      </c>
      <c r="U2717" s="12">
        <f t="shared" si="366"/>
        <v>0</v>
      </c>
      <c r="V2717" s="12">
        <f t="shared" si="367"/>
        <v>0</v>
      </c>
    </row>
    <row r="2718" spans="1:22" x14ac:dyDescent="0.25">
      <c r="A2718" s="6" t="s">
        <v>24</v>
      </c>
      <c r="B2718" s="6" t="s">
        <v>23</v>
      </c>
      <c r="O2718" s="11" t="e">
        <f t="shared" si="370"/>
        <v>#DIV/0!</v>
      </c>
      <c r="P2718" s="12" t="e">
        <f t="shared" si="363"/>
        <v>#DIV/0!</v>
      </c>
      <c r="Q2718" s="12" t="e">
        <f t="shared" si="364"/>
        <v>#DIV/0!</v>
      </c>
      <c r="R2718" s="6" t="e">
        <f t="shared" si="365"/>
        <v>#DIV/0!</v>
      </c>
      <c r="S2718" s="6" t="e">
        <f t="shared" si="368"/>
        <v>#DIV/0!</v>
      </c>
      <c r="T2718" s="12">
        <f t="shared" si="369"/>
        <v>0</v>
      </c>
      <c r="U2718" s="12">
        <f t="shared" si="366"/>
        <v>0</v>
      </c>
      <c r="V2718" s="12">
        <f t="shared" si="367"/>
        <v>0</v>
      </c>
    </row>
    <row r="2719" spans="1:22" x14ac:dyDescent="0.25">
      <c r="A2719" s="6" t="s">
        <v>24</v>
      </c>
      <c r="B2719" s="6" t="s">
        <v>23</v>
      </c>
      <c r="O2719" s="11" t="e">
        <f t="shared" si="370"/>
        <v>#DIV/0!</v>
      </c>
      <c r="P2719" s="12" t="e">
        <f t="shared" si="363"/>
        <v>#DIV/0!</v>
      </c>
      <c r="Q2719" s="12" t="e">
        <f t="shared" si="364"/>
        <v>#DIV/0!</v>
      </c>
      <c r="R2719" s="6" t="e">
        <f t="shared" si="365"/>
        <v>#DIV/0!</v>
      </c>
      <c r="S2719" s="6" t="e">
        <f t="shared" si="368"/>
        <v>#DIV/0!</v>
      </c>
      <c r="T2719" s="12">
        <f t="shared" si="369"/>
        <v>0</v>
      </c>
      <c r="U2719" s="12">
        <f t="shared" si="366"/>
        <v>0</v>
      </c>
      <c r="V2719" s="12">
        <f t="shared" si="367"/>
        <v>0</v>
      </c>
    </row>
    <row r="2720" spans="1:22" x14ac:dyDescent="0.25">
      <c r="A2720" s="6" t="s">
        <v>24</v>
      </c>
      <c r="B2720" s="6" t="s">
        <v>23</v>
      </c>
      <c r="O2720" s="11" t="e">
        <f t="shared" si="370"/>
        <v>#DIV/0!</v>
      </c>
      <c r="P2720" s="12" t="e">
        <f t="shared" si="363"/>
        <v>#DIV/0!</v>
      </c>
      <c r="Q2720" s="12" t="e">
        <f t="shared" si="364"/>
        <v>#DIV/0!</v>
      </c>
      <c r="R2720" s="6" t="e">
        <f t="shared" si="365"/>
        <v>#DIV/0!</v>
      </c>
      <c r="S2720" s="6" t="e">
        <f t="shared" si="368"/>
        <v>#DIV/0!</v>
      </c>
      <c r="T2720" s="12">
        <f t="shared" si="369"/>
        <v>0</v>
      </c>
      <c r="U2720" s="12">
        <f t="shared" si="366"/>
        <v>0</v>
      </c>
      <c r="V2720" s="12">
        <f t="shared" si="367"/>
        <v>0</v>
      </c>
    </row>
    <row r="2721" spans="1:22" x14ac:dyDescent="0.25">
      <c r="A2721" s="6" t="s">
        <v>24</v>
      </c>
      <c r="B2721" s="6" t="s">
        <v>23</v>
      </c>
      <c r="O2721" s="11" t="e">
        <f t="shared" si="370"/>
        <v>#DIV/0!</v>
      </c>
      <c r="P2721" s="12" t="e">
        <f t="shared" si="363"/>
        <v>#DIV/0!</v>
      </c>
      <c r="Q2721" s="12" t="e">
        <f t="shared" si="364"/>
        <v>#DIV/0!</v>
      </c>
      <c r="R2721" s="6" t="e">
        <f t="shared" si="365"/>
        <v>#DIV/0!</v>
      </c>
      <c r="S2721" s="6" t="e">
        <f t="shared" si="368"/>
        <v>#DIV/0!</v>
      </c>
      <c r="T2721" s="12">
        <f t="shared" si="369"/>
        <v>0</v>
      </c>
      <c r="U2721" s="12">
        <f t="shared" si="366"/>
        <v>0</v>
      </c>
      <c r="V2721" s="12">
        <f t="shared" si="367"/>
        <v>0</v>
      </c>
    </row>
    <row r="2722" spans="1:22" x14ac:dyDescent="0.25">
      <c r="A2722" s="6" t="s">
        <v>24</v>
      </c>
      <c r="B2722" s="6" t="s">
        <v>23</v>
      </c>
      <c r="O2722" s="11" t="e">
        <f t="shared" si="370"/>
        <v>#DIV/0!</v>
      </c>
      <c r="P2722" s="12" t="e">
        <f t="shared" si="363"/>
        <v>#DIV/0!</v>
      </c>
      <c r="Q2722" s="12" t="e">
        <f t="shared" si="364"/>
        <v>#DIV/0!</v>
      </c>
      <c r="R2722" s="6" t="e">
        <f t="shared" si="365"/>
        <v>#DIV/0!</v>
      </c>
      <c r="S2722" s="6" t="e">
        <f t="shared" si="368"/>
        <v>#DIV/0!</v>
      </c>
      <c r="T2722" s="12">
        <f t="shared" si="369"/>
        <v>0</v>
      </c>
      <c r="U2722" s="12">
        <f t="shared" si="366"/>
        <v>0</v>
      </c>
      <c r="V2722" s="12">
        <f t="shared" si="367"/>
        <v>0</v>
      </c>
    </row>
    <row r="2723" spans="1:22" x14ac:dyDescent="0.25">
      <c r="A2723" s="6" t="s">
        <v>24</v>
      </c>
      <c r="B2723" s="6" t="s">
        <v>23</v>
      </c>
      <c r="O2723" s="11" t="e">
        <f t="shared" si="370"/>
        <v>#DIV/0!</v>
      </c>
      <c r="P2723" s="12" t="e">
        <f t="shared" si="363"/>
        <v>#DIV/0!</v>
      </c>
      <c r="Q2723" s="12" t="e">
        <f t="shared" si="364"/>
        <v>#DIV/0!</v>
      </c>
      <c r="R2723" s="6" t="e">
        <f t="shared" si="365"/>
        <v>#DIV/0!</v>
      </c>
      <c r="S2723" s="6" t="e">
        <f t="shared" si="368"/>
        <v>#DIV/0!</v>
      </c>
      <c r="T2723" s="12">
        <f t="shared" si="369"/>
        <v>0</v>
      </c>
      <c r="U2723" s="12">
        <f t="shared" si="366"/>
        <v>0</v>
      </c>
      <c r="V2723" s="12">
        <f t="shared" si="367"/>
        <v>0</v>
      </c>
    </row>
    <row r="2724" spans="1:22" x14ac:dyDescent="0.25">
      <c r="A2724" s="6" t="s">
        <v>24</v>
      </c>
      <c r="B2724" s="6" t="s">
        <v>23</v>
      </c>
      <c r="O2724" s="11" t="e">
        <f t="shared" si="370"/>
        <v>#DIV/0!</v>
      </c>
      <c r="P2724" s="12" t="e">
        <f t="shared" si="363"/>
        <v>#DIV/0!</v>
      </c>
      <c r="Q2724" s="12" t="e">
        <f t="shared" si="364"/>
        <v>#DIV/0!</v>
      </c>
      <c r="R2724" s="6" t="e">
        <f t="shared" si="365"/>
        <v>#DIV/0!</v>
      </c>
      <c r="S2724" s="6" t="e">
        <f t="shared" si="368"/>
        <v>#DIV/0!</v>
      </c>
      <c r="T2724" s="12">
        <f t="shared" si="369"/>
        <v>0</v>
      </c>
      <c r="U2724" s="12">
        <f t="shared" si="366"/>
        <v>0</v>
      </c>
      <c r="V2724" s="12">
        <f t="shared" si="367"/>
        <v>0</v>
      </c>
    </row>
    <row r="2725" spans="1:22" x14ac:dyDescent="0.25">
      <c r="A2725" s="6" t="s">
        <v>24</v>
      </c>
      <c r="B2725" s="6" t="s">
        <v>23</v>
      </c>
      <c r="O2725" s="11" t="e">
        <f t="shared" si="370"/>
        <v>#DIV/0!</v>
      </c>
      <c r="P2725" s="12" t="e">
        <f t="shared" si="363"/>
        <v>#DIV/0!</v>
      </c>
      <c r="Q2725" s="12" t="e">
        <f t="shared" si="364"/>
        <v>#DIV/0!</v>
      </c>
      <c r="R2725" s="6" t="e">
        <f t="shared" si="365"/>
        <v>#DIV/0!</v>
      </c>
      <c r="S2725" s="6" t="e">
        <f t="shared" si="368"/>
        <v>#DIV/0!</v>
      </c>
      <c r="T2725" s="12">
        <f t="shared" si="369"/>
        <v>0</v>
      </c>
      <c r="U2725" s="12">
        <f t="shared" si="366"/>
        <v>0</v>
      </c>
      <c r="V2725" s="12">
        <f t="shared" si="367"/>
        <v>0</v>
      </c>
    </row>
    <row r="2726" spans="1:22" x14ac:dyDescent="0.25">
      <c r="A2726" s="6" t="s">
        <v>24</v>
      </c>
      <c r="B2726" s="6" t="s">
        <v>23</v>
      </c>
      <c r="O2726" s="11" t="e">
        <f t="shared" si="370"/>
        <v>#DIV/0!</v>
      </c>
      <c r="P2726" s="12" t="e">
        <f t="shared" si="363"/>
        <v>#DIV/0!</v>
      </c>
      <c r="Q2726" s="12" t="e">
        <f t="shared" si="364"/>
        <v>#DIV/0!</v>
      </c>
      <c r="R2726" s="6" t="e">
        <f t="shared" si="365"/>
        <v>#DIV/0!</v>
      </c>
      <c r="S2726" s="6" t="e">
        <f t="shared" si="368"/>
        <v>#DIV/0!</v>
      </c>
      <c r="T2726" s="12">
        <f t="shared" si="369"/>
        <v>0</v>
      </c>
      <c r="U2726" s="12">
        <f t="shared" si="366"/>
        <v>0</v>
      </c>
      <c r="V2726" s="12">
        <f t="shared" si="367"/>
        <v>0</v>
      </c>
    </row>
    <row r="2727" spans="1:22" x14ac:dyDescent="0.25">
      <c r="A2727" s="6" t="s">
        <v>24</v>
      </c>
      <c r="B2727" s="6" t="s">
        <v>23</v>
      </c>
      <c r="O2727" s="11" t="e">
        <f t="shared" si="370"/>
        <v>#DIV/0!</v>
      </c>
      <c r="P2727" s="12" t="e">
        <f t="shared" si="363"/>
        <v>#DIV/0!</v>
      </c>
      <c r="Q2727" s="12" t="e">
        <f t="shared" si="364"/>
        <v>#DIV/0!</v>
      </c>
      <c r="R2727" s="6" t="e">
        <f t="shared" si="365"/>
        <v>#DIV/0!</v>
      </c>
      <c r="S2727" s="6" t="e">
        <f t="shared" si="368"/>
        <v>#DIV/0!</v>
      </c>
      <c r="T2727" s="12">
        <f t="shared" si="369"/>
        <v>0</v>
      </c>
      <c r="U2727" s="12">
        <f t="shared" si="366"/>
        <v>0</v>
      </c>
      <c r="V2727" s="12">
        <f t="shared" si="367"/>
        <v>0</v>
      </c>
    </row>
    <row r="2728" spans="1:22" x14ac:dyDescent="0.25">
      <c r="A2728" s="6" t="s">
        <v>24</v>
      </c>
      <c r="B2728" s="6" t="s">
        <v>23</v>
      </c>
      <c r="O2728" s="11" t="e">
        <f t="shared" si="370"/>
        <v>#DIV/0!</v>
      </c>
      <c r="P2728" s="12" t="e">
        <f t="shared" si="363"/>
        <v>#DIV/0!</v>
      </c>
      <c r="Q2728" s="12" t="e">
        <f t="shared" si="364"/>
        <v>#DIV/0!</v>
      </c>
      <c r="R2728" s="6" t="e">
        <f t="shared" si="365"/>
        <v>#DIV/0!</v>
      </c>
      <c r="S2728" s="6" t="e">
        <f t="shared" si="368"/>
        <v>#DIV/0!</v>
      </c>
      <c r="T2728" s="12">
        <f t="shared" si="369"/>
        <v>0</v>
      </c>
      <c r="U2728" s="12">
        <f t="shared" si="366"/>
        <v>0</v>
      </c>
      <c r="V2728" s="12">
        <f t="shared" si="367"/>
        <v>0</v>
      </c>
    </row>
    <row r="2729" spans="1:22" x14ac:dyDescent="0.25">
      <c r="A2729" s="6" t="s">
        <v>24</v>
      </c>
      <c r="B2729" s="6" t="s">
        <v>23</v>
      </c>
      <c r="O2729" s="11" t="e">
        <f t="shared" si="370"/>
        <v>#DIV/0!</v>
      </c>
      <c r="P2729" s="12" t="e">
        <f t="shared" si="363"/>
        <v>#DIV/0!</v>
      </c>
      <c r="Q2729" s="12" t="e">
        <f t="shared" si="364"/>
        <v>#DIV/0!</v>
      </c>
      <c r="R2729" s="6" t="e">
        <f t="shared" si="365"/>
        <v>#DIV/0!</v>
      </c>
      <c r="S2729" s="6" t="e">
        <f t="shared" si="368"/>
        <v>#DIV/0!</v>
      </c>
      <c r="T2729" s="12">
        <f t="shared" si="369"/>
        <v>0</v>
      </c>
      <c r="U2729" s="12">
        <f t="shared" si="366"/>
        <v>0</v>
      </c>
      <c r="V2729" s="12">
        <f t="shared" si="367"/>
        <v>0</v>
      </c>
    </row>
    <row r="2730" spans="1:22" x14ac:dyDescent="0.25">
      <c r="A2730" s="6" t="s">
        <v>24</v>
      </c>
      <c r="B2730" s="6" t="s">
        <v>23</v>
      </c>
      <c r="O2730" s="11" t="e">
        <f t="shared" si="370"/>
        <v>#DIV/0!</v>
      </c>
      <c r="P2730" s="12" t="e">
        <f t="shared" si="363"/>
        <v>#DIV/0!</v>
      </c>
      <c r="Q2730" s="12" t="e">
        <f t="shared" si="364"/>
        <v>#DIV/0!</v>
      </c>
      <c r="R2730" s="6" t="e">
        <f t="shared" si="365"/>
        <v>#DIV/0!</v>
      </c>
      <c r="S2730" s="6" t="e">
        <f t="shared" si="368"/>
        <v>#DIV/0!</v>
      </c>
      <c r="T2730" s="12">
        <f t="shared" si="369"/>
        <v>0</v>
      </c>
      <c r="U2730" s="12">
        <f t="shared" si="366"/>
        <v>0</v>
      </c>
      <c r="V2730" s="12">
        <f t="shared" si="367"/>
        <v>0</v>
      </c>
    </row>
    <row r="2731" spans="1:22" x14ac:dyDescent="0.25">
      <c r="A2731" s="6" t="s">
        <v>24</v>
      </c>
      <c r="B2731" s="6" t="s">
        <v>23</v>
      </c>
      <c r="O2731" s="11" t="e">
        <f t="shared" si="370"/>
        <v>#DIV/0!</v>
      </c>
      <c r="P2731" s="12" t="e">
        <f t="shared" si="363"/>
        <v>#DIV/0!</v>
      </c>
      <c r="Q2731" s="12" t="e">
        <f t="shared" si="364"/>
        <v>#DIV/0!</v>
      </c>
      <c r="R2731" s="6" t="e">
        <f t="shared" si="365"/>
        <v>#DIV/0!</v>
      </c>
      <c r="S2731" s="6" t="e">
        <f t="shared" si="368"/>
        <v>#DIV/0!</v>
      </c>
      <c r="T2731" s="12">
        <f t="shared" si="369"/>
        <v>0</v>
      </c>
      <c r="U2731" s="12">
        <f t="shared" si="366"/>
        <v>0</v>
      </c>
      <c r="V2731" s="12">
        <f t="shared" si="367"/>
        <v>0</v>
      </c>
    </row>
    <row r="2732" spans="1:22" x14ac:dyDescent="0.25">
      <c r="A2732" s="6" t="s">
        <v>24</v>
      </c>
      <c r="B2732" s="6" t="s">
        <v>23</v>
      </c>
      <c r="O2732" s="11" t="e">
        <f t="shared" si="370"/>
        <v>#DIV/0!</v>
      </c>
      <c r="P2732" s="12" t="e">
        <f t="shared" si="363"/>
        <v>#DIV/0!</v>
      </c>
      <c r="Q2732" s="12" t="e">
        <f t="shared" si="364"/>
        <v>#DIV/0!</v>
      </c>
      <c r="R2732" s="6" t="e">
        <f t="shared" si="365"/>
        <v>#DIV/0!</v>
      </c>
      <c r="S2732" s="6" t="e">
        <f t="shared" si="368"/>
        <v>#DIV/0!</v>
      </c>
      <c r="T2732" s="12">
        <f t="shared" si="369"/>
        <v>0</v>
      </c>
      <c r="U2732" s="12">
        <f t="shared" si="366"/>
        <v>0</v>
      </c>
      <c r="V2732" s="12">
        <f t="shared" si="367"/>
        <v>0</v>
      </c>
    </row>
    <row r="2733" spans="1:22" x14ac:dyDescent="0.25">
      <c r="A2733" s="6" t="s">
        <v>24</v>
      </c>
      <c r="B2733" s="6" t="s">
        <v>23</v>
      </c>
      <c r="O2733" s="11" t="e">
        <f t="shared" si="370"/>
        <v>#DIV/0!</v>
      </c>
      <c r="P2733" s="12" t="e">
        <f t="shared" si="363"/>
        <v>#DIV/0!</v>
      </c>
      <c r="Q2733" s="12" t="e">
        <f t="shared" si="364"/>
        <v>#DIV/0!</v>
      </c>
      <c r="R2733" s="6" t="e">
        <f t="shared" si="365"/>
        <v>#DIV/0!</v>
      </c>
      <c r="S2733" s="6" t="e">
        <f t="shared" si="368"/>
        <v>#DIV/0!</v>
      </c>
      <c r="T2733" s="12">
        <f t="shared" si="369"/>
        <v>0</v>
      </c>
      <c r="U2733" s="12">
        <f t="shared" si="366"/>
        <v>0</v>
      </c>
      <c r="V2733" s="12">
        <f t="shared" si="367"/>
        <v>0</v>
      </c>
    </row>
    <row r="2734" spans="1:22" x14ac:dyDescent="0.25">
      <c r="A2734" s="6" t="s">
        <v>24</v>
      </c>
      <c r="B2734" s="6" t="s">
        <v>23</v>
      </c>
      <c r="O2734" s="11" t="e">
        <f t="shared" si="370"/>
        <v>#DIV/0!</v>
      </c>
      <c r="P2734" s="12" t="e">
        <f t="shared" si="363"/>
        <v>#DIV/0!</v>
      </c>
      <c r="Q2734" s="12" t="e">
        <f t="shared" si="364"/>
        <v>#DIV/0!</v>
      </c>
      <c r="R2734" s="6" t="e">
        <f t="shared" si="365"/>
        <v>#DIV/0!</v>
      </c>
      <c r="S2734" s="6" t="e">
        <f t="shared" si="368"/>
        <v>#DIV/0!</v>
      </c>
      <c r="T2734" s="12">
        <f t="shared" si="369"/>
        <v>0</v>
      </c>
      <c r="U2734" s="12">
        <f t="shared" si="366"/>
        <v>0</v>
      </c>
      <c r="V2734" s="12">
        <f t="shared" si="367"/>
        <v>0</v>
      </c>
    </row>
    <row r="2735" spans="1:22" x14ac:dyDescent="0.25">
      <c r="A2735" s="6" t="s">
        <v>24</v>
      </c>
      <c r="B2735" s="6" t="s">
        <v>23</v>
      </c>
      <c r="O2735" s="11" t="e">
        <f t="shared" si="370"/>
        <v>#DIV/0!</v>
      </c>
      <c r="P2735" s="12" t="e">
        <f t="shared" si="363"/>
        <v>#DIV/0!</v>
      </c>
      <c r="Q2735" s="12" t="e">
        <f t="shared" si="364"/>
        <v>#DIV/0!</v>
      </c>
      <c r="R2735" s="6" t="e">
        <f t="shared" si="365"/>
        <v>#DIV/0!</v>
      </c>
      <c r="S2735" s="6" t="e">
        <f t="shared" si="368"/>
        <v>#DIV/0!</v>
      </c>
      <c r="T2735" s="12">
        <f t="shared" si="369"/>
        <v>0</v>
      </c>
      <c r="U2735" s="12">
        <f t="shared" si="366"/>
        <v>0</v>
      </c>
      <c r="V2735" s="12">
        <f t="shared" si="367"/>
        <v>0</v>
      </c>
    </row>
    <row r="2736" spans="1:22" x14ac:dyDescent="0.25">
      <c r="A2736" s="6" t="s">
        <v>24</v>
      </c>
      <c r="B2736" s="6" t="s">
        <v>23</v>
      </c>
      <c r="O2736" s="11" t="e">
        <f t="shared" si="370"/>
        <v>#DIV/0!</v>
      </c>
      <c r="P2736" s="12" t="e">
        <f t="shared" si="363"/>
        <v>#DIV/0!</v>
      </c>
      <c r="Q2736" s="12" t="e">
        <f t="shared" si="364"/>
        <v>#DIV/0!</v>
      </c>
      <c r="R2736" s="6" t="e">
        <f t="shared" si="365"/>
        <v>#DIV/0!</v>
      </c>
      <c r="S2736" s="6" t="e">
        <f t="shared" si="368"/>
        <v>#DIV/0!</v>
      </c>
      <c r="T2736" s="12">
        <f t="shared" si="369"/>
        <v>0</v>
      </c>
      <c r="U2736" s="12">
        <f t="shared" si="366"/>
        <v>0</v>
      </c>
      <c r="V2736" s="12">
        <f t="shared" si="367"/>
        <v>0</v>
      </c>
    </row>
    <row r="2737" spans="1:22" x14ac:dyDescent="0.25">
      <c r="A2737" s="6" t="s">
        <v>24</v>
      </c>
      <c r="B2737" s="6" t="s">
        <v>23</v>
      </c>
      <c r="O2737" s="11" t="e">
        <f t="shared" si="370"/>
        <v>#DIV/0!</v>
      </c>
      <c r="P2737" s="12" t="e">
        <f t="shared" si="363"/>
        <v>#DIV/0!</v>
      </c>
      <c r="Q2737" s="12" t="e">
        <f t="shared" si="364"/>
        <v>#DIV/0!</v>
      </c>
      <c r="R2737" s="6" t="e">
        <f t="shared" si="365"/>
        <v>#DIV/0!</v>
      </c>
      <c r="S2737" s="6" t="e">
        <f t="shared" si="368"/>
        <v>#DIV/0!</v>
      </c>
      <c r="T2737" s="12">
        <f t="shared" si="369"/>
        <v>0</v>
      </c>
      <c r="U2737" s="12">
        <f t="shared" si="366"/>
        <v>0</v>
      </c>
      <c r="V2737" s="12">
        <f t="shared" si="367"/>
        <v>0</v>
      </c>
    </row>
    <row r="2738" spans="1:22" x14ac:dyDescent="0.25">
      <c r="A2738" s="6" t="s">
        <v>24</v>
      </c>
      <c r="B2738" s="6" t="s">
        <v>23</v>
      </c>
      <c r="O2738" s="11" t="e">
        <f t="shared" si="370"/>
        <v>#DIV/0!</v>
      </c>
      <c r="P2738" s="12" t="e">
        <f t="shared" si="363"/>
        <v>#DIV/0!</v>
      </c>
      <c r="Q2738" s="12" t="e">
        <f t="shared" si="364"/>
        <v>#DIV/0!</v>
      </c>
      <c r="R2738" s="6" t="e">
        <f t="shared" si="365"/>
        <v>#DIV/0!</v>
      </c>
      <c r="S2738" s="6" t="e">
        <f t="shared" si="368"/>
        <v>#DIV/0!</v>
      </c>
      <c r="T2738" s="12">
        <f t="shared" si="369"/>
        <v>0</v>
      </c>
      <c r="U2738" s="12">
        <f t="shared" si="366"/>
        <v>0</v>
      </c>
      <c r="V2738" s="12">
        <f t="shared" si="367"/>
        <v>0</v>
      </c>
    </row>
    <row r="2739" spans="1:22" x14ac:dyDescent="0.25">
      <c r="A2739" s="6" t="s">
        <v>24</v>
      </c>
      <c r="B2739" s="6" t="s">
        <v>23</v>
      </c>
      <c r="O2739" s="11" t="e">
        <f t="shared" si="370"/>
        <v>#DIV/0!</v>
      </c>
      <c r="P2739" s="12" t="e">
        <f t="shared" si="363"/>
        <v>#DIV/0!</v>
      </c>
      <c r="Q2739" s="12" t="e">
        <f t="shared" si="364"/>
        <v>#DIV/0!</v>
      </c>
      <c r="R2739" s="6" t="e">
        <f t="shared" si="365"/>
        <v>#DIV/0!</v>
      </c>
      <c r="S2739" s="6" t="e">
        <f t="shared" si="368"/>
        <v>#DIV/0!</v>
      </c>
      <c r="T2739" s="12">
        <f t="shared" si="369"/>
        <v>0</v>
      </c>
      <c r="U2739" s="12">
        <f t="shared" si="366"/>
        <v>0</v>
      </c>
      <c r="V2739" s="12">
        <f t="shared" si="367"/>
        <v>0</v>
      </c>
    </row>
    <row r="2740" spans="1:22" x14ac:dyDescent="0.25">
      <c r="A2740" s="6" t="s">
        <v>24</v>
      </c>
      <c r="B2740" s="6" t="s">
        <v>23</v>
      </c>
      <c r="O2740" s="11" t="e">
        <f t="shared" si="370"/>
        <v>#DIV/0!</v>
      </c>
      <c r="P2740" s="12" t="e">
        <f t="shared" si="363"/>
        <v>#DIV/0!</v>
      </c>
      <c r="Q2740" s="12" t="e">
        <f t="shared" si="364"/>
        <v>#DIV/0!</v>
      </c>
      <c r="R2740" s="6" t="e">
        <f t="shared" si="365"/>
        <v>#DIV/0!</v>
      </c>
      <c r="S2740" s="6" t="e">
        <f t="shared" si="368"/>
        <v>#DIV/0!</v>
      </c>
      <c r="T2740" s="12">
        <f t="shared" si="369"/>
        <v>0</v>
      </c>
      <c r="U2740" s="12">
        <f t="shared" si="366"/>
        <v>0</v>
      </c>
      <c r="V2740" s="12">
        <f t="shared" si="367"/>
        <v>0</v>
      </c>
    </row>
    <row r="2741" spans="1:22" x14ac:dyDescent="0.25">
      <c r="A2741" s="6" t="s">
        <v>24</v>
      </c>
      <c r="B2741" s="6" t="s">
        <v>23</v>
      </c>
      <c r="O2741" s="11" t="e">
        <f t="shared" si="370"/>
        <v>#DIV/0!</v>
      </c>
      <c r="P2741" s="12" t="e">
        <f t="shared" si="363"/>
        <v>#DIV/0!</v>
      </c>
      <c r="Q2741" s="12" t="e">
        <f t="shared" si="364"/>
        <v>#DIV/0!</v>
      </c>
      <c r="R2741" s="6" t="e">
        <f t="shared" si="365"/>
        <v>#DIV/0!</v>
      </c>
      <c r="S2741" s="6" t="e">
        <f t="shared" si="368"/>
        <v>#DIV/0!</v>
      </c>
      <c r="T2741" s="12">
        <f t="shared" si="369"/>
        <v>0</v>
      </c>
      <c r="U2741" s="12">
        <f t="shared" si="366"/>
        <v>0</v>
      </c>
      <c r="V2741" s="12">
        <f t="shared" si="367"/>
        <v>0</v>
      </c>
    </row>
    <row r="2742" spans="1:22" x14ac:dyDescent="0.25">
      <c r="A2742" s="6" t="s">
        <v>24</v>
      </c>
      <c r="B2742" s="6" t="s">
        <v>23</v>
      </c>
      <c r="O2742" s="11" t="e">
        <f t="shared" si="370"/>
        <v>#DIV/0!</v>
      </c>
      <c r="P2742" s="12" t="e">
        <f t="shared" si="363"/>
        <v>#DIV/0!</v>
      </c>
      <c r="Q2742" s="12" t="e">
        <f t="shared" si="364"/>
        <v>#DIV/0!</v>
      </c>
      <c r="R2742" s="6" t="e">
        <f t="shared" si="365"/>
        <v>#DIV/0!</v>
      </c>
      <c r="S2742" s="6" t="e">
        <f t="shared" si="368"/>
        <v>#DIV/0!</v>
      </c>
      <c r="T2742" s="12">
        <f t="shared" si="369"/>
        <v>0</v>
      </c>
      <c r="U2742" s="12">
        <f t="shared" si="366"/>
        <v>0</v>
      </c>
      <c r="V2742" s="12">
        <f t="shared" si="367"/>
        <v>0</v>
      </c>
    </row>
    <row r="2743" spans="1:22" x14ac:dyDescent="0.25">
      <c r="A2743" s="6" t="s">
        <v>24</v>
      </c>
      <c r="B2743" s="6" t="s">
        <v>23</v>
      </c>
      <c r="O2743" s="11" t="e">
        <f t="shared" si="370"/>
        <v>#DIV/0!</v>
      </c>
      <c r="P2743" s="12" t="e">
        <f t="shared" si="363"/>
        <v>#DIV/0!</v>
      </c>
      <c r="Q2743" s="12" t="e">
        <f t="shared" si="364"/>
        <v>#DIV/0!</v>
      </c>
      <c r="R2743" s="6" t="e">
        <f t="shared" si="365"/>
        <v>#DIV/0!</v>
      </c>
      <c r="S2743" s="6" t="e">
        <f t="shared" si="368"/>
        <v>#DIV/0!</v>
      </c>
      <c r="T2743" s="12">
        <f t="shared" si="369"/>
        <v>0</v>
      </c>
      <c r="U2743" s="12">
        <f t="shared" si="366"/>
        <v>0</v>
      </c>
      <c r="V2743" s="12">
        <f t="shared" si="367"/>
        <v>0</v>
      </c>
    </row>
    <row r="2744" spans="1:22" x14ac:dyDescent="0.25">
      <c r="A2744" s="6" t="s">
        <v>24</v>
      </c>
      <c r="B2744" s="6" t="s">
        <v>23</v>
      </c>
      <c r="O2744" s="11" t="e">
        <f t="shared" si="370"/>
        <v>#DIV/0!</v>
      </c>
      <c r="P2744" s="12" t="e">
        <f t="shared" si="363"/>
        <v>#DIV/0!</v>
      </c>
      <c r="Q2744" s="12" t="e">
        <f t="shared" si="364"/>
        <v>#DIV/0!</v>
      </c>
      <c r="R2744" s="6" t="e">
        <f t="shared" si="365"/>
        <v>#DIV/0!</v>
      </c>
      <c r="S2744" s="6" t="e">
        <f t="shared" si="368"/>
        <v>#DIV/0!</v>
      </c>
      <c r="T2744" s="12">
        <f t="shared" si="369"/>
        <v>0</v>
      </c>
      <c r="U2744" s="12">
        <f t="shared" si="366"/>
        <v>0</v>
      </c>
      <c r="V2744" s="12">
        <f t="shared" si="367"/>
        <v>0</v>
      </c>
    </row>
    <row r="2745" spans="1:22" x14ac:dyDescent="0.25">
      <c r="A2745" s="6" t="s">
        <v>24</v>
      </c>
      <c r="B2745" s="6" t="s">
        <v>23</v>
      </c>
      <c r="O2745" s="11" t="e">
        <f t="shared" si="370"/>
        <v>#DIV/0!</v>
      </c>
      <c r="P2745" s="12" t="e">
        <f t="shared" si="363"/>
        <v>#DIV/0!</v>
      </c>
      <c r="Q2745" s="12" t="e">
        <f t="shared" si="364"/>
        <v>#DIV/0!</v>
      </c>
      <c r="R2745" s="6" t="e">
        <f t="shared" si="365"/>
        <v>#DIV/0!</v>
      </c>
      <c r="S2745" s="6" t="e">
        <f t="shared" si="368"/>
        <v>#DIV/0!</v>
      </c>
      <c r="T2745" s="12">
        <f t="shared" si="369"/>
        <v>0</v>
      </c>
      <c r="U2745" s="12">
        <f t="shared" si="366"/>
        <v>0</v>
      </c>
      <c r="V2745" s="12">
        <f t="shared" si="367"/>
        <v>0</v>
      </c>
    </row>
    <row r="2746" spans="1:22" x14ac:dyDescent="0.25">
      <c r="A2746" s="6" t="s">
        <v>24</v>
      </c>
      <c r="B2746" s="6" t="s">
        <v>23</v>
      </c>
      <c r="O2746" s="11" t="e">
        <f t="shared" si="370"/>
        <v>#DIV/0!</v>
      </c>
      <c r="P2746" s="12" t="e">
        <f t="shared" si="363"/>
        <v>#DIV/0!</v>
      </c>
      <c r="Q2746" s="12" t="e">
        <f t="shared" si="364"/>
        <v>#DIV/0!</v>
      </c>
      <c r="R2746" s="6" t="e">
        <f t="shared" si="365"/>
        <v>#DIV/0!</v>
      </c>
      <c r="S2746" s="6" t="e">
        <f t="shared" si="368"/>
        <v>#DIV/0!</v>
      </c>
      <c r="T2746" s="12">
        <f t="shared" si="369"/>
        <v>0</v>
      </c>
      <c r="U2746" s="12">
        <f t="shared" si="366"/>
        <v>0</v>
      </c>
      <c r="V2746" s="12">
        <f t="shared" si="367"/>
        <v>0</v>
      </c>
    </row>
    <row r="2747" spans="1:22" x14ac:dyDescent="0.25">
      <c r="A2747" s="6" t="s">
        <v>24</v>
      </c>
      <c r="B2747" s="6" t="s">
        <v>23</v>
      </c>
      <c r="O2747" s="11" t="e">
        <f t="shared" si="370"/>
        <v>#DIV/0!</v>
      </c>
      <c r="P2747" s="12" t="e">
        <f t="shared" si="363"/>
        <v>#DIV/0!</v>
      </c>
      <c r="Q2747" s="12" t="e">
        <f t="shared" si="364"/>
        <v>#DIV/0!</v>
      </c>
      <c r="R2747" s="6" t="e">
        <f t="shared" si="365"/>
        <v>#DIV/0!</v>
      </c>
      <c r="S2747" s="6" t="e">
        <f t="shared" si="368"/>
        <v>#DIV/0!</v>
      </c>
      <c r="T2747" s="12">
        <f t="shared" si="369"/>
        <v>0</v>
      </c>
      <c r="U2747" s="12">
        <f t="shared" si="366"/>
        <v>0</v>
      </c>
      <c r="V2747" s="12">
        <f t="shared" si="367"/>
        <v>0</v>
      </c>
    </row>
    <row r="2748" spans="1:22" x14ac:dyDescent="0.25">
      <c r="A2748" s="6" t="s">
        <v>24</v>
      </c>
      <c r="B2748" s="6" t="s">
        <v>23</v>
      </c>
      <c r="O2748" s="11" t="e">
        <f t="shared" si="370"/>
        <v>#DIV/0!</v>
      </c>
      <c r="P2748" s="12" t="e">
        <f t="shared" si="363"/>
        <v>#DIV/0!</v>
      </c>
      <c r="Q2748" s="12" t="e">
        <f t="shared" si="364"/>
        <v>#DIV/0!</v>
      </c>
      <c r="R2748" s="6" t="e">
        <f t="shared" si="365"/>
        <v>#DIV/0!</v>
      </c>
      <c r="S2748" s="6" t="e">
        <f t="shared" si="368"/>
        <v>#DIV/0!</v>
      </c>
      <c r="T2748" s="12">
        <f t="shared" si="369"/>
        <v>0</v>
      </c>
      <c r="U2748" s="12">
        <f t="shared" si="366"/>
        <v>0</v>
      </c>
      <c r="V2748" s="12">
        <f t="shared" si="367"/>
        <v>0</v>
      </c>
    </row>
    <row r="2749" spans="1:22" x14ac:dyDescent="0.25">
      <c r="A2749" s="6" t="s">
        <v>24</v>
      </c>
      <c r="B2749" s="6" t="s">
        <v>23</v>
      </c>
      <c r="O2749" s="11" t="e">
        <f t="shared" si="370"/>
        <v>#DIV/0!</v>
      </c>
      <c r="P2749" s="12" t="e">
        <f t="shared" si="363"/>
        <v>#DIV/0!</v>
      </c>
      <c r="Q2749" s="12" t="e">
        <f t="shared" si="364"/>
        <v>#DIV/0!</v>
      </c>
      <c r="R2749" s="6" t="e">
        <f t="shared" si="365"/>
        <v>#DIV/0!</v>
      </c>
      <c r="S2749" s="6" t="e">
        <f t="shared" si="368"/>
        <v>#DIV/0!</v>
      </c>
      <c r="T2749" s="12">
        <f t="shared" si="369"/>
        <v>0</v>
      </c>
      <c r="U2749" s="12">
        <f t="shared" si="366"/>
        <v>0</v>
      </c>
      <c r="V2749" s="12">
        <f t="shared" si="367"/>
        <v>0</v>
      </c>
    </row>
    <row r="2750" spans="1:22" x14ac:dyDescent="0.25">
      <c r="A2750" s="6" t="s">
        <v>24</v>
      </c>
      <c r="B2750" s="6" t="s">
        <v>23</v>
      </c>
      <c r="O2750" s="11" t="e">
        <f t="shared" si="370"/>
        <v>#DIV/0!</v>
      </c>
      <c r="P2750" s="12" t="e">
        <f t="shared" si="363"/>
        <v>#DIV/0!</v>
      </c>
      <c r="Q2750" s="12" t="e">
        <f t="shared" si="364"/>
        <v>#DIV/0!</v>
      </c>
      <c r="R2750" s="6" t="e">
        <f t="shared" si="365"/>
        <v>#DIV/0!</v>
      </c>
      <c r="S2750" s="6" t="e">
        <f t="shared" si="368"/>
        <v>#DIV/0!</v>
      </c>
      <c r="T2750" s="12">
        <f t="shared" si="369"/>
        <v>0</v>
      </c>
      <c r="U2750" s="12">
        <f t="shared" si="366"/>
        <v>0</v>
      </c>
      <c r="V2750" s="12">
        <f t="shared" si="367"/>
        <v>0</v>
      </c>
    </row>
    <row r="2751" spans="1:22" x14ac:dyDescent="0.25">
      <c r="A2751" s="6" t="s">
        <v>24</v>
      </c>
      <c r="B2751" s="6" t="s">
        <v>23</v>
      </c>
      <c r="O2751" s="11" t="e">
        <f t="shared" si="370"/>
        <v>#DIV/0!</v>
      </c>
      <c r="P2751" s="12" t="e">
        <f t="shared" si="363"/>
        <v>#DIV/0!</v>
      </c>
      <c r="Q2751" s="12" t="e">
        <f t="shared" si="364"/>
        <v>#DIV/0!</v>
      </c>
      <c r="R2751" s="6" t="e">
        <f t="shared" si="365"/>
        <v>#DIV/0!</v>
      </c>
      <c r="S2751" s="6" t="e">
        <f t="shared" si="368"/>
        <v>#DIV/0!</v>
      </c>
      <c r="T2751" s="12">
        <f t="shared" si="369"/>
        <v>0</v>
      </c>
      <c r="U2751" s="12">
        <f t="shared" si="366"/>
        <v>0</v>
      </c>
      <c r="V2751" s="12">
        <f t="shared" si="367"/>
        <v>0</v>
      </c>
    </row>
    <row r="2752" spans="1:22" x14ac:dyDescent="0.25">
      <c r="A2752" s="6" t="s">
        <v>24</v>
      </c>
      <c r="B2752" s="6" t="s">
        <v>23</v>
      </c>
      <c r="O2752" s="11" t="e">
        <f t="shared" si="370"/>
        <v>#DIV/0!</v>
      </c>
      <c r="P2752" s="12" t="e">
        <f t="shared" si="363"/>
        <v>#DIV/0!</v>
      </c>
      <c r="Q2752" s="12" t="e">
        <f t="shared" si="364"/>
        <v>#DIV/0!</v>
      </c>
      <c r="R2752" s="6" t="e">
        <f t="shared" si="365"/>
        <v>#DIV/0!</v>
      </c>
      <c r="S2752" s="6" t="e">
        <f t="shared" si="368"/>
        <v>#DIV/0!</v>
      </c>
      <c r="T2752" s="12">
        <f t="shared" si="369"/>
        <v>0</v>
      </c>
      <c r="U2752" s="12">
        <f t="shared" si="366"/>
        <v>0</v>
      </c>
      <c r="V2752" s="12">
        <f t="shared" si="367"/>
        <v>0</v>
      </c>
    </row>
    <row r="2753" spans="1:27" x14ac:dyDescent="0.25">
      <c r="A2753" s="6" t="s">
        <v>24</v>
      </c>
      <c r="B2753" s="6" t="s">
        <v>23</v>
      </c>
      <c r="O2753" s="11" t="e">
        <f t="shared" si="370"/>
        <v>#DIV/0!</v>
      </c>
      <c r="P2753" s="12" t="e">
        <f t="shared" si="363"/>
        <v>#DIV/0!</v>
      </c>
      <c r="Q2753" s="12" t="e">
        <f t="shared" si="364"/>
        <v>#DIV/0!</v>
      </c>
      <c r="R2753" s="6" t="e">
        <f t="shared" si="365"/>
        <v>#DIV/0!</v>
      </c>
      <c r="S2753" s="6" t="e">
        <f t="shared" si="368"/>
        <v>#DIV/0!</v>
      </c>
      <c r="T2753" s="12">
        <f t="shared" si="369"/>
        <v>0</v>
      </c>
      <c r="U2753" s="12">
        <f t="shared" si="366"/>
        <v>0</v>
      </c>
      <c r="V2753" s="12">
        <f t="shared" si="367"/>
        <v>0</v>
      </c>
    </row>
    <row r="2754" spans="1:27" x14ac:dyDescent="0.25">
      <c r="A2754" s="6" t="s">
        <v>24</v>
      </c>
      <c r="B2754" s="6" t="s">
        <v>23</v>
      </c>
      <c r="O2754" s="11" t="e">
        <f t="shared" si="370"/>
        <v>#DIV/0!</v>
      </c>
      <c r="P2754" s="12" t="e">
        <f t="shared" ref="P2754:P2817" si="371">N2754/L2754</f>
        <v>#DIV/0!</v>
      </c>
      <c r="Q2754" s="12" t="e">
        <f t="shared" ref="Q2754:Q2817" si="372">(M2754+N2754)/L2754</f>
        <v>#DIV/0!</v>
      </c>
      <c r="R2754" s="6" t="e">
        <f t="shared" ref="R2754:R2817" si="373">IF(Q2754&gt;12.49,"YES","NO")</f>
        <v>#DIV/0!</v>
      </c>
      <c r="S2754" s="6" t="e">
        <f t="shared" si="368"/>
        <v>#DIV/0!</v>
      </c>
      <c r="T2754" s="12">
        <f t="shared" si="369"/>
        <v>0</v>
      </c>
      <c r="U2754" s="12">
        <f t="shared" ref="U2754:U2817" si="374">M2754+N2754</f>
        <v>0</v>
      </c>
      <c r="V2754" s="12">
        <f t="shared" ref="V2754:V2817" si="375">T2754-U2754</f>
        <v>0</v>
      </c>
    </row>
    <row r="2755" spans="1:27" x14ac:dyDescent="0.25">
      <c r="A2755" s="6" t="s">
        <v>24</v>
      </c>
      <c r="B2755" s="6" t="s">
        <v>23</v>
      </c>
      <c r="O2755" s="11" t="e">
        <f t="shared" si="370"/>
        <v>#DIV/0!</v>
      </c>
      <c r="P2755" s="12" t="e">
        <f t="shared" si="371"/>
        <v>#DIV/0!</v>
      </c>
      <c r="Q2755" s="12" t="e">
        <f t="shared" si="372"/>
        <v>#DIV/0!</v>
      </c>
      <c r="R2755" s="6" t="e">
        <f t="shared" si="373"/>
        <v>#DIV/0!</v>
      </c>
      <c r="S2755" s="6" t="e">
        <f t="shared" si="368"/>
        <v>#DIV/0!</v>
      </c>
      <c r="T2755" s="12">
        <f t="shared" si="369"/>
        <v>0</v>
      </c>
      <c r="U2755" s="12">
        <f t="shared" si="374"/>
        <v>0</v>
      </c>
      <c r="V2755" s="12">
        <f t="shared" si="375"/>
        <v>0</v>
      </c>
    </row>
    <row r="2756" spans="1:27" x14ac:dyDescent="0.25">
      <c r="A2756" s="6" t="s">
        <v>24</v>
      </c>
      <c r="B2756" s="6" t="s">
        <v>23</v>
      </c>
      <c r="O2756" s="11" t="e">
        <f t="shared" si="370"/>
        <v>#DIV/0!</v>
      </c>
      <c r="P2756" s="12" t="e">
        <f t="shared" si="371"/>
        <v>#DIV/0!</v>
      </c>
      <c r="Q2756" s="12" t="e">
        <f t="shared" si="372"/>
        <v>#DIV/0!</v>
      </c>
      <c r="R2756" s="6" t="e">
        <f t="shared" si="373"/>
        <v>#DIV/0!</v>
      </c>
      <c r="S2756" s="6" t="e">
        <f t="shared" ref="S2756:S2819" si="376">IF(O2756&gt;3.32,"YES","NO")</f>
        <v>#DIV/0!</v>
      </c>
      <c r="T2756" s="12">
        <f t="shared" ref="T2756:T2819" si="377">L2756*12.5</f>
        <v>0</v>
      </c>
      <c r="U2756" s="12">
        <f t="shared" si="374"/>
        <v>0</v>
      </c>
      <c r="V2756" s="12">
        <f t="shared" si="375"/>
        <v>0</v>
      </c>
    </row>
    <row r="2757" spans="1:27" x14ac:dyDescent="0.25">
      <c r="A2757" s="6" t="s">
        <v>24</v>
      </c>
      <c r="B2757" s="6" t="s">
        <v>23</v>
      </c>
      <c r="O2757" s="11" t="e">
        <f t="shared" si="370"/>
        <v>#DIV/0!</v>
      </c>
      <c r="P2757" s="12" t="e">
        <f t="shared" si="371"/>
        <v>#DIV/0!</v>
      </c>
      <c r="Q2757" s="12" t="e">
        <f t="shared" si="372"/>
        <v>#DIV/0!</v>
      </c>
      <c r="R2757" s="6" t="e">
        <f t="shared" si="373"/>
        <v>#DIV/0!</v>
      </c>
      <c r="S2757" s="6" t="e">
        <f t="shared" si="376"/>
        <v>#DIV/0!</v>
      </c>
      <c r="T2757" s="12">
        <f t="shared" si="377"/>
        <v>0</v>
      </c>
      <c r="U2757" s="12">
        <f t="shared" si="374"/>
        <v>0</v>
      </c>
      <c r="V2757" s="12">
        <f t="shared" si="375"/>
        <v>0</v>
      </c>
    </row>
    <row r="2758" spans="1:27" x14ac:dyDescent="0.25">
      <c r="A2758" s="6" t="s">
        <v>24</v>
      </c>
      <c r="B2758" s="6" t="s">
        <v>23</v>
      </c>
      <c r="O2758" s="11" t="e">
        <f t="shared" si="370"/>
        <v>#DIV/0!</v>
      </c>
      <c r="P2758" s="12" t="e">
        <f t="shared" si="371"/>
        <v>#DIV/0!</v>
      </c>
      <c r="Q2758" s="12" t="e">
        <f t="shared" si="372"/>
        <v>#DIV/0!</v>
      </c>
      <c r="R2758" s="6" t="e">
        <f t="shared" si="373"/>
        <v>#DIV/0!</v>
      </c>
      <c r="S2758" s="6" t="e">
        <f t="shared" si="376"/>
        <v>#DIV/0!</v>
      </c>
      <c r="T2758" s="12">
        <f t="shared" si="377"/>
        <v>0</v>
      </c>
      <c r="U2758" s="12">
        <f t="shared" si="374"/>
        <v>0</v>
      </c>
      <c r="V2758" s="12">
        <f t="shared" si="375"/>
        <v>0</v>
      </c>
    </row>
    <row r="2759" spans="1:27" x14ac:dyDescent="0.25">
      <c r="A2759" s="6" t="s">
        <v>24</v>
      </c>
      <c r="B2759" s="6" t="s">
        <v>23</v>
      </c>
      <c r="O2759" s="11" t="e">
        <f t="shared" si="370"/>
        <v>#DIV/0!</v>
      </c>
      <c r="P2759" s="12" t="e">
        <f t="shared" si="371"/>
        <v>#DIV/0!</v>
      </c>
      <c r="Q2759" s="12" t="e">
        <f t="shared" si="372"/>
        <v>#DIV/0!</v>
      </c>
      <c r="R2759" s="6" t="e">
        <f t="shared" si="373"/>
        <v>#DIV/0!</v>
      </c>
      <c r="S2759" s="6" t="e">
        <f t="shared" si="376"/>
        <v>#DIV/0!</v>
      </c>
      <c r="T2759" s="12">
        <f t="shared" si="377"/>
        <v>0</v>
      </c>
      <c r="U2759" s="12">
        <f t="shared" si="374"/>
        <v>0</v>
      </c>
      <c r="V2759" s="12">
        <f t="shared" si="375"/>
        <v>0</v>
      </c>
    </row>
    <row r="2760" spans="1:27" x14ac:dyDescent="0.25">
      <c r="A2760" s="6" t="s">
        <v>24</v>
      </c>
      <c r="B2760" s="6" t="s">
        <v>23</v>
      </c>
      <c r="O2760" s="11" t="e">
        <f t="shared" si="370"/>
        <v>#DIV/0!</v>
      </c>
      <c r="P2760" s="12" t="e">
        <f t="shared" si="371"/>
        <v>#DIV/0!</v>
      </c>
      <c r="Q2760" s="12" t="e">
        <f t="shared" si="372"/>
        <v>#DIV/0!</v>
      </c>
      <c r="R2760" s="6" t="e">
        <f t="shared" si="373"/>
        <v>#DIV/0!</v>
      </c>
      <c r="S2760" s="6" t="e">
        <f t="shared" si="376"/>
        <v>#DIV/0!</v>
      </c>
      <c r="T2760" s="12">
        <f t="shared" si="377"/>
        <v>0</v>
      </c>
      <c r="U2760" s="12">
        <f t="shared" si="374"/>
        <v>0</v>
      </c>
      <c r="V2760" s="12">
        <f t="shared" si="375"/>
        <v>0</v>
      </c>
      <c r="AA2760" s="6" t="s">
        <v>22</v>
      </c>
    </row>
    <row r="2761" spans="1:27" x14ac:dyDescent="0.25">
      <c r="A2761" s="6" t="s">
        <v>24</v>
      </c>
      <c r="B2761" s="6" t="s">
        <v>23</v>
      </c>
      <c r="O2761" s="11" t="e">
        <f t="shared" si="370"/>
        <v>#DIV/0!</v>
      </c>
      <c r="P2761" s="12" t="e">
        <f t="shared" si="371"/>
        <v>#DIV/0!</v>
      </c>
      <c r="Q2761" s="12" t="e">
        <f t="shared" si="372"/>
        <v>#DIV/0!</v>
      </c>
      <c r="R2761" s="6" t="e">
        <f t="shared" si="373"/>
        <v>#DIV/0!</v>
      </c>
      <c r="S2761" s="6" t="e">
        <f t="shared" si="376"/>
        <v>#DIV/0!</v>
      </c>
      <c r="T2761" s="12">
        <f t="shared" si="377"/>
        <v>0</v>
      </c>
      <c r="U2761" s="12">
        <f t="shared" si="374"/>
        <v>0</v>
      </c>
      <c r="V2761" s="12">
        <f t="shared" si="375"/>
        <v>0</v>
      </c>
    </row>
    <row r="2762" spans="1:27" x14ac:dyDescent="0.25">
      <c r="A2762" s="6" t="s">
        <v>24</v>
      </c>
      <c r="B2762" s="6" t="s">
        <v>23</v>
      </c>
      <c r="O2762" s="11" t="e">
        <f t="shared" si="370"/>
        <v>#DIV/0!</v>
      </c>
      <c r="P2762" s="12" t="e">
        <f t="shared" si="371"/>
        <v>#DIV/0!</v>
      </c>
      <c r="Q2762" s="12" t="e">
        <f t="shared" si="372"/>
        <v>#DIV/0!</v>
      </c>
      <c r="R2762" s="6" t="e">
        <f t="shared" si="373"/>
        <v>#DIV/0!</v>
      </c>
      <c r="S2762" s="6" t="e">
        <f t="shared" si="376"/>
        <v>#DIV/0!</v>
      </c>
      <c r="T2762" s="12">
        <f t="shared" si="377"/>
        <v>0</v>
      </c>
      <c r="U2762" s="12">
        <f t="shared" si="374"/>
        <v>0</v>
      </c>
      <c r="V2762" s="12">
        <f t="shared" si="375"/>
        <v>0</v>
      </c>
    </row>
    <row r="2763" spans="1:27" x14ac:dyDescent="0.25">
      <c r="A2763" s="6" t="s">
        <v>24</v>
      </c>
      <c r="B2763" s="6" t="s">
        <v>23</v>
      </c>
      <c r="O2763" s="11" t="e">
        <f t="shared" si="370"/>
        <v>#DIV/0!</v>
      </c>
      <c r="P2763" s="12" t="e">
        <f t="shared" si="371"/>
        <v>#DIV/0!</v>
      </c>
      <c r="Q2763" s="12" t="e">
        <f t="shared" si="372"/>
        <v>#DIV/0!</v>
      </c>
      <c r="R2763" s="6" t="e">
        <f t="shared" si="373"/>
        <v>#DIV/0!</v>
      </c>
      <c r="S2763" s="6" t="e">
        <f t="shared" si="376"/>
        <v>#DIV/0!</v>
      </c>
      <c r="T2763" s="12">
        <f t="shared" si="377"/>
        <v>0</v>
      </c>
      <c r="U2763" s="12">
        <f t="shared" si="374"/>
        <v>0</v>
      </c>
      <c r="V2763" s="12">
        <f t="shared" si="375"/>
        <v>0</v>
      </c>
    </row>
    <row r="2764" spans="1:27" x14ac:dyDescent="0.25">
      <c r="A2764" s="6" t="s">
        <v>24</v>
      </c>
      <c r="B2764" s="6" t="s">
        <v>23</v>
      </c>
      <c r="O2764" s="11" t="e">
        <f t="shared" si="370"/>
        <v>#DIV/0!</v>
      </c>
      <c r="P2764" s="12" t="e">
        <f t="shared" si="371"/>
        <v>#DIV/0!</v>
      </c>
      <c r="Q2764" s="12" t="e">
        <f t="shared" si="372"/>
        <v>#DIV/0!</v>
      </c>
      <c r="R2764" s="6" t="e">
        <f t="shared" si="373"/>
        <v>#DIV/0!</v>
      </c>
      <c r="S2764" s="6" t="e">
        <f t="shared" si="376"/>
        <v>#DIV/0!</v>
      </c>
      <c r="T2764" s="12">
        <f t="shared" si="377"/>
        <v>0</v>
      </c>
      <c r="U2764" s="12">
        <f t="shared" si="374"/>
        <v>0</v>
      </c>
      <c r="V2764" s="12">
        <f t="shared" si="375"/>
        <v>0</v>
      </c>
    </row>
    <row r="2765" spans="1:27" x14ac:dyDescent="0.25">
      <c r="A2765" s="6" t="s">
        <v>24</v>
      </c>
      <c r="B2765" s="6" t="s">
        <v>23</v>
      </c>
      <c r="O2765" s="11" t="e">
        <f t="shared" si="370"/>
        <v>#DIV/0!</v>
      </c>
      <c r="P2765" s="12" t="e">
        <f t="shared" si="371"/>
        <v>#DIV/0!</v>
      </c>
      <c r="Q2765" s="12" t="e">
        <f t="shared" si="372"/>
        <v>#DIV/0!</v>
      </c>
      <c r="R2765" s="6" t="e">
        <f t="shared" si="373"/>
        <v>#DIV/0!</v>
      </c>
      <c r="S2765" s="6" t="e">
        <f t="shared" si="376"/>
        <v>#DIV/0!</v>
      </c>
      <c r="T2765" s="12">
        <f t="shared" si="377"/>
        <v>0</v>
      </c>
      <c r="U2765" s="12">
        <f t="shared" si="374"/>
        <v>0</v>
      </c>
      <c r="V2765" s="12">
        <f t="shared" si="375"/>
        <v>0</v>
      </c>
    </row>
    <row r="2766" spans="1:27" x14ac:dyDescent="0.25">
      <c r="A2766" s="6" t="s">
        <v>24</v>
      </c>
      <c r="B2766" s="6" t="s">
        <v>23</v>
      </c>
      <c r="O2766" s="11" t="e">
        <f t="shared" si="370"/>
        <v>#DIV/0!</v>
      </c>
      <c r="P2766" s="12" t="e">
        <f t="shared" si="371"/>
        <v>#DIV/0!</v>
      </c>
      <c r="Q2766" s="12" t="e">
        <f t="shared" si="372"/>
        <v>#DIV/0!</v>
      </c>
      <c r="R2766" s="6" t="e">
        <f t="shared" si="373"/>
        <v>#DIV/0!</v>
      </c>
      <c r="S2766" s="6" t="e">
        <f t="shared" si="376"/>
        <v>#DIV/0!</v>
      </c>
      <c r="T2766" s="12">
        <f t="shared" si="377"/>
        <v>0</v>
      </c>
      <c r="U2766" s="12">
        <f t="shared" si="374"/>
        <v>0</v>
      </c>
      <c r="V2766" s="12">
        <f t="shared" si="375"/>
        <v>0</v>
      </c>
    </row>
    <row r="2767" spans="1:27" x14ac:dyDescent="0.25">
      <c r="A2767" s="6" t="s">
        <v>24</v>
      </c>
      <c r="B2767" s="6" t="s">
        <v>23</v>
      </c>
      <c r="O2767" s="11" t="e">
        <f t="shared" si="370"/>
        <v>#DIV/0!</v>
      </c>
      <c r="P2767" s="12" t="e">
        <f t="shared" si="371"/>
        <v>#DIV/0!</v>
      </c>
      <c r="Q2767" s="12" t="e">
        <f t="shared" si="372"/>
        <v>#DIV/0!</v>
      </c>
      <c r="R2767" s="6" t="e">
        <f t="shared" si="373"/>
        <v>#DIV/0!</v>
      </c>
      <c r="S2767" s="6" t="e">
        <f t="shared" si="376"/>
        <v>#DIV/0!</v>
      </c>
      <c r="T2767" s="12">
        <f t="shared" si="377"/>
        <v>0</v>
      </c>
      <c r="U2767" s="12">
        <f t="shared" si="374"/>
        <v>0</v>
      </c>
      <c r="V2767" s="12">
        <f t="shared" si="375"/>
        <v>0</v>
      </c>
    </row>
    <row r="2768" spans="1:27" x14ac:dyDescent="0.25">
      <c r="A2768" s="6" t="s">
        <v>24</v>
      </c>
      <c r="B2768" s="6" t="s">
        <v>23</v>
      </c>
      <c r="O2768" s="11" t="e">
        <f t="shared" si="370"/>
        <v>#DIV/0!</v>
      </c>
      <c r="P2768" s="12" t="e">
        <f t="shared" si="371"/>
        <v>#DIV/0!</v>
      </c>
      <c r="Q2768" s="12" t="e">
        <f t="shared" si="372"/>
        <v>#DIV/0!</v>
      </c>
      <c r="R2768" s="6" t="e">
        <f t="shared" si="373"/>
        <v>#DIV/0!</v>
      </c>
      <c r="S2768" s="6" t="e">
        <f t="shared" si="376"/>
        <v>#DIV/0!</v>
      </c>
      <c r="T2768" s="12">
        <f t="shared" si="377"/>
        <v>0</v>
      </c>
      <c r="U2768" s="12">
        <f t="shared" si="374"/>
        <v>0</v>
      </c>
      <c r="V2768" s="12">
        <f t="shared" si="375"/>
        <v>0</v>
      </c>
    </row>
    <row r="2769" spans="1:22" x14ac:dyDescent="0.25">
      <c r="A2769" s="6" t="s">
        <v>24</v>
      </c>
      <c r="B2769" s="6" t="s">
        <v>23</v>
      </c>
      <c r="O2769" s="11" t="e">
        <f t="shared" si="370"/>
        <v>#DIV/0!</v>
      </c>
      <c r="P2769" s="12" t="e">
        <f t="shared" si="371"/>
        <v>#DIV/0!</v>
      </c>
      <c r="Q2769" s="12" t="e">
        <f t="shared" si="372"/>
        <v>#DIV/0!</v>
      </c>
      <c r="R2769" s="6" t="e">
        <f t="shared" si="373"/>
        <v>#DIV/0!</v>
      </c>
      <c r="S2769" s="6" t="e">
        <f t="shared" si="376"/>
        <v>#DIV/0!</v>
      </c>
      <c r="T2769" s="12">
        <f t="shared" si="377"/>
        <v>0</v>
      </c>
      <c r="U2769" s="12">
        <f t="shared" si="374"/>
        <v>0</v>
      </c>
      <c r="V2769" s="12">
        <f t="shared" si="375"/>
        <v>0</v>
      </c>
    </row>
    <row r="2770" spans="1:22" x14ac:dyDescent="0.25">
      <c r="A2770" s="6" t="s">
        <v>24</v>
      </c>
      <c r="B2770" s="6" t="s">
        <v>23</v>
      </c>
      <c r="O2770" s="11" t="e">
        <f t="shared" si="370"/>
        <v>#DIV/0!</v>
      </c>
      <c r="P2770" s="12" t="e">
        <f t="shared" si="371"/>
        <v>#DIV/0!</v>
      </c>
      <c r="Q2770" s="12" t="e">
        <f t="shared" si="372"/>
        <v>#DIV/0!</v>
      </c>
      <c r="R2770" s="6" t="e">
        <f t="shared" si="373"/>
        <v>#DIV/0!</v>
      </c>
      <c r="S2770" s="6" t="e">
        <f t="shared" si="376"/>
        <v>#DIV/0!</v>
      </c>
      <c r="T2770" s="12">
        <f t="shared" si="377"/>
        <v>0</v>
      </c>
      <c r="U2770" s="12">
        <f t="shared" si="374"/>
        <v>0</v>
      </c>
      <c r="V2770" s="12">
        <f t="shared" si="375"/>
        <v>0</v>
      </c>
    </row>
    <row r="2771" spans="1:22" x14ac:dyDescent="0.25">
      <c r="A2771" s="6" t="s">
        <v>24</v>
      </c>
      <c r="B2771" s="6" t="s">
        <v>23</v>
      </c>
      <c r="O2771" s="11" t="e">
        <f t="shared" si="370"/>
        <v>#DIV/0!</v>
      </c>
      <c r="P2771" s="12" t="e">
        <f t="shared" si="371"/>
        <v>#DIV/0!</v>
      </c>
      <c r="Q2771" s="12" t="e">
        <f t="shared" si="372"/>
        <v>#DIV/0!</v>
      </c>
      <c r="R2771" s="6" t="e">
        <f t="shared" si="373"/>
        <v>#DIV/0!</v>
      </c>
      <c r="S2771" s="6" t="e">
        <f t="shared" si="376"/>
        <v>#DIV/0!</v>
      </c>
      <c r="T2771" s="12">
        <f t="shared" si="377"/>
        <v>0</v>
      </c>
      <c r="U2771" s="12">
        <f t="shared" si="374"/>
        <v>0</v>
      </c>
      <c r="V2771" s="12">
        <f t="shared" si="375"/>
        <v>0</v>
      </c>
    </row>
    <row r="2772" spans="1:22" x14ac:dyDescent="0.25">
      <c r="A2772" s="6" t="s">
        <v>24</v>
      </c>
      <c r="B2772" s="6" t="s">
        <v>23</v>
      </c>
      <c r="O2772" s="11" t="e">
        <f t="shared" si="370"/>
        <v>#DIV/0!</v>
      </c>
      <c r="P2772" s="12" t="e">
        <f t="shared" si="371"/>
        <v>#DIV/0!</v>
      </c>
      <c r="Q2772" s="12" t="e">
        <f t="shared" si="372"/>
        <v>#DIV/0!</v>
      </c>
      <c r="R2772" s="6" t="e">
        <f t="shared" si="373"/>
        <v>#DIV/0!</v>
      </c>
      <c r="S2772" s="6" t="e">
        <f t="shared" si="376"/>
        <v>#DIV/0!</v>
      </c>
      <c r="T2772" s="12">
        <f t="shared" si="377"/>
        <v>0</v>
      </c>
      <c r="U2772" s="12">
        <f t="shared" si="374"/>
        <v>0</v>
      </c>
      <c r="V2772" s="12">
        <f t="shared" si="375"/>
        <v>0</v>
      </c>
    </row>
    <row r="2773" spans="1:22" x14ac:dyDescent="0.25">
      <c r="A2773" s="6" t="s">
        <v>24</v>
      </c>
      <c r="B2773" s="6" t="s">
        <v>23</v>
      </c>
      <c r="O2773" s="11" t="e">
        <f t="shared" si="370"/>
        <v>#DIV/0!</v>
      </c>
      <c r="P2773" s="12" t="e">
        <f t="shared" si="371"/>
        <v>#DIV/0!</v>
      </c>
      <c r="Q2773" s="12" t="e">
        <f t="shared" si="372"/>
        <v>#DIV/0!</v>
      </c>
      <c r="R2773" s="6" t="e">
        <f t="shared" si="373"/>
        <v>#DIV/0!</v>
      </c>
      <c r="S2773" s="6" t="e">
        <f t="shared" si="376"/>
        <v>#DIV/0!</v>
      </c>
      <c r="T2773" s="12">
        <f t="shared" si="377"/>
        <v>0</v>
      </c>
      <c r="U2773" s="12">
        <f t="shared" si="374"/>
        <v>0</v>
      </c>
      <c r="V2773" s="12">
        <f t="shared" si="375"/>
        <v>0</v>
      </c>
    </row>
    <row r="2774" spans="1:22" x14ac:dyDescent="0.25">
      <c r="A2774" s="6" t="s">
        <v>24</v>
      </c>
      <c r="B2774" s="6" t="s">
        <v>23</v>
      </c>
      <c r="O2774" s="11" t="e">
        <f t="shared" si="370"/>
        <v>#DIV/0!</v>
      </c>
      <c r="P2774" s="12" t="e">
        <f t="shared" si="371"/>
        <v>#DIV/0!</v>
      </c>
      <c r="Q2774" s="12" t="e">
        <f t="shared" si="372"/>
        <v>#DIV/0!</v>
      </c>
      <c r="R2774" s="6" t="e">
        <f t="shared" si="373"/>
        <v>#DIV/0!</v>
      </c>
      <c r="S2774" s="6" t="e">
        <f t="shared" si="376"/>
        <v>#DIV/0!</v>
      </c>
      <c r="T2774" s="12">
        <f t="shared" si="377"/>
        <v>0</v>
      </c>
      <c r="U2774" s="12">
        <f t="shared" si="374"/>
        <v>0</v>
      </c>
      <c r="V2774" s="12">
        <f t="shared" si="375"/>
        <v>0</v>
      </c>
    </row>
    <row r="2775" spans="1:22" x14ac:dyDescent="0.25">
      <c r="A2775" s="6" t="s">
        <v>24</v>
      </c>
      <c r="B2775" s="6" t="s">
        <v>23</v>
      </c>
      <c r="O2775" s="11" t="e">
        <f t="shared" si="370"/>
        <v>#DIV/0!</v>
      </c>
      <c r="P2775" s="12" t="e">
        <f t="shared" si="371"/>
        <v>#DIV/0!</v>
      </c>
      <c r="Q2775" s="12" t="e">
        <f t="shared" si="372"/>
        <v>#DIV/0!</v>
      </c>
      <c r="R2775" s="6" t="e">
        <f t="shared" si="373"/>
        <v>#DIV/0!</v>
      </c>
      <c r="S2775" s="6" t="e">
        <f t="shared" si="376"/>
        <v>#DIV/0!</v>
      </c>
      <c r="T2775" s="12">
        <f t="shared" si="377"/>
        <v>0</v>
      </c>
      <c r="U2775" s="12">
        <f t="shared" si="374"/>
        <v>0</v>
      </c>
      <c r="V2775" s="12">
        <f t="shared" si="375"/>
        <v>0</v>
      </c>
    </row>
    <row r="2776" spans="1:22" x14ac:dyDescent="0.25">
      <c r="A2776" s="6" t="s">
        <v>24</v>
      </c>
      <c r="B2776" s="6" t="s">
        <v>23</v>
      </c>
      <c r="O2776" s="11" t="e">
        <f t="shared" si="370"/>
        <v>#DIV/0!</v>
      </c>
      <c r="P2776" s="12" t="e">
        <f t="shared" si="371"/>
        <v>#DIV/0!</v>
      </c>
      <c r="Q2776" s="12" t="e">
        <f t="shared" si="372"/>
        <v>#DIV/0!</v>
      </c>
      <c r="R2776" s="6" t="e">
        <f t="shared" si="373"/>
        <v>#DIV/0!</v>
      </c>
      <c r="S2776" s="6" t="e">
        <f t="shared" si="376"/>
        <v>#DIV/0!</v>
      </c>
      <c r="T2776" s="12">
        <f t="shared" si="377"/>
        <v>0</v>
      </c>
      <c r="U2776" s="12">
        <f t="shared" si="374"/>
        <v>0</v>
      </c>
      <c r="V2776" s="12">
        <f t="shared" si="375"/>
        <v>0</v>
      </c>
    </row>
    <row r="2777" spans="1:22" x14ac:dyDescent="0.25">
      <c r="A2777" s="6" t="s">
        <v>24</v>
      </c>
      <c r="B2777" s="6" t="s">
        <v>23</v>
      </c>
      <c r="O2777" s="11" t="e">
        <f t="shared" si="370"/>
        <v>#DIV/0!</v>
      </c>
      <c r="P2777" s="12" t="e">
        <f t="shared" si="371"/>
        <v>#DIV/0!</v>
      </c>
      <c r="Q2777" s="12" t="e">
        <f t="shared" si="372"/>
        <v>#DIV/0!</v>
      </c>
      <c r="R2777" s="6" t="e">
        <f t="shared" si="373"/>
        <v>#DIV/0!</v>
      </c>
      <c r="S2777" s="6" t="e">
        <f t="shared" si="376"/>
        <v>#DIV/0!</v>
      </c>
      <c r="T2777" s="12">
        <f t="shared" si="377"/>
        <v>0</v>
      </c>
      <c r="U2777" s="12">
        <f t="shared" si="374"/>
        <v>0</v>
      </c>
      <c r="V2777" s="12">
        <f t="shared" si="375"/>
        <v>0</v>
      </c>
    </row>
    <row r="2778" spans="1:22" x14ac:dyDescent="0.25">
      <c r="A2778" s="6" t="s">
        <v>24</v>
      </c>
      <c r="B2778" s="6" t="s">
        <v>23</v>
      </c>
      <c r="O2778" s="11" t="e">
        <f t="shared" si="370"/>
        <v>#DIV/0!</v>
      </c>
      <c r="P2778" s="12" t="e">
        <f t="shared" si="371"/>
        <v>#DIV/0!</v>
      </c>
      <c r="Q2778" s="12" t="e">
        <f t="shared" si="372"/>
        <v>#DIV/0!</v>
      </c>
      <c r="R2778" s="6" t="e">
        <f t="shared" si="373"/>
        <v>#DIV/0!</v>
      </c>
      <c r="S2778" s="6" t="e">
        <f t="shared" si="376"/>
        <v>#DIV/0!</v>
      </c>
      <c r="T2778" s="12">
        <f t="shared" si="377"/>
        <v>0</v>
      </c>
      <c r="U2778" s="12">
        <f t="shared" si="374"/>
        <v>0</v>
      </c>
      <c r="V2778" s="12">
        <f t="shared" si="375"/>
        <v>0</v>
      </c>
    </row>
    <row r="2779" spans="1:22" x14ac:dyDescent="0.25">
      <c r="A2779" s="6" t="s">
        <v>24</v>
      </c>
      <c r="B2779" s="6" t="s">
        <v>23</v>
      </c>
      <c r="O2779" s="11" t="e">
        <f t="shared" si="370"/>
        <v>#DIV/0!</v>
      </c>
      <c r="P2779" s="12" t="e">
        <f t="shared" si="371"/>
        <v>#DIV/0!</v>
      </c>
      <c r="Q2779" s="12" t="e">
        <f t="shared" si="372"/>
        <v>#DIV/0!</v>
      </c>
      <c r="R2779" s="6" t="e">
        <f t="shared" si="373"/>
        <v>#DIV/0!</v>
      </c>
      <c r="S2779" s="6" t="e">
        <f t="shared" si="376"/>
        <v>#DIV/0!</v>
      </c>
      <c r="T2779" s="12">
        <f t="shared" si="377"/>
        <v>0</v>
      </c>
      <c r="U2779" s="12">
        <f t="shared" si="374"/>
        <v>0</v>
      </c>
      <c r="V2779" s="12">
        <f t="shared" si="375"/>
        <v>0</v>
      </c>
    </row>
    <row r="2780" spans="1:22" x14ac:dyDescent="0.25">
      <c r="A2780" s="6" t="s">
        <v>24</v>
      </c>
      <c r="B2780" s="6" t="s">
        <v>23</v>
      </c>
      <c r="O2780" s="11" t="e">
        <f t="shared" ref="O2780:O2843" si="378">M2780/L2780</f>
        <v>#DIV/0!</v>
      </c>
      <c r="P2780" s="12" t="e">
        <f t="shared" si="371"/>
        <v>#DIV/0!</v>
      </c>
      <c r="Q2780" s="12" t="e">
        <f t="shared" si="372"/>
        <v>#DIV/0!</v>
      </c>
      <c r="R2780" s="6" t="e">
        <f t="shared" si="373"/>
        <v>#DIV/0!</v>
      </c>
      <c r="S2780" s="6" t="e">
        <f t="shared" si="376"/>
        <v>#DIV/0!</v>
      </c>
      <c r="T2780" s="12">
        <f t="shared" si="377"/>
        <v>0</v>
      </c>
      <c r="U2780" s="12">
        <f t="shared" si="374"/>
        <v>0</v>
      </c>
      <c r="V2780" s="12">
        <f t="shared" si="375"/>
        <v>0</v>
      </c>
    </row>
    <row r="2781" spans="1:22" x14ac:dyDescent="0.25">
      <c r="A2781" s="6" t="s">
        <v>24</v>
      </c>
      <c r="B2781" s="6" t="s">
        <v>23</v>
      </c>
      <c r="O2781" s="11" t="e">
        <f t="shared" si="378"/>
        <v>#DIV/0!</v>
      </c>
      <c r="P2781" s="12" t="e">
        <f t="shared" si="371"/>
        <v>#DIV/0!</v>
      </c>
      <c r="Q2781" s="12" t="e">
        <f t="shared" si="372"/>
        <v>#DIV/0!</v>
      </c>
      <c r="R2781" s="6" t="e">
        <f t="shared" si="373"/>
        <v>#DIV/0!</v>
      </c>
      <c r="S2781" s="6" t="e">
        <f t="shared" si="376"/>
        <v>#DIV/0!</v>
      </c>
      <c r="T2781" s="12">
        <f t="shared" si="377"/>
        <v>0</v>
      </c>
      <c r="U2781" s="12">
        <f t="shared" si="374"/>
        <v>0</v>
      </c>
      <c r="V2781" s="12">
        <f t="shared" si="375"/>
        <v>0</v>
      </c>
    </row>
    <row r="2782" spans="1:22" x14ac:dyDescent="0.25">
      <c r="A2782" s="6" t="s">
        <v>24</v>
      </c>
      <c r="B2782" s="6" t="s">
        <v>23</v>
      </c>
      <c r="O2782" s="11" t="e">
        <f t="shared" si="378"/>
        <v>#DIV/0!</v>
      </c>
      <c r="P2782" s="12" t="e">
        <f t="shared" si="371"/>
        <v>#DIV/0!</v>
      </c>
      <c r="Q2782" s="12" t="e">
        <f t="shared" si="372"/>
        <v>#DIV/0!</v>
      </c>
      <c r="R2782" s="6" t="e">
        <f t="shared" si="373"/>
        <v>#DIV/0!</v>
      </c>
      <c r="S2782" s="6" t="e">
        <f t="shared" si="376"/>
        <v>#DIV/0!</v>
      </c>
      <c r="T2782" s="12">
        <f t="shared" si="377"/>
        <v>0</v>
      </c>
      <c r="U2782" s="12">
        <f t="shared" si="374"/>
        <v>0</v>
      </c>
      <c r="V2782" s="12">
        <f t="shared" si="375"/>
        <v>0</v>
      </c>
    </row>
    <row r="2783" spans="1:22" x14ac:dyDescent="0.25">
      <c r="A2783" s="6" t="s">
        <v>24</v>
      </c>
      <c r="B2783" s="6" t="s">
        <v>23</v>
      </c>
      <c r="O2783" s="11" t="e">
        <f t="shared" si="378"/>
        <v>#DIV/0!</v>
      </c>
      <c r="P2783" s="12" t="e">
        <f t="shared" si="371"/>
        <v>#DIV/0!</v>
      </c>
      <c r="Q2783" s="12" t="e">
        <f t="shared" si="372"/>
        <v>#DIV/0!</v>
      </c>
      <c r="R2783" s="6" t="e">
        <f t="shared" si="373"/>
        <v>#DIV/0!</v>
      </c>
      <c r="S2783" s="6" t="e">
        <f t="shared" si="376"/>
        <v>#DIV/0!</v>
      </c>
      <c r="T2783" s="12">
        <f t="shared" si="377"/>
        <v>0</v>
      </c>
      <c r="U2783" s="12">
        <f t="shared" si="374"/>
        <v>0</v>
      </c>
      <c r="V2783" s="12">
        <f t="shared" si="375"/>
        <v>0</v>
      </c>
    </row>
    <row r="2784" spans="1:22" x14ac:dyDescent="0.25">
      <c r="A2784" s="6" t="s">
        <v>24</v>
      </c>
      <c r="B2784" s="6" t="s">
        <v>23</v>
      </c>
      <c r="O2784" s="11" t="e">
        <f t="shared" si="378"/>
        <v>#DIV/0!</v>
      </c>
      <c r="P2784" s="12" t="e">
        <f t="shared" si="371"/>
        <v>#DIV/0!</v>
      </c>
      <c r="Q2784" s="12" t="e">
        <f t="shared" si="372"/>
        <v>#DIV/0!</v>
      </c>
      <c r="R2784" s="6" t="e">
        <f t="shared" si="373"/>
        <v>#DIV/0!</v>
      </c>
      <c r="S2784" s="6" t="e">
        <f t="shared" si="376"/>
        <v>#DIV/0!</v>
      </c>
      <c r="T2784" s="12">
        <f t="shared" si="377"/>
        <v>0</v>
      </c>
      <c r="U2784" s="12">
        <f t="shared" si="374"/>
        <v>0</v>
      </c>
      <c r="V2784" s="12">
        <f t="shared" si="375"/>
        <v>0</v>
      </c>
    </row>
    <row r="2785" spans="1:22" x14ac:dyDescent="0.25">
      <c r="A2785" s="6" t="s">
        <v>24</v>
      </c>
      <c r="B2785" s="6" t="s">
        <v>23</v>
      </c>
      <c r="O2785" s="11" t="e">
        <f t="shared" si="378"/>
        <v>#DIV/0!</v>
      </c>
      <c r="P2785" s="12" t="e">
        <f t="shared" si="371"/>
        <v>#DIV/0!</v>
      </c>
      <c r="Q2785" s="12" t="e">
        <f t="shared" si="372"/>
        <v>#DIV/0!</v>
      </c>
      <c r="R2785" s="6" t="e">
        <f t="shared" si="373"/>
        <v>#DIV/0!</v>
      </c>
      <c r="S2785" s="6" t="e">
        <f t="shared" si="376"/>
        <v>#DIV/0!</v>
      </c>
      <c r="T2785" s="12">
        <f t="shared" si="377"/>
        <v>0</v>
      </c>
      <c r="U2785" s="12">
        <f t="shared" si="374"/>
        <v>0</v>
      </c>
      <c r="V2785" s="12">
        <f t="shared" si="375"/>
        <v>0</v>
      </c>
    </row>
    <row r="2786" spans="1:22" x14ac:dyDescent="0.25">
      <c r="A2786" s="6" t="s">
        <v>24</v>
      </c>
      <c r="B2786" s="6" t="s">
        <v>23</v>
      </c>
      <c r="O2786" s="11" t="e">
        <f t="shared" si="378"/>
        <v>#DIV/0!</v>
      </c>
      <c r="P2786" s="12" t="e">
        <f t="shared" si="371"/>
        <v>#DIV/0!</v>
      </c>
      <c r="Q2786" s="12" t="e">
        <f t="shared" si="372"/>
        <v>#DIV/0!</v>
      </c>
      <c r="R2786" s="6" t="e">
        <f t="shared" si="373"/>
        <v>#DIV/0!</v>
      </c>
      <c r="S2786" s="6" t="e">
        <f t="shared" si="376"/>
        <v>#DIV/0!</v>
      </c>
      <c r="T2786" s="12">
        <f t="shared" si="377"/>
        <v>0</v>
      </c>
      <c r="U2786" s="12">
        <f t="shared" si="374"/>
        <v>0</v>
      </c>
      <c r="V2786" s="12">
        <f t="shared" si="375"/>
        <v>0</v>
      </c>
    </row>
    <row r="2787" spans="1:22" x14ac:dyDescent="0.25">
      <c r="A2787" s="6" t="s">
        <v>24</v>
      </c>
      <c r="B2787" s="6" t="s">
        <v>23</v>
      </c>
      <c r="O2787" s="11" t="e">
        <f t="shared" si="378"/>
        <v>#DIV/0!</v>
      </c>
      <c r="P2787" s="12" t="e">
        <f t="shared" si="371"/>
        <v>#DIV/0!</v>
      </c>
      <c r="Q2787" s="12" t="e">
        <f t="shared" si="372"/>
        <v>#DIV/0!</v>
      </c>
      <c r="R2787" s="6" t="e">
        <f t="shared" si="373"/>
        <v>#DIV/0!</v>
      </c>
      <c r="S2787" s="6" t="e">
        <f t="shared" si="376"/>
        <v>#DIV/0!</v>
      </c>
      <c r="T2787" s="12">
        <f t="shared" si="377"/>
        <v>0</v>
      </c>
      <c r="U2787" s="12">
        <f t="shared" si="374"/>
        <v>0</v>
      </c>
      <c r="V2787" s="12">
        <f t="shared" si="375"/>
        <v>0</v>
      </c>
    </row>
    <row r="2788" spans="1:22" x14ac:dyDescent="0.25">
      <c r="A2788" s="6" t="s">
        <v>24</v>
      </c>
      <c r="B2788" s="6" t="s">
        <v>23</v>
      </c>
      <c r="O2788" s="11" t="e">
        <f t="shared" si="378"/>
        <v>#DIV/0!</v>
      </c>
      <c r="P2788" s="12" t="e">
        <f t="shared" si="371"/>
        <v>#DIV/0!</v>
      </c>
      <c r="Q2788" s="12" t="e">
        <f t="shared" si="372"/>
        <v>#DIV/0!</v>
      </c>
      <c r="R2788" s="6" t="e">
        <f t="shared" si="373"/>
        <v>#DIV/0!</v>
      </c>
      <c r="S2788" s="6" t="e">
        <f t="shared" si="376"/>
        <v>#DIV/0!</v>
      </c>
      <c r="T2788" s="12">
        <f t="shared" si="377"/>
        <v>0</v>
      </c>
      <c r="U2788" s="12">
        <f t="shared" si="374"/>
        <v>0</v>
      </c>
      <c r="V2788" s="12">
        <f t="shared" si="375"/>
        <v>0</v>
      </c>
    </row>
    <row r="2789" spans="1:22" x14ac:dyDescent="0.25">
      <c r="A2789" s="6" t="s">
        <v>24</v>
      </c>
      <c r="B2789" s="6" t="s">
        <v>23</v>
      </c>
      <c r="O2789" s="11" t="e">
        <f t="shared" si="378"/>
        <v>#DIV/0!</v>
      </c>
      <c r="P2789" s="12" t="e">
        <f t="shared" si="371"/>
        <v>#DIV/0!</v>
      </c>
      <c r="Q2789" s="12" t="e">
        <f t="shared" si="372"/>
        <v>#DIV/0!</v>
      </c>
      <c r="R2789" s="6" t="e">
        <f t="shared" si="373"/>
        <v>#DIV/0!</v>
      </c>
      <c r="S2789" s="6" t="e">
        <f t="shared" si="376"/>
        <v>#DIV/0!</v>
      </c>
      <c r="T2789" s="12">
        <f t="shared" si="377"/>
        <v>0</v>
      </c>
      <c r="U2789" s="12">
        <f t="shared" si="374"/>
        <v>0</v>
      </c>
      <c r="V2789" s="12">
        <f t="shared" si="375"/>
        <v>0</v>
      </c>
    </row>
    <row r="2790" spans="1:22" x14ac:dyDescent="0.25">
      <c r="A2790" s="6" t="s">
        <v>24</v>
      </c>
      <c r="B2790" s="6" t="s">
        <v>23</v>
      </c>
      <c r="O2790" s="11" t="e">
        <f t="shared" si="378"/>
        <v>#DIV/0!</v>
      </c>
      <c r="P2790" s="12" t="e">
        <f t="shared" si="371"/>
        <v>#DIV/0!</v>
      </c>
      <c r="Q2790" s="12" t="e">
        <f t="shared" si="372"/>
        <v>#DIV/0!</v>
      </c>
      <c r="R2790" s="6" t="e">
        <f t="shared" si="373"/>
        <v>#DIV/0!</v>
      </c>
      <c r="S2790" s="6" t="e">
        <f t="shared" si="376"/>
        <v>#DIV/0!</v>
      </c>
      <c r="T2790" s="12">
        <f t="shared" si="377"/>
        <v>0</v>
      </c>
      <c r="U2790" s="12">
        <f t="shared" si="374"/>
        <v>0</v>
      </c>
      <c r="V2790" s="12">
        <f t="shared" si="375"/>
        <v>0</v>
      </c>
    </row>
    <row r="2791" spans="1:22" x14ac:dyDescent="0.25">
      <c r="A2791" s="6" t="s">
        <v>24</v>
      </c>
      <c r="B2791" s="6" t="s">
        <v>23</v>
      </c>
      <c r="O2791" s="11" t="e">
        <f t="shared" si="378"/>
        <v>#DIV/0!</v>
      </c>
      <c r="P2791" s="12" t="e">
        <f t="shared" si="371"/>
        <v>#DIV/0!</v>
      </c>
      <c r="Q2791" s="12" t="e">
        <f t="shared" si="372"/>
        <v>#DIV/0!</v>
      </c>
      <c r="R2791" s="6" t="e">
        <f t="shared" si="373"/>
        <v>#DIV/0!</v>
      </c>
      <c r="S2791" s="6" t="e">
        <f t="shared" si="376"/>
        <v>#DIV/0!</v>
      </c>
      <c r="T2791" s="12">
        <f t="shared" si="377"/>
        <v>0</v>
      </c>
      <c r="U2791" s="12">
        <f t="shared" si="374"/>
        <v>0</v>
      </c>
      <c r="V2791" s="12">
        <f t="shared" si="375"/>
        <v>0</v>
      </c>
    </row>
    <row r="2792" spans="1:22" x14ac:dyDescent="0.25">
      <c r="A2792" s="6" t="s">
        <v>24</v>
      </c>
      <c r="B2792" s="6" t="s">
        <v>23</v>
      </c>
      <c r="O2792" s="11" t="e">
        <f t="shared" si="378"/>
        <v>#DIV/0!</v>
      </c>
      <c r="P2792" s="12" t="e">
        <f t="shared" si="371"/>
        <v>#DIV/0!</v>
      </c>
      <c r="Q2792" s="12" t="e">
        <f t="shared" si="372"/>
        <v>#DIV/0!</v>
      </c>
      <c r="R2792" s="6" t="e">
        <f t="shared" si="373"/>
        <v>#DIV/0!</v>
      </c>
      <c r="S2792" s="6" t="e">
        <f t="shared" si="376"/>
        <v>#DIV/0!</v>
      </c>
      <c r="T2792" s="12">
        <f t="shared" si="377"/>
        <v>0</v>
      </c>
      <c r="U2792" s="12">
        <f t="shared" si="374"/>
        <v>0</v>
      </c>
      <c r="V2792" s="12">
        <f t="shared" si="375"/>
        <v>0</v>
      </c>
    </row>
    <row r="2793" spans="1:22" x14ac:dyDescent="0.25">
      <c r="A2793" s="6" t="s">
        <v>24</v>
      </c>
      <c r="B2793" s="6" t="s">
        <v>23</v>
      </c>
      <c r="O2793" s="11" t="e">
        <f t="shared" si="378"/>
        <v>#DIV/0!</v>
      </c>
      <c r="P2793" s="12" t="e">
        <f t="shared" si="371"/>
        <v>#DIV/0!</v>
      </c>
      <c r="Q2793" s="12" t="e">
        <f t="shared" si="372"/>
        <v>#DIV/0!</v>
      </c>
      <c r="R2793" s="6" t="e">
        <f t="shared" si="373"/>
        <v>#DIV/0!</v>
      </c>
      <c r="S2793" s="6" t="e">
        <f t="shared" si="376"/>
        <v>#DIV/0!</v>
      </c>
      <c r="T2793" s="12">
        <f t="shared" si="377"/>
        <v>0</v>
      </c>
      <c r="U2793" s="12">
        <f t="shared" si="374"/>
        <v>0</v>
      </c>
      <c r="V2793" s="12">
        <f t="shared" si="375"/>
        <v>0</v>
      </c>
    </row>
    <row r="2794" spans="1:22" x14ac:dyDescent="0.25">
      <c r="A2794" s="6" t="s">
        <v>24</v>
      </c>
      <c r="B2794" s="6" t="s">
        <v>23</v>
      </c>
      <c r="O2794" s="11" t="e">
        <f t="shared" si="378"/>
        <v>#DIV/0!</v>
      </c>
      <c r="P2794" s="12" t="e">
        <f t="shared" si="371"/>
        <v>#DIV/0!</v>
      </c>
      <c r="Q2794" s="12" t="e">
        <f t="shared" si="372"/>
        <v>#DIV/0!</v>
      </c>
      <c r="R2794" s="6" t="e">
        <f t="shared" si="373"/>
        <v>#DIV/0!</v>
      </c>
      <c r="S2794" s="6" t="e">
        <f t="shared" si="376"/>
        <v>#DIV/0!</v>
      </c>
      <c r="T2794" s="12">
        <f t="shared" si="377"/>
        <v>0</v>
      </c>
      <c r="U2794" s="12">
        <f t="shared" si="374"/>
        <v>0</v>
      </c>
      <c r="V2794" s="12">
        <f t="shared" si="375"/>
        <v>0</v>
      </c>
    </row>
    <row r="2795" spans="1:22" x14ac:dyDescent="0.25">
      <c r="A2795" s="6" t="s">
        <v>24</v>
      </c>
      <c r="B2795" s="6" t="s">
        <v>23</v>
      </c>
      <c r="O2795" s="11" t="e">
        <f t="shared" si="378"/>
        <v>#DIV/0!</v>
      </c>
      <c r="P2795" s="12" t="e">
        <f t="shared" si="371"/>
        <v>#DIV/0!</v>
      </c>
      <c r="Q2795" s="12" t="e">
        <f t="shared" si="372"/>
        <v>#DIV/0!</v>
      </c>
      <c r="R2795" s="6" t="e">
        <f t="shared" si="373"/>
        <v>#DIV/0!</v>
      </c>
      <c r="S2795" s="6" t="e">
        <f t="shared" si="376"/>
        <v>#DIV/0!</v>
      </c>
      <c r="T2795" s="12">
        <f t="shared" si="377"/>
        <v>0</v>
      </c>
      <c r="U2795" s="12">
        <f t="shared" si="374"/>
        <v>0</v>
      </c>
      <c r="V2795" s="12">
        <f t="shared" si="375"/>
        <v>0</v>
      </c>
    </row>
    <row r="2796" spans="1:22" x14ac:dyDescent="0.25">
      <c r="A2796" s="6" t="s">
        <v>24</v>
      </c>
      <c r="B2796" s="6" t="s">
        <v>23</v>
      </c>
      <c r="O2796" s="11" t="e">
        <f t="shared" si="378"/>
        <v>#DIV/0!</v>
      </c>
      <c r="P2796" s="12" t="e">
        <f t="shared" si="371"/>
        <v>#DIV/0!</v>
      </c>
      <c r="Q2796" s="12" t="e">
        <f t="shared" si="372"/>
        <v>#DIV/0!</v>
      </c>
      <c r="R2796" s="6" t="e">
        <f t="shared" si="373"/>
        <v>#DIV/0!</v>
      </c>
      <c r="S2796" s="6" t="e">
        <f t="shared" si="376"/>
        <v>#DIV/0!</v>
      </c>
      <c r="T2796" s="12">
        <f t="shared" si="377"/>
        <v>0</v>
      </c>
      <c r="U2796" s="12">
        <f t="shared" si="374"/>
        <v>0</v>
      </c>
      <c r="V2796" s="12">
        <f t="shared" si="375"/>
        <v>0</v>
      </c>
    </row>
    <row r="2797" spans="1:22" x14ac:dyDescent="0.25">
      <c r="A2797" s="6" t="s">
        <v>24</v>
      </c>
      <c r="B2797" s="6" t="s">
        <v>23</v>
      </c>
      <c r="O2797" s="11" t="e">
        <f t="shared" si="378"/>
        <v>#DIV/0!</v>
      </c>
      <c r="P2797" s="12" t="e">
        <f t="shared" si="371"/>
        <v>#DIV/0!</v>
      </c>
      <c r="Q2797" s="12" t="e">
        <f t="shared" si="372"/>
        <v>#DIV/0!</v>
      </c>
      <c r="R2797" s="6" t="e">
        <f t="shared" si="373"/>
        <v>#DIV/0!</v>
      </c>
      <c r="S2797" s="6" t="e">
        <f t="shared" si="376"/>
        <v>#DIV/0!</v>
      </c>
      <c r="T2797" s="12">
        <f t="shared" si="377"/>
        <v>0</v>
      </c>
      <c r="U2797" s="12">
        <f t="shared" si="374"/>
        <v>0</v>
      </c>
      <c r="V2797" s="12">
        <f t="shared" si="375"/>
        <v>0</v>
      </c>
    </row>
    <row r="2798" spans="1:22" x14ac:dyDescent="0.25">
      <c r="A2798" s="6" t="s">
        <v>24</v>
      </c>
      <c r="B2798" s="6" t="s">
        <v>23</v>
      </c>
      <c r="O2798" s="11" t="e">
        <f t="shared" si="378"/>
        <v>#DIV/0!</v>
      </c>
      <c r="P2798" s="12" t="e">
        <f t="shared" si="371"/>
        <v>#DIV/0!</v>
      </c>
      <c r="Q2798" s="12" t="e">
        <f t="shared" si="372"/>
        <v>#DIV/0!</v>
      </c>
      <c r="R2798" s="6" t="e">
        <f t="shared" si="373"/>
        <v>#DIV/0!</v>
      </c>
      <c r="S2798" s="6" t="e">
        <f t="shared" si="376"/>
        <v>#DIV/0!</v>
      </c>
      <c r="T2798" s="12">
        <f t="shared" si="377"/>
        <v>0</v>
      </c>
      <c r="U2798" s="12">
        <f t="shared" si="374"/>
        <v>0</v>
      </c>
      <c r="V2798" s="12">
        <f t="shared" si="375"/>
        <v>0</v>
      </c>
    </row>
    <row r="2799" spans="1:22" x14ac:dyDescent="0.25">
      <c r="A2799" s="6" t="s">
        <v>24</v>
      </c>
      <c r="B2799" s="6" t="s">
        <v>23</v>
      </c>
      <c r="O2799" s="11" t="e">
        <f t="shared" si="378"/>
        <v>#DIV/0!</v>
      </c>
      <c r="P2799" s="12" t="e">
        <f t="shared" si="371"/>
        <v>#DIV/0!</v>
      </c>
      <c r="Q2799" s="12" t="e">
        <f t="shared" si="372"/>
        <v>#DIV/0!</v>
      </c>
      <c r="R2799" s="6" t="e">
        <f t="shared" si="373"/>
        <v>#DIV/0!</v>
      </c>
      <c r="S2799" s="6" t="e">
        <f t="shared" si="376"/>
        <v>#DIV/0!</v>
      </c>
      <c r="T2799" s="12">
        <f t="shared" si="377"/>
        <v>0</v>
      </c>
      <c r="U2799" s="12">
        <f t="shared" si="374"/>
        <v>0</v>
      </c>
      <c r="V2799" s="12">
        <f t="shared" si="375"/>
        <v>0</v>
      </c>
    </row>
    <row r="2800" spans="1:22" x14ac:dyDescent="0.25">
      <c r="A2800" s="6" t="s">
        <v>24</v>
      </c>
      <c r="B2800" s="6" t="s">
        <v>23</v>
      </c>
      <c r="O2800" s="11" t="e">
        <f t="shared" si="378"/>
        <v>#DIV/0!</v>
      </c>
      <c r="P2800" s="12" t="e">
        <f t="shared" si="371"/>
        <v>#DIV/0!</v>
      </c>
      <c r="Q2800" s="12" t="e">
        <f t="shared" si="372"/>
        <v>#DIV/0!</v>
      </c>
      <c r="R2800" s="6" t="e">
        <f t="shared" si="373"/>
        <v>#DIV/0!</v>
      </c>
      <c r="S2800" s="6" t="e">
        <f t="shared" si="376"/>
        <v>#DIV/0!</v>
      </c>
      <c r="T2800" s="12">
        <f t="shared" si="377"/>
        <v>0</v>
      </c>
      <c r="U2800" s="12">
        <f t="shared" si="374"/>
        <v>0</v>
      </c>
      <c r="V2800" s="12">
        <f t="shared" si="375"/>
        <v>0</v>
      </c>
    </row>
    <row r="2801" spans="1:22" x14ac:dyDescent="0.25">
      <c r="A2801" s="6" t="s">
        <v>24</v>
      </c>
      <c r="B2801" s="6" t="s">
        <v>23</v>
      </c>
      <c r="O2801" s="11" t="e">
        <f t="shared" si="378"/>
        <v>#DIV/0!</v>
      </c>
      <c r="P2801" s="12" t="e">
        <f t="shared" si="371"/>
        <v>#DIV/0!</v>
      </c>
      <c r="Q2801" s="12" t="e">
        <f t="shared" si="372"/>
        <v>#DIV/0!</v>
      </c>
      <c r="R2801" s="6" t="e">
        <f t="shared" si="373"/>
        <v>#DIV/0!</v>
      </c>
      <c r="S2801" s="6" t="e">
        <f t="shared" si="376"/>
        <v>#DIV/0!</v>
      </c>
      <c r="T2801" s="12">
        <f t="shared" si="377"/>
        <v>0</v>
      </c>
      <c r="U2801" s="12">
        <f t="shared" si="374"/>
        <v>0</v>
      </c>
      <c r="V2801" s="12">
        <f t="shared" si="375"/>
        <v>0</v>
      </c>
    </row>
    <row r="2802" spans="1:22" x14ac:dyDescent="0.25">
      <c r="A2802" s="6" t="s">
        <v>24</v>
      </c>
      <c r="B2802" s="6" t="s">
        <v>23</v>
      </c>
      <c r="O2802" s="11" t="e">
        <f t="shared" si="378"/>
        <v>#DIV/0!</v>
      </c>
      <c r="P2802" s="12" t="e">
        <f t="shared" si="371"/>
        <v>#DIV/0!</v>
      </c>
      <c r="Q2802" s="12" t="e">
        <f t="shared" si="372"/>
        <v>#DIV/0!</v>
      </c>
      <c r="R2802" s="6" t="e">
        <f t="shared" si="373"/>
        <v>#DIV/0!</v>
      </c>
      <c r="S2802" s="6" t="e">
        <f t="shared" si="376"/>
        <v>#DIV/0!</v>
      </c>
      <c r="T2802" s="12">
        <f t="shared" si="377"/>
        <v>0</v>
      </c>
      <c r="U2802" s="12">
        <f t="shared" si="374"/>
        <v>0</v>
      </c>
      <c r="V2802" s="12">
        <f t="shared" si="375"/>
        <v>0</v>
      </c>
    </row>
    <row r="2803" spans="1:22" x14ac:dyDescent="0.25">
      <c r="A2803" s="6" t="s">
        <v>24</v>
      </c>
      <c r="B2803" s="6" t="s">
        <v>23</v>
      </c>
      <c r="O2803" s="11" t="e">
        <f t="shared" si="378"/>
        <v>#DIV/0!</v>
      </c>
      <c r="P2803" s="12" t="e">
        <f t="shared" si="371"/>
        <v>#DIV/0!</v>
      </c>
      <c r="Q2803" s="12" t="e">
        <f t="shared" si="372"/>
        <v>#DIV/0!</v>
      </c>
      <c r="R2803" s="6" t="e">
        <f t="shared" si="373"/>
        <v>#DIV/0!</v>
      </c>
      <c r="S2803" s="6" t="e">
        <f t="shared" si="376"/>
        <v>#DIV/0!</v>
      </c>
      <c r="T2803" s="12">
        <f t="shared" si="377"/>
        <v>0</v>
      </c>
      <c r="U2803" s="12">
        <f t="shared" si="374"/>
        <v>0</v>
      </c>
      <c r="V2803" s="12">
        <f t="shared" si="375"/>
        <v>0</v>
      </c>
    </row>
    <row r="2804" spans="1:22" x14ac:dyDescent="0.25">
      <c r="A2804" s="6" t="s">
        <v>24</v>
      </c>
      <c r="B2804" s="6" t="s">
        <v>23</v>
      </c>
      <c r="O2804" s="11" t="e">
        <f t="shared" si="378"/>
        <v>#DIV/0!</v>
      </c>
      <c r="P2804" s="12" t="e">
        <f t="shared" si="371"/>
        <v>#DIV/0!</v>
      </c>
      <c r="Q2804" s="12" t="e">
        <f t="shared" si="372"/>
        <v>#DIV/0!</v>
      </c>
      <c r="R2804" s="6" t="e">
        <f t="shared" si="373"/>
        <v>#DIV/0!</v>
      </c>
      <c r="S2804" s="6" t="e">
        <f t="shared" si="376"/>
        <v>#DIV/0!</v>
      </c>
      <c r="T2804" s="12">
        <f t="shared" si="377"/>
        <v>0</v>
      </c>
      <c r="U2804" s="12">
        <f t="shared" si="374"/>
        <v>0</v>
      </c>
      <c r="V2804" s="12">
        <f t="shared" si="375"/>
        <v>0</v>
      </c>
    </row>
    <row r="2805" spans="1:22" x14ac:dyDescent="0.25">
      <c r="A2805" s="6" t="s">
        <v>24</v>
      </c>
      <c r="B2805" s="6" t="s">
        <v>23</v>
      </c>
      <c r="O2805" s="11" t="e">
        <f t="shared" si="378"/>
        <v>#DIV/0!</v>
      </c>
      <c r="P2805" s="12" t="e">
        <f t="shared" si="371"/>
        <v>#DIV/0!</v>
      </c>
      <c r="Q2805" s="12" t="e">
        <f t="shared" si="372"/>
        <v>#DIV/0!</v>
      </c>
      <c r="R2805" s="6" t="e">
        <f t="shared" si="373"/>
        <v>#DIV/0!</v>
      </c>
      <c r="S2805" s="6" t="e">
        <f t="shared" si="376"/>
        <v>#DIV/0!</v>
      </c>
      <c r="T2805" s="12">
        <f t="shared" si="377"/>
        <v>0</v>
      </c>
      <c r="U2805" s="12">
        <f t="shared" si="374"/>
        <v>0</v>
      </c>
      <c r="V2805" s="12">
        <f t="shared" si="375"/>
        <v>0</v>
      </c>
    </row>
    <row r="2806" spans="1:22" x14ac:dyDescent="0.25">
      <c r="A2806" s="6" t="s">
        <v>24</v>
      </c>
      <c r="B2806" s="6" t="s">
        <v>23</v>
      </c>
      <c r="O2806" s="11" t="e">
        <f t="shared" si="378"/>
        <v>#DIV/0!</v>
      </c>
      <c r="P2806" s="12" t="e">
        <f t="shared" si="371"/>
        <v>#DIV/0!</v>
      </c>
      <c r="Q2806" s="12" t="e">
        <f t="shared" si="372"/>
        <v>#DIV/0!</v>
      </c>
      <c r="R2806" s="6" t="e">
        <f t="shared" si="373"/>
        <v>#DIV/0!</v>
      </c>
      <c r="S2806" s="6" t="e">
        <f t="shared" si="376"/>
        <v>#DIV/0!</v>
      </c>
      <c r="T2806" s="12">
        <f t="shared" si="377"/>
        <v>0</v>
      </c>
      <c r="U2806" s="12">
        <f t="shared" si="374"/>
        <v>0</v>
      </c>
      <c r="V2806" s="12">
        <f t="shared" si="375"/>
        <v>0</v>
      </c>
    </row>
    <row r="2807" spans="1:22" x14ac:dyDescent="0.25">
      <c r="A2807" s="6" t="s">
        <v>24</v>
      </c>
      <c r="B2807" s="6" t="s">
        <v>23</v>
      </c>
      <c r="O2807" s="11" t="e">
        <f t="shared" si="378"/>
        <v>#DIV/0!</v>
      </c>
      <c r="P2807" s="12" t="e">
        <f t="shared" si="371"/>
        <v>#DIV/0!</v>
      </c>
      <c r="Q2807" s="12" t="e">
        <f t="shared" si="372"/>
        <v>#DIV/0!</v>
      </c>
      <c r="R2807" s="6" t="e">
        <f t="shared" si="373"/>
        <v>#DIV/0!</v>
      </c>
      <c r="S2807" s="6" t="e">
        <f t="shared" si="376"/>
        <v>#DIV/0!</v>
      </c>
      <c r="T2807" s="12">
        <f t="shared" si="377"/>
        <v>0</v>
      </c>
      <c r="U2807" s="12">
        <f t="shared" si="374"/>
        <v>0</v>
      </c>
      <c r="V2807" s="12">
        <f t="shared" si="375"/>
        <v>0</v>
      </c>
    </row>
    <row r="2808" spans="1:22" x14ac:dyDescent="0.25">
      <c r="A2808" s="6" t="s">
        <v>24</v>
      </c>
      <c r="B2808" s="6" t="s">
        <v>23</v>
      </c>
      <c r="O2808" s="11" t="e">
        <f t="shared" si="378"/>
        <v>#DIV/0!</v>
      </c>
      <c r="P2808" s="12" t="e">
        <f t="shared" si="371"/>
        <v>#DIV/0!</v>
      </c>
      <c r="Q2808" s="12" t="e">
        <f t="shared" si="372"/>
        <v>#DIV/0!</v>
      </c>
      <c r="R2808" s="6" t="e">
        <f t="shared" si="373"/>
        <v>#DIV/0!</v>
      </c>
      <c r="S2808" s="6" t="e">
        <f t="shared" si="376"/>
        <v>#DIV/0!</v>
      </c>
      <c r="T2808" s="12">
        <f t="shared" si="377"/>
        <v>0</v>
      </c>
      <c r="U2808" s="12">
        <f t="shared" si="374"/>
        <v>0</v>
      </c>
      <c r="V2808" s="12">
        <f t="shared" si="375"/>
        <v>0</v>
      </c>
    </row>
    <row r="2809" spans="1:22" x14ac:dyDescent="0.25">
      <c r="A2809" s="6" t="s">
        <v>24</v>
      </c>
      <c r="B2809" s="6" t="s">
        <v>23</v>
      </c>
      <c r="O2809" s="11" t="e">
        <f t="shared" si="378"/>
        <v>#DIV/0!</v>
      </c>
      <c r="P2809" s="12" t="e">
        <f t="shared" si="371"/>
        <v>#DIV/0!</v>
      </c>
      <c r="Q2809" s="12" t="e">
        <f t="shared" si="372"/>
        <v>#DIV/0!</v>
      </c>
      <c r="R2809" s="6" t="e">
        <f t="shared" si="373"/>
        <v>#DIV/0!</v>
      </c>
      <c r="S2809" s="6" t="e">
        <f t="shared" si="376"/>
        <v>#DIV/0!</v>
      </c>
      <c r="T2809" s="12">
        <f t="shared" si="377"/>
        <v>0</v>
      </c>
      <c r="U2809" s="12">
        <f t="shared" si="374"/>
        <v>0</v>
      </c>
      <c r="V2809" s="12">
        <f t="shared" si="375"/>
        <v>0</v>
      </c>
    </row>
    <row r="2810" spans="1:22" x14ac:dyDescent="0.25">
      <c r="A2810" s="6" t="s">
        <v>24</v>
      </c>
      <c r="B2810" s="6" t="s">
        <v>23</v>
      </c>
      <c r="O2810" s="11" t="e">
        <f t="shared" si="378"/>
        <v>#DIV/0!</v>
      </c>
      <c r="P2810" s="12" t="e">
        <f t="shared" si="371"/>
        <v>#DIV/0!</v>
      </c>
      <c r="Q2810" s="12" t="e">
        <f t="shared" si="372"/>
        <v>#DIV/0!</v>
      </c>
      <c r="R2810" s="6" t="e">
        <f t="shared" si="373"/>
        <v>#DIV/0!</v>
      </c>
      <c r="S2810" s="6" t="e">
        <f t="shared" si="376"/>
        <v>#DIV/0!</v>
      </c>
      <c r="T2810" s="12">
        <f t="shared" si="377"/>
        <v>0</v>
      </c>
      <c r="U2810" s="12">
        <f t="shared" si="374"/>
        <v>0</v>
      </c>
      <c r="V2810" s="12">
        <f t="shared" si="375"/>
        <v>0</v>
      </c>
    </row>
    <row r="2811" spans="1:22" x14ac:dyDescent="0.25">
      <c r="A2811" s="6" t="s">
        <v>24</v>
      </c>
      <c r="B2811" s="6" t="s">
        <v>23</v>
      </c>
      <c r="O2811" s="11" t="e">
        <f t="shared" si="378"/>
        <v>#DIV/0!</v>
      </c>
      <c r="P2811" s="12" t="e">
        <f t="shared" si="371"/>
        <v>#DIV/0!</v>
      </c>
      <c r="Q2811" s="12" t="e">
        <f t="shared" si="372"/>
        <v>#DIV/0!</v>
      </c>
      <c r="R2811" s="6" t="e">
        <f t="shared" si="373"/>
        <v>#DIV/0!</v>
      </c>
      <c r="S2811" s="6" t="e">
        <f t="shared" si="376"/>
        <v>#DIV/0!</v>
      </c>
      <c r="T2811" s="12">
        <f t="shared" si="377"/>
        <v>0</v>
      </c>
      <c r="U2811" s="12">
        <f t="shared" si="374"/>
        <v>0</v>
      </c>
      <c r="V2811" s="12">
        <f t="shared" si="375"/>
        <v>0</v>
      </c>
    </row>
    <row r="2812" spans="1:22" x14ac:dyDescent="0.25">
      <c r="A2812" s="6" t="s">
        <v>24</v>
      </c>
      <c r="B2812" s="6" t="s">
        <v>23</v>
      </c>
      <c r="O2812" s="11" t="e">
        <f t="shared" si="378"/>
        <v>#DIV/0!</v>
      </c>
      <c r="P2812" s="12" t="e">
        <f t="shared" si="371"/>
        <v>#DIV/0!</v>
      </c>
      <c r="Q2812" s="12" t="e">
        <f t="shared" si="372"/>
        <v>#DIV/0!</v>
      </c>
      <c r="R2812" s="6" t="e">
        <f t="shared" si="373"/>
        <v>#DIV/0!</v>
      </c>
      <c r="S2812" s="6" t="e">
        <f t="shared" si="376"/>
        <v>#DIV/0!</v>
      </c>
      <c r="T2812" s="12">
        <f t="shared" si="377"/>
        <v>0</v>
      </c>
      <c r="U2812" s="12">
        <f t="shared" si="374"/>
        <v>0</v>
      </c>
      <c r="V2812" s="12">
        <f t="shared" si="375"/>
        <v>0</v>
      </c>
    </row>
    <row r="2813" spans="1:22" x14ac:dyDescent="0.25">
      <c r="A2813" s="6" t="s">
        <v>24</v>
      </c>
      <c r="B2813" s="6" t="s">
        <v>23</v>
      </c>
      <c r="O2813" s="11" t="e">
        <f t="shared" si="378"/>
        <v>#DIV/0!</v>
      </c>
      <c r="P2813" s="12" t="e">
        <f t="shared" si="371"/>
        <v>#DIV/0!</v>
      </c>
      <c r="Q2813" s="12" t="e">
        <f t="shared" si="372"/>
        <v>#DIV/0!</v>
      </c>
      <c r="R2813" s="6" t="e">
        <f t="shared" si="373"/>
        <v>#DIV/0!</v>
      </c>
      <c r="S2813" s="6" t="e">
        <f t="shared" si="376"/>
        <v>#DIV/0!</v>
      </c>
      <c r="T2813" s="12">
        <f t="shared" si="377"/>
        <v>0</v>
      </c>
      <c r="U2813" s="12">
        <f t="shared" si="374"/>
        <v>0</v>
      </c>
      <c r="V2813" s="12">
        <f t="shared" si="375"/>
        <v>0</v>
      </c>
    </row>
    <row r="2814" spans="1:22" x14ac:dyDescent="0.25">
      <c r="A2814" s="6" t="s">
        <v>24</v>
      </c>
      <c r="B2814" s="6" t="s">
        <v>23</v>
      </c>
      <c r="O2814" s="11" t="e">
        <f t="shared" si="378"/>
        <v>#DIV/0!</v>
      </c>
      <c r="P2814" s="12" t="e">
        <f t="shared" si="371"/>
        <v>#DIV/0!</v>
      </c>
      <c r="Q2814" s="12" t="e">
        <f t="shared" si="372"/>
        <v>#DIV/0!</v>
      </c>
      <c r="R2814" s="6" t="e">
        <f t="shared" si="373"/>
        <v>#DIV/0!</v>
      </c>
      <c r="S2814" s="6" t="e">
        <f t="shared" si="376"/>
        <v>#DIV/0!</v>
      </c>
      <c r="T2814" s="12">
        <f t="shared" si="377"/>
        <v>0</v>
      </c>
      <c r="U2814" s="12">
        <f t="shared" si="374"/>
        <v>0</v>
      </c>
      <c r="V2814" s="12">
        <f t="shared" si="375"/>
        <v>0</v>
      </c>
    </row>
    <row r="2815" spans="1:22" x14ac:dyDescent="0.25">
      <c r="A2815" s="6" t="s">
        <v>24</v>
      </c>
      <c r="B2815" s="6" t="s">
        <v>23</v>
      </c>
      <c r="O2815" s="11" t="e">
        <f t="shared" si="378"/>
        <v>#DIV/0!</v>
      </c>
      <c r="P2815" s="12" t="e">
        <f t="shared" si="371"/>
        <v>#DIV/0!</v>
      </c>
      <c r="Q2815" s="12" t="e">
        <f t="shared" si="372"/>
        <v>#DIV/0!</v>
      </c>
      <c r="R2815" s="6" t="e">
        <f t="shared" si="373"/>
        <v>#DIV/0!</v>
      </c>
      <c r="S2815" s="6" t="e">
        <f t="shared" si="376"/>
        <v>#DIV/0!</v>
      </c>
      <c r="T2815" s="12">
        <f t="shared" si="377"/>
        <v>0</v>
      </c>
      <c r="U2815" s="12">
        <f t="shared" si="374"/>
        <v>0</v>
      </c>
      <c r="V2815" s="12">
        <f t="shared" si="375"/>
        <v>0</v>
      </c>
    </row>
    <row r="2816" spans="1:22" x14ac:dyDescent="0.25">
      <c r="A2816" s="6" t="s">
        <v>24</v>
      </c>
      <c r="B2816" s="6" t="s">
        <v>23</v>
      </c>
      <c r="O2816" s="11" t="e">
        <f t="shared" si="378"/>
        <v>#DIV/0!</v>
      </c>
      <c r="P2816" s="12" t="e">
        <f t="shared" si="371"/>
        <v>#DIV/0!</v>
      </c>
      <c r="Q2816" s="12" t="e">
        <f t="shared" si="372"/>
        <v>#DIV/0!</v>
      </c>
      <c r="R2816" s="6" t="e">
        <f t="shared" si="373"/>
        <v>#DIV/0!</v>
      </c>
      <c r="S2816" s="6" t="e">
        <f t="shared" si="376"/>
        <v>#DIV/0!</v>
      </c>
      <c r="T2816" s="12">
        <f t="shared" si="377"/>
        <v>0</v>
      </c>
      <c r="U2816" s="12">
        <f t="shared" si="374"/>
        <v>0</v>
      </c>
      <c r="V2816" s="12">
        <f t="shared" si="375"/>
        <v>0</v>
      </c>
    </row>
    <row r="2817" spans="1:22" x14ac:dyDescent="0.25">
      <c r="A2817" s="6" t="s">
        <v>24</v>
      </c>
      <c r="B2817" s="6" t="s">
        <v>23</v>
      </c>
      <c r="O2817" s="11" t="e">
        <f t="shared" si="378"/>
        <v>#DIV/0!</v>
      </c>
      <c r="P2817" s="12" t="e">
        <f t="shared" si="371"/>
        <v>#DIV/0!</v>
      </c>
      <c r="Q2817" s="12" t="e">
        <f t="shared" si="372"/>
        <v>#DIV/0!</v>
      </c>
      <c r="R2817" s="6" t="e">
        <f t="shared" si="373"/>
        <v>#DIV/0!</v>
      </c>
      <c r="S2817" s="6" t="e">
        <f t="shared" si="376"/>
        <v>#DIV/0!</v>
      </c>
      <c r="T2817" s="12">
        <f t="shared" si="377"/>
        <v>0</v>
      </c>
      <c r="U2817" s="12">
        <f t="shared" si="374"/>
        <v>0</v>
      </c>
      <c r="V2817" s="12">
        <f t="shared" si="375"/>
        <v>0</v>
      </c>
    </row>
    <row r="2818" spans="1:22" x14ac:dyDescent="0.25">
      <c r="A2818" s="6" t="s">
        <v>24</v>
      </c>
      <c r="B2818" s="6" t="s">
        <v>23</v>
      </c>
      <c r="O2818" s="11" t="e">
        <f t="shared" si="378"/>
        <v>#DIV/0!</v>
      </c>
      <c r="P2818" s="12" t="e">
        <f t="shared" ref="P2818:P2881" si="379">N2818/L2818</f>
        <v>#DIV/0!</v>
      </c>
      <c r="Q2818" s="12" t="e">
        <f t="shared" ref="Q2818:Q2881" si="380">(M2818+N2818)/L2818</f>
        <v>#DIV/0!</v>
      </c>
      <c r="R2818" s="6" t="e">
        <f t="shared" ref="R2818:R2881" si="381">IF(Q2818&gt;12.49,"YES","NO")</f>
        <v>#DIV/0!</v>
      </c>
      <c r="S2818" s="6" t="e">
        <f t="shared" si="376"/>
        <v>#DIV/0!</v>
      </c>
      <c r="T2818" s="12">
        <f t="shared" si="377"/>
        <v>0</v>
      </c>
      <c r="U2818" s="12">
        <f t="shared" ref="U2818:U2881" si="382">M2818+N2818</f>
        <v>0</v>
      </c>
      <c r="V2818" s="12">
        <f t="shared" ref="V2818:V2881" si="383">T2818-U2818</f>
        <v>0</v>
      </c>
    </row>
    <row r="2819" spans="1:22" x14ac:dyDescent="0.25">
      <c r="A2819" s="6" t="s">
        <v>24</v>
      </c>
      <c r="B2819" s="6" t="s">
        <v>23</v>
      </c>
      <c r="O2819" s="11" t="e">
        <f t="shared" si="378"/>
        <v>#DIV/0!</v>
      </c>
      <c r="P2819" s="12" t="e">
        <f t="shared" si="379"/>
        <v>#DIV/0!</v>
      </c>
      <c r="Q2819" s="12" t="e">
        <f t="shared" si="380"/>
        <v>#DIV/0!</v>
      </c>
      <c r="R2819" s="6" t="e">
        <f t="shared" si="381"/>
        <v>#DIV/0!</v>
      </c>
      <c r="S2819" s="6" t="e">
        <f t="shared" si="376"/>
        <v>#DIV/0!</v>
      </c>
      <c r="T2819" s="12">
        <f t="shared" si="377"/>
        <v>0</v>
      </c>
      <c r="U2819" s="12">
        <f t="shared" si="382"/>
        <v>0</v>
      </c>
      <c r="V2819" s="12">
        <f t="shared" si="383"/>
        <v>0</v>
      </c>
    </row>
    <row r="2820" spans="1:22" x14ac:dyDescent="0.25">
      <c r="A2820" s="6" t="s">
        <v>24</v>
      </c>
      <c r="B2820" s="6" t="s">
        <v>23</v>
      </c>
      <c r="O2820" s="11" t="e">
        <f t="shared" si="378"/>
        <v>#DIV/0!</v>
      </c>
      <c r="P2820" s="12" t="e">
        <f t="shared" si="379"/>
        <v>#DIV/0!</v>
      </c>
      <c r="Q2820" s="12" t="e">
        <f t="shared" si="380"/>
        <v>#DIV/0!</v>
      </c>
      <c r="R2820" s="6" t="e">
        <f t="shared" si="381"/>
        <v>#DIV/0!</v>
      </c>
      <c r="S2820" s="6" t="e">
        <f t="shared" ref="S2820:S2883" si="384">IF(O2820&gt;3.32,"YES","NO")</f>
        <v>#DIV/0!</v>
      </c>
      <c r="T2820" s="12">
        <f t="shared" ref="T2820:T2883" si="385">L2820*12.5</f>
        <v>0</v>
      </c>
      <c r="U2820" s="12">
        <f t="shared" si="382"/>
        <v>0</v>
      </c>
      <c r="V2820" s="12">
        <f t="shared" si="383"/>
        <v>0</v>
      </c>
    </row>
    <row r="2821" spans="1:22" x14ac:dyDescent="0.25">
      <c r="A2821" s="6" t="s">
        <v>24</v>
      </c>
      <c r="B2821" s="6" t="s">
        <v>23</v>
      </c>
      <c r="O2821" s="11" t="e">
        <f t="shared" si="378"/>
        <v>#DIV/0!</v>
      </c>
      <c r="P2821" s="12" t="e">
        <f t="shared" si="379"/>
        <v>#DIV/0!</v>
      </c>
      <c r="Q2821" s="12" t="e">
        <f t="shared" si="380"/>
        <v>#DIV/0!</v>
      </c>
      <c r="R2821" s="6" t="e">
        <f t="shared" si="381"/>
        <v>#DIV/0!</v>
      </c>
      <c r="S2821" s="6" t="e">
        <f t="shared" si="384"/>
        <v>#DIV/0!</v>
      </c>
      <c r="T2821" s="12">
        <f t="shared" si="385"/>
        <v>0</v>
      </c>
      <c r="U2821" s="12">
        <f t="shared" si="382"/>
        <v>0</v>
      </c>
      <c r="V2821" s="12">
        <f t="shared" si="383"/>
        <v>0</v>
      </c>
    </row>
    <row r="2822" spans="1:22" x14ac:dyDescent="0.25">
      <c r="A2822" s="6" t="s">
        <v>24</v>
      </c>
      <c r="B2822" s="6" t="s">
        <v>23</v>
      </c>
      <c r="O2822" s="11" t="e">
        <f t="shared" si="378"/>
        <v>#DIV/0!</v>
      </c>
      <c r="P2822" s="12" t="e">
        <f t="shared" si="379"/>
        <v>#DIV/0!</v>
      </c>
      <c r="Q2822" s="12" t="e">
        <f t="shared" si="380"/>
        <v>#DIV/0!</v>
      </c>
      <c r="R2822" s="6" t="e">
        <f t="shared" si="381"/>
        <v>#DIV/0!</v>
      </c>
      <c r="S2822" s="6" t="e">
        <f t="shared" si="384"/>
        <v>#DIV/0!</v>
      </c>
      <c r="T2822" s="12">
        <f t="shared" si="385"/>
        <v>0</v>
      </c>
      <c r="U2822" s="12">
        <f t="shared" si="382"/>
        <v>0</v>
      </c>
      <c r="V2822" s="12">
        <f t="shared" si="383"/>
        <v>0</v>
      </c>
    </row>
    <row r="2823" spans="1:22" x14ac:dyDescent="0.25">
      <c r="A2823" s="6" t="s">
        <v>24</v>
      </c>
      <c r="B2823" s="6" t="s">
        <v>23</v>
      </c>
      <c r="O2823" s="11" t="e">
        <f t="shared" si="378"/>
        <v>#DIV/0!</v>
      </c>
      <c r="P2823" s="12" t="e">
        <f t="shared" si="379"/>
        <v>#DIV/0!</v>
      </c>
      <c r="Q2823" s="12" t="e">
        <f t="shared" si="380"/>
        <v>#DIV/0!</v>
      </c>
      <c r="R2823" s="6" t="e">
        <f t="shared" si="381"/>
        <v>#DIV/0!</v>
      </c>
      <c r="S2823" s="6" t="e">
        <f t="shared" si="384"/>
        <v>#DIV/0!</v>
      </c>
      <c r="T2823" s="12">
        <f t="shared" si="385"/>
        <v>0</v>
      </c>
      <c r="U2823" s="12">
        <f t="shared" si="382"/>
        <v>0</v>
      </c>
      <c r="V2823" s="12">
        <f t="shared" si="383"/>
        <v>0</v>
      </c>
    </row>
    <row r="2824" spans="1:22" x14ac:dyDescent="0.25">
      <c r="A2824" s="6" t="s">
        <v>24</v>
      </c>
      <c r="B2824" s="6" t="s">
        <v>23</v>
      </c>
      <c r="O2824" s="11" t="e">
        <f t="shared" si="378"/>
        <v>#DIV/0!</v>
      </c>
      <c r="P2824" s="12" t="e">
        <f t="shared" si="379"/>
        <v>#DIV/0!</v>
      </c>
      <c r="Q2824" s="12" t="e">
        <f t="shared" si="380"/>
        <v>#DIV/0!</v>
      </c>
      <c r="R2824" s="6" t="e">
        <f t="shared" si="381"/>
        <v>#DIV/0!</v>
      </c>
      <c r="S2824" s="6" t="e">
        <f t="shared" si="384"/>
        <v>#DIV/0!</v>
      </c>
      <c r="T2824" s="12">
        <f t="shared" si="385"/>
        <v>0</v>
      </c>
      <c r="U2824" s="12">
        <f t="shared" si="382"/>
        <v>0</v>
      </c>
      <c r="V2824" s="12">
        <f t="shared" si="383"/>
        <v>0</v>
      </c>
    </row>
    <row r="2825" spans="1:22" x14ac:dyDescent="0.25">
      <c r="A2825" s="6" t="s">
        <v>24</v>
      </c>
      <c r="B2825" s="6" t="s">
        <v>23</v>
      </c>
      <c r="O2825" s="11" t="e">
        <f t="shared" si="378"/>
        <v>#DIV/0!</v>
      </c>
      <c r="P2825" s="12" t="e">
        <f t="shared" si="379"/>
        <v>#DIV/0!</v>
      </c>
      <c r="Q2825" s="12" t="e">
        <f t="shared" si="380"/>
        <v>#DIV/0!</v>
      </c>
      <c r="R2825" s="6" t="e">
        <f t="shared" si="381"/>
        <v>#DIV/0!</v>
      </c>
      <c r="S2825" s="6" t="e">
        <f t="shared" si="384"/>
        <v>#DIV/0!</v>
      </c>
      <c r="T2825" s="12">
        <f t="shared" si="385"/>
        <v>0</v>
      </c>
      <c r="U2825" s="12">
        <f t="shared" si="382"/>
        <v>0</v>
      </c>
      <c r="V2825" s="12">
        <f t="shared" si="383"/>
        <v>0</v>
      </c>
    </row>
    <row r="2826" spans="1:22" x14ac:dyDescent="0.25">
      <c r="A2826" s="6" t="s">
        <v>24</v>
      </c>
      <c r="B2826" s="6" t="s">
        <v>23</v>
      </c>
      <c r="O2826" s="11" t="e">
        <f t="shared" si="378"/>
        <v>#DIV/0!</v>
      </c>
      <c r="P2826" s="12" t="e">
        <f t="shared" si="379"/>
        <v>#DIV/0!</v>
      </c>
      <c r="Q2826" s="12" t="e">
        <f t="shared" si="380"/>
        <v>#DIV/0!</v>
      </c>
      <c r="R2826" s="6" t="e">
        <f t="shared" si="381"/>
        <v>#DIV/0!</v>
      </c>
      <c r="S2826" s="6" t="e">
        <f t="shared" si="384"/>
        <v>#DIV/0!</v>
      </c>
      <c r="T2826" s="12">
        <f t="shared" si="385"/>
        <v>0</v>
      </c>
      <c r="U2826" s="12">
        <f t="shared" si="382"/>
        <v>0</v>
      </c>
      <c r="V2826" s="12">
        <f t="shared" si="383"/>
        <v>0</v>
      </c>
    </row>
    <row r="2827" spans="1:22" x14ac:dyDescent="0.25">
      <c r="A2827" s="6" t="s">
        <v>24</v>
      </c>
      <c r="B2827" s="6" t="s">
        <v>23</v>
      </c>
      <c r="O2827" s="11" t="e">
        <f t="shared" si="378"/>
        <v>#DIV/0!</v>
      </c>
      <c r="P2827" s="12" t="e">
        <f t="shared" si="379"/>
        <v>#DIV/0!</v>
      </c>
      <c r="Q2827" s="12" t="e">
        <f t="shared" si="380"/>
        <v>#DIV/0!</v>
      </c>
      <c r="R2827" s="6" t="e">
        <f t="shared" si="381"/>
        <v>#DIV/0!</v>
      </c>
      <c r="S2827" s="6" t="e">
        <f t="shared" si="384"/>
        <v>#DIV/0!</v>
      </c>
      <c r="T2827" s="12">
        <f t="shared" si="385"/>
        <v>0</v>
      </c>
      <c r="U2827" s="12">
        <f t="shared" si="382"/>
        <v>0</v>
      </c>
      <c r="V2827" s="12">
        <f t="shared" si="383"/>
        <v>0</v>
      </c>
    </row>
    <row r="2828" spans="1:22" x14ac:dyDescent="0.25">
      <c r="A2828" s="6" t="s">
        <v>24</v>
      </c>
      <c r="B2828" s="6" t="s">
        <v>23</v>
      </c>
      <c r="O2828" s="11" t="e">
        <f t="shared" si="378"/>
        <v>#DIV/0!</v>
      </c>
      <c r="P2828" s="12" t="e">
        <f t="shared" si="379"/>
        <v>#DIV/0!</v>
      </c>
      <c r="Q2828" s="12" t="e">
        <f t="shared" si="380"/>
        <v>#DIV/0!</v>
      </c>
      <c r="R2828" s="6" t="e">
        <f t="shared" si="381"/>
        <v>#DIV/0!</v>
      </c>
      <c r="S2828" s="6" t="e">
        <f t="shared" si="384"/>
        <v>#DIV/0!</v>
      </c>
      <c r="T2828" s="12">
        <f t="shared" si="385"/>
        <v>0</v>
      </c>
      <c r="U2828" s="12">
        <f t="shared" si="382"/>
        <v>0</v>
      </c>
      <c r="V2828" s="12">
        <f t="shared" si="383"/>
        <v>0</v>
      </c>
    </row>
    <row r="2829" spans="1:22" x14ac:dyDescent="0.25">
      <c r="A2829" s="6" t="s">
        <v>24</v>
      </c>
      <c r="B2829" s="6" t="s">
        <v>23</v>
      </c>
      <c r="O2829" s="11" t="e">
        <f t="shared" si="378"/>
        <v>#DIV/0!</v>
      </c>
      <c r="P2829" s="12" t="e">
        <f t="shared" si="379"/>
        <v>#DIV/0!</v>
      </c>
      <c r="Q2829" s="12" t="e">
        <f t="shared" si="380"/>
        <v>#DIV/0!</v>
      </c>
      <c r="R2829" s="6" t="e">
        <f t="shared" si="381"/>
        <v>#DIV/0!</v>
      </c>
      <c r="S2829" s="6" t="e">
        <f t="shared" si="384"/>
        <v>#DIV/0!</v>
      </c>
      <c r="T2829" s="12">
        <f t="shared" si="385"/>
        <v>0</v>
      </c>
      <c r="U2829" s="12">
        <f t="shared" si="382"/>
        <v>0</v>
      </c>
      <c r="V2829" s="12">
        <f t="shared" si="383"/>
        <v>0</v>
      </c>
    </row>
    <row r="2830" spans="1:22" x14ac:dyDescent="0.25">
      <c r="A2830" s="6" t="s">
        <v>24</v>
      </c>
      <c r="B2830" s="6" t="s">
        <v>23</v>
      </c>
      <c r="O2830" s="11" t="e">
        <f t="shared" si="378"/>
        <v>#DIV/0!</v>
      </c>
      <c r="P2830" s="12" t="e">
        <f t="shared" si="379"/>
        <v>#DIV/0!</v>
      </c>
      <c r="Q2830" s="12" t="e">
        <f t="shared" si="380"/>
        <v>#DIV/0!</v>
      </c>
      <c r="R2830" s="6" t="e">
        <f t="shared" si="381"/>
        <v>#DIV/0!</v>
      </c>
      <c r="S2830" s="6" t="e">
        <f t="shared" si="384"/>
        <v>#DIV/0!</v>
      </c>
      <c r="T2830" s="12">
        <f t="shared" si="385"/>
        <v>0</v>
      </c>
      <c r="U2830" s="12">
        <f t="shared" si="382"/>
        <v>0</v>
      </c>
      <c r="V2830" s="12">
        <f t="shared" si="383"/>
        <v>0</v>
      </c>
    </row>
    <row r="2831" spans="1:22" x14ac:dyDescent="0.25">
      <c r="A2831" s="6" t="s">
        <v>24</v>
      </c>
      <c r="B2831" s="6" t="s">
        <v>23</v>
      </c>
      <c r="O2831" s="11" t="e">
        <f t="shared" si="378"/>
        <v>#DIV/0!</v>
      </c>
      <c r="P2831" s="12" t="e">
        <f t="shared" si="379"/>
        <v>#DIV/0!</v>
      </c>
      <c r="Q2831" s="12" t="e">
        <f t="shared" si="380"/>
        <v>#DIV/0!</v>
      </c>
      <c r="R2831" s="6" t="e">
        <f t="shared" si="381"/>
        <v>#DIV/0!</v>
      </c>
      <c r="S2831" s="6" t="e">
        <f t="shared" si="384"/>
        <v>#DIV/0!</v>
      </c>
      <c r="T2831" s="12">
        <f t="shared" si="385"/>
        <v>0</v>
      </c>
      <c r="U2831" s="12">
        <f t="shared" si="382"/>
        <v>0</v>
      </c>
      <c r="V2831" s="12">
        <f t="shared" si="383"/>
        <v>0</v>
      </c>
    </row>
    <row r="2832" spans="1:22" x14ac:dyDescent="0.25">
      <c r="A2832" s="6" t="s">
        <v>24</v>
      </c>
      <c r="B2832" s="6" t="s">
        <v>23</v>
      </c>
      <c r="O2832" s="11" t="e">
        <f t="shared" si="378"/>
        <v>#DIV/0!</v>
      </c>
      <c r="P2832" s="12" t="e">
        <f t="shared" si="379"/>
        <v>#DIV/0!</v>
      </c>
      <c r="Q2832" s="12" t="e">
        <f t="shared" si="380"/>
        <v>#DIV/0!</v>
      </c>
      <c r="R2832" s="6" t="e">
        <f t="shared" si="381"/>
        <v>#DIV/0!</v>
      </c>
      <c r="S2832" s="6" t="e">
        <f t="shared" si="384"/>
        <v>#DIV/0!</v>
      </c>
      <c r="T2832" s="12">
        <f t="shared" si="385"/>
        <v>0</v>
      </c>
      <c r="U2832" s="12">
        <f t="shared" si="382"/>
        <v>0</v>
      </c>
      <c r="V2832" s="12">
        <f t="shared" si="383"/>
        <v>0</v>
      </c>
    </row>
    <row r="2833" spans="1:22" x14ac:dyDescent="0.25">
      <c r="A2833" s="6" t="s">
        <v>24</v>
      </c>
      <c r="B2833" s="6" t="s">
        <v>23</v>
      </c>
      <c r="O2833" s="11" t="e">
        <f t="shared" si="378"/>
        <v>#DIV/0!</v>
      </c>
      <c r="P2833" s="12" t="e">
        <f t="shared" si="379"/>
        <v>#DIV/0!</v>
      </c>
      <c r="Q2833" s="12" t="e">
        <f t="shared" si="380"/>
        <v>#DIV/0!</v>
      </c>
      <c r="R2833" s="6" t="e">
        <f t="shared" si="381"/>
        <v>#DIV/0!</v>
      </c>
      <c r="S2833" s="6" t="e">
        <f t="shared" si="384"/>
        <v>#DIV/0!</v>
      </c>
      <c r="T2833" s="12">
        <f t="shared" si="385"/>
        <v>0</v>
      </c>
      <c r="U2833" s="12">
        <f t="shared" si="382"/>
        <v>0</v>
      </c>
      <c r="V2833" s="12">
        <f t="shared" si="383"/>
        <v>0</v>
      </c>
    </row>
    <row r="2834" spans="1:22" x14ac:dyDescent="0.25">
      <c r="A2834" s="6" t="s">
        <v>24</v>
      </c>
      <c r="B2834" s="6" t="s">
        <v>23</v>
      </c>
      <c r="O2834" s="11" t="e">
        <f t="shared" si="378"/>
        <v>#DIV/0!</v>
      </c>
      <c r="P2834" s="12" t="e">
        <f t="shared" si="379"/>
        <v>#DIV/0!</v>
      </c>
      <c r="Q2834" s="12" t="e">
        <f t="shared" si="380"/>
        <v>#DIV/0!</v>
      </c>
      <c r="R2834" s="6" t="e">
        <f t="shared" si="381"/>
        <v>#DIV/0!</v>
      </c>
      <c r="S2834" s="6" t="e">
        <f t="shared" si="384"/>
        <v>#DIV/0!</v>
      </c>
      <c r="T2834" s="12">
        <f t="shared" si="385"/>
        <v>0</v>
      </c>
      <c r="U2834" s="12">
        <f t="shared" si="382"/>
        <v>0</v>
      </c>
      <c r="V2834" s="12">
        <f t="shared" si="383"/>
        <v>0</v>
      </c>
    </row>
    <row r="2835" spans="1:22" x14ac:dyDescent="0.25">
      <c r="A2835" s="6" t="s">
        <v>24</v>
      </c>
      <c r="B2835" s="6" t="s">
        <v>23</v>
      </c>
      <c r="O2835" s="11" t="e">
        <f t="shared" si="378"/>
        <v>#DIV/0!</v>
      </c>
      <c r="P2835" s="12" t="e">
        <f t="shared" si="379"/>
        <v>#DIV/0!</v>
      </c>
      <c r="Q2835" s="12" t="e">
        <f t="shared" si="380"/>
        <v>#DIV/0!</v>
      </c>
      <c r="R2835" s="6" t="e">
        <f t="shared" si="381"/>
        <v>#DIV/0!</v>
      </c>
      <c r="S2835" s="6" t="e">
        <f t="shared" si="384"/>
        <v>#DIV/0!</v>
      </c>
      <c r="T2835" s="12">
        <f t="shared" si="385"/>
        <v>0</v>
      </c>
      <c r="U2835" s="12">
        <f t="shared" si="382"/>
        <v>0</v>
      </c>
      <c r="V2835" s="12">
        <f t="shared" si="383"/>
        <v>0</v>
      </c>
    </row>
    <row r="2836" spans="1:22" x14ac:dyDescent="0.25">
      <c r="A2836" s="6" t="s">
        <v>24</v>
      </c>
      <c r="B2836" s="6" t="s">
        <v>23</v>
      </c>
      <c r="O2836" s="11" t="e">
        <f t="shared" si="378"/>
        <v>#DIV/0!</v>
      </c>
      <c r="P2836" s="12" t="e">
        <f t="shared" si="379"/>
        <v>#DIV/0!</v>
      </c>
      <c r="Q2836" s="12" t="e">
        <f t="shared" si="380"/>
        <v>#DIV/0!</v>
      </c>
      <c r="R2836" s="6" t="e">
        <f t="shared" si="381"/>
        <v>#DIV/0!</v>
      </c>
      <c r="S2836" s="6" t="e">
        <f t="shared" si="384"/>
        <v>#DIV/0!</v>
      </c>
      <c r="T2836" s="12">
        <f t="shared" si="385"/>
        <v>0</v>
      </c>
      <c r="U2836" s="12">
        <f t="shared" si="382"/>
        <v>0</v>
      </c>
      <c r="V2836" s="12">
        <f t="shared" si="383"/>
        <v>0</v>
      </c>
    </row>
    <row r="2837" spans="1:22" x14ac:dyDescent="0.25">
      <c r="A2837" s="6" t="s">
        <v>24</v>
      </c>
      <c r="B2837" s="6" t="s">
        <v>23</v>
      </c>
      <c r="O2837" s="11" t="e">
        <f t="shared" si="378"/>
        <v>#DIV/0!</v>
      </c>
      <c r="P2837" s="12" t="e">
        <f t="shared" si="379"/>
        <v>#DIV/0!</v>
      </c>
      <c r="Q2837" s="12" t="e">
        <f t="shared" si="380"/>
        <v>#DIV/0!</v>
      </c>
      <c r="R2837" s="6" t="e">
        <f t="shared" si="381"/>
        <v>#DIV/0!</v>
      </c>
      <c r="S2837" s="6" t="e">
        <f t="shared" si="384"/>
        <v>#DIV/0!</v>
      </c>
      <c r="T2837" s="12">
        <f t="shared" si="385"/>
        <v>0</v>
      </c>
      <c r="U2837" s="12">
        <f t="shared" si="382"/>
        <v>0</v>
      </c>
      <c r="V2837" s="12">
        <f t="shared" si="383"/>
        <v>0</v>
      </c>
    </row>
    <row r="2838" spans="1:22" x14ac:dyDescent="0.25">
      <c r="A2838" s="6" t="s">
        <v>24</v>
      </c>
      <c r="B2838" s="6" t="s">
        <v>23</v>
      </c>
      <c r="O2838" s="11" t="e">
        <f t="shared" si="378"/>
        <v>#DIV/0!</v>
      </c>
      <c r="P2838" s="12" t="e">
        <f t="shared" si="379"/>
        <v>#DIV/0!</v>
      </c>
      <c r="Q2838" s="12" t="e">
        <f t="shared" si="380"/>
        <v>#DIV/0!</v>
      </c>
      <c r="R2838" s="6" t="e">
        <f t="shared" si="381"/>
        <v>#DIV/0!</v>
      </c>
      <c r="S2838" s="6" t="e">
        <f t="shared" si="384"/>
        <v>#DIV/0!</v>
      </c>
      <c r="T2838" s="12">
        <f t="shared" si="385"/>
        <v>0</v>
      </c>
      <c r="U2838" s="12">
        <f t="shared" si="382"/>
        <v>0</v>
      </c>
      <c r="V2838" s="12">
        <f t="shared" si="383"/>
        <v>0</v>
      </c>
    </row>
    <row r="2839" spans="1:22" x14ac:dyDescent="0.25">
      <c r="A2839" s="6" t="s">
        <v>24</v>
      </c>
      <c r="B2839" s="6" t="s">
        <v>23</v>
      </c>
      <c r="O2839" s="11" t="e">
        <f t="shared" si="378"/>
        <v>#DIV/0!</v>
      </c>
      <c r="P2839" s="12" t="e">
        <f t="shared" si="379"/>
        <v>#DIV/0!</v>
      </c>
      <c r="Q2839" s="12" t="e">
        <f t="shared" si="380"/>
        <v>#DIV/0!</v>
      </c>
      <c r="R2839" s="6" t="e">
        <f t="shared" si="381"/>
        <v>#DIV/0!</v>
      </c>
      <c r="S2839" s="6" t="e">
        <f t="shared" si="384"/>
        <v>#DIV/0!</v>
      </c>
      <c r="T2839" s="12">
        <f t="shared" si="385"/>
        <v>0</v>
      </c>
      <c r="U2839" s="12">
        <f t="shared" si="382"/>
        <v>0</v>
      </c>
      <c r="V2839" s="12">
        <f t="shared" si="383"/>
        <v>0</v>
      </c>
    </row>
    <row r="2840" spans="1:22" x14ac:dyDescent="0.25">
      <c r="A2840" s="6" t="s">
        <v>24</v>
      </c>
      <c r="B2840" s="6" t="s">
        <v>23</v>
      </c>
      <c r="O2840" s="11" t="e">
        <f t="shared" si="378"/>
        <v>#DIV/0!</v>
      </c>
      <c r="P2840" s="12" t="e">
        <f t="shared" si="379"/>
        <v>#DIV/0!</v>
      </c>
      <c r="Q2840" s="12" t="e">
        <f t="shared" si="380"/>
        <v>#DIV/0!</v>
      </c>
      <c r="R2840" s="6" t="e">
        <f t="shared" si="381"/>
        <v>#DIV/0!</v>
      </c>
      <c r="S2840" s="6" t="e">
        <f t="shared" si="384"/>
        <v>#DIV/0!</v>
      </c>
      <c r="T2840" s="12">
        <f t="shared" si="385"/>
        <v>0</v>
      </c>
      <c r="U2840" s="12">
        <f t="shared" si="382"/>
        <v>0</v>
      </c>
      <c r="V2840" s="12">
        <f t="shared" si="383"/>
        <v>0</v>
      </c>
    </row>
    <row r="2841" spans="1:22" x14ac:dyDescent="0.25">
      <c r="A2841" s="6" t="s">
        <v>24</v>
      </c>
      <c r="B2841" s="6" t="s">
        <v>23</v>
      </c>
      <c r="O2841" s="11" t="e">
        <f t="shared" si="378"/>
        <v>#DIV/0!</v>
      </c>
      <c r="P2841" s="12" t="e">
        <f t="shared" si="379"/>
        <v>#DIV/0!</v>
      </c>
      <c r="Q2841" s="12" t="e">
        <f t="shared" si="380"/>
        <v>#DIV/0!</v>
      </c>
      <c r="R2841" s="6" t="e">
        <f t="shared" si="381"/>
        <v>#DIV/0!</v>
      </c>
      <c r="S2841" s="6" t="e">
        <f t="shared" si="384"/>
        <v>#DIV/0!</v>
      </c>
      <c r="T2841" s="12">
        <f t="shared" si="385"/>
        <v>0</v>
      </c>
      <c r="U2841" s="12">
        <f t="shared" si="382"/>
        <v>0</v>
      </c>
      <c r="V2841" s="12">
        <f t="shared" si="383"/>
        <v>0</v>
      </c>
    </row>
    <row r="2842" spans="1:22" x14ac:dyDescent="0.25">
      <c r="A2842" s="6" t="s">
        <v>24</v>
      </c>
      <c r="B2842" s="6" t="s">
        <v>23</v>
      </c>
      <c r="O2842" s="11" t="e">
        <f t="shared" si="378"/>
        <v>#DIV/0!</v>
      </c>
      <c r="P2842" s="12" t="e">
        <f t="shared" si="379"/>
        <v>#DIV/0!</v>
      </c>
      <c r="Q2842" s="12" t="e">
        <f t="shared" si="380"/>
        <v>#DIV/0!</v>
      </c>
      <c r="R2842" s="6" t="e">
        <f t="shared" si="381"/>
        <v>#DIV/0!</v>
      </c>
      <c r="S2842" s="6" t="e">
        <f t="shared" si="384"/>
        <v>#DIV/0!</v>
      </c>
      <c r="T2842" s="12">
        <f t="shared" si="385"/>
        <v>0</v>
      </c>
      <c r="U2842" s="12">
        <f t="shared" si="382"/>
        <v>0</v>
      </c>
      <c r="V2842" s="12">
        <f t="shared" si="383"/>
        <v>0</v>
      </c>
    </row>
    <row r="2843" spans="1:22" x14ac:dyDescent="0.25">
      <c r="A2843" s="6" t="s">
        <v>24</v>
      </c>
      <c r="B2843" s="6" t="s">
        <v>23</v>
      </c>
      <c r="O2843" s="11" t="e">
        <f t="shared" si="378"/>
        <v>#DIV/0!</v>
      </c>
      <c r="P2843" s="12" t="e">
        <f t="shared" si="379"/>
        <v>#DIV/0!</v>
      </c>
      <c r="Q2843" s="12" t="e">
        <f t="shared" si="380"/>
        <v>#DIV/0!</v>
      </c>
      <c r="R2843" s="6" t="e">
        <f t="shared" si="381"/>
        <v>#DIV/0!</v>
      </c>
      <c r="S2843" s="6" t="e">
        <f t="shared" si="384"/>
        <v>#DIV/0!</v>
      </c>
      <c r="T2843" s="12">
        <f t="shared" si="385"/>
        <v>0</v>
      </c>
      <c r="U2843" s="12">
        <f t="shared" si="382"/>
        <v>0</v>
      </c>
      <c r="V2843" s="12">
        <f t="shared" si="383"/>
        <v>0</v>
      </c>
    </row>
    <row r="2844" spans="1:22" x14ac:dyDescent="0.25">
      <c r="A2844" s="6" t="s">
        <v>24</v>
      </c>
      <c r="B2844" s="6" t="s">
        <v>23</v>
      </c>
      <c r="O2844" s="11" t="e">
        <f t="shared" ref="O2844:O2907" si="386">M2844/L2844</f>
        <v>#DIV/0!</v>
      </c>
      <c r="P2844" s="12" t="e">
        <f t="shared" si="379"/>
        <v>#DIV/0!</v>
      </c>
      <c r="Q2844" s="12" t="e">
        <f t="shared" si="380"/>
        <v>#DIV/0!</v>
      </c>
      <c r="R2844" s="6" t="e">
        <f t="shared" si="381"/>
        <v>#DIV/0!</v>
      </c>
      <c r="S2844" s="6" t="e">
        <f t="shared" si="384"/>
        <v>#DIV/0!</v>
      </c>
      <c r="T2844" s="12">
        <f t="shared" si="385"/>
        <v>0</v>
      </c>
      <c r="U2844" s="12">
        <f t="shared" si="382"/>
        <v>0</v>
      </c>
      <c r="V2844" s="12">
        <f t="shared" si="383"/>
        <v>0</v>
      </c>
    </row>
    <row r="2845" spans="1:22" x14ac:dyDescent="0.25">
      <c r="A2845" s="6" t="s">
        <v>24</v>
      </c>
      <c r="B2845" s="6" t="s">
        <v>23</v>
      </c>
      <c r="O2845" s="11" t="e">
        <f t="shared" si="386"/>
        <v>#DIV/0!</v>
      </c>
      <c r="P2845" s="12" t="e">
        <f t="shared" si="379"/>
        <v>#DIV/0!</v>
      </c>
      <c r="Q2845" s="12" t="e">
        <f t="shared" si="380"/>
        <v>#DIV/0!</v>
      </c>
      <c r="R2845" s="6" t="e">
        <f t="shared" si="381"/>
        <v>#DIV/0!</v>
      </c>
      <c r="S2845" s="6" t="e">
        <f t="shared" si="384"/>
        <v>#DIV/0!</v>
      </c>
      <c r="T2845" s="12">
        <f t="shared" si="385"/>
        <v>0</v>
      </c>
      <c r="U2845" s="12">
        <f t="shared" si="382"/>
        <v>0</v>
      </c>
      <c r="V2845" s="12">
        <f t="shared" si="383"/>
        <v>0</v>
      </c>
    </row>
    <row r="2846" spans="1:22" x14ac:dyDescent="0.25">
      <c r="A2846" s="6" t="s">
        <v>24</v>
      </c>
      <c r="B2846" s="6" t="s">
        <v>23</v>
      </c>
      <c r="O2846" s="11" t="e">
        <f t="shared" si="386"/>
        <v>#DIV/0!</v>
      </c>
      <c r="P2846" s="12" t="e">
        <f t="shared" si="379"/>
        <v>#DIV/0!</v>
      </c>
      <c r="Q2846" s="12" t="e">
        <f t="shared" si="380"/>
        <v>#DIV/0!</v>
      </c>
      <c r="R2846" s="6" t="e">
        <f t="shared" si="381"/>
        <v>#DIV/0!</v>
      </c>
      <c r="S2846" s="6" t="e">
        <f t="shared" si="384"/>
        <v>#DIV/0!</v>
      </c>
      <c r="T2846" s="12">
        <f t="shared" si="385"/>
        <v>0</v>
      </c>
      <c r="U2846" s="12">
        <f t="shared" si="382"/>
        <v>0</v>
      </c>
      <c r="V2846" s="12">
        <f t="shared" si="383"/>
        <v>0</v>
      </c>
    </row>
    <row r="2847" spans="1:22" x14ac:dyDescent="0.25">
      <c r="A2847" s="6" t="s">
        <v>24</v>
      </c>
      <c r="B2847" s="6" t="s">
        <v>23</v>
      </c>
      <c r="O2847" s="11" t="e">
        <f t="shared" si="386"/>
        <v>#DIV/0!</v>
      </c>
      <c r="P2847" s="12" t="e">
        <f t="shared" si="379"/>
        <v>#DIV/0!</v>
      </c>
      <c r="Q2847" s="12" t="e">
        <f t="shared" si="380"/>
        <v>#DIV/0!</v>
      </c>
      <c r="R2847" s="6" t="e">
        <f t="shared" si="381"/>
        <v>#DIV/0!</v>
      </c>
      <c r="S2847" s="6" t="e">
        <f t="shared" si="384"/>
        <v>#DIV/0!</v>
      </c>
      <c r="T2847" s="12">
        <f t="shared" si="385"/>
        <v>0</v>
      </c>
      <c r="U2847" s="12">
        <f t="shared" si="382"/>
        <v>0</v>
      </c>
      <c r="V2847" s="12">
        <f t="shared" si="383"/>
        <v>0</v>
      </c>
    </row>
    <row r="2848" spans="1:22" x14ac:dyDescent="0.25">
      <c r="A2848" s="6" t="s">
        <v>24</v>
      </c>
      <c r="B2848" s="6" t="s">
        <v>23</v>
      </c>
      <c r="O2848" s="11" t="e">
        <f t="shared" si="386"/>
        <v>#DIV/0!</v>
      </c>
      <c r="P2848" s="12" t="e">
        <f t="shared" si="379"/>
        <v>#DIV/0!</v>
      </c>
      <c r="Q2848" s="12" t="e">
        <f t="shared" si="380"/>
        <v>#DIV/0!</v>
      </c>
      <c r="R2848" s="6" t="e">
        <f t="shared" si="381"/>
        <v>#DIV/0!</v>
      </c>
      <c r="S2848" s="6" t="e">
        <f t="shared" si="384"/>
        <v>#DIV/0!</v>
      </c>
      <c r="T2848" s="12">
        <f t="shared" si="385"/>
        <v>0</v>
      </c>
      <c r="U2848" s="12">
        <f t="shared" si="382"/>
        <v>0</v>
      </c>
      <c r="V2848" s="12">
        <f t="shared" si="383"/>
        <v>0</v>
      </c>
    </row>
    <row r="2849" spans="1:22" x14ac:dyDescent="0.25">
      <c r="A2849" s="6" t="s">
        <v>24</v>
      </c>
      <c r="B2849" s="6" t="s">
        <v>23</v>
      </c>
      <c r="O2849" s="11" t="e">
        <f t="shared" si="386"/>
        <v>#DIV/0!</v>
      </c>
      <c r="P2849" s="12" t="e">
        <f t="shared" si="379"/>
        <v>#DIV/0!</v>
      </c>
      <c r="Q2849" s="12" t="e">
        <f t="shared" si="380"/>
        <v>#DIV/0!</v>
      </c>
      <c r="R2849" s="6" t="e">
        <f t="shared" si="381"/>
        <v>#DIV/0!</v>
      </c>
      <c r="S2849" s="6" t="e">
        <f t="shared" si="384"/>
        <v>#DIV/0!</v>
      </c>
      <c r="T2849" s="12">
        <f t="shared" si="385"/>
        <v>0</v>
      </c>
      <c r="U2849" s="12">
        <f t="shared" si="382"/>
        <v>0</v>
      </c>
      <c r="V2849" s="12">
        <f t="shared" si="383"/>
        <v>0</v>
      </c>
    </row>
    <row r="2850" spans="1:22" x14ac:dyDescent="0.25">
      <c r="A2850" s="6" t="s">
        <v>24</v>
      </c>
      <c r="B2850" s="6" t="s">
        <v>23</v>
      </c>
      <c r="O2850" s="11" t="e">
        <f t="shared" si="386"/>
        <v>#DIV/0!</v>
      </c>
      <c r="P2850" s="12" t="e">
        <f t="shared" si="379"/>
        <v>#DIV/0!</v>
      </c>
      <c r="Q2850" s="12" t="e">
        <f t="shared" si="380"/>
        <v>#DIV/0!</v>
      </c>
      <c r="R2850" s="6" t="e">
        <f t="shared" si="381"/>
        <v>#DIV/0!</v>
      </c>
      <c r="S2850" s="6" t="e">
        <f t="shared" si="384"/>
        <v>#DIV/0!</v>
      </c>
      <c r="T2850" s="12">
        <f t="shared" si="385"/>
        <v>0</v>
      </c>
      <c r="U2850" s="12">
        <f t="shared" si="382"/>
        <v>0</v>
      </c>
      <c r="V2850" s="12">
        <f t="shared" si="383"/>
        <v>0</v>
      </c>
    </row>
    <row r="2851" spans="1:22" x14ac:dyDescent="0.25">
      <c r="A2851" s="6" t="s">
        <v>24</v>
      </c>
      <c r="B2851" s="6" t="s">
        <v>23</v>
      </c>
      <c r="O2851" s="11" t="e">
        <f t="shared" si="386"/>
        <v>#DIV/0!</v>
      </c>
      <c r="P2851" s="12" t="e">
        <f t="shared" si="379"/>
        <v>#DIV/0!</v>
      </c>
      <c r="Q2851" s="12" t="e">
        <f t="shared" si="380"/>
        <v>#DIV/0!</v>
      </c>
      <c r="R2851" s="6" t="e">
        <f t="shared" si="381"/>
        <v>#DIV/0!</v>
      </c>
      <c r="S2851" s="6" t="e">
        <f t="shared" si="384"/>
        <v>#DIV/0!</v>
      </c>
      <c r="T2851" s="12">
        <f t="shared" si="385"/>
        <v>0</v>
      </c>
      <c r="U2851" s="12">
        <f t="shared" si="382"/>
        <v>0</v>
      </c>
      <c r="V2851" s="12">
        <f t="shared" si="383"/>
        <v>0</v>
      </c>
    </row>
    <row r="2852" spans="1:22" x14ac:dyDescent="0.25">
      <c r="A2852" s="6" t="s">
        <v>24</v>
      </c>
      <c r="B2852" s="6" t="s">
        <v>23</v>
      </c>
      <c r="O2852" s="11" t="e">
        <f t="shared" si="386"/>
        <v>#DIV/0!</v>
      </c>
      <c r="P2852" s="12" t="e">
        <f t="shared" si="379"/>
        <v>#DIV/0!</v>
      </c>
      <c r="Q2852" s="12" t="e">
        <f t="shared" si="380"/>
        <v>#DIV/0!</v>
      </c>
      <c r="R2852" s="6" t="e">
        <f t="shared" si="381"/>
        <v>#DIV/0!</v>
      </c>
      <c r="S2852" s="6" t="e">
        <f t="shared" si="384"/>
        <v>#DIV/0!</v>
      </c>
      <c r="T2852" s="12">
        <f t="shared" si="385"/>
        <v>0</v>
      </c>
      <c r="U2852" s="12">
        <f t="shared" si="382"/>
        <v>0</v>
      </c>
      <c r="V2852" s="12">
        <f t="shared" si="383"/>
        <v>0</v>
      </c>
    </row>
    <row r="2853" spans="1:22" x14ac:dyDescent="0.25">
      <c r="A2853" s="6" t="s">
        <v>24</v>
      </c>
      <c r="B2853" s="6" t="s">
        <v>23</v>
      </c>
      <c r="O2853" s="11" t="e">
        <f t="shared" si="386"/>
        <v>#DIV/0!</v>
      </c>
      <c r="P2853" s="12" t="e">
        <f t="shared" si="379"/>
        <v>#DIV/0!</v>
      </c>
      <c r="Q2853" s="12" t="e">
        <f t="shared" si="380"/>
        <v>#DIV/0!</v>
      </c>
      <c r="R2853" s="6" t="e">
        <f t="shared" si="381"/>
        <v>#DIV/0!</v>
      </c>
      <c r="S2853" s="6" t="e">
        <f t="shared" si="384"/>
        <v>#DIV/0!</v>
      </c>
      <c r="T2853" s="12">
        <f t="shared" si="385"/>
        <v>0</v>
      </c>
      <c r="U2853" s="12">
        <f t="shared" si="382"/>
        <v>0</v>
      </c>
      <c r="V2853" s="12">
        <f t="shared" si="383"/>
        <v>0</v>
      </c>
    </row>
    <row r="2854" spans="1:22" x14ac:dyDescent="0.25">
      <c r="A2854" s="6" t="s">
        <v>24</v>
      </c>
      <c r="B2854" s="6" t="s">
        <v>23</v>
      </c>
      <c r="O2854" s="11" t="e">
        <f t="shared" si="386"/>
        <v>#DIV/0!</v>
      </c>
      <c r="P2854" s="12" t="e">
        <f t="shared" si="379"/>
        <v>#DIV/0!</v>
      </c>
      <c r="Q2854" s="12" t="e">
        <f t="shared" si="380"/>
        <v>#DIV/0!</v>
      </c>
      <c r="R2854" s="6" t="e">
        <f t="shared" si="381"/>
        <v>#DIV/0!</v>
      </c>
      <c r="S2854" s="6" t="e">
        <f t="shared" si="384"/>
        <v>#DIV/0!</v>
      </c>
      <c r="T2854" s="12">
        <f t="shared" si="385"/>
        <v>0</v>
      </c>
      <c r="U2854" s="12">
        <f t="shared" si="382"/>
        <v>0</v>
      </c>
      <c r="V2854" s="12">
        <f t="shared" si="383"/>
        <v>0</v>
      </c>
    </row>
    <row r="2855" spans="1:22" x14ac:dyDescent="0.25">
      <c r="A2855" s="6" t="s">
        <v>24</v>
      </c>
      <c r="B2855" s="6" t="s">
        <v>23</v>
      </c>
      <c r="O2855" s="11" t="e">
        <f t="shared" si="386"/>
        <v>#DIV/0!</v>
      </c>
      <c r="P2855" s="12" t="e">
        <f t="shared" si="379"/>
        <v>#DIV/0!</v>
      </c>
      <c r="Q2855" s="12" t="e">
        <f t="shared" si="380"/>
        <v>#DIV/0!</v>
      </c>
      <c r="R2855" s="6" t="e">
        <f t="shared" si="381"/>
        <v>#DIV/0!</v>
      </c>
      <c r="S2855" s="6" t="e">
        <f t="shared" si="384"/>
        <v>#DIV/0!</v>
      </c>
      <c r="T2855" s="12">
        <f t="shared" si="385"/>
        <v>0</v>
      </c>
      <c r="U2855" s="12">
        <f t="shared" si="382"/>
        <v>0</v>
      </c>
      <c r="V2855" s="12">
        <f t="shared" si="383"/>
        <v>0</v>
      </c>
    </row>
    <row r="2856" spans="1:22" x14ac:dyDescent="0.25">
      <c r="A2856" s="6" t="s">
        <v>24</v>
      </c>
      <c r="B2856" s="6" t="s">
        <v>23</v>
      </c>
      <c r="O2856" s="11" t="e">
        <f t="shared" si="386"/>
        <v>#DIV/0!</v>
      </c>
      <c r="P2856" s="12" t="e">
        <f t="shared" si="379"/>
        <v>#DIV/0!</v>
      </c>
      <c r="Q2856" s="12" t="e">
        <f t="shared" si="380"/>
        <v>#DIV/0!</v>
      </c>
      <c r="R2856" s="6" t="e">
        <f t="shared" si="381"/>
        <v>#DIV/0!</v>
      </c>
      <c r="S2856" s="6" t="e">
        <f t="shared" si="384"/>
        <v>#DIV/0!</v>
      </c>
      <c r="T2856" s="12">
        <f t="shared" si="385"/>
        <v>0</v>
      </c>
      <c r="U2856" s="12">
        <f t="shared" si="382"/>
        <v>0</v>
      </c>
      <c r="V2856" s="12">
        <f t="shared" si="383"/>
        <v>0</v>
      </c>
    </row>
    <row r="2857" spans="1:22" x14ac:dyDescent="0.25">
      <c r="A2857" s="6" t="s">
        <v>24</v>
      </c>
      <c r="B2857" s="6" t="s">
        <v>23</v>
      </c>
      <c r="O2857" s="11" t="e">
        <f t="shared" si="386"/>
        <v>#DIV/0!</v>
      </c>
      <c r="P2857" s="12" t="e">
        <f t="shared" si="379"/>
        <v>#DIV/0!</v>
      </c>
      <c r="Q2857" s="12" t="e">
        <f t="shared" si="380"/>
        <v>#DIV/0!</v>
      </c>
      <c r="R2857" s="6" t="e">
        <f t="shared" si="381"/>
        <v>#DIV/0!</v>
      </c>
      <c r="S2857" s="6" t="e">
        <f t="shared" si="384"/>
        <v>#DIV/0!</v>
      </c>
      <c r="T2857" s="12">
        <f t="shared" si="385"/>
        <v>0</v>
      </c>
      <c r="U2857" s="12">
        <f t="shared" si="382"/>
        <v>0</v>
      </c>
      <c r="V2857" s="12">
        <f t="shared" si="383"/>
        <v>0</v>
      </c>
    </row>
    <row r="2858" spans="1:22" x14ac:dyDescent="0.25">
      <c r="A2858" s="6" t="s">
        <v>24</v>
      </c>
      <c r="B2858" s="6" t="s">
        <v>23</v>
      </c>
      <c r="O2858" s="11" t="e">
        <f t="shared" si="386"/>
        <v>#DIV/0!</v>
      </c>
      <c r="P2858" s="12" t="e">
        <f t="shared" si="379"/>
        <v>#DIV/0!</v>
      </c>
      <c r="Q2858" s="12" t="e">
        <f t="shared" si="380"/>
        <v>#DIV/0!</v>
      </c>
      <c r="R2858" s="6" t="e">
        <f t="shared" si="381"/>
        <v>#DIV/0!</v>
      </c>
      <c r="S2858" s="6" t="e">
        <f t="shared" si="384"/>
        <v>#DIV/0!</v>
      </c>
      <c r="T2858" s="12">
        <f t="shared" si="385"/>
        <v>0</v>
      </c>
      <c r="U2858" s="12">
        <f t="shared" si="382"/>
        <v>0</v>
      </c>
      <c r="V2858" s="12">
        <f t="shared" si="383"/>
        <v>0</v>
      </c>
    </row>
    <row r="2859" spans="1:22" x14ac:dyDescent="0.25">
      <c r="A2859" s="6" t="s">
        <v>24</v>
      </c>
      <c r="B2859" s="6" t="s">
        <v>23</v>
      </c>
      <c r="O2859" s="11" t="e">
        <f t="shared" si="386"/>
        <v>#DIV/0!</v>
      </c>
      <c r="P2859" s="12" t="e">
        <f t="shared" si="379"/>
        <v>#DIV/0!</v>
      </c>
      <c r="Q2859" s="12" t="e">
        <f t="shared" si="380"/>
        <v>#DIV/0!</v>
      </c>
      <c r="R2859" s="6" t="e">
        <f t="shared" si="381"/>
        <v>#DIV/0!</v>
      </c>
      <c r="S2859" s="6" t="e">
        <f t="shared" si="384"/>
        <v>#DIV/0!</v>
      </c>
      <c r="T2859" s="12">
        <f t="shared" si="385"/>
        <v>0</v>
      </c>
      <c r="U2859" s="12">
        <f t="shared" si="382"/>
        <v>0</v>
      </c>
      <c r="V2859" s="12">
        <f t="shared" si="383"/>
        <v>0</v>
      </c>
    </row>
    <row r="2860" spans="1:22" x14ac:dyDescent="0.25">
      <c r="A2860" s="6" t="s">
        <v>24</v>
      </c>
      <c r="B2860" s="6" t="s">
        <v>23</v>
      </c>
      <c r="O2860" s="11" t="e">
        <f t="shared" si="386"/>
        <v>#DIV/0!</v>
      </c>
      <c r="P2860" s="12" t="e">
        <f t="shared" si="379"/>
        <v>#DIV/0!</v>
      </c>
      <c r="Q2860" s="12" t="e">
        <f t="shared" si="380"/>
        <v>#DIV/0!</v>
      </c>
      <c r="R2860" s="6" t="e">
        <f t="shared" si="381"/>
        <v>#DIV/0!</v>
      </c>
      <c r="S2860" s="6" t="e">
        <f t="shared" si="384"/>
        <v>#DIV/0!</v>
      </c>
      <c r="T2860" s="12">
        <f t="shared" si="385"/>
        <v>0</v>
      </c>
      <c r="U2860" s="12">
        <f t="shared" si="382"/>
        <v>0</v>
      </c>
      <c r="V2860" s="12">
        <f t="shared" si="383"/>
        <v>0</v>
      </c>
    </row>
    <row r="2861" spans="1:22" x14ac:dyDescent="0.25">
      <c r="A2861" s="6" t="s">
        <v>24</v>
      </c>
      <c r="B2861" s="6" t="s">
        <v>23</v>
      </c>
      <c r="O2861" s="11" t="e">
        <f t="shared" si="386"/>
        <v>#DIV/0!</v>
      </c>
      <c r="P2861" s="12" t="e">
        <f t="shared" si="379"/>
        <v>#DIV/0!</v>
      </c>
      <c r="Q2861" s="12" t="e">
        <f t="shared" si="380"/>
        <v>#DIV/0!</v>
      </c>
      <c r="R2861" s="6" t="e">
        <f t="shared" si="381"/>
        <v>#DIV/0!</v>
      </c>
      <c r="S2861" s="6" t="e">
        <f t="shared" si="384"/>
        <v>#DIV/0!</v>
      </c>
      <c r="T2861" s="12">
        <f t="shared" si="385"/>
        <v>0</v>
      </c>
      <c r="U2861" s="12">
        <f t="shared" si="382"/>
        <v>0</v>
      </c>
      <c r="V2861" s="12">
        <f t="shared" si="383"/>
        <v>0</v>
      </c>
    </row>
    <row r="2862" spans="1:22" x14ac:dyDescent="0.25">
      <c r="A2862" s="6" t="s">
        <v>24</v>
      </c>
      <c r="B2862" s="6" t="s">
        <v>23</v>
      </c>
      <c r="O2862" s="11" t="e">
        <f t="shared" si="386"/>
        <v>#DIV/0!</v>
      </c>
      <c r="P2862" s="12" t="e">
        <f t="shared" si="379"/>
        <v>#DIV/0!</v>
      </c>
      <c r="Q2862" s="12" t="e">
        <f t="shared" si="380"/>
        <v>#DIV/0!</v>
      </c>
      <c r="R2862" s="6" t="e">
        <f t="shared" si="381"/>
        <v>#DIV/0!</v>
      </c>
      <c r="S2862" s="6" t="e">
        <f t="shared" si="384"/>
        <v>#DIV/0!</v>
      </c>
      <c r="T2862" s="12">
        <f t="shared" si="385"/>
        <v>0</v>
      </c>
      <c r="U2862" s="12">
        <f t="shared" si="382"/>
        <v>0</v>
      </c>
      <c r="V2862" s="12">
        <f t="shared" si="383"/>
        <v>0</v>
      </c>
    </row>
    <row r="2863" spans="1:22" x14ac:dyDescent="0.25">
      <c r="A2863" s="6" t="s">
        <v>24</v>
      </c>
      <c r="B2863" s="6" t="s">
        <v>23</v>
      </c>
      <c r="O2863" s="11" t="e">
        <f t="shared" si="386"/>
        <v>#DIV/0!</v>
      </c>
      <c r="P2863" s="12" t="e">
        <f t="shared" si="379"/>
        <v>#DIV/0!</v>
      </c>
      <c r="Q2863" s="12" t="e">
        <f t="shared" si="380"/>
        <v>#DIV/0!</v>
      </c>
      <c r="R2863" s="6" t="e">
        <f t="shared" si="381"/>
        <v>#DIV/0!</v>
      </c>
      <c r="S2863" s="6" t="e">
        <f t="shared" si="384"/>
        <v>#DIV/0!</v>
      </c>
      <c r="T2863" s="12">
        <f t="shared" si="385"/>
        <v>0</v>
      </c>
      <c r="U2863" s="12">
        <f t="shared" si="382"/>
        <v>0</v>
      </c>
      <c r="V2863" s="12">
        <f t="shared" si="383"/>
        <v>0</v>
      </c>
    </row>
    <row r="2864" spans="1:22" x14ac:dyDescent="0.25">
      <c r="A2864" s="6" t="s">
        <v>24</v>
      </c>
      <c r="B2864" s="6" t="s">
        <v>23</v>
      </c>
      <c r="O2864" s="11" t="e">
        <f t="shared" si="386"/>
        <v>#DIV/0!</v>
      </c>
      <c r="P2864" s="12" t="e">
        <f t="shared" si="379"/>
        <v>#DIV/0!</v>
      </c>
      <c r="Q2864" s="12" t="e">
        <f t="shared" si="380"/>
        <v>#DIV/0!</v>
      </c>
      <c r="R2864" s="6" t="e">
        <f t="shared" si="381"/>
        <v>#DIV/0!</v>
      </c>
      <c r="S2864" s="6" t="e">
        <f t="shared" si="384"/>
        <v>#DIV/0!</v>
      </c>
      <c r="T2864" s="12">
        <f t="shared" si="385"/>
        <v>0</v>
      </c>
      <c r="U2864" s="12">
        <f t="shared" si="382"/>
        <v>0</v>
      </c>
      <c r="V2864" s="12">
        <f t="shared" si="383"/>
        <v>0</v>
      </c>
    </row>
    <row r="2865" spans="1:22" x14ac:dyDescent="0.25">
      <c r="A2865" s="6" t="s">
        <v>24</v>
      </c>
      <c r="B2865" s="6" t="s">
        <v>23</v>
      </c>
      <c r="O2865" s="11" t="e">
        <f t="shared" si="386"/>
        <v>#DIV/0!</v>
      </c>
      <c r="P2865" s="12" t="e">
        <f t="shared" si="379"/>
        <v>#DIV/0!</v>
      </c>
      <c r="Q2865" s="12" t="e">
        <f t="shared" si="380"/>
        <v>#DIV/0!</v>
      </c>
      <c r="R2865" s="6" t="e">
        <f t="shared" si="381"/>
        <v>#DIV/0!</v>
      </c>
      <c r="S2865" s="6" t="e">
        <f t="shared" si="384"/>
        <v>#DIV/0!</v>
      </c>
      <c r="T2865" s="12">
        <f t="shared" si="385"/>
        <v>0</v>
      </c>
      <c r="U2865" s="12">
        <f t="shared" si="382"/>
        <v>0</v>
      </c>
      <c r="V2865" s="12">
        <f t="shared" si="383"/>
        <v>0</v>
      </c>
    </row>
    <row r="2866" spans="1:22" x14ac:dyDescent="0.25">
      <c r="A2866" s="6" t="s">
        <v>24</v>
      </c>
      <c r="B2866" s="6" t="s">
        <v>23</v>
      </c>
      <c r="O2866" s="11" t="e">
        <f t="shared" si="386"/>
        <v>#DIV/0!</v>
      </c>
      <c r="P2866" s="12" t="e">
        <f t="shared" si="379"/>
        <v>#DIV/0!</v>
      </c>
      <c r="Q2866" s="12" t="e">
        <f t="shared" si="380"/>
        <v>#DIV/0!</v>
      </c>
      <c r="R2866" s="6" t="e">
        <f t="shared" si="381"/>
        <v>#DIV/0!</v>
      </c>
      <c r="S2866" s="6" t="e">
        <f t="shared" si="384"/>
        <v>#DIV/0!</v>
      </c>
      <c r="T2866" s="12">
        <f t="shared" si="385"/>
        <v>0</v>
      </c>
      <c r="U2866" s="12">
        <f t="shared" si="382"/>
        <v>0</v>
      </c>
      <c r="V2866" s="12">
        <f t="shared" si="383"/>
        <v>0</v>
      </c>
    </row>
    <row r="2867" spans="1:22" x14ac:dyDescent="0.25">
      <c r="A2867" s="6" t="s">
        <v>24</v>
      </c>
      <c r="B2867" s="6" t="s">
        <v>23</v>
      </c>
      <c r="O2867" s="11" t="e">
        <f t="shared" si="386"/>
        <v>#DIV/0!</v>
      </c>
      <c r="P2867" s="12" t="e">
        <f t="shared" si="379"/>
        <v>#DIV/0!</v>
      </c>
      <c r="Q2867" s="12" t="e">
        <f t="shared" si="380"/>
        <v>#DIV/0!</v>
      </c>
      <c r="R2867" s="6" t="e">
        <f t="shared" si="381"/>
        <v>#DIV/0!</v>
      </c>
      <c r="S2867" s="6" t="e">
        <f t="shared" si="384"/>
        <v>#DIV/0!</v>
      </c>
      <c r="T2867" s="12">
        <f t="shared" si="385"/>
        <v>0</v>
      </c>
      <c r="U2867" s="12">
        <f t="shared" si="382"/>
        <v>0</v>
      </c>
      <c r="V2867" s="12">
        <f t="shared" si="383"/>
        <v>0</v>
      </c>
    </row>
    <row r="2868" spans="1:22" x14ac:dyDescent="0.25">
      <c r="A2868" s="6" t="s">
        <v>24</v>
      </c>
      <c r="B2868" s="6" t="s">
        <v>23</v>
      </c>
      <c r="O2868" s="11" t="e">
        <f t="shared" si="386"/>
        <v>#DIV/0!</v>
      </c>
      <c r="P2868" s="12" t="e">
        <f t="shared" si="379"/>
        <v>#DIV/0!</v>
      </c>
      <c r="Q2868" s="12" t="e">
        <f t="shared" si="380"/>
        <v>#DIV/0!</v>
      </c>
      <c r="R2868" s="6" t="e">
        <f t="shared" si="381"/>
        <v>#DIV/0!</v>
      </c>
      <c r="S2868" s="6" t="e">
        <f t="shared" si="384"/>
        <v>#DIV/0!</v>
      </c>
      <c r="T2868" s="12">
        <f t="shared" si="385"/>
        <v>0</v>
      </c>
      <c r="U2868" s="12">
        <f t="shared" si="382"/>
        <v>0</v>
      </c>
      <c r="V2868" s="12">
        <f t="shared" si="383"/>
        <v>0</v>
      </c>
    </row>
    <row r="2869" spans="1:22" x14ac:dyDescent="0.25">
      <c r="A2869" s="6" t="s">
        <v>24</v>
      </c>
      <c r="B2869" s="6" t="s">
        <v>23</v>
      </c>
      <c r="O2869" s="11" t="e">
        <f t="shared" si="386"/>
        <v>#DIV/0!</v>
      </c>
      <c r="P2869" s="12" t="e">
        <f t="shared" si="379"/>
        <v>#DIV/0!</v>
      </c>
      <c r="Q2869" s="12" t="e">
        <f t="shared" si="380"/>
        <v>#DIV/0!</v>
      </c>
      <c r="R2869" s="6" t="e">
        <f t="shared" si="381"/>
        <v>#DIV/0!</v>
      </c>
      <c r="S2869" s="6" t="e">
        <f t="shared" si="384"/>
        <v>#DIV/0!</v>
      </c>
      <c r="T2869" s="12">
        <f t="shared" si="385"/>
        <v>0</v>
      </c>
      <c r="U2869" s="12">
        <f t="shared" si="382"/>
        <v>0</v>
      </c>
      <c r="V2869" s="12">
        <f t="shared" si="383"/>
        <v>0</v>
      </c>
    </row>
    <row r="2870" spans="1:22" x14ac:dyDescent="0.25">
      <c r="A2870" s="6" t="s">
        <v>24</v>
      </c>
      <c r="B2870" s="6" t="s">
        <v>23</v>
      </c>
      <c r="O2870" s="11" t="e">
        <f t="shared" si="386"/>
        <v>#DIV/0!</v>
      </c>
      <c r="P2870" s="12" t="e">
        <f t="shared" si="379"/>
        <v>#DIV/0!</v>
      </c>
      <c r="Q2870" s="12" t="e">
        <f t="shared" si="380"/>
        <v>#DIV/0!</v>
      </c>
      <c r="R2870" s="6" t="e">
        <f t="shared" si="381"/>
        <v>#DIV/0!</v>
      </c>
      <c r="S2870" s="6" t="e">
        <f t="shared" si="384"/>
        <v>#DIV/0!</v>
      </c>
      <c r="T2870" s="12">
        <f t="shared" si="385"/>
        <v>0</v>
      </c>
      <c r="U2870" s="12">
        <f t="shared" si="382"/>
        <v>0</v>
      </c>
      <c r="V2870" s="12">
        <f t="shared" si="383"/>
        <v>0</v>
      </c>
    </row>
    <row r="2871" spans="1:22" x14ac:dyDescent="0.25">
      <c r="A2871" s="6" t="s">
        <v>24</v>
      </c>
      <c r="B2871" s="6" t="s">
        <v>23</v>
      </c>
      <c r="O2871" s="11" t="e">
        <f t="shared" si="386"/>
        <v>#DIV/0!</v>
      </c>
      <c r="P2871" s="12" t="e">
        <f t="shared" si="379"/>
        <v>#DIV/0!</v>
      </c>
      <c r="Q2871" s="12" t="e">
        <f t="shared" si="380"/>
        <v>#DIV/0!</v>
      </c>
      <c r="R2871" s="6" t="e">
        <f t="shared" si="381"/>
        <v>#DIV/0!</v>
      </c>
      <c r="S2871" s="6" t="e">
        <f t="shared" si="384"/>
        <v>#DIV/0!</v>
      </c>
      <c r="T2871" s="12">
        <f t="shared" si="385"/>
        <v>0</v>
      </c>
      <c r="U2871" s="12">
        <f t="shared" si="382"/>
        <v>0</v>
      </c>
      <c r="V2871" s="12">
        <f t="shared" si="383"/>
        <v>0</v>
      </c>
    </row>
    <row r="2872" spans="1:22" x14ac:dyDescent="0.25">
      <c r="A2872" s="6" t="s">
        <v>24</v>
      </c>
      <c r="B2872" s="6" t="s">
        <v>23</v>
      </c>
      <c r="O2872" s="11" t="e">
        <f t="shared" si="386"/>
        <v>#DIV/0!</v>
      </c>
      <c r="P2872" s="12" t="e">
        <f t="shared" si="379"/>
        <v>#DIV/0!</v>
      </c>
      <c r="Q2872" s="12" t="e">
        <f t="shared" si="380"/>
        <v>#DIV/0!</v>
      </c>
      <c r="R2872" s="6" t="e">
        <f t="shared" si="381"/>
        <v>#DIV/0!</v>
      </c>
      <c r="S2872" s="6" t="e">
        <f t="shared" si="384"/>
        <v>#DIV/0!</v>
      </c>
      <c r="T2872" s="12">
        <f t="shared" si="385"/>
        <v>0</v>
      </c>
      <c r="U2872" s="12">
        <f t="shared" si="382"/>
        <v>0</v>
      </c>
      <c r="V2872" s="12">
        <f t="shared" si="383"/>
        <v>0</v>
      </c>
    </row>
    <row r="2873" spans="1:22" x14ac:dyDescent="0.25">
      <c r="A2873" s="6" t="s">
        <v>24</v>
      </c>
      <c r="B2873" s="6" t="s">
        <v>23</v>
      </c>
      <c r="O2873" s="11" t="e">
        <f t="shared" si="386"/>
        <v>#DIV/0!</v>
      </c>
      <c r="P2873" s="12" t="e">
        <f t="shared" si="379"/>
        <v>#DIV/0!</v>
      </c>
      <c r="Q2873" s="12" t="e">
        <f t="shared" si="380"/>
        <v>#DIV/0!</v>
      </c>
      <c r="R2873" s="6" t="e">
        <f t="shared" si="381"/>
        <v>#DIV/0!</v>
      </c>
      <c r="S2873" s="6" t="e">
        <f t="shared" si="384"/>
        <v>#DIV/0!</v>
      </c>
      <c r="T2873" s="12">
        <f t="shared" si="385"/>
        <v>0</v>
      </c>
      <c r="U2873" s="12">
        <f t="shared" si="382"/>
        <v>0</v>
      </c>
      <c r="V2873" s="12">
        <f t="shared" si="383"/>
        <v>0</v>
      </c>
    </row>
    <row r="2874" spans="1:22" x14ac:dyDescent="0.25">
      <c r="A2874" s="6" t="s">
        <v>24</v>
      </c>
      <c r="B2874" s="6" t="s">
        <v>23</v>
      </c>
      <c r="O2874" s="11" t="e">
        <f t="shared" si="386"/>
        <v>#DIV/0!</v>
      </c>
      <c r="P2874" s="12" t="e">
        <f t="shared" si="379"/>
        <v>#DIV/0!</v>
      </c>
      <c r="Q2874" s="12" t="e">
        <f t="shared" si="380"/>
        <v>#DIV/0!</v>
      </c>
      <c r="R2874" s="6" t="e">
        <f t="shared" si="381"/>
        <v>#DIV/0!</v>
      </c>
      <c r="S2874" s="6" t="e">
        <f t="shared" si="384"/>
        <v>#DIV/0!</v>
      </c>
      <c r="T2874" s="12">
        <f t="shared" si="385"/>
        <v>0</v>
      </c>
      <c r="U2874" s="12">
        <f t="shared" si="382"/>
        <v>0</v>
      </c>
      <c r="V2874" s="12">
        <f t="shared" si="383"/>
        <v>0</v>
      </c>
    </row>
    <row r="2875" spans="1:22" x14ac:dyDescent="0.25">
      <c r="A2875" s="6" t="s">
        <v>24</v>
      </c>
      <c r="B2875" s="6" t="s">
        <v>23</v>
      </c>
      <c r="O2875" s="11" t="e">
        <f t="shared" si="386"/>
        <v>#DIV/0!</v>
      </c>
      <c r="P2875" s="12" t="e">
        <f t="shared" si="379"/>
        <v>#DIV/0!</v>
      </c>
      <c r="Q2875" s="12" t="e">
        <f t="shared" si="380"/>
        <v>#DIV/0!</v>
      </c>
      <c r="R2875" s="6" t="e">
        <f t="shared" si="381"/>
        <v>#DIV/0!</v>
      </c>
      <c r="S2875" s="6" t="e">
        <f t="shared" si="384"/>
        <v>#DIV/0!</v>
      </c>
      <c r="T2875" s="12">
        <f t="shared" si="385"/>
        <v>0</v>
      </c>
      <c r="U2875" s="12">
        <f t="shared" si="382"/>
        <v>0</v>
      </c>
      <c r="V2875" s="12">
        <f t="shared" si="383"/>
        <v>0</v>
      </c>
    </row>
    <row r="2876" spans="1:22" x14ac:dyDescent="0.25">
      <c r="A2876" s="6" t="s">
        <v>24</v>
      </c>
      <c r="B2876" s="6" t="s">
        <v>23</v>
      </c>
      <c r="O2876" s="11" t="e">
        <f t="shared" si="386"/>
        <v>#DIV/0!</v>
      </c>
      <c r="P2876" s="12" t="e">
        <f t="shared" si="379"/>
        <v>#DIV/0!</v>
      </c>
      <c r="Q2876" s="12" t="e">
        <f t="shared" si="380"/>
        <v>#DIV/0!</v>
      </c>
      <c r="R2876" s="6" t="e">
        <f t="shared" si="381"/>
        <v>#DIV/0!</v>
      </c>
      <c r="S2876" s="6" t="e">
        <f t="shared" si="384"/>
        <v>#DIV/0!</v>
      </c>
      <c r="T2876" s="12">
        <f t="shared" si="385"/>
        <v>0</v>
      </c>
      <c r="U2876" s="12">
        <f t="shared" si="382"/>
        <v>0</v>
      </c>
      <c r="V2876" s="12">
        <f t="shared" si="383"/>
        <v>0</v>
      </c>
    </row>
    <row r="2877" spans="1:22" x14ac:dyDescent="0.25">
      <c r="A2877" s="6" t="s">
        <v>24</v>
      </c>
      <c r="B2877" s="6" t="s">
        <v>23</v>
      </c>
      <c r="O2877" s="11" t="e">
        <f t="shared" si="386"/>
        <v>#DIV/0!</v>
      </c>
      <c r="P2877" s="12" t="e">
        <f t="shared" si="379"/>
        <v>#DIV/0!</v>
      </c>
      <c r="Q2877" s="12" t="e">
        <f t="shared" si="380"/>
        <v>#DIV/0!</v>
      </c>
      <c r="R2877" s="6" t="e">
        <f t="shared" si="381"/>
        <v>#DIV/0!</v>
      </c>
      <c r="S2877" s="6" t="e">
        <f t="shared" si="384"/>
        <v>#DIV/0!</v>
      </c>
      <c r="T2877" s="12">
        <f t="shared" si="385"/>
        <v>0</v>
      </c>
      <c r="U2877" s="12">
        <f t="shared" si="382"/>
        <v>0</v>
      </c>
      <c r="V2877" s="12">
        <f t="shared" si="383"/>
        <v>0</v>
      </c>
    </row>
    <row r="2878" spans="1:22" x14ac:dyDescent="0.25">
      <c r="A2878" s="6" t="s">
        <v>24</v>
      </c>
      <c r="B2878" s="6" t="s">
        <v>23</v>
      </c>
      <c r="O2878" s="11" t="e">
        <f t="shared" si="386"/>
        <v>#DIV/0!</v>
      </c>
      <c r="P2878" s="12" t="e">
        <f t="shared" si="379"/>
        <v>#DIV/0!</v>
      </c>
      <c r="Q2878" s="12" t="e">
        <f t="shared" si="380"/>
        <v>#DIV/0!</v>
      </c>
      <c r="R2878" s="6" t="e">
        <f t="shared" si="381"/>
        <v>#DIV/0!</v>
      </c>
      <c r="S2878" s="6" t="e">
        <f t="shared" si="384"/>
        <v>#DIV/0!</v>
      </c>
      <c r="T2878" s="12">
        <f t="shared" si="385"/>
        <v>0</v>
      </c>
      <c r="U2878" s="12">
        <f t="shared" si="382"/>
        <v>0</v>
      </c>
      <c r="V2878" s="12">
        <f t="shared" si="383"/>
        <v>0</v>
      </c>
    </row>
    <row r="2879" spans="1:22" x14ac:dyDescent="0.25">
      <c r="A2879" s="6" t="s">
        <v>24</v>
      </c>
      <c r="B2879" s="6" t="s">
        <v>23</v>
      </c>
      <c r="O2879" s="11" t="e">
        <f t="shared" si="386"/>
        <v>#DIV/0!</v>
      </c>
      <c r="P2879" s="12" t="e">
        <f t="shared" si="379"/>
        <v>#DIV/0!</v>
      </c>
      <c r="Q2879" s="12" t="e">
        <f t="shared" si="380"/>
        <v>#DIV/0!</v>
      </c>
      <c r="R2879" s="6" t="e">
        <f t="shared" si="381"/>
        <v>#DIV/0!</v>
      </c>
      <c r="S2879" s="6" t="e">
        <f t="shared" si="384"/>
        <v>#DIV/0!</v>
      </c>
      <c r="T2879" s="12">
        <f t="shared" si="385"/>
        <v>0</v>
      </c>
      <c r="U2879" s="12">
        <f t="shared" si="382"/>
        <v>0</v>
      </c>
      <c r="V2879" s="12">
        <f t="shared" si="383"/>
        <v>0</v>
      </c>
    </row>
    <row r="2880" spans="1:22" x14ac:dyDescent="0.25">
      <c r="A2880" s="6" t="s">
        <v>24</v>
      </c>
      <c r="B2880" s="6" t="s">
        <v>23</v>
      </c>
      <c r="O2880" s="11" t="e">
        <f t="shared" si="386"/>
        <v>#DIV/0!</v>
      </c>
      <c r="P2880" s="12" t="e">
        <f t="shared" si="379"/>
        <v>#DIV/0!</v>
      </c>
      <c r="Q2880" s="12" t="e">
        <f t="shared" si="380"/>
        <v>#DIV/0!</v>
      </c>
      <c r="R2880" s="6" t="e">
        <f t="shared" si="381"/>
        <v>#DIV/0!</v>
      </c>
      <c r="S2880" s="6" t="e">
        <f t="shared" si="384"/>
        <v>#DIV/0!</v>
      </c>
      <c r="T2880" s="12">
        <f t="shared" si="385"/>
        <v>0</v>
      </c>
      <c r="U2880" s="12">
        <f t="shared" si="382"/>
        <v>0</v>
      </c>
      <c r="V2880" s="12">
        <f t="shared" si="383"/>
        <v>0</v>
      </c>
    </row>
    <row r="2881" spans="1:22" x14ac:dyDescent="0.25">
      <c r="A2881" s="6" t="s">
        <v>24</v>
      </c>
      <c r="B2881" s="6" t="s">
        <v>23</v>
      </c>
      <c r="O2881" s="11" t="e">
        <f t="shared" si="386"/>
        <v>#DIV/0!</v>
      </c>
      <c r="P2881" s="12" t="e">
        <f t="shared" si="379"/>
        <v>#DIV/0!</v>
      </c>
      <c r="Q2881" s="12" t="e">
        <f t="shared" si="380"/>
        <v>#DIV/0!</v>
      </c>
      <c r="R2881" s="6" t="e">
        <f t="shared" si="381"/>
        <v>#DIV/0!</v>
      </c>
      <c r="S2881" s="6" t="e">
        <f t="shared" si="384"/>
        <v>#DIV/0!</v>
      </c>
      <c r="T2881" s="12">
        <f t="shared" si="385"/>
        <v>0</v>
      </c>
      <c r="U2881" s="12">
        <f t="shared" si="382"/>
        <v>0</v>
      </c>
      <c r="V2881" s="12">
        <f t="shared" si="383"/>
        <v>0</v>
      </c>
    </row>
    <row r="2882" spans="1:22" x14ac:dyDescent="0.25">
      <c r="A2882" s="6" t="s">
        <v>24</v>
      </c>
      <c r="B2882" s="6" t="s">
        <v>23</v>
      </c>
      <c r="O2882" s="11" t="e">
        <f t="shared" si="386"/>
        <v>#DIV/0!</v>
      </c>
      <c r="P2882" s="12" t="e">
        <f t="shared" ref="P2882:P2945" si="387">N2882/L2882</f>
        <v>#DIV/0!</v>
      </c>
      <c r="Q2882" s="12" t="e">
        <f t="shared" ref="Q2882:Q2945" si="388">(M2882+N2882)/L2882</f>
        <v>#DIV/0!</v>
      </c>
      <c r="R2882" s="6" t="e">
        <f t="shared" ref="R2882:R2945" si="389">IF(Q2882&gt;12.49,"YES","NO")</f>
        <v>#DIV/0!</v>
      </c>
      <c r="S2882" s="6" t="e">
        <f t="shared" si="384"/>
        <v>#DIV/0!</v>
      </c>
      <c r="T2882" s="12">
        <f t="shared" si="385"/>
        <v>0</v>
      </c>
      <c r="U2882" s="12">
        <f t="shared" ref="U2882:U2945" si="390">M2882+N2882</f>
        <v>0</v>
      </c>
      <c r="V2882" s="12">
        <f t="shared" ref="V2882:V2945" si="391">T2882-U2882</f>
        <v>0</v>
      </c>
    </row>
    <row r="2883" spans="1:22" x14ac:dyDescent="0.25">
      <c r="A2883" s="6" t="s">
        <v>24</v>
      </c>
      <c r="B2883" s="6" t="s">
        <v>23</v>
      </c>
      <c r="O2883" s="11" t="e">
        <f t="shared" si="386"/>
        <v>#DIV/0!</v>
      </c>
      <c r="P2883" s="12" t="e">
        <f t="shared" si="387"/>
        <v>#DIV/0!</v>
      </c>
      <c r="Q2883" s="12" t="e">
        <f t="shared" si="388"/>
        <v>#DIV/0!</v>
      </c>
      <c r="R2883" s="6" t="e">
        <f t="shared" si="389"/>
        <v>#DIV/0!</v>
      </c>
      <c r="S2883" s="6" t="e">
        <f t="shared" si="384"/>
        <v>#DIV/0!</v>
      </c>
      <c r="T2883" s="12">
        <f t="shared" si="385"/>
        <v>0</v>
      </c>
      <c r="U2883" s="12">
        <f t="shared" si="390"/>
        <v>0</v>
      </c>
      <c r="V2883" s="12">
        <f t="shared" si="391"/>
        <v>0</v>
      </c>
    </row>
    <row r="2884" spans="1:22" x14ac:dyDescent="0.25">
      <c r="A2884" s="6" t="s">
        <v>24</v>
      </c>
      <c r="B2884" s="6" t="s">
        <v>23</v>
      </c>
      <c r="O2884" s="11" t="e">
        <f t="shared" si="386"/>
        <v>#DIV/0!</v>
      </c>
      <c r="P2884" s="12" t="e">
        <f t="shared" si="387"/>
        <v>#DIV/0!</v>
      </c>
      <c r="Q2884" s="12" t="e">
        <f t="shared" si="388"/>
        <v>#DIV/0!</v>
      </c>
      <c r="R2884" s="6" t="e">
        <f t="shared" si="389"/>
        <v>#DIV/0!</v>
      </c>
      <c r="S2884" s="6" t="e">
        <f t="shared" ref="S2884:S2947" si="392">IF(O2884&gt;3.32,"YES","NO")</f>
        <v>#DIV/0!</v>
      </c>
      <c r="T2884" s="12">
        <f t="shared" ref="T2884:T2947" si="393">L2884*12.5</f>
        <v>0</v>
      </c>
      <c r="U2884" s="12">
        <f t="shared" si="390"/>
        <v>0</v>
      </c>
      <c r="V2884" s="12">
        <f t="shared" si="391"/>
        <v>0</v>
      </c>
    </row>
    <row r="2885" spans="1:22" x14ac:dyDescent="0.25">
      <c r="A2885" s="6" t="s">
        <v>24</v>
      </c>
      <c r="B2885" s="6" t="s">
        <v>23</v>
      </c>
      <c r="O2885" s="11" t="e">
        <f t="shared" si="386"/>
        <v>#DIV/0!</v>
      </c>
      <c r="P2885" s="12" t="e">
        <f t="shared" si="387"/>
        <v>#DIV/0!</v>
      </c>
      <c r="Q2885" s="12" t="e">
        <f t="shared" si="388"/>
        <v>#DIV/0!</v>
      </c>
      <c r="R2885" s="6" t="e">
        <f t="shared" si="389"/>
        <v>#DIV/0!</v>
      </c>
      <c r="S2885" s="6" t="e">
        <f t="shared" si="392"/>
        <v>#DIV/0!</v>
      </c>
      <c r="T2885" s="12">
        <f t="shared" si="393"/>
        <v>0</v>
      </c>
      <c r="U2885" s="12">
        <f t="shared" si="390"/>
        <v>0</v>
      </c>
      <c r="V2885" s="12">
        <f t="shared" si="391"/>
        <v>0</v>
      </c>
    </row>
    <row r="2886" spans="1:22" x14ac:dyDescent="0.25">
      <c r="A2886" s="6" t="s">
        <v>24</v>
      </c>
      <c r="B2886" s="6" t="s">
        <v>23</v>
      </c>
      <c r="O2886" s="11" t="e">
        <f t="shared" si="386"/>
        <v>#DIV/0!</v>
      </c>
      <c r="P2886" s="12" t="e">
        <f t="shared" si="387"/>
        <v>#DIV/0!</v>
      </c>
      <c r="Q2886" s="12" t="e">
        <f t="shared" si="388"/>
        <v>#DIV/0!</v>
      </c>
      <c r="R2886" s="6" t="e">
        <f t="shared" si="389"/>
        <v>#DIV/0!</v>
      </c>
      <c r="S2886" s="6" t="e">
        <f t="shared" si="392"/>
        <v>#DIV/0!</v>
      </c>
      <c r="T2886" s="12">
        <f t="shared" si="393"/>
        <v>0</v>
      </c>
      <c r="U2886" s="12">
        <f t="shared" si="390"/>
        <v>0</v>
      </c>
      <c r="V2886" s="12">
        <f t="shared" si="391"/>
        <v>0</v>
      </c>
    </row>
    <row r="2887" spans="1:22" x14ac:dyDescent="0.25">
      <c r="A2887" s="6" t="s">
        <v>24</v>
      </c>
      <c r="B2887" s="6" t="s">
        <v>23</v>
      </c>
      <c r="O2887" s="11" t="e">
        <f t="shared" si="386"/>
        <v>#DIV/0!</v>
      </c>
      <c r="P2887" s="12" t="e">
        <f t="shared" si="387"/>
        <v>#DIV/0!</v>
      </c>
      <c r="Q2887" s="12" t="e">
        <f t="shared" si="388"/>
        <v>#DIV/0!</v>
      </c>
      <c r="R2887" s="6" t="e">
        <f t="shared" si="389"/>
        <v>#DIV/0!</v>
      </c>
      <c r="S2887" s="6" t="e">
        <f t="shared" si="392"/>
        <v>#DIV/0!</v>
      </c>
      <c r="T2887" s="12">
        <f t="shared" si="393"/>
        <v>0</v>
      </c>
      <c r="U2887" s="12">
        <f t="shared" si="390"/>
        <v>0</v>
      </c>
      <c r="V2887" s="12">
        <f t="shared" si="391"/>
        <v>0</v>
      </c>
    </row>
    <row r="2888" spans="1:22" x14ac:dyDescent="0.25">
      <c r="A2888" s="6" t="s">
        <v>24</v>
      </c>
      <c r="B2888" s="6" t="s">
        <v>23</v>
      </c>
      <c r="O2888" s="11" t="e">
        <f t="shared" si="386"/>
        <v>#DIV/0!</v>
      </c>
      <c r="P2888" s="12" t="e">
        <f t="shared" si="387"/>
        <v>#DIV/0!</v>
      </c>
      <c r="Q2888" s="12" t="e">
        <f t="shared" si="388"/>
        <v>#DIV/0!</v>
      </c>
      <c r="R2888" s="6" t="e">
        <f t="shared" si="389"/>
        <v>#DIV/0!</v>
      </c>
      <c r="S2888" s="6" t="e">
        <f t="shared" si="392"/>
        <v>#DIV/0!</v>
      </c>
      <c r="T2888" s="12">
        <f t="shared" si="393"/>
        <v>0</v>
      </c>
      <c r="U2888" s="12">
        <f t="shared" si="390"/>
        <v>0</v>
      </c>
      <c r="V2888" s="12">
        <f t="shared" si="391"/>
        <v>0</v>
      </c>
    </row>
    <row r="2889" spans="1:22" x14ac:dyDescent="0.25">
      <c r="A2889" s="6" t="s">
        <v>24</v>
      </c>
      <c r="B2889" s="6" t="s">
        <v>23</v>
      </c>
      <c r="O2889" s="11" t="e">
        <f t="shared" si="386"/>
        <v>#DIV/0!</v>
      </c>
      <c r="P2889" s="12" t="e">
        <f t="shared" si="387"/>
        <v>#DIV/0!</v>
      </c>
      <c r="Q2889" s="12" t="e">
        <f t="shared" si="388"/>
        <v>#DIV/0!</v>
      </c>
      <c r="R2889" s="6" t="e">
        <f t="shared" si="389"/>
        <v>#DIV/0!</v>
      </c>
      <c r="S2889" s="6" t="e">
        <f t="shared" si="392"/>
        <v>#DIV/0!</v>
      </c>
      <c r="T2889" s="12">
        <f t="shared" si="393"/>
        <v>0</v>
      </c>
      <c r="U2889" s="12">
        <f t="shared" si="390"/>
        <v>0</v>
      </c>
      <c r="V2889" s="12">
        <f t="shared" si="391"/>
        <v>0</v>
      </c>
    </row>
    <row r="2890" spans="1:22" x14ac:dyDescent="0.25">
      <c r="A2890" s="6" t="s">
        <v>24</v>
      </c>
      <c r="B2890" s="6" t="s">
        <v>23</v>
      </c>
      <c r="O2890" s="11" t="e">
        <f t="shared" si="386"/>
        <v>#DIV/0!</v>
      </c>
      <c r="P2890" s="12" t="e">
        <f t="shared" si="387"/>
        <v>#DIV/0!</v>
      </c>
      <c r="Q2890" s="12" t="e">
        <f t="shared" si="388"/>
        <v>#DIV/0!</v>
      </c>
      <c r="R2890" s="6" t="e">
        <f t="shared" si="389"/>
        <v>#DIV/0!</v>
      </c>
      <c r="S2890" s="6" t="e">
        <f t="shared" si="392"/>
        <v>#DIV/0!</v>
      </c>
      <c r="T2890" s="12">
        <f t="shared" si="393"/>
        <v>0</v>
      </c>
      <c r="U2890" s="12">
        <f t="shared" si="390"/>
        <v>0</v>
      </c>
      <c r="V2890" s="12">
        <f t="shared" si="391"/>
        <v>0</v>
      </c>
    </row>
    <row r="2891" spans="1:22" x14ac:dyDescent="0.25">
      <c r="A2891" s="6" t="s">
        <v>24</v>
      </c>
      <c r="B2891" s="6" t="s">
        <v>23</v>
      </c>
      <c r="O2891" s="11" t="e">
        <f t="shared" si="386"/>
        <v>#DIV/0!</v>
      </c>
      <c r="P2891" s="12" t="e">
        <f t="shared" si="387"/>
        <v>#DIV/0!</v>
      </c>
      <c r="Q2891" s="12" t="e">
        <f t="shared" si="388"/>
        <v>#DIV/0!</v>
      </c>
      <c r="R2891" s="6" t="e">
        <f t="shared" si="389"/>
        <v>#DIV/0!</v>
      </c>
      <c r="S2891" s="6" t="e">
        <f t="shared" si="392"/>
        <v>#DIV/0!</v>
      </c>
      <c r="T2891" s="12">
        <f t="shared" si="393"/>
        <v>0</v>
      </c>
      <c r="U2891" s="12">
        <f t="shared" si="390"/>
        <v>0</v>
      </c>
      <c r="V2891" s="12">
        <f t="shared" si="391"/>
        <v>0</v>
      </c>
    </row>
    <row r="2892" spans="1:22" x14ac:dyDescent="0.25">
      <c r="A2892" s="6" t="s">
        <v>24</v>
      </c>
      <c r="B2892" s="6" t="s">
        <v>23</v>
      </c>
      <c r="O2892" s="11" t="e">
        <f t="shared" si="386"/>
        <v>#DIV/0!</v>
      </c>
      <c r="P2892" s="12" t="e">
        <f t="shared" si="387"/>
        <v>#DIV/0!</v>
      </c>
      <c r="Q2892" s="12" t="e">
        <f t="shared" si="388"/>
        <v>#DIV/0!</v>
      </c>
      <c r="R2892" s="6" t="e">
        <f t="shared" si="389"/>
        <v>#DIV/0!</v>
      </c>
      <c r="S2892" s="6" t="e">
        <f t="shared" si="392"/>
        <v>#DIV/0!</v>
      </c>
      <c r="T2892" s="12">
        <f t="shared" si="393"/>
        <v>0</v>
      </c>
      <c r="U2892" s="12">
        <f t="shared" si="390"/>
        <v>0</v>
      </c>
      <c r="V2892" s="12">
        <f t="shared" si="391"/>
        <v>0</v>
      </c>
    </row>
    <row r="2893" spans="1:22" x14ac:dyDescent="0.25">
      <c r="A2893" s="6" t="s">
        <v>24</v>
      </c>
      <c r="B2893" s="6" t="s">
        <v>23</v>
      </c>
      <c r="O2893" s="11" t="e">
        <f t="shared" si="386"/>
        <v>#DIV/0!</v>
      </c>
      <c r="P2893" s="12" t="e">
        <f t="shared" si="387"/>
        <v>#DIV/0!</v>
      </c>
      <c r="Q2893" s="12" t="e">
        <f t="shared" si="388"/>
        <v>#DIV/0!</v>
      </c>
      <c r="R2893" s="6" t="e">
        <f t="shared" si="389"/>
        <v>#DIV/0!</v>
      </c>
      <c r="S2893" s="6" t="e">
        <f t="shared" si="392"/>
        <v>#DIV/0!</v>
      </c>
      <c r="T2893" s="12">
        <f t="shared" si="393"/>
        <v>0</v>
      </c>
      <c r="U2893" s="12">
        <f t="shared" si="390"/>
        <v>0</v>
      </c>
      <c r="V2893" s="12">
        <f t="shared" si="391"/>
        <v>0</v>
      </c>
    </row>
    <row r="2894" spans="1:22" x14ac:dyDescent="0.25">
      <c r="A2894" s="6" t="s">
        <v>24</v>
      </c>
      <c r="B2894" s="6" t="s">
        <v>23</v>
      </c>
      <c r="O2894" s="11" t="e">
        <f t="shared" si="386"/>
        <v>#DIV/0!</v>
      </c>
      <c r="P2894" s="12" t="e">
        <f t="shared" si="387"/>
        <v>#DIV/0!</v>
      </c>
      <c r="Q2894" s="12" t="e">
        <f t="shared" si="388"/>
        <v>#DIV/0!</v>
      </c>
      <c r="R2894" s="6" t="e">
        <f t="shared" si="389"/>
        <v>#DIV/0!</v>
      </c>
      <c r="S2894" s="6" t="e">
        <f t="shared" si="392"/>
        <v>#DIV/0!</v>
      </c>
      <c r="T2894" s="12">
        <f t="shared" si="393"/>
        <v>0</v>
      </c>
      <c r="U2894" s="12">
        <f t="shared" si="390"/>
        <v>0</v>
      </c>
      <c r="V2894" s="12">
        <f t="shared" si="391"/>
        <v>0</v>
      </c>
    </row>
    <row r="2895" spans="1:22" x14ac:dyDescent="0.25">
      <c r="A2895" s="6" t="s">
        <v>24</v>
      </c>
      <c r="B2895" s="6" t="s">
        <v>23</v>
      </c>
      <c r="O2895" s="11" t="e">
        <f t="shared" si="386"/>
        <v>#DIV/0!</v>
      </c>
      <c r="P2895" s="12" t="e">
        <f t="shared" si="387"/>
        <v>#DIV/0!</v>
      </c>
      <c r="Q2895" s="12" t="e">
        <f t="shared" si="388"/>
        <v>#DIV/0!</v>
      </c>
      <c r="R2895" s="6" t="e">
        <f t="shared" si="389"/>
        <v>#DIV/0!</v>
      </c>
      <c r="S2895" s="6" t="e">
        <f t="shared" si="392"/>
        <v>#DIV/0!</v>
      </c>
      <c r="T2895" s="12">
        <f t="shared" si="393"/>
        <v>0</v>
      </c>
      <c r="U2895" s="12">
        <f t="shared" si="390"/>
        <v>0</v>
      </c>
      <c r="V2895" s="12">
        <f t="shared" si="391"/>
        <v>0</v>
      </c>
    </row>
    <row r="2896" spans="1:22" x14ac:dyDescent="0.25">
      <c r="A2896" s="6" t="s">
        <v>24</v>
      </c>
      <c r="B2896" s="6" t="s">
        <v>23</v>
      </c>
      <c r="O2896" s="11" t="e">
        <f t="shared" si="386"/>
        <v>#DIV/0!</v>
      </c>
      <c r="P2896" s="12" t="e">
        <f t="shared" si="387"/>
        <v>#DIV/0!</v>
      </c>
      <c r="Q2896" s="12" t="e">
        <f t="shared" si="388"/>
        <v>#DIV/0!</v>
      </c>
      <c r="R2896" s="6" t="e">
        <f t="shared" si="389"/>
        <v>#DIV/0!</v>
      </c>
      <c r="S2896" s="6" t="e">
        <f t="shared" si="392"/>
        <v>#DIV/0!</v>
      </c>
      <c r="T2896" s="12">
        <f t="shared" si="393"/>
        <v>0</v>
      </c>
      <c r="U2896" s="12">
        <f t="shared" si="390"/>
        <v>0</v>
      </c>
      <c r="V2896" s="12">
        <f t="shared" si="391"/>
        <v>0</v>
      </c>
    </row>
    <row r="2897" spans="1:22" x14ac:dyDescent="0.25">
      <c r="A2897" s="6" t="s">
        <v>24</v>
      </c>
      <c r="B2897" s="6" t="s">
        <v>23</v>
      </c>
      <c r="O2897" s="11" t="e">
        <f t="shared" si="386"/>
        <v>#DIV/0!</v>
      </c>
      <c r="P2897" s="12" t="e">
        <f t="shared" si="387"/>
        <v>#DIV/0!</v>
      </c>
      <c r="Q2897" s="12" t="e">
        <f t="shared" si="388"/>
        <v>#DIV/0!</v>
      </c>
      <c r="R2897" s="6" t="e">
        <f t="shared" si="389"/>
        <v>#DIV/0!</v>
      </c>
      <c r="S2897" s="6" t="e">
        <f t="shared" si="392"/>
        <v>#DIV/0!</v>
      </c>
      <c r="T2897" s="12">
        <f t="shared" si="393"/>
        <v>0</v>
      </c>
      <c r="U2897" s="12">
        <f t="shared" si="390"/>
        <v>0</v>
      </c>
      <c r="V2897" s="12">
        <f t="shared" si="391"/>
        <v>0</v>
      </c>
    </row>
    <row r="2898" spans="1:22" x14ac:dyDescent="0.25">
      <c r="A2898" s="6" t="s">
        <v>24</v>
      </c>
      <c r="B2898" s="6" t="s">
        <v>23</v>
      </c>
      <c r="O2898" s="11" t="e">
        <f t="shared" si="386"/>
        <v>#DIV/0!</v>
      </c>
      <c r="P2898" s="12" t="e">
        <f t="shared" si="387"/>
        <v>#DIV/0!</v>
      </c>
      <c r="Q2898" s="12" t="e">
        <f t="shared" si="388"/>
        <v>#DIV/0!</v>
      </c>
      <c r="R2898" s="6" t="e">
        <f t="shared" si="389"/>
        <v>#DIV/0!</v>
      </c>
      <c r="S2898" s="6" t="e">
        <f t="shared" si="392"/>
        <v>#DIV/0!</v>
      </c>
      <c r="T2898" s="12">
        <f t="shared" si="393"/>
        <v>0</v>
      </c>
      <c r="U2898" s="12">
        <f t="shared" si="390"/>
        <v>0</v>
      </c>
      <c r="V2898" s="12">
        <f t="shared" si="391"/>
        <v>0</v>
      </c>
    </row>
    <row r="2899" spans="1:22" x14ac:dyDescent="0.25">
      <c r="A2899" s="6" t="s">
        <v>24</v>
      </c>
      <c r="B2899" s="6" t="s">
        <v>23</v>
      </c>
      <c r="O2899" s="11" t="e">
        <f t="shared" si="386"/>
        <v>#DIV/0!</v>
      </c>
      <c r="P2899" s="12" t="e">
        <f t="shared" si="387"/>
        <v>#DIV/0!</v>
      </c>
      <c r="Q2899" s="12" t="e">
        <f t="shared" si="388"/>
        <v>#DIV/0!</v>
      </c>
      <c r="R2899" s="6" t="e">
        <f t="shared" si="389"/>
        <v>#DIV/0!</v>
      </c>
      <c r="S2899" s="6" t="e">
        <f t="shared" si="392"/>
        <v>#DIV/0!</v>
      </c>
      <c r="T2899" s="12">
        <f t="shared" si="393"/>
        <v>0</v>
      </c>
      <c r="U2899" s="12">
        <f t="shared" si="390"/>
        <v>0</v>
      </c>
      <c r="V2899" s="12">
        <f t="shared" si="391"/>
        <v>0</v>
      </c>
    </row>
    <row r="2900" spans="1:22" x14ac:dyDescent="0.25">
      <c r="A2900" s="6" t="s">
        <v>24</v>
      </c>
      <c r="B2900" s="6" t="s">
        <v>23</v>
      </c>
      <c r="O2900" s="11" t="e">
        <f t="shared" si="386"/>
        <v>#DIV/0!</v>
      </c>
      <c r="P2900" s="12" t="e">
        <f t="shared" si="387"/>
        <v>#DIV/0!</v>
      </c>
      <c r="Q2900" s="12" t="e">
        <f t="shared" si="388"/>
        <v>#DIV/0!</v>
      </c>
      <c r="R2900" s="6" t="e">
        <f t="shared" si="389"/>
        <v>#DIV/0!</v>
      </c>
      <c r="S2900" s="6" t="e">
        <f t="shared" si="392"/>
        <v>#DIV/0!</v>
      </c>
      <c r="T2900" s="12">
        <f t="shared" si="393"/>
        <v>0</v>
      </c>
      <c r="U2900" s="12">
        <f t="shared" si="390"/>
        <v>0</v>
      </c>
      <c r="V2900" s="12">
        <f t="shared" si="391"/>
        <v>0</v>
      </c>
    </row>
    <row r="2901" spans="1:22" x14ac:dyDescent="0.25">
      <c r="A2901" s="6" t="s">
        <v>24</v>
      </c>
      <c r="B2901" s="6" t="s">
        <v>23</v>
      </c>
      <c r="O2901" s="11" t="e">
        <f t="shared" si="386"/>
        <v>#DIV/0!</v>
      </c>
      <c r="P2901" s="12" t="e">
        <f t="shared" si="387"/>
        <v>#DIV/0!</v>
      </c>
      <c r="Q2901" s="12" t="e">
        <f t="shared" si="388"/>
        <v>#DIV/0!</v>
      </c>
      <c r="R2901" s="6" t="e">
        <f t="shared" si="389"/>
        <v>#DIV/0!</v>
      </c>
      <c r="S2901" s="6" t="e">
        <f t="shared" si="392"/>
        <v>#DIV/0!</v>
      </c>
      <c r="T2901" s="12">
        <f t="shared" si="393"/>
        <v>0</v>
      </c>
      <c r="U2901" s="12">
        <f t="shared" si="390"/>
        <v>0</v>
      </c>
      <c r="V2901" s="12">
        <f t="shared" si="391"/>
        <v>0</v>
      </c>
    </row>
    <row r="2902" spans="1:22" x14ac:dyDescent="0.25">
      <c r="A2902" s="6" t="s">
        <v>24</v>
      </c>
      <c r="B2902" s="6" t="s">
        <v>23</v>
      </c>
      <c r="O2902" s="11" t="e">
        <f t="shared" si="386"/>
        <v>#DIV/0!</v>
      </c>
      <c r="P2902" s="12" t="e">
        <f t="shared" si="387"/>
        <v>#DIV/0!</v>
      </c>
      <c r="Q2902" s="12" t="e">
        <f t="shared" si="388"/>
        <v>#DIV/0!</v>
      </c>
      <c r="R2902" s="6" t="e">
        <f t="shared" si="389"/>
        <v>#DIV/0!</v>
      </c>
      <c r="S2902" s="6" t="e">
        <f t="shared" si="392"/>
        <v>#DIV/0!</v>
      </c>
      <c r="T2902" s="12">
        <f t="shared" si="393"/>
        <v>0</v>
      </c>
      <c r="U2902" s="12">
        <f t="shared" si="390"/>
        <v>0</v>
      </c>
      <c r="V2902" s="12">
        <f t="shared" si="391"/>
        <v>0</v>
      </c>
    </row>
    <row r="2903" spans="1:22" x14ac:dyDescent="0.25">
      <c r="A2903" s="6" t="s">
        <v>24</v>
      </c>
      <c r="B2903" s="6" t="s">
        <v>23</v>
      </c>
      <c r="O2903" s="11" t="e">
        <f t="shared" si="386"/>
        <v>#DIV/0!</v>
      </c>
      <c r="P2903" s="12" t="e">
        <f t="shared" si="387"/>
        <v>#DIV/0!</v>
      </c>
      <c r="Q2903" s="12" t="e">
        <f t="shared" si="388"/>
        <v>#DIV/0!</v>
      </c>
      <c r="R2903" s="6" t="e">
        <f t="shared" si="389"/>
        <v>#DIV/0!</v>
      </c>
      <c r="S2903" s="6" t="e">
        <f t="shared" si="392"/>
        <v>#DIV/0!</v>
      </c>
      <c r="T2903" s="12">
        <f t="shared" si="393"/>
        <v>0</v>
      </c>
      <c r="U2903" s="12">
        <f t="shared" si="390"/>
        <v>0</v>
      </c>
      <c r="V2903" s="12">
        <f t="shared" si="391"/>
        <v>0</v>
      </c>
    </row>
    <row r="2904" spans="1:22" x14ac:dyDescent="0.25">
      <c r="A2904" s="6" t="s">
        <v>24</v>
      </c>
      <c r="B2904" s="6" t="s">
        <v>23</v>
      </c>
      <c r="O2904" s="11" t="e">
        <f t="shared" si="386"/>
        <v>#DIV/0!</v>
      </c>
      <c r="P2904" s="12" t="e">
        <f t="shared" si="387"/>
        <v>#DIV/0!</v>
      </c>
      <c r="Q2904" s="12" t="e">
        <f t="shared" si="388"/>
        <v>#DIV/0!</v>
      </c>
      <c r="R2904" s="6" t="e">
        <f t="shared" si="389"/>
        <v>#DIV/0!</v>
      </c>
      <c r="S2904" s="6" t="e">
        <f t="shared" si="392"/>
        <v>#DIV/0!</v>
      </c>
      <c r="T2904" s="12">
        <f t="shared" si="393"/>
        <v>0</v>
      </c>
      <c r="U2904" s="12">
        <f t="shared" si="390"/>
        <v>0</v>
      </c>
      <c r="V2904" s="12">
        <f t="shared" si="391"/>
        <v>0</v>
      </c>
    </row>
    <row r="2905" spans="1:22" x14ac:dyDescent="0.25">
      <c r="A2905" s="6" t="s">
        <v>24</v>
      </c>
      <c r="B2905" s="6" t="s">
        <v>23</v>
      </c>
      <c r="O2905" s="11" t="e">
        <f t="shared" si="386"/>
        <v>#DIV/0!</v>
      </c>
      <c r="P2905" s="12" t="e">
        <f t="shared" si="387"/>
        <v>#DIV/0!</v>
      </c>
      <c r="Q2905" s="12" t="e">
        <f t="shared" si="388"/>
        <v>#DIV/0!</v>
      </c>
      <c r="R2905" s="6" t="e">
        <f t="shared" si="389"/>
        <v>#DIV/0!</v>
      </c>
      <c r="S2905" s="6" t="e">
        <f t="shared" si="392"/>
        <v>#DIV/0!</v>
      </c>
      <c r="T2905" s="12">
        <f t="shared" si="393"/>
        <v>0</v>
      </c>
      <c r="U2905" s="12">
        <f t="shared" si="390"/>
        <v>0</v>
      </c>
      <c r="V2905" s="12">
        <f t="shared" si="391"/>
        <v>0</v>
      </c>
    </row>
    <row r="2906" spans="1:22" x14ac:dyDescent="0.25">
      <c r="A2906" s="6" t="s">
        <v>24</v>
      </c>
      <c r="B2906" s="6" t="s">
        <v>23</v>
      </c>
      <c r="O2906" s="11" t="e">
        <f t="shared" si="386"/>
        <v>#DIV/0!</v>
      </c>
      <c r="P2906" s="12" t="e">
        <f t="shared" si="387"/>
        <v>#DIV/0!</v>
      </c>
      <c r="Q2906" s="12" t="e">
        <f t="shared" si="388"/>
        <v>#DIV/0!</v>
      </c>
      <c r="R2906" s="6" t="e">
        <f t="shared" si="389"/>
        <v>#DIV/0!</v>
      </c>
      <c r="S2906" s="6" t="e">
        <f t="shared" si="392"/>
        <v>#DIV/0!</v>
      </c>
      <c r="T2906" s="12">
        <f t="shared" si="393"/>
        <v>0</v>
      </c>
      <c r="U2906" s="12">
        <f t="shared" si="390"/>
        <v>0</v>
      </c>
      <c r="V2906" s="12">
        <f t="shared" si="391"/>
        <v>0</v>
      </c>
    </row>
    <row r="2907" spans="1:22" x14ac:dyDescent="0.25">
      <c r="A2907" s="6" t="s">
        <v>24</v>
      </c>
      <c r="B2907" s="6" t="s">
        <v>23</v>
      </c>
      <c r="O2907" s="11" t="e">
        <f t="shared" si="386"/>
        <v>#DIV/0!</v>
      </c>
      <c r="P2907" s="12" t="e">
        <f t="shared" si="387"/>
        <v>#DIV/0!</v>
      </c>
      <c r="Q2907" s="12" t="e">
        <f t="shared" si="388"/>
        <v>#DIV/0!</v>
      </c>
      <c r="R2907" s="6" t="e">
        <f t="shared" si="389"/>
        <v>#DIV/0!</v>
      </c>
      <c r="S2907" s="6" t="e">
        <f t="shared" si="392"/>
        <v>#DIV/0!</v>
      </c>
      <c r="T2907" s="12">
        <f t="shared" si="393"/>
        <v>0</v>
      </c>
      <c r="U2907" s="12">
        <f t="shared" si="390"/>
        <v>0</v>
      </c>
      <c r="V2907" s="12">
        <f t="shared" si="391"/>
        <v>0</v>
      </c>
    </row>
    <row r="2908" spans="1:22" x14ac:dyDescent="0.25">
      <c r="A2908" s="6" t="s">
        <v>24</v>
      </c>
      <c r="B2908" s="6" t="s">
        <v>23</v>
      </c>
      <c r="O2908" s="11" t="e">
        <f t="shared" ref="O2908:O2971" si="394">M2908/L2908</f>
        <v>#DIV/0!</v>
      </c>
      <c r="P2908" s="12" t="e">
        <f t="shared" si="387"/>
        <v>#DIV/0!</v>
      </c>
      <c r="Q2908" s="12" t="e">
        <f t="shared" si="388"/>
        <v>#DIV/0!</v>
      </c>
      <c r="R2908" s="6" t="e">
        <f t="shared" si="389"/>
        <v>#DIV/0!</v>
      </c>
      <c r="S2908" s="6" t="e">
        <f t="shared" si="392"/>
        <v>#DIV/0!</v>
      </c>
      <c r="T2908" s="12">
        <f t="shared" si="393"/>
        <v>0</v>
      </c>
      <c r="U2908" s="12">
        <f t="shared" si="390"/>
        <v>0</v>
      </c>
      <c r="V2908" s="12">
        <f t="shared" si="391"/>
        <v>0</v>
      </c>
    </row>
    <row r="2909" spans="1:22" x14ac:dyDescent="0.25">
      <c r="A2909" s="6" t="s">
        <v>24</v>
      </c>
      <c r="B2909" s="6" t="s">
        <v>23</v>
      </c>
      <c r="O2909" s="11" t="e">
        <f t="shared" si="394"/>
        <v>#DIV/0!</v>
      </c>
      <c r="P2909" s="12" t="e">
        <f t="shared" si="387"/>
        <v>#DIV/0!</v>
      </c>
      <c r="Q2909" s="12" t="e">
        <f t="shared" si="388"/>
        <v>#DIV/0!</v>
      </c>
      <c r="R2909" s="6" t="e">
        <f t="shared" si="389"/>
        <v>#DIV/0!</v>
      </c>
      <c r="S2909" s="6" t="e">
        <f t="shared" si="392"/>
        <v>#DIV/0!</v>
      </c>
      <c r="T2909" s="12">
        <f t="shared" si="393"/>
        <v>0</v>
      </c>
      <c r="U2909" s="12">
        <f t="shared" si="390"/>
        <v>0</v>
      </c>
      <c r="V2909" s="12">
        <f t="shared" si="391"/>
        <v>0</v>
      </c>
    </row>
    <row r="2910" spans="1:22" x14ac:dyDescent="0.25">
      <c r="A2910" s="6" t="s">
        <v>24</v>
      </c>
      <c r="B2910" s="6" t="s">
        <v>23</v>
      </c>
      <c r="O2910" s="11" t="e">
        <f t="shared" si="394"/>
        <v>#DIV/0!</v>
      </c>
      <c r="P2910" s="12" t="e">
        <f t="shared" si="387"/>
        <v>#DIV/0!</v>
      </c>
      <c r="Q2910" s="12" t="e">
        <f t="shared" si="388"/>
        <v>#DIV/0!</v>
      </c>
      <c r="R2910" s="6" t="e">
        <f t="shared" si="389"/>
        <v>#DIV/0!</v>
      </c>
      <c r="S2910" s="6" t="e">
        <f t="shared" si="392"/>
        <v>#DIV/0!</v>
      </c>
      <c r="T2910" s="12">
        <f t="shared" si="393"/>
        <v>0</v>
      </c>
      <c r="U2910" s="12">
        <f t="shared" si="390"/>
        <v>0</v>
      </c>
      <c r="V2910" s="12">
        <f t="shared" si="391"/>
        <v>0</v>
      </c>
    </row>
    <row r="2911" spans="1:22" x14ac:dyDescent="0.25">
      <c r="A2911" s="6" t="s">
        <v>24</v>
      </c>
      <c r="B2911" s="6" t="s">
        <v>23</v>
      </c>
      <c r="O2911" s="11" t="e">
        <f t="shared" si="394"/>
        <v>#DIV/0!</v>
      </c>
      <c r="P2911" s="12" t="e">
        <f t="shared" si="387"/>
        <v>#DIV/0!</v>
      </c>
      <c r="Q2911" s="12" t="e">
        <f t="shared" si="388"/>
        <v>#DIV/0!</v>
      </c>
      <c r="R2911" s="6" t="e">
        <f t="shared" si="389"/>
        <v>#DIV/0!</v>
      </c>
      <c r="S2911" s="6" t="e">
        <f t="shared" si="392"/>
        <v>#DIV/0!</v>
      </c>
      <c r="T2911" s="12">
        <f t="shared" si="393"/>
        <v>0</v>
      </c>
      <c r="U2911" s="12">
        <f t="shared" si="390"/>
        <v>0</v>
      </c>
      <c r="V2911" s="12">
        <f t="shared" si="391"/>
        <v>0</v>
      </c>
    </row>
    <row r="2912" spans="1:22" x14ac:dyDescent="0.25">
      <c r="A2912" s="6" t="s">
        <v>24</v>
      </c>
      <c r="B2912" s="6" t="s">
        <v>23</v>
      </c>
      <c r="O2912" s="11" t="e">
        <f t="shared" si="394"/>
        <v>#DIV/0!</v>
      </c>
      <c r="P2912" s="12" t="e">
        <f t="shared" si="387"/>
        <v>#DIV/0!</v>
      </c>
      <c r="Q2912" s="12" t="e">
        <f t="shared" si="388"/>
        <v>#DIV/0!</v>
      </c>
      <c r="R2912" s="6" t="e">
        <f t="shared" si="389"/>
        <v>#DIV/0!</v>
      </c>
      <c r="S2912" s="6" t="e">
        <f t="shared" si="392"/>
        <v>#DIV/0!</v>
      </c>
      <c r="T2912" s="12">
        <f t="shared" si="393"/>
        <v>0</v>
      </c>
      <c r="U2912" s="12">
        <f t="shared" si="390"/>
        <v>0</v>
      </c>
      <c r="V2912" s="12">
        <f t="shared" si="391"/>
        <v>0</v>
      </c>
    </row>
    <row r="2913" spans="1:22" x14ac:dyDescent="0.25">
      <c r="A2913" s="6" t="s">
        <v>24</v>
      </c>
      <c r="B2913" s="6" t="s">
        <v>23</v>
      </c>
      <c r="O2913" s="11" t="e">
        <f t="shared" si="394"/>
        <v>#DIV/0!</v>
      </c>
      <c r="P2913" s="12" t="e">
        <f t="shared" si="387"/>
        <v>#DIV/0!</v>
      </c>
      <c r="Q2913" s="12" t="e">
        <f t="shared" si="388"/>
        <v>#DIV/0!</v>
      </c>
      <c r="R2913" s="6" t="e">
        <f t="shared" si="389"/>
        <v>#DIV/0!</v>
      </c>
      <c r="S2913" s="6" t="e">
        <f t="shared" si="392"/>
        <v>#DIV/0!</v>
      </c>
      <c r="T2913" s="12">
        <f t="shared" si="393"/>
        <v>0</v>
      </c>
      <c r="U2913" s="12">
        <f t="shared" si="390"/>
        <v>0</v>
      </c>
      <c r="V2913" s="12">
        <f t="shared" si="391"/>
        <v>0</v>
      </c>
    </row>
    <row r="2914" spans="1:22" x14ac:dyDescent="0.25">
      <c r="A2914" s="6" t="s">
        <v>24</v>
      </c>
      <c r="B2914" s="6" t="s">
        <v>23</v>
      </c>
      <c r="O2914" s="11" t="e">
        <f t="shared" si="394"/>
        <v>#DIV/0!</v>
      </c>
      <c r="P2914" s="12" t="e">
        <f t="shared" si="387"/>
        <v>#DIV/0!</v>
      </c>
      <c r="Q2914" s="12" t="e">
        <f t="shared" si="388"/>
        <v>#DIV/0!</v>
      </c>
      <c r="R2914" s="6" t="e">
        <f t="shared" si="389"/>
        <v>#DIV/0!</v>
      </c>
      <c r="S2914" s="6" t="e">
        <f t="shared" si="392"/>
        <v>#DIV/0!</v>
      </c>
      <c r="T2914" s="12">
        <f t="shared" si="393"/>
        <v>0</v>
      </c>
      <c r="U2914" s="12">
        <f t="shared" si="390"/>
        <v>0</v>
      </c>
      <c r="V2914" s="12">
        <f t="shared" si="391"/>
        <v>0</v>
      </c>
    </row>
    <row r="2915" spans="1:22" x14ac:dyDescent="0.25">
      <c r="A2915" s="6" t="s">
        <v>24</v>
      </c>
      <c r="B2915" s="6" t="s">
        <v>23</v>
      </c>
      <c r="O2915" s="11" t="e">
        <f t="shared" si="394"/>
        <v>#DIV/0!</v>
      </c>
      <c r="P2915" s="12" t="e">
        <f t="shared" si="387"/>
        <v>#DIV/0!</v>
      </c>
      <c r="Q2915" s="12" t="e">
        <f t="shared" si="388"/>
        <v>#DIV/0!</v>
      </c>
      <c r="R2915" s="6" t="e">
        <f t="shared" si="389"/>
        <v>#DIV/0!</v>
      </c>
      <c r="S2915" s="6" t="e">
        <f t="shared" si="392"/>
        <v>#DIV/0!</v>
      </c>
      <c r="T2915" s="12">
        <f t="shared" si="393"/>
        <v>0</v>
      </c>
      <c r="U2915" s="12">
        <f t="shared" si="390"/>
        <v>0</v>
      </c>
      <c r="V2915" s="12">
        <f t="shared" si="391"/>
        <v>0</v>
      </c>
    </row>
    <row r="2916" spans="1:22" x14ac:dyDescent="0.25">
      <c r="A2916" s="6" t="s">
        <v>24</v>
      </c>
      <c r="B2916" s="6" t="s">
        <v>23</v>
      </c>
      <c r="O2916" s="11" t="e">
        <f t="shared" si="394"/>
        <v>#DIV/0!</v>
      </c>
      <c r="P2916" s="12" t="e">
        <f t="shared" si="387"/>
        <v>#DIV/0!</v>
      </c>
      <c r="Q2916" s="12" t="e">
        <f t="shared" si="388"/>
        <v>#DIV/0!</v>
      </c>
      <c r="R2916" s="6" t="e">
        <f t="shared" si="389"/>
        <v>#DIV/0!</v>
      </c>
      <c r="S2916" s="6" t="e">
        <f t="shared" si="392"/>
        <v>#DIV/0!</v>
      </c>
      <c r="T2916" s="12">
        <f t="shared" si="393"/>
        <v>0</v>
      </c>
      <c r="U2916" s="12">
        <f t="shared" si="390"/>
        <v>0</v>
      </c>
      <c r="V2916" s="12">
        <f t="shared" si="391"/>
        <v>0</v>
      </c>
    </row>
    <row r="2917" spans="1:22" x14ac:dyDescent="0.25">
      <c r="A2917" s="6" t="s">
        <v>24</v>
      </c>
      <c r="B2917" s="6" t="s">
        <v>23</v>
      </c>
      <c r="O2917" s="11" t="e">
        <f t="shared" si="394"/>
        <v>#DIV/0!</v>
      </c>
      <c r="P2917" s="12" t="e">
        <f t="shared" si="387"/>
        <v>#DIV/0!</v>
      </c>
      <c r="Q2917" s="12" t="e">
        <f t="shared" si="388"/>
        <v>#DIV/0!</v>
      </c>
      <c r="R2917" s="6" t="e">
        <f t="shared" si="389"/>
        <v>#DIV/0!</v>
      </c>
      <c r="S2917" s="6" t="e">
        <f t="shared" si="392"/>
        <v>#DIV/0!</v>
      </c>
      <c r="T2917" s="12">
        <f t="shared" si="393"/>
        <v>0</v>
      </c>
      <c r="U2917" s="12">
        <f t="shared" si="390"/>
        <v>0</v>
      </c>
      <c r="V2917" s="12">
        <f t="shared" si="391"/>
        <v>0</v>
      </c>
    </row>
    <row r="2918" spans="1:22" x14ac:dyDescent="0.25">
      <c r="A2918" s="6" t="s">
        <v>24</v>
      </c>
      <c r="B2918" s="6" t="s">
        <v>23</v>
      </c>
      <c r="O2918" s="11" t="e">
        <f t="shared" si="394"/>
        <v>#DIV/0!</v>
      </c>
      <c r="P2918" s="12" t="e">
        <f t="shared" si="387"/>
        <v>#DIV/0!</v>
      </c>
      <c r="Q2918" s="12" t="e">
        <f t="shared" si="388"/>
        <v>#DIV/0!</v>
      </c>
      <c r="R2918" s="6" t="e">
        <f t="shared" si="389"/>
        <v>#DIV/0!</v>
      </c>
      <c r="S2918" s="6" t="e">
        <f t="shared" si="392"/>
        <v>#DIV/0!</v>
      </c>
      <c r="T2918" s="12">
        <f t="shared" si="393"/>
        <v>0</v>
      </c>
      <c r="U2918" s="12">
        <f t="shared" si="390"/>
        <v>0</v>
      </c>
      <c r="V2918" s="12">
        <f t="shared" si="391"/>
        <v>0</v>
      </c>
    </row>
    <row r="2919" spans="1:22" x14ac:dyDescent="0.25">
      <c r="A2919" s="6" t="s">
        <v>24</v>
      </c>
      <c r="B2919" s="6" t="s">
        <v>23</v>
      </c>
      <c r="O2919" s="11" t="e">
        <f t="shared" si="394"/>
        <v>#DIV/0!</v>
      </c>
      <c r="P2919" s="12" t="e">
        <f t="shared" si="387"/>
        <v>#DIV/0!</v>
      </c>
      <c r="Q2919" s="12" t="e">
        <f t="shared" si="388"/>
        <v>#DIV/0!</v>
      </c>
      <c r="R2919" s="6" t="e">
        <f t="shared" si="389"/>
        <v>#DIV/0!</v>
      </c>
      <c r="S2919" s="6" t="e">
        <f t="shared" si="392"/>
        <v>#DIV/0!</v>
      </c>
      <c r="T2919" s="12">
        <f t="shared" si="393"/>
        <v>0</v>
      </c>
      <c r="U2919" s="12">
        <f t="shared" si="390"/>
        <v>0</v>
      </c>
      <c r="V2919" s="12">
        <f t="shared" si="391"/>
        <v>0</v>
      </c>
    </row>
    <row r="2920" spans="1:22" x14ac:dyDescent="0.25">
      <c r="A2920" s="6" t="s">
        <v>24</v>
      </c>
      <c r="B2920" s="6" t="s">
        <v>23</v>
      </c>
      <c r="O2920" s="11" t="e">
        <f t="shared" si="394"/>
        <v>#DIV/0!</v>
      </c>
      <c r="P2920" s="12" t="e">
        <f t="shared" si="387"/>
        <v>#DIV/0!</v>
      </c>
      <c r="Q2920" s="12" t="e">
        <f t="shared" si="388"/>
        <v>#DIV/0!</v>
      </c>
      <c r="R2920" s="6" t="e">
        <f t="shared" si="389"/>
        <v>#DIV/0!</v>
      </c>
      <c r="S2920" s="6" t="e">
        <f t="shared" si="392"/>
        <v>#DIV/0!</v>
      </c>
      <c r="T2920" s="12">
        <f t="shared" si="393"/>
        <v>0</v>
      </c>
      <c r="U2920" s="12">
        <f t="shared" si="390"/>
        <v>0</v>
      </c>
      <c r="V2920" s="12">
        <f t="shared" si="391"/>
        <v>0</v>
      </c>
    </row>
    <row r="2921" spans="1:22" x14ac:dyDescent="0.25">
      <c r="A2921" s="6" t="s">
        <v>24</v>
      </c>
      <c r="B2921" s="6" t="s">
        <v>23</v>
      </c>
      <c r="O2921" s="11" t="e">
        <f t="shared" si="394"/>
        <v>#DIV/0!</v>
      </c>
      <c r="P2921" s="12" t="e">
        <f t="shared" si="387"/>
        <v>#DIV/0!</v>
      </c>
      <c r="Q2921" s="12" t="e">
        <f t="shared" si="388"/>
        <v>#DIV/0!</v>
      </c>
      <c r="R2921" s="6" t="e">
        <f t="shared" si="389"/>
        <v>#DIV/0!</v>
      </c>
      <c r="S2921" s="6" t="e">
        <f t="shared" si="392"/>
        <v>#DIV/0!</v>
      </c>
      <c r="T2921" s="12">
        <f t="shared" si="393"/>
        <v>0</v>
      </c>
      <c r="U2921" s="12">
        <f t="shared" si="390"/>
        <v>0</v>
      </c>
      <c r="V2921" s="12">
        <f t="shared" si="391"/>
        <v>0</v>
      </c>
    </row>
    <row r="2922" spans="1:22" x14ac:dyDescent="0.25">
      <c r="A2922" s="6" t="s">
        <v>24</v>
      </c>
      <c r="B2922" s="6" t="s">
        <v>23</v>
      </c>
      <c r="O2922" s="11" t="e">
        <f t="shared" si="394"/>
        <v>#DIV/0!</v>
      </c>
      <c r="P2922" s="12" t="e">
        <f t="shared" si="387"/>
        <v>#DIV/0!</v>
      </c>
      <c r="Q2922" s="12" t="e">
        <f t="shared" si="388"/>
        <v>#DIV/0!</v>
      </c>
      <c r="R2922" s="6" t="e">
        <f t="shared" si="389"/>
        <v>#DIV/0!</v>
      </c>
      <c r="S2922" s="6" t="e">
        <f t="shared" si="392"/>
        <v>#DIV/0!</v>
      </c>
      <c r="T2922" s="12">
        <f t="shared" si="393"/>
        <v>0</v>
      </c>
      <c r="U2922" s="12">
        <f t="shared" si="390"/>
        <v>0</v>
      </c>
      <c r="V2922" s="12">
        <f t="shared" si="391"/>
        <v>0</v>
      </c>
    </row>
    <row r="2923" spans="1:22" x14ac:dyDescent="0.25">
      <c r="A2923" s="6" t="s">
        <v>24</v>
      </c>
      <c r="B2923" s="6" t="s">
        <v>23</v>
      </c>
      <c r="O2923" s="11" t="e">
        <f t="shared" si="394"/>
        <v>#DIV/0!</v>
      </c>
      <c r="P2923" s="12" t="e">
        <f t="shared" si="387"/>
        <v>#DIV/0!</v>
      </c>
      <c r="Q2923" s="12" t="e">
        <f t="shared" si="388"/>
        <v>#DIV/0!</v>
      </c>
      <c r="R2923" s="6" t="e">
        <f t="shared" si="389"/>
        <v>#DIV/0!</v>
      </c>
      <c r="S2923" s="6" t="e">
        <f t="shared" si="392"/>
        <v>#DIV/0!</v>
      </c>
      <c r="T2923" s="12">
        <f t="shared" si="393"/>
        <v>0</v>
      </c>
      <c r="U2923" s="12">
        <f t="shared" si="390"/>
        <v>0</v>
      </c>
      <c r="V2923" s="12">
        <f t="shared" si="391"/>
        <v>0</v>
      </c>
    </row>
    <row r="2924" spans="1:22" x14ac:dyDescent="0.25">
      <c r="A2924" s="6" t="s">
        <v>24</v>
      </c>
      <c r="B2924" s="6" t="s">
        <v>23</v>
      </c>
      <c r="O2924" s="11" t="e">
        <f t="shared" si="394"/>
        <v>#DIV/0!</v>
      </c>
      <c r="P2924" s="12" t="e">
        <f t="shared" si="387"/>
        <v>#DIV/0!</v>
      </c>
      <c r="Q2924" s="12" t="e">
        <f t="shared" si="388"/>
        <v>#DIV/0!</v>
      </c>
      <c r="R2924" s="6" t="e">
        <f t="shared" si="389"/>
        <v>#DIV/0!</v>
      </c>
      <c r="S2924" s="6" t="e">
        <f t="shared" si="392"/>
        <v>#DIV/0!</v>
      </c>
      <c r="T2924" s="12">
        <f t="shared" si="393"/>
        <v>0</v>
      </c>
      <c r="U2924" s="12">
        <f t="shared" si="390"/>
        <v>0</v>
      </c>
      <c r="V2924" s="12">
        <f t="shared" si="391"/>
        <v>0</v>
      </c>
    </row>
    <row r="2925" spans="1:22" x14ac:dyDescent="0.25">
      <c r="A2925" s="6" t="s">
        <v>24</v>
      </c>
      <c r="B2925" s="6" t="s">
        <v>23</v>
      </c>
      <c r="O2925" s="11" t="e">
        <f t="shared" si="394"/>
        <v>#DIV/0!</v>
      </c>
      <c r="P2925" s="12" t="e">
        <f t="shared" si="387"/>
        <v>#DIV/0!</v>
      </c>
      <c r="Q2925" s="12" t="e">
        <f t="shared" si="388"/>
        <v>#DIV/0!</v>
      </c>
      <c r="R2925" s="6" t="e">
        <f t="shared" si="389"/>
        <v>#DIV/0!</v>
      </c>
      <c r="S2925" s="6" t="e">
        <f t="shared" si="392"/>
        <v>#DIV/0!</v>
      </c>
      <c r="T2925" s="12">
        <f t="shared" si="393"/>
        <v>0</v>
      </c>
      <c r="U2925" s="12">
        <f t="shared" si="390"/>
        <v>0</v>
      </c>
      <c r="V2925" s="12">
        <f t="shared" si="391"/>
        <v>0</v>
      </c>
    </row>
    <row r="2926" spans="1:22" x14ac:dyDescent="0.25">
      <c r="A2926" s="6" t="s">
        <v>24</v>
      </c>
      <c r="B2926" s="6" t="s">
        <v>23</v>
      </c>
      <c r="O2926" s="11" t="e">
        <f t="shared" si="394"/>
        <v>#DIV/0!</v>
      </c>
      <c r="P2926" s="12" t="e">
        <f t="shared" si="387"/>
        <v>#DIV/0!</v>
      </c>
      <c r="Q2926" s="12" t="e">
        <f t="shared" si="388"/>
        <v>#DIV/0!</v>
      </c>
      <c r="R2926" s="6" t="e">
        <f t="shared" si="389"/>
        <v>#DIV/0!</v>
      </c>
      <c r="S2926" s="6" t="e">
        <f t="shared" si="392"/>
        <v>#DIV/0!</v>
      </c>
      <c r="T2926" s="12">
        <f t="shared" si="393"/>
        <v>0</v>
      </c>
      <c r="U2926" s="12">
        <f t="shared" si="390"/>
        <v>0</v>
      </c>
      <c r="V2926" s="12">
        <f t="shared" si="391"/>
        <v>0</v>
      </c>
    </row>
    <row r="2927" spans="1:22" x14ac:dyDescent="0.25">
      <c r="A2927" s="6" t="s">
        <v>24</v>
      </c>
      <c r="B2927" s="6" t="s">
        <v>23</v>
      </c>
      <c r="O2927" s="11" t="e">
        <f t="shared" si="394"/>
        <v>#DIV/0!</v>
      </c>
      <c r="P2927" s="12" t="e">
        <f t="shared" si="387"/>
        <v>#DIV/0!</v>
      </c>
      <c r="Q2927" s="12" t="e">
        <f t="shared" si="388"/>
        <v>#DIV/0!</v>
      </c>
      <c r="R2927" s="6" t="e">
        <f t="shared" si="389"/>
        <v>#DIV/0!</v>
      </c>
      <c r="S2927" s="6" t="e">
        <f t="shared" si="392"/>
        <v>#DIV/0!</v>
      </c>
      <c r="T2927" s="12">
        <f t="shared" si="393"/>
        <v>0</v>
      </c>
      <c r="U2927" s="12">
        <f t="shared" si="390"/>
        <v>0</v>
      </c>
      <c r="V2927" s="12">
        <f t="shared" si="391"/>
        <v>0</v>
      </c>
    </row>
    <row r="2928" spans="1:22" x14ac:dyDescent="0.25">
      <c r="A2928" s="6" t="s">
        <v>24</v>
      </c>
      <c r="B2928" s="6" t="s">
        <v>23</v>
      </c>
      <c r="O2928" s="11" t="e">
        <f t="shared" si="394"/>
        <v>#DIV/0!</v>
      </c>
      <c r="P2928" s="12" t="e">
        <f t="shared" si="387"/>
        <v>#DIV/0!</v>
      </c>
      <c r="Q2928" s="12" t="e">
        <f t="shared" si="388"/>
        <v>#DIV/0!</v>
      </c>
      <c r="R2928" s="6" t="e">
        <f t="shared" si="389"/>
        <v>#DIV/0!</v>
      </c>
      <c r="S2928" s="6" t="e">
        <f t="shared" si="392"/>
        <v>#DIV/0!</v>
      </c>
      <c r="T2928" s="12">
        <f t="shared" si="393"/>
        <v>0</v>
      </c>
      <c r="U2928" s="12">
        <f t="shared" si="390"/>
        <v>0</v>
      </c>
      <c r="V2928" s="12">
        <f t="shared" si="391"/>
        <v>0</v>
      </c>
    </row>
    <row r="2929" spans="1:22" x14ac:dyDescent="0.25">
      <c r="A2929" s="6" t="s">
        <v>24</v>
      </c>
      <c r="B2929" s="6" t="s">
        <v>23</v>
      </c>
      <c r="O2929" s="11" t="e">
        <f t="shared" si="394"/>
        <v>#DIV/0!</v>
      </c>
      <c r="P2929" s="12" t="e">
        <f t="shared" si="387"/>
        <v>#DIV/0!</v>
      </c>
      <c r="Q2929" s="12" t="e">
        <f t="shared" si="388"/>
        <v>#DIV/0!</v>
      </c>
      <c r="R2929" s="6" t="e">
        <f t="shared" si="389"/>
        <v>#DIV/0!</v>
      </c>
      <c r="S2929" s="6" t="e">
        <f t="shared" si="392"/>
        <v>#DIV/0!</v>
      </c>
      <c r="T2929" s="12">
        <f t="shared" si="393"/>
        <v>0</v>
      </c>
      <c r="U2929" s="12">
        <f t="shared" si="390"/>
        <v>0</v>
      </c>
      <c r="V2929" s="12">
        <f t="shared" si="391"/>
        <v>0</v>
      </c>
    </row>
    <row r="2930" spans="1:22" x14ac:dyDescent="0.25">
      <c r="A2930" s="6" t="s">
        <v>24</v>
      </c>
      <c r="B2930" s="6" t="s">
        <v>23</v>
      </c>
      <c r="O2930" s="11" t="e">
        <f t="shared" si="394"/>
        <v>#DIV/0!</v>
      </c>
      <c r="P2930" s="12" t="e">
        <f t="shared" si="387"/>
        <v>#DIV/0!</v>
      </c>
      <c r="Q2930" s="12" t="e">
        <f t="shared" si="388"/>
        <v>#DIV/0!</v>
      </c>
      <c r="R2930" s="6" t="e">
        <f t="shared" si="389"/>
        <v>#DIV/0!</v>
      </c>
      <c r="S2930" s="6" t="e">
        <f t="shared" si="392"/>
        <v>#DIV/0!</v>
      </c>
      <c r="T2930" s="12">
        <f t="shared" si="393"/>
        <v>0</v>
      </c>
      <c r="U2930" s="12">
        <f t="shared" si="390"/>
        <v>0</v>
      </c>
      <c r="V2930" s="12">
        <f t="shared" si="391"/>
        <v>0</v>
      </c>
    </row>
    <row r="2931" spans="1:22" x14ac:dyDescent="0.25">
      <c r="A2931" s="6" t="s">
        <v>24</v>
      </c>
      <c r="B2931" s="6" t="s">
        <v>23</v>
      </c>
      <c r="O2931" s="11" t="e">
        <f t="shared" si="394"/>
        <v>#DIV/0!</v>
      </c>
      <c r="P2931" s="12" t="e">
        <f t="shared" si="387"/>
        <v>#DIV/0!</v>
      </c>
      <c r="Q2931" s="12" t="e">
        <f t="shared" si="388"/>
        <v>#DIV/0!</v>
      </c>
      <c r="R2931" s="6" t="e">
        <f t="shared" si="389"/>
        <v>#DIV/0!</v>
      </c>
      <c r="S2931" s="6" t="e">
        <f t="shared" si="392"/>
        <v>#DIV/0!</v>
      </c>
      <c r="T2931" s="12">
        <f t="shared" si="393"/>
        <v>0</v>
      </c>
      <c r="U2931" s="12">
        <f t="shared" si="390"/>
        <v>0</v>
      </c>
      <c r="V2931" s="12">
        <f t="shared" si="391"/>
        <v>0</v>
      </c>
    </row>
    <row r="2932" spans="1:22" x14ac:dyDescent="0.25">
      <c r="A2932" s="6" t="s">
        <v>24</v>
      </c>
      <c r="B2932" s="6" t="s">
        <v>23</v>
      </c>
      <c r="O2932" s="11" t="e">
        <f t="shared" si="394"/>
        <v>#DIV/0!</v>
      </c>
      <c r="P2932" s="12" t="e">
        <f t="shared" si="387"/>
        <v>#DIV/0!</v>
      </c>
      <c r="Q2932" s="12" t="e">
        <f t="shared" si="388"/>
        <v>#DIV/0!</v>
      </c>
      <c r="R2932" s="6" t="e">
        <f t="shared" si="389"/>
        <v>#DIV/0!</v>
      </c>
      <c r="S2932" s="6" t="e">
        <f t="shared" si="392"/>
        <v>#DIV/0!</v>
      </c>
      <c r="T2932" s="12">
        <f t="shared" si="393"/>
        <v>0</v>
      </c>
      <c r="U2932" s="12">
        <f t="shared" si="390"/>
        <v>0</v>
      </c>
      <c r="V2932" s="12">
        <f t="shared" si="391"/>
        <v>0</v>
      </c>
    </row>
    <row r="2933" spans="1:22" x14ac:dyDescent="0.25">
      <c r="A2933" s="6" t="s">
        <v>24</v>
      </c>
      <c r="B2933" s="6" t="s">
        <v>23</v>
      </c>
      <c r="O2933" s="11" t="e">
        <f t="shared" si="394"/>
        <v>#DIV/0!</v>
      </c>
      <c r="P2933" s="12" t="e">
        <f t="shared" si="387"/>
        <v>#DIV/0!</v>
      </c>
      <c r="Q2933" s="12" t="e">
        <f t="shared" si="388"/>
        <v>#DIV/0!</v>
      </c>
      <c r="R2933" s="6" t="e">
        <f t="shared" si="389"/>
        <v>#DIV/0!</v>
      </c>
      <c r="S2933" s="6" t="e">
        <f t="shared" si="392"/>
        <v>#DIV/0!</v>
      </c>
      <c r="T2933" s="12">
        <f t="shared" si="393"/>
        <v>0</v>
      </c>
      <c r="U2933" s="12">
        <f t="shared" si="390"/>
        <v>0</v>
      </c>
      <c r="V2933" s="12">
        <f t="shared" si="391"/>
        <v>0</v>
      </c>
    </row>
    <row r="2934" spans="1:22" x14ac:dyDescent="0.25">
      <c r="A2934" s="6" t="s">
        <v>24</v>
      </c>
      <c r="B2934" s="6" t="s">
        <v>23</v>
      </c>
      <c r="O2934" s="11" t="e">
        <f t="shared" si="394"/>
        <v>#DIV/0!</v>
      </c>
      <c r="P2934" s="12" t="e">
        <f t="shared" si="387"/>
        <v>#DIV/0!</v>
      </c>
      <c r="Q2934" s="12" t="e">
        <f t="shared" si="388"/>
        <v>#DIV/0!</v>
      </c>
      <c r="R2934" s="6" t="e">
        <f t="shared" si="389"/>
        <v>#DIV/0!</v>
      </c>
      <c r="S2934" s="6" t="e">
        <f t="shared" si="392"/>
        <v>#DIV/0!</v>
      </c>
      <c r="T2934" s="12">
        <f t="shared" si="393"/>
        <v>0</v>
      </c>
      <c r="U2934" s="12">
        <f t="shared" si="390"/>
        <v>0</v>
      </c>
      <c r="V2934" s="12">
        <f t="shared" si="391"/>
        <v>0</v>
      </c>
    </row>
    <row r="2935" spans="1:22" x14ac:dyDescent="0.25">
      <c r="A2935" s="6" t="s">
        <v>24</v>
      </c>
      <c r="B2935" s="6" t="s">
        <v>23</v>
      </c>
      <c r="O2935" s="11" t="e">
        <f t="shared" si="394"/>
        <v>#DIV/0!</v>
      </c>
      <c r="P2935" s="12" t="e">
        <f t="shared" si="387"/>
        <v>#DIV/0!</v>
      </c>
      <c r="Q2935" s="12" t="e">
        <f t="shared" si="388"/>
        <v>#DIV/0!</v>
      </c>
      <c r="R2935" s="6" t="e">
        <f t="shared" si="389"/>
        <v>#DIV/0!</v>
      </c>
      <c r="S2935" s="6" t="e">
        <f t="shared" si="392"/>
        <v>#DIV/0!</v>
      </c>
      <c r="T2935" s="12">
        <f t="shared" si="393"/>
        <v>0</v>
      </c>
      <c r="U2935" s="12">
        <f t="shared" si="390"/>
        <v>0</v>
      </c>
      <c r="V2935" s="12">
        <f t="shared" si="391"/>
        <v>0</v>
      </c>
    </row>
    <row r="2936" spans="1:22" x14ac:dyDescent="0.25">
      <c r="A2936" s="6" t="s">
        <v>24</v>
      </c>
      <c r="B2936" s="6" t="s">
        <v>23</v>
      </c>
      <c r="O2936" s="11" t="e">
        <f t="shared" si="394"/>
        <v>#DIV/0!</v>
      </c>
      <c r="P2936" s="12" t="e">
        <f t="shared" si="387"/>
        <v>#DIV/0!</v>
      </c>
      <c r="Q2936" s="12" t="e">
        <f t="shared" si="388"/>
        <v>#DIV/0!</v>
      </c>
      <c r="R2936" s="6" t="e">
        <f t="shared" si="389"/>
        <v>#DIV/0!</v>
      </c>
      <c r="S2936" s="6" t="e">
        <f t="shared" si="392"/>
        <v>#DIV/0!</v>
      </c>
      <c r="T2936" s="12">
        <f t="shared" si="393"/>
        <v>0</v>
      </c>
      <c r="U2936" s="12">
        <f t="shared" si="390"/>
        <v>0</v>
      </c>
      <c r="V2936" s="12">
        <f t="shared" si="391"/>
        <v>0</v>
      </c>
    </row>
    <row r="2937" spans="1:22" x14ac:dyDescent="0.25">
      <c r="A2937" s="6" t="s">
        <v>24</v>
      </c>
      <c r="B2937" s="6" t="s">
        <v>23</v>
      </c>
      <c r="O2937" s="11" t="e">
        <f t="shared" si="394"/>
        <v>#DIV/0!</v>
      </c>
      <c r="P2937" s="12" t="e">
        <f t="shared" si="387"/>
        <v>#DIV/0!</v>
      </c>
      <c r="Q2937" s="12" t="e">
        <f t="shared" si="388"/>
        <v>#DIV/0!</v>
      </c>
      <c r="R2937" s="6" t="e">
        <f t="shared" si="389"/>
        <v>#DIV/0!</v>
      </c>
      <c r="S2937" s="6" t="e">
        <f t="shared" si="392"/>
        <v>#DIV/0!</v>
      </c>
      <c r="T2937" s="12">
        <f t="shared" si="393"/>
        <v>0</v>
      </c>
      <c r="U2937" s="12">
        <f t="shared" si="390"/>
        <v>0</v>
      </c>
      <c r="V2937" s="12">
        <f t="shared" si="391"/>
        <v>0</v>
      </c>
    </row>
    <row r="2938" spans="1:22" x14ac:dyDescent="0.25">
      <c r="A2938" s="6" t="s">
        <v>24</v>
      </c>
      <c r="B2938" s="6" t="s">
        <v>23</v>
      </c>
      <c r="O2938" s="11" t="e">
        <f t="shared" si="394"/>
        <v>#DIV/0!</v>
      </c>
      <c r="P2938" s="12" t="e">
        <f t="shared" si="387"/>
        <v>#DIV/0!</v>
      </c>
      <c r="Q2938" s="12" t="e">
        <f t="shared" si="388"/>
        <v>#DIV/0!</v>
      </c>
      <c r="R2938" s="6" t="e">
        <f t="shared" si="389"/>
        <v>#DIV/0!</v>
      </c>
      <c r="S2938" s="6" t="e">
        <f t="shared" si="392"/>
        <v>#DIV/0!</v>
      </c>
      <c r="T2938" s="12">
        <f t="shared" si="393"/>
        <v>0</v>
      </c>
      <c r="U2938" s="12">
        <f t="shared" si="390"/>
        <v>0</v>
      </c>
      <c r="V2938" s="12">
        <f t="shared" si="391"/>
        <v>0</v>
      </c>
    </row>
    <row r="2939" spans="1:22" x14ac:dyDescent="0.25">
      <c r="A2939" s="6" t="s">
        <v>24</v>
      </c>
      <c r="B2939" s="6" t="s">
        <v>23</v>
      </c>
      <c r="O2939" s="11" t="e">
        <f t="shared" si="394"/>
        <v>#DIV/0!</v>
      </c>
      <c r="P2939" s="12" t="e">
        <f t="shared" si="387"/>
        <v>#DIV/0!</v>
      </c>
      <c r="Q2939" s="12" t="e">
        <f t="shared" si="388"/>
        <v>#DIV/0!</v>
      </c>
      <c r="R2939" s="6" t="e">
        <f t="shared" si="389"/>
        <v>#DIV/0!</v>
      </c>
      <c r="S2939" s="6" t="e">
        <f t="shared" si="392"/>
        <v>#DIV/0!</v>
      </c>
      <c r="T2939" s="12">
        <f t="shared" si="393"/>
        <v>0</v>
      </c>
      <c r="U2939" s="12">
        <f t="shared" si="390"/>
        <v>0</v>
      </c>
      <c r="V2939" s="12">
        <f t="shared" si="391"/>
        <v>0</v>
      </c>
    </row>
    <row r="2940" spans="1:22" x14ac:dyDescent="0.25">
      <c r="A2940" s="6" t="s">
        <v>24</v>
      </c>
      <c r="B2940" s="6" t="s">
        <v>23</v>
      </c>
      <c r="O2940" s="11" t="e">
        <f t="shared" si="394"/>
        <v>#DIV/0!</v>
      </c>
      <c r="P2940" s="12" t="e">
        <f t="shared" si="387"/>
        <v>#DIV/0!</v>
      </c>
      <c r="Q2940" s="12" t="e">
        <f t="shared" si="388"/>
        <v>#DIV/0!</v>
      </c>
      <c r="R2940" s="6" t="e">
        <f t="shared" si="389"/>
        <v>#DIV/0!</v>
      </c>
      <c r="S2940" s="6" t="e">
        <f t="shared" si="392"/>
        <v>#DIV/0!</v>
      </c>
      <c r="T2940" s="12">
        <f t="shared" si="393"/>
        <v>0</v>
      </c>
      <c r="U2940" s="12">
        <f t="shared" si="390"/>
        <v>0</v>
      </c>
      <c r="V2940" s="12">
        <f t="shared" si="391"/>
        <v>0</v>
      </c>
    </row>
    <row r="2941" spans="1:22" x14ac:dyDescent="0.25">
      <c r="A2941" s="6" t="s">
        <v>24</v>
      </c>
      <c r="B2941" s="6" t="s">
        <v>23</v>
      </c>
      <c r="O2941" s="11" t="e">
        <f t="shared" si="394"/>
        <v>#DIV/0!</v>
      </c>
      <c r="P2941" s="12" t="e">
        <f t="shared" si="387"/>
        <v>#DIV/0!</v>
      </c>
      <c r="Q2941" s="12" t="e">
        <f t="shared" si="388"/>
        <v>#DIV/0!</v>
      </c>
      <c r="R2941" s="6" t="e">
        <f t="shared" si="389"/>
        <v>#DIV/0!</v>
      </c>
      <c r="S2941" s="6" t="e">
        <f t="shared" si="392"/>
        <v>#DIV/0!</v>
      </c>
      <c r="T2941" s="12">
        <f t="shared" si="393"/>
        <v>0</v>
      </c>
      <c r="U2941" s="12">
        <f t="shared" si="390"/>
        <v>0</v>
      </c>
      <c r="V2941" s="12">
        <f t="shared" si="391"/>
        <v>0</v>
      </c>
    </row>
    <row r="2942" spans="1:22" x14ac:dyDescent="0.25">
      <c r="A2942" s="6" t="s">
        <v>24</v>
      </c>
      <c r="B2942" s="6" t="s">
        <v>23</v>
      </c>
      <c r="O2942" s="11" t="e">
        <f t="shared" si="394"/>
        <v>#DIV/0!</v>
      </c>
      <c r="P2942" s="12" t="e">
        <f t="shared" si="387"/>
        <v>#DIV/0!</v>
      </c>
      <c r="Q2942" s="12" t="e">
        <f t="shared" si="388"/>
        <v>#DIV/0!</v>
      </c>
      <c r="R2942" s="6" t="e">
        <f t="shared" si="389"/>
        <v>#DIV/0!</v>
      </c>
      <c r="S2942" s="6" t="e">
        <f t="shared" si="392"/>
        <v>#DIV/0!</v>
      </c>
      <c r="T2942" s="12">
        <f t="shared" si="393"/>
        <v>0</v>
      </c>
      <c r="U2942" s="12">
        <f t="shared" si="390"/>
        <v>0</v>
      </c>
      <c r="V2942" s="12">
        <f t="shared" si="391"/>
        <v>0</v>
      </c>
    </row>
    <row r="2943" spans="1:22" x14ac:dyDescent="0.25">
      <c r="A2943" s="6" t="s">
        <v>24</v>
      </c>
      <c r="B2943" s="6" t="s">
        <v>23</v>
      </c>
      <c r="O2943" s="11" t="e">
        <f t="shared" si="394"/>
        <v>#DIV/0!</v>
      </c>
      <c r="P2943" s="12" t="e">
        <f t="shared" si="387"/>
        <v>#DIV/0!</v>
      </c>
      <c r="Q2943" s="12" t="e">
        <f t="shared" si="388"/>
        <v>#DIV/0!</v>
      </c>
      <c r="R2943" s="6" t="e">
        <f t="shared" si="389"/>
        <v>#DIV/0!</v>
      </c>
      <c r="S2943" s="6" t="e">
        <f t="shared" si="392"/>
        <v>#DIV/0!</v>
      </c>
      <c r="T2943" s="12">
        <f t="shared" si="393"/>
        <v>0</v>
      </c>
      <c r="U2943" s="12">
        <f t="shared" si="390"/>
        <v>0</v>
      </c>
      <c r="V2943" s="12">
        <f t="shared" si="391"/>
        <v>0</v>
      </c>
    </row>
    <row r="2944" spans="1:22" x14ac:dyDescent="0.25">
      <c r="A2944" s="6" t="s">
        <v>24</v>
      </c>
      <c r="B2944" s="6" t="s">
        <v>23</v>
      </c>
      <c r="O2944" s="11" t="e">
        <f t="shared" si="394"/>
        <v>#DIV/0!</v>
      </c>
      <c r="P2944" s="12" t="e">
        <f t="shared" si="387"/>
        <v>#DIV/0!</v>
      </c>
      <c r="Q2944" s="12" t="e">
        <f t="shared" si="388"/>
        <v>#DIV/0!</v>
      </c>
      <c r="R2944" s="6" t="e">
        <f t="shared" si="389"/>
        <v>#DIV/0!</v>
      </c>
      <c r="S2944" s="6" t="e">
        <f t="shared" si="392"/>
        <v>#DIV/0!</v>
      </c>
      <c r="T2944" s="12">
        <f t="shared" si="393"/>
        <v>0</v>
      </c>
      <c r="U2944" s="12">
        <f t="shared" si="390"/>
        <v>0</v>
      </c>
      <c r="V2944" s="12">
        <f t="shared" si="391"/>
        <v>0</v>
      </c>
    </row>
    <row r="2945" spans="1:22" x14ac:dyDescent="0.25">
      <c r="A2945" s="6" t="s">
        <v>24</v>
      </c>
      <c r="B2945" s="6" t="s">
        <v>23</v>
      </c>
      <c r="O2945" s="11" t="e">
        <f t="shared" si="394"/>
        <v>#DIV/0!</v>
      </c>
      <c r="P2945" s="12" t="e">
        <f t="shared" si="387"/>
        <v>#DIV/0!</v>
      </c>
      <c r="Q2945" s="12" t="e">
        <f t="shared" si="388"/>
        <v>#DIV/0!</v>
      </c>
      <c r="R2945" s="6" t="e">
        <f t="shared" si="389"/>
        <v>#DIV/0!</v>
      </c>
      <c r="S2945" s="6" t="e">
        <f t="shared" si="392"/>
        <v>#DIV/0!</v>
      </c>
      <c r="T2945" s="12">
        <f t="shared" si="393"/>
        <v>0</v>
      </c>
      <c r="U2945" s="12">
        <f t="shared" si="390"/>
        <v>0</v>
      </c>
      <c r="V2945" s="12">
        <f t="shared" si="391"/>
        <v>0</v>
      </c>
    </row>
    <row r="2946" spans="1:22" x14ac:dyDescent="0.25">
      <c r="A2946" s="6" t="s">
        <v>24</v>
      </c>
      <c r="B2946" s="6" t="s">
        <v>23</v>
      </c>
      <c r="O2946" s="11" t="e">
        <f t="shared" si="394"/>
        <v>#DIV/0!</v>
      </c>
      <c r="P2946" s="12" t="e">
        <f t="shared" ref="P2946:P2976" si="395">N2946/L2946</f>
        <v>#DIV/0!</v>
      </c>
      <c r="Q2946" s="12" t="e">
        <f t="shared" ref="Q2946:Q2976" si="396">(M2946+N2946)/L2946</f>
        <v>#DIV/0!</v>
      </c>
      <c r="R2946" s="6" t="e">
        <f t="shared" ref="R2946:R2976" si="397">IF(Q2946&gt;12.49,"YES","NO")</f>
        <v>#DIV/0!</v>
      </c>
      <c r="S2946" s="6" t="e">
        <f t="shared" si="392"/>
        <v>#DIV/0!</v>
      </c>
      <c r="T2946" s="12">
        <f t="shared" si="393"/>
        <v>0</v>
      </c>
      <c r="U2946" s="12">
        <f t="shared" ref="U2946:U2976" si="398">M2946+N2946</f>
        <v>0</v>
      </c>
      <c r="V2946" s="12">
        <f t="shared" ref="V2946:V2976" si="399">T2946-U2946</f>
        <v>0</v>
      </c>
    </row>
    <row r="2947" spans="1:22" x14ac:dyDescent="0.25">
      <c r="A2947" s="6" t="s">
        <v>24</v>
      </c>
      <c r="B2947" s="6" t="s">
        <v>23</v>
      </c>
      <c r="O2947" s="11" t="e">
        <f t="shared" si="394"/>
        <v>#DIV/0!</v>
      </c>
      <c r="P2947" s="12" t="e">
        <f t="shared" si="395"/>
        <v>#DIV/0!</v>
      </c>
      <c r="Q2947" s="12" t="e">
        <f t="shared" si="396"/>
        <v>#DIV/0!</v>
      </c>
      <c r="R2947" s="6" t="e">
        <f t="shared" si="397"/>
        <v>#DIV/0!</v>
      </c>
      <c r="S2947" s="6" t="e">
        <f t="shared" si="392"/>
        <v>#DIV/0!</v>
      </c>
      <c r="T2947" s="12">
        <f t="shared" si="393"/>
        <v>0</v>
      </c>
      <c r="U2947" s="12">
        <f t="shared" si="398"/>
        <v>0</v>
      </c>
      <c r="V2947" s="12">
        <f t="shared" si="399"/>
        <v>0</v>
      </c>
    </row>
    <row r="2948" spans="1:22" x14ac:dyDescent="0.25">
      <c r="A2948" s="6" t="s">
        <v>24</v>
      </c>
      <c r="B2948" s="6" t="s">
        <v>23</v>
      </c>
      <c r="O2948" s="11" t="e">
        <f t="shared" si="394"/>
        <v>#DIV/0!</v>
      </c>
      <c r="P2948" s="12" t="e">
        <f t="shared" si="395"/>
        <v>#DIV/0!</v>
      </c>
      <c r="Q2948" s="12" t="e">
        <f t="shared" si="396"/>
        <v>#DIV/0!</v>
      </c>
      <c r="R2948" s="6" t="e">
        <f t="shared" si="397"/>
        <v>#DIV/0!</v>
      </c>
      <c r="S2948" s="6" t="e">
        <f t="shared" ref="S2948:S2976" si="400">IF(O2948&gt;3.32,"YES","NO")</f>
        <v>#DIV/0!</v>
      </c>
      <c r="T2948" s="12">
        <f t="shared" ref="T2948:T2976" si="401">L2948*12.5</f>
        <v>0</v>
      </c>
      <c r="U2948" s="12">
        <f t="shared" si="398"/>
        <v>0</v>
      </c>
      <c r="V2948" s="12">
        <f t="shared" si="399"/>
        <v>0</v>
      </c>
    </row>
    <row r="2949" spans="1:22" x14ac:dyDescent="0.25">
      <c r="A2949" s="6" t="s">
        <v>24</v>
      </c>
      <c r="B2949" s="6" t="s">
        <v>23</v>
      </c>
      <c r="O2949" s="11" t="e">
        <f t="shared" si="394"/>
        <v>#DIV/0!</v>
      </c>
      <c r="P2949" s="12" t="e">
        <f t="shared" si="395"/>
        <v>#DIV/0!</v>
      </c>
      <c r="Q2949" s="12" t="e">
        <f t="shared" si="396"/>
        <v>#DIV/0!</v>
      </c>
      <c r="R2949" s="6" t="e">
        <f t="shared" si="397"/>
        <v>#DIV/0!</v>
      </c>
      <c r="S2949" s="6" t="e">
        <f t="shared" si="400"/>
        <v>#DIV/0!</v>
      </c>
      <c r="T2949" s="12">
        <f t="shared" si="401"/>
        <v>0</v>
      </c>
      <c r="U2949" s="12">
        <f t="shared" si="398"/>
        <v>0</v>
      </c>
      <c r="V2949" s="12">
        <f t="shared" si="399"/>
        <v>0</v>
      </c>
    </row>
    <row r="2950" spans="1:22" x14ac:dyDescent="0.25">
      <c r="A2950" s="6" t="s">
        <v>24</v>
      </c>
      <c r="B2950" s="6" t="s">
        <v>23</v>
      </c>
      <c r="O2950" s="11" t="e">
        <f t="shared" si="394"/>
        <v>#DIV/0!</v>
      </c>
      <c r="P2950" s="12" t="e">
        <f t="shared" si="395"/>
        <v>#DIV/0!</v>
      </c>
      <c r="Q2950" s="12" t="e">
        <f t="shared" si="396"/>
        <v>#DIV/0!</v>
      </c>
      <c r="R2950" s="6" t="e">
        <f t="shared" si="397"/>
        <v>#DIV/0!</v>
      </c>
      <c r="S2950" s="6" t="e">
        <f t="shared" si="400"/>
        <v>#DIV/0!</v>
      </c>
      <c r="T2950" s="12">
        <f t="shared" si="401"/>
        <v>0</v>
      </c>
      <c r="U2950" s="12">
        <f t="shared" si="398"/>
        <v>0</v>
      </c>
      <c r="V2950" s="12">
        <f t="shared" si="399"/>
        <v>0</v>
      </c>
    </row>
    <row r="2951" spans="1:22" x14ac:dyDescent="0.25">
      <c r="A2951" s="6" t="s">
        <v>24</v>
      </c>
      <c r="B2951" s="6" t="s">
        <v>23</v>
      </c>
      <c r="O2951" s="11" t="e">
        <f t="shared" si="394"/>
        <v>#DIV/0!</v>
      </c>
      <c r="P2951" s="12" t="e">
        <f t="shared" si="395"/>
        <v>#DIV/0!</v>
      </c>
      <c r="Q2951" s="12" t="e">
        <f t="shared" si="396"/>
        <v>#DIV/0!</v>
      </c>
      <c r="R2951" s="6" t="e">
        <f t="shared" si="397"/>
        <v>#DIV/0!</v>
      </c>
      <c r="S2951" s="6" t="e">
        <f t="shared" si="400"/>
        <v>#DIV/0!</v>
      </c>
      <c r="T2951" s="12">
        <f t="shared" si="401"/>
        <v>0</v>
      </c>
      <c r="U2951" s="12">
        <f t="shared" si="398"/>
        <v>0</v>
      </c>
      <c r="V2951" s="12">
        <f t="shared" si="399"/>
        <v>0</v>
      </c>
    </row>
    <row r="2952" spans="1:22" x14ac:dyDescent="0.25">
      <c r="A2952" s="6" t="s">
        <v>24</v>
      </c>
      <c r="B2952" s="6" t="s">
        <v>23</v>
      </c>
      <c r="O2952" s="11" t="e">
        <f t="shared" si="394"/>
        <v>#DIV/0!</v>
      </c>
      <c r="P2952" s="12" t="e">
        <f t="shared" si="395"/>
        <v>#DIV/0!</v>
      </c>
      <c r="Q2952" s="12" t="e">
        <f t="shared" si="396"/>
        <v>#DIV/0!</v>
      </c>
      <c r="R2952" s="6" t="e">
        <f t="shared" si="397"/>
        <v>#DIV/0!</v>
      </c>
      <c r="S2952" s="6" t="e">
        <f t="shared" si="400"/>
        <v>#DIV/0!</v>
      </c>
      <c r="T2952" s="12">
        <f t="shared" si="401"/>
        <v>0</v>
      </c>
      <c r="U2952" s="12">
        <f t="shared" si="398"/>
        <v>0</v>
      </c>
      <c r="V2952" s="12">
        <f t="shared" si="399"/>
        <v>0</v>
      </c>
    </row>
    <row r="2953" spans="1:22" x14ac:dyDescent="0.25">
      <c r="A2953" s="6" t="s">
        <v>24</v>
      </c>
      <c r="B2953" s="6" t="s">
        <v>23</v>
      </c>
      <c r="O2953" s="11" t="e">
        <f t="shared" si="394"/>
        <v>#DIV/0!</v>
      </c>
      <c r="P2953" s="12" t="e">
        <f t="shared" si="395"/>
        <v>#DIV/0!</v>
      </c>
      <c r="Q2953" s="12" t="e">
        <f t="shared" si="396"/>
        <v>#DIV/0!</v>
      </c>
      <c r="R2953" s="6" t="e">
        <f t="shared" si="397"/>
        <v>#DIV/0!</v>
      </c>
      <c r="S2953" s="6" t="e">
        <f t="shared" si="400"/>
        <v>#DIV/0!</v>
      </c>
      <c r="T2953" s="12">
        <f t="shared" si="401"/>
        <v>0</v>
      </c>
      <c r="U2953" s="12">
        <f t="shared" si="398"/>
        <v>0</v>
      </c>
      <c r="V2953" s="12">
        <f t="shared" si="399"/>
        <v>0</v>
      </c>
    </row>
    <row r="2954" spans="1:22" x14ac:dyDescent="0.25">
      <c r="A2954" s="6" t="s">
        <v>24</v>
      </c>
      <c r="B2954" s="6" t="s">
        <v>23</v>
      </c>
      <c r="O2954" s="11" t="e">
        <f t="shared" si="394"/>
        <v>#DIV/0!</v>
      </c>
      <c r="P2954" s="12" t="e">
        <f t="shared" si="395"/>
        <v>#DIV/0!</v>
      </c>
      <c r="Q2954" s="12" t="e">
        <f t="shared" si="396"/>
        <v>#DIV/0!</v>
      </c>
      <c r="R2954" s="6" t="e">
        <f t="shared" si="397"/>
        <v>#DIV/0!</v>
      </c>
      <c r="S2954" s="6" t="e">
        <f t="shared" si="400"/>
        <v>#DIV/0!</v>
      </c>
      <c r="T2954" s="12">
        <f t="shared" si="401"/>
        <v>0</v>
      </c>
      <c r="U2954" s="12">
        <f t="shared" si="398"/>
        <v>0</v>
      </c>
      <c r="V2954" s="12">
        <f t="shared" si="399"/>
        <v>0</v>
      </c>
    </row>
    <row r="2955" spans="1:22" x14ac:dyDescent="0.25">
      <c r="A2955" s="6" t="s">
        <v>24</v>
      </c>
      <c r="B2955" s="6" t="s">
        <v>23</v>
      </c>
      <c r="O2955" s="11" t="e">
        <f t="shared" si="394"/>
        <v>#DIV/0!</v>
      </c>
      <c r="P2955" s="12" t="e">
        <f t="shared" si="395"/>
        <v>#DIV/0!</v>
      </c>
      <c r="Q2955" s="12" t="e">
        <f t="shared" si="396"/>
        <v>#DIV/0!</v>
      </c>
      <c r="R2955" s="6" t="e">
        <f t="shared" si="397"/>
        <v>#DIV/0!</v>
      </c>
      <c r="S2955" s="6" t="e">
        <f t="shared" si="400"/>
        <v>#DIV/0!</v>
      </c>
      <c r="T2955" s="12">
        <f t="shared" si="401"/>
        <v>0</v>
      </c>
      <c r="U2955" s="12">
        <f t="shared" si="398"/>
        <v>0</v>
      </c>
      <c r="V2955" s="12">
        <f t="shared" si="399"/>
        <v>0</v>
      </c>
    </row>
    <row r="2956" spans="1:22" x14ac:dyDescent="0.25">
      <c r="A2956" s="6" t="s">
        <v>24</v>
      </c>
      <c r="B2956" s="6" t="s">
        <v>23</v>
      </c>
      <c r="O2956" s="11" t="e">
        <f t="shared" si="394"/>
        <v>#DIV/0!</v>
      </c>
      <c r="P2956" s="12" t="e">
        <f t="shared" si="395"/>
        <v>#DIV/0!</v>
      </c>
      <c r="Q2956" s="12" t="e">
        <f t="shared" si="396"/>
        <v>#DIV/0!</v>
      </c>
      <c r="R2956" s="6" t="e">
        <f t="shared" si="397"/>
        <v>#DIV/0!</v>
      </c>
      <c r="S2956" s="6" t="e">
        <f t="shared" si="400"/>
        <v>#DIV/0!</v>
      </c>
      <c r="T2956" s="12">
        <f t="shared" si="401"/>
        <v>0</v>
      </c>
      <c r="U2956" s="12">
        <f t="shared" si="398"/>
        <v>0</v>
      </c>
      <c r="V2956" s="12">
        <f t="shared" si="399"/>
        <v>0</v>
      </c>
    </row>
    <row r="2957" spans="1:22" x14ac:dyDescent="0.25">
      <c r="A2957" s="6" t="s">
        <v>24</v>
      </c>
      <c r="B2957" s="6" t="s">
        <v>23</v>
      </c>
      <c r="O2957" s="11" t="e">
        <f t="shared" si="394"/>
        <v>#DIV/0!</v>
      </c>
      <c r="P2957" s="12" t="e">
        <f t="shared" si="395"/>
        <v>#DIV/0!</v>
      </c>
      <c r="Q2957" s="12" t="e">
        <f t="shared" si="396"/>
        <v>#DIV/0!</v>
      </c>
      <c r="R2957" s="6" t="e">
        <f t="shared" si="397"/>
        <v>#DIV/0!</v>
      </c>
      <c r="S2957" s="6" t="e">
        <f t="shared" si="400"/>
        <v>#DIV/0!</v>
      </c>
      <c r="T2957" s="12">
        <f t="shared" si="401"/>
        <v>0</v>
      </c>
      <c r="U2957" s="12">
        <f t="shared" si="398"/>
        <v>0</v>
      </c>
      <c r="V2957" s="12">
        <f t="shared" si="399"/>
        <v>0</v>
      </c>
    </row>
    <row r="2958" spans="1:22" x14ac:dyDescent="0.25">
      <c r="A2958" s="6" t="s">
        <v>24</v>
      </c>
      <c r="B2958" s="6" t="s">
        <v>23</v>
      </c>
      <c r="O2958" s="11" t="e">
        <f t="shared" si="394"/>
        <v>#DIV/0!</v>
      </c>
      <c r="P2958" s="12" t="e">
        <f t="shared" si="395"/>
        <v>#DIV/0!</v>
      </c>
      <c r="Q2958" s="12" t="e">
        <f t="shared" si="396"/>
        <v>#DIV/0!</v>
      </c>
      <c r="R2958" s="6" t="e">
        <f t="shared" si="397"/>
        <v>#DIV/0!</v>
      </c>
      <c r="S2958" s="6" t="e">
        <f t="shared" si="400"/>
        <v>#DIV/0!</v>
      </c>
      <c r="T2958" s="12">
        <f t="shared" si="401"/>
        <v>0</v>
      </c>
      <c r="U2958" s="12">
        <f t="shared" si="398"/>
        <v>0</v>
      </c>
      <c r="V2958" s="12">
        <f t="shared" si="399"/>
        <v>0</v>
      </c>
    </row>
    <row r="2959" spans="1:22" x14ac:dyDescent="0.25">
      <c r="A2959" s="6" t="s">
        <v>24</v>
      </c>
      <c r="B2959" s="6" t="s">
        <v>23</v>
      </c>
      <c r="O2959" s="11" t="e">
        <f t="shared" si="394"/>
        <v>#DIV/0!</v>
      </c>
      <c r="P2959" s="12" t="e">
        <f t="shared" si="395"/>
        <v>#DIV/0!</v>
      </c>
      <c r="Q2959" s="12" t="e">
        <f t="shared" si="396"/>
        <v>#DIV/0!</v>
      </c>
      <c r="R2959" s="6" t="e">
        <f t="shared" si="397"/>
        <v>#DIV/0!</v>
      </c>
      <c r="S2959" s="6" t="e">
        <f t="shared" si="400"/>
        <v>#DIV/0!</v>
      </c>
      <c r="T2959" s="12">
        <f t="shared" si="401"/>
        <v>0</v>
      </c>
      <c r="U2959" s="12">
        <f t="shared" si="398"/>
        <v>0</v>
      </c>
      <c r="V2959" s="12">
        <f t="shared" si="399"/>
        <v>0</v>
      </c>
    </row>
    <row r="2960" spans="1:22" x14ac:dyDescent="0.25">
      <c r="A2960" s="6" t="s">
        <v>24</v>
      </c>
      <c r="B2960" s="6" t="s">
        <v>23</v>
      </c>
      <c r="O2960" s="11" t="e">
        <f t="shared" si="394"/>
        <v>#DIV/0!</v>
      </c>
      <c r="P2960" s="12" t="e">
        <f t="shared" si="395"/>
        <v>#DIV/0!</v>
      </c>
      <c r="Q2960" s="12" t="e">
        <f t="shared" si="396"/>
        <v>#DIV/0!</v>
      </c>
      <c r="R2960" s="6" t="e">
        <f t="shared" si="397"/>
        <v>#DIV/0!</v>
      </c>
      <c r="S2960" s="6" t="e">
        <f t="shared" si="400"/>
        <v>#DIV/0!</v>
      </c>
      <c r="T2960" s="12">
        <f t="shared" si="401"/>
        <v>0</v>
      </c>
      <c r="U2960" s="12">
        <f t="shared" si="398"/>
        <v>0</v>
      </c>
      <c r="V2960" s="12">
        <f t="shared" si="399"/>
        <v>0</v>
      </c>
    </row>
    <row r="2961" spans="1:22" x14ac:dyDescent="0.25">
      <c r="A2961" s="6" t="s">
        <v>24</v>
      </c>
      <c r="B2961" s="6" t="s">
        <v>23</v>
      </c>
      <c r="O2961" s="11" t="e">
        <f t="shared" si="394"/>
        <v>#DIV/0!</v>
      </c>
      <c r="P2961" s="12" t="e">
        <f t="shared" si="395"/>
        <v>#DIV/0!</v>
      </c>
      <c r="Q2961" s="12" t="e">
        <f t="shared" si="396"/>
        <v>#DIV/0!</v>
      </c>
      <c r="R2961" s="6" t="e">
        <f t="shared" si="397"/>
        <v>#DIV/0!</v>
      </c>
      <c r="S2961" s="6" t="e">
        <f t="shared" si="400"/>
        <v>#DIV/0!</v>
      </c>
      <c r="T2961" s="12">
        <f t="shared" si="401"/>
        <v>0</v>
      </c>
      <c r="U2961" s="12">
        <f t="shared" si="398"/>
        <v>0</v>
      </c>
      <c r="V2961" s="12">
        <f t="shared" si="399"/>
        <v>0</v>
      </c>
    </row>
    <row r="2962" spans="1:22" x14ac:dyDescent="0.25">
      <c r="A2962" s="6" t="s">
        <v>24</v>
      </c>
      <c r="B2962" s="6" t="s">
        <v>23</v>
      </c>
      <c r="O2962" s="11" t="e">
        <f t="shared" si="394"/>
        <v>#DIV/0!</v>
      </c>
      <c r="P2962" s="12" t="e">
        <f t="shared" si="395"/>
        <v>#DIV/0!</v>
      </c>
      <c r="Q2962" s="12" t="e">
        <f t="shared" si="396"/>
        <v>#DIV/0!</v>
      </c>
      <c r="R2962" s="6" t="e">
        <f t="shared" si="397"/>
        <v>#DIV/0!</v>
      </c>
      <c r="S2962" s="6" t="e">
        <f t="shared" si="400"/>
        <v>#DIV/0!</v>
      </c>
      <c r="T2962" s="12">
        <f t="shared" si="401"/>
        <v>0</v>
      </c>
      <c r="U2962" s="12">
        <f t="shared" si="398"/>
        <v>0</v>
      </c>
      <c r="V2962" s="12">
        <f t="shared" si="399"/>
        <v>0</v>
      </c>
    </row>
    <row r="2963" spans="1:22" x14ac:dyDescent="0.25">
      <c r="A2963" s="6" t="s">
        <v>24</v>
      </c>
      <c r="B2963" s="6" t="s">
        <v>23</v>
      </c>
      <c r="O2963" s="11" t="e">
        <f t="shared" si="394"/>
        <v>#DIV/0!</v>
      </c>
      <c r="P2963" s="12" t="e">
        <f t="shared" si="395"/>
        <v>#DIV/0!</v>
      </c>
      <c r="Q2963" s="12" t="e">
        <f t="shared" si="396"/>
        <v>#DIV/0!</v>
      </c>
      <c r="R2963" s="6" t="e">
        <f t="shared" si="397"/>
        <v>#DIV/0!</v>
      </c>
      <c r="S2963" s="6" t="e">
        <f t="shared" si="400"/>
        <v>#DIV/0!</v>
      </c>
      <c r="T2963" s="12">
        <f t="shared" si="401"/>
        <v>0</v>
      </c>
      <c r="U2963" s="12">
        <f t="shared" si="398"/>
        <v>0</v>
      </c>
      <c r="V2963" s="12">
        <f t="shared" si="399"/>
        <v>0</v>
      </c>
    </row>
    <row r="2964" spans="1:22" x14ac:dyDescent="0.25">
      <c r="A2964" s="6" t="s">
        <v>24</v>
      </c>
      <c r="B2964" s="6" t="s">
        <v>23</v>
      </c>
      <c r="O2964" s="11" t="e">
        <f t="shared" si="394"/>
        <v>#DIV/0!</v>
      </c>
      <c r="P2964" s="12" t="e">
        <f t="shared" si="395"/>
        <v>#DIV/0!</v>
      </c>
      <c r="Q2964" s="12" t="e">
        <f t="shared" si="396"/>
        <v>#DIV/0!</v>
      </c>
      <c r="R2964" s="6" t="e">
        <f t="shared" si="397"/>
        <v>#DIV/0!</v>
      </c>
      <c r="S2964" s="6" t="e">
        <f t="shared" si="400"/>
        <v>#DIV/0!</v>
      </c>
      <c r="T2964" s="12">
        <f t="shared" si="401"/>
        <v>0</v>
      </c>
      <c r="U2964" s="12">
        <f t="shared" si="398"/>
        <v>0</v>
      </c>
      <c r="V2964" s="12">
        <f t="shared" si="399"/>
        <v>0</v>
      </c>
    </row>
    <row r="2965" spans="1:22" x14ac:dyDescent="0.25">
      <c r="A2965" s="6" t="s">
        <v>24</v>
      </c>
      <c r="B2965" s="6" t="s">
        <v>23</v>
      </c>
      <c r="O2965" s="11" t="e">
        <f t="shared" si="394"/>
        <v>#DIV/0!</v>
      </c>
      <c r="P2965" s="12" t="e">
        <f t="shared" si="395"/>
        <v>#DIV/0!</v>
      </c>
      <c r="Q2965" s="12" t="e">
        <f t="shared" si="396"/>
        <v>#DIV/0!</v>
      </c>
      <c r="R2965" s="6" t="e">
        <f t="shared" si="397"/>
        <v>#DIV/0!</v>
      </c>
      <c r="S2965" s="6" t="e">
        <f t="shared" si="400"/>
        <v>#DIV/0!</v>
      </c>
      <c r="T2965" s="12">
        <f t="shared" si="401"/>
        <v>0</v>
      </c>
      <c r="U2965" s="12">
        <f t="shared" si="398"/>
        <v>0</v>
      </c>
      <c r="V2965" s="12">
        <f t="shared" si="399"/>
        <v>0</v>
      </c>
    </row>
    <row r="2966" spans="1:22" x14ac:dyDescent="0.25">
      <c r="A2966" s="6" t="s">
        <v>24</v>
      </c>
      <c r="B2966" s="6" t="s">
        <v>23</v>
      </c>
      <c r="O2966" s="11" t="e">
        <f t="shared" si="394"/>
        <v>#DIV/0!</v>
      </c>
      <c r="P2966" s="12" t="e">
        <f t="shared" si="395"/>
        <v>#DIV/0!</v>
      </c>
      <c r="Q2966" s="12" t="e">
        <f t="shared" si="396"/>
        <v>#DIV/0!</v>
      </c>
      <c r="R2966" s="6" t="e">
        <f t="shared" si="397"/>
        <v>#DIV/0!</v>
      </c>
      <c r="S2966" s="6" t="e">
        <f t="shared" si="400"/>
        <v>#DIV/0!</v>
      </c>
      <c r="T2966" s="12">
        <f t="shared" si="401"/>
        <v>0</v>
      </c>
      <c r="U2966" s="12">
        <f t="shared" si="398"/>
        <v>0</v>
      </c>
      <c r="V2966" s="12">
        <f t="shared" si="399"/>
        <v>0</v>
      </c>
    </row>
    <row r="2967" spans="1:22" x14ac:dyDescent="0.25">
      <c r="A2967" s="6" t="s">
        <v>24</v>
      </c>
      <c r="B2967" s="6" t="s">
        <v>23</v>
      </c>
      <c r="O2967" s="11" t="e">
        <f t="shared" si="394"/>
        <v>#DIV/0!</v>
      </c>
      <c r="P2967" s="12" t="e">
        <f t="shared" si="395"/>
        <v>#DIV/0!</v>
      </c>
      <c r="Q2967" s="12" t="e">
        <f t="shared" si="396"/>
        <v>#DIV/0!</v>
      </c>
      <c r="R2967" s="6" t="e">
        <f t="shared" si="397"/>
        <v>#DIV/0!</v>
      </c>
      <c r="S2967" s="6" t="e">
        <f t="shared" si="400"/>
        <v>#DIV/0!</v>
      </c>
      <c r="T2967" s="12">
        <f t="shared" si="401"/>
        <v>0</v>
      </c>
      <c r="U2967" s="12">
        <f t="shared" si="398"/>
        <v>0</v>
      </c>
      <c r="V2967" s="12">
        <f t="shared" si="399"/>
        <v>0</v>
      </c>
    </row>
    <row r="2968" spans="1:22" x14ac:dyDescent="0.25">
      <c r="A2968" s="6" t="s">
        <v>24</v>
      </c>
      <c r="B2968" s="6" t="s">
        <v>23</v>
      </c>
      <c r="O2968" s="11" t="e">
        <f t="shared" si="394"/>
        <v>#DIV/0!</v>
      </c>
      <c r="P2968" s="12" t="e">
        <f t="shared" si="395"/>
        <v>#DIV/0!</v>
      </c>
      <c r="Q2968" s="12" t="e">
        <f t="shared" si="396"/>
        <v>#DIV/0!</v>
      </c>
      <c r="R2968" s="6" t="e">
        <f t="shared" si="397"/>
        <v>#DIV/0!</v>
      </c>
      <c r="S2968" s="6" t="e">
        <f t="shared" si="400"/>
        <v>#DIV/0!</v>
      </c>
      <c r="T2968" s="12">
        <f t="shared" si="401"/>
        <v>0</v>
      </c>
      <c r="U2968" s="12">
        <f t="shared" si="398"/>
        <v>0</v>
      </c>
      <c r="V2968" s="12">
        <f t="shared" si="399"/>
        <v>0</v>
      </c>
    </row>
    <row r="2969" spans="1:22" x14ac:dyDescent="0.25">
      <c r="A2969" s="6" t="s">
        <v>24</v>
      </c>
      <c r="B2969" s="6" t="s">
        <v>23</v>
      </c>
      <c r="O2969" s="11" t="e">
        <f t="shared" si="394"/>
        <v>#DIV/0!</v>
      </c>
      <c r="P2969" s="12" t="e">
        <f t="shared" si="395"/>
        <v>#DIV/0!</v>
      </c>
      <c r="Q2969" s="12" t="e">
        <f t="shared" si="396"/>
        <v>#DIV/0!</v>
      </c>
      <c r="R2969" s="6" t="e">
        <f t="shared" si="397"/>
        <v>#DIV/0!</v>
      </c>
      <c r="S2969" s="6" t="e">
        <f t="shared" si="400"/>
        <v>#DIV/0!</v>
      </c>
      <c r="T2969" s="12">
        <f t="shared" si="401"/>
        <v>0</v>
      </c>
      <c r="U2969" s="12">
        <f t="shared" si="398"/>
        <v>0</v>
      </c>
      <c r="V2969" s="12">
        <f t="shared" si="399"/>
        <v>0</v>
      </c>
    </row>
    <row r="2970" spans="1:22" x14ac:dyDescent="0.25">
      <c r="A2970" s="6" t="s">
        <v>24</v>
      </c>
      <c r="B2970" s="6" t="s">
        <v>23</v>
      </c>
      <c r="O2970" s="11" t="e">
        <f t="shared" si="394"/>
        <v>#DIV/0!</v>
      </c>
      <c r="P2970" s="12" t="e">
        <f t="shared" si="395"/>
        <v>#DIV/0!</v>
      </c>
      <c r="Q2970" s="12" t="e">
        <f t="shared" si="396"/>
        <v>#DIV/0!</v>
      </c>
      <c r="R2970" s="6" t="e">
        <f t="shared" si="397"/>
        <v>#DIV/0!</v>
      </c>
      <c r="S2970" s="6" t="e">
        <f t="shared" si="400"/>
        <v>#DIV/0!</v>
      </c>
      <c r="T2970" s="12">
        <f t="shared" si="401"/>
        <v>0</v>
      </c>
      <c r="U2970" s="12">
        <f t="shared" si="398"/>
        <v>0</v>
      </c>
      <c r="V2970" s="12">
        <f t="shared" si="399"/>
        <v>0</v>
      </c>
    </row>
    <row r="2971" spans="1:22" x14ac:dyDescent="0.25">
      <c r="A2971" s="6" t="s">
        <v>24</v>
      </c>
      <c r="B2971" s="6" t="s">
        <v>23</v>
      </c>
      <c r="O2971" s="11" t="e">
        <f t="shared" si="394"/>
        <v>#DIV/0!</v>
      </c>
      <c r="P2971" s="12" t="e">
        <f t="shared" si="395"/>
        <v>#DIV/0!</v>
      </c>
      <c r="Q2971" s="12" t="e">
        <f t="shared" si="396"/>
        <v>#DIV/0!</v>
      </c>
      <c r="R2971" s="6" t="e">
        <f t="shared" si="397"/>
        <v>#DIV/0!</v>
      </c>
      <c r="S2971" s="6" t="e">
        <f t="shared" si="400"/>
        <v>#DIV/0!</v>
      </c>
      <c r="T2971" s="12">
        <f t="shared" si="401"/>
        <v>0</v>
      </c>
      <c r="U2971" s="12">
        <f t="shared" si="398"/>
        <v>0</v>
      </c>
      <c r="V2971" s="12">
        <f t="shared" si="399"/>
        <v>0</v>
      </c>
    </row>
    <row r="2972" spans="1:22" x14ac:dyDescent="0.25">
      <c r="A2972" s="6" t="s">
        <v>24</v>
      </c>
      <c r="B2972" s="6" t="s">
        <v>23</v>
      </c>
      <c r="O2972" s="11" t="e">
        <f t="shared" ref="O2972:O2976" si="402">M2972/L2972</f>
        <v>#DIV/0!</v>
      </c>
      <c r="P2972" s="12" t="e">
        <f t="shared" si="395"/>
        <v>#DIV/0!</v>
      </c>
      <c r="Q2972" s="12" t="e">
        <f t="shared" si="396"/>
        <v>#DIV/0!</v>
      </c>
      <c r="R2972" s="6" t="e">
        <f t="shared" si="397"/>
        <v>#DIV/0!</v>
      </c>
      <c r="S2972" s="6" t="e">
        <f t="shared" si="400"/>
        <v>#DIV/0!</v>
      </c>
      <c r="T2972" s="12">
        <f t="shared" si="401"/>
        <v>0</v>
      </c>
      <c r="U2972" s="12">
        <f t="shared" si="398"/>
        <v>0</v>
      </c>
      <c r="V2972" s="12">
        <f t="shared" si="399"/>
        <v>0</v>
      </c>
    </row>
    <row r="2973" spans="1:22" x14ac:dyDescent="0.25">
      <c r="A2973" s="6" t="s">
        <v>24</v>
      </c>
      <c r="B2973" s="6" t="s">
        <v>23</v>
      </c>
      <c r="O2973" s="11" t="e">
        <f t="shared" si="402"/>
        <v>#DIV/0!</v>
      </c>
      <c r="P2973" s="12" t="e">
        <f t="shared" si="395"/>
        <v>#DIV/0!</v>
      </c>
      <c r="Q2973" s="12" t="e">
        <f t="shared" si="396"/>
        <v>#DIV/0!</v>
      </c>
      <c r="R2973" s="6" t="e">
        <f t="shared" si="397"/>
        <v>#DIV/0!</v>
      </c>
      <c r="S2973" s="6" t="e">
        <f t="shared" si="400"/>
        <v>#DIV/0!</v>
      </c>
      <c r="T2973" s="12">
        <f t="shared" si="401"/>
        <v>0</v>
      </c>
      <c r="U2973" s="12">
        <f t="shared" si="398"/>
        <v>0</v>
      </c>
      <c r="V2973" s="12">
        <f t="shared" si="399"/>
        <v>0</v>
      </c>
    </row>
    <row r="2974" spans="1:22" x14ac:dyDescent="0.25">
      <c r="A2974" s="6" t="s">
        <v>24</v>
      </c>
      <c r="B2974" s="6" t="s">
        <v>23</v>
      </c>
      <c r="O2974" s="11" t="e">
        <f t="shared" si="402"/>
        <v>#DIV/0!</v>
      </c>
      <c r="P2974" s="12" t="e">
        <f t="shared" si="395"/>
        <v>#DIV/0!</v>
      </c>
      <c r="Q2974" s="12" t="e">
        <f t="shared" si="396"/>
        <v>#DIV/0!</v>
      </c>
      <c r="R2974" s="6" t="e">
        <f t="shared" si="397"/>
        <v>#DIV/0!</v>
      </c>
      <c r="S2974" s="6" t="e">
        <f t="shared" si="400"/>
        <v>#DIV/0!</v>
      </c>
      <c r="T2974" s="12">
        <f t="shared" si="401"/>
        <v>0</v>
      </c>
      <c r="U2974" s="12">
        <f t="shared" si="398"/>
        <v>0</v>
      </c>
      <c r="V2974" s="12">
        <f t="shared" si="399"/>
        <v>0</v>
      </c>
    </row>
    <row r="2975" spans="1:22" x14ac:dyDescent="0.25">
      <c r="A2975" s="6" t="s">
        <v>24</v>
      </c>
      <c r="B2975" s="6" t="s">
        <v>23</v>
      </c>
      <c r="O2975" s="11" t="e">
        <f t="shared" si="402"/>
        <v>#DIV/0!</v>
      </c>
      <c r="P2975" s="12" t="e">
        <f t="shared" si="395"/>
        <v>#DIV/0!</v>
      </c>
      <c r="Q2975" s="12" t="e">
        <f t="shared" si="396"/>
        <v>#DIV/0!</v>
      </c>
      <c r="R2975" s="6" t="e">
        <f t="shared" si="397"/>
        <v>#DIV/0!</v>
      </c>
      <c r="S2975" s="6" t="e">
        <f t="shared" si="400"/>
        <v>#DIV/0!</v>
      </c>
      <c r="T2975" s="12">
        <f t="shared" si="401"/>
        <v>0</v>
      </c>
      <c r="U2975" s="12">
        <f t="shared" si="398"/>
        <v>0</v>
      </c>
      <c r="V2975" s="12">
        <f t="shared" si="399"/>
        <v>0</v>
      </c>
    </row>
    <row r="2976" spans="1:22" x14ac:dyDescent="0.25">
      <c r="A2976" s="6" t="s">
        <v>24</v>
      </c>
      <c r="B2976" s="6" t="s">
        <v>23</v>
      </c>
      <c r="O2976" s="11" t="e">
        <f t="shared" si="402"/>
        <v>#DIV/0!</v>
      </c>
      <c r="P2976" s="12" t="e">
        <f t="shared" si="395"/>
        <v>#DIV/0!</v>
      </c>
      <c r="Q2976" s="12" t="e">
        <f t="shared" si="396"/>
        <v>#DIV/0!</v>
      </c>
      <c r="R2976" s="6" t="e">
        <f t="shared" si="397"/>
        <v>#DIV/0!</v>
      </c>
      <c r="S2976" s="6" t="e">
        <f t="shared" si="400"/>
        <v>#DIV/0!</v>
      </c>
      <c r="T2976" s="12">
        <f t="shared" si="401"/>
        <v>0</v>
      </c>
      <c r="U2976" s="12">
        <f t="shared" si="398"/>
        <v>0</v>
      </c>
      <c r="V2976" s="12">
        <f t="shared" si="399"/>
        <v>0</v>
      </c>
    </row>
  </sheetData>
  <autoFilter ref="A1:V2976"/>
  <hyperlinks>
    <hyperlink ref="G38" r:id="rId1"/>
    <hyperlink ref="G39" r:id="rId2"/>
    <hyperlink ref="G40" r:id="rId3"/>
    <hyperlink ref="G41" r:id="rId4"/>
    <hyperlink ref="G42" r:id="rId5"/>
    <hyperlink ref="G43" r:id="rId6"/>
    <hyperlink ref="G44" r:id="rId7"/>
    <hyperlink ref="G45" r:id="rId8"/>
    <hyperlink ref="G46" r:id="rId9"/>
    <hyperlink ref="G47" r:id="rId10"/>
    <hyperlink ref="G48" r:id="rId11"/>
    <hyperlink ref="G49" r:id="rId12"/>
    <hyperlink ref="G50" r:id="rId13"/>
    <hyperlink ref="G51" r:id="rId14"/>
    <hyperlink ref="G52" r:id="rId15"/>
    <hyperlink ref="G53" r:id="rId16"/>
    <hyperlink ref="G54" r:id="rId17"/>
    <hyperlink ref="G55" r:id="rId18"/>
    <hyperlink ref="G56" r:id="rId19"/>
    <hyperlink ref="G57" r:id="rId20"/>
    <hyperlink ref="G58" r:id="rId21"/>
    <hyperlink ref="G59" r:id="rId22"/>
    <hyperlink ref="G60" r:id="rId23"/>
    <hyperlink ref="G61" r:id="rId24"/>
    <hyperlink ref="G62" r:id="rId25"/>
    <hyperlink ref="G63" r:id="rId26"/>
    <hyperlink ref="G64" r:id="rId27"/>
    <hyperlink ref="G65" r:id="rId28"/>
    <hyperlink ref="G66" r:id="rId29"/>
    <hyperlink ref="G67" r:id="rId30"/>
    <hyperlink ref="G68" r:id="rId31"/>
    <hyperlink ref="G69" r:id="rId32"/>
    <hyperlink ref="G70" r:id="rId33"/>
    <hyperlink ref="G71" r:id="rId34"/>
    <hyperlink ref="G72" r:id="rId35"/>
    <hyperlink ref="G73" r:id="rId36"/>
    <hyperlink ref="G74" r:id="rId37"/>
    <hyperlink ref="G75" r:id="rId38"/>
    <hyperlink ref="G76" r:id="rId39"/>
    <hyperlink ref="G77" r:id="rId40"/>
    <hyperlink ref="G78" r:id="rId41"/>
    <hyperlink ref="G79" r:id="rId42"/>
    <hyperlink ref="G80" r:id="rId43"/>
    <hyperlink ref="G81" r:id="rId44"/>
    <hyperlink ref="G82" r:id="rId45"/>
    <hyperlink ref="G83" r:id="rId46"/>
    <hyperlink ref="G84" r:id="rId47"/>
    <hyperlink ref="G85" r:id="rId48"/>
    <hyperlink ref="G86" r:id="rId49"/>
    <hyperlink ref="G87" r:id="rId50"/>
    <hyperlink ref="G88" r:id="rId51"/>
    <hyperlink ref="G89" r:id="rId52"/>
    <hyperlink ref="G90" r:id="rId53"/>
    <hyperlink ref="G91" r:id="rId54"/>
    <hyperlink ref="G92" r:id="rId55"/>
    <hyperlink ref="G93" r:id="rId56"/>
    <hyperlink ref="G94" r:id="rId57"/>
    <hyperlink ref="G95" r:id="rId58"/>
    <hyperlink ref="G96" r:id="rId59"/>
    <hyperlink ref="G97" r:id="rId60"/>
    <hyperlink ref="G98" r:id="rId61"/>
    <hyperlink ref="G99" r:id="rId62"/>
    <hyperlink ref="G100" r:id="rId63"/>
    <hyperlink ref="G101" r:id="rId64"/>
    <hyperlink ref="G102" r:id="rId65"/>
    <hyperlink ref="G103" r:id="rId66"/>
    <hyperlink ref="G104" r:id="rId67"/>
    <hyperlink ref="G105" r:id="rId68"/>
    <hyperlink ref="G106" r:id="rId69"/>
    <hyperlink ref="G107" r:id="rId70"/>
    <hyperlink ref="G108" r:id="rId71"/>
    <hyperlink ref="G109" r:id="rId72"/>
    <hyperlink ref="G110" r:id="rId73"/>
    <hyperlink ref="G111" r:id="rId74"/>
    <hyperlink ref="G112" r:id="rId75"/>
    <hyperlink ref="G113" r:id="rId76"/>
    <hyperlink ref="G114" r:id="rId77"/>
    <hyperlink ref="G115" r:id="rId78"/>
    <hyperlink ref="G116" r:id="rId79"/>
    <hyperlink ref="G117" r:id="rId80"/>
    <hyperlink ref="G118" r:id="rId81"/>
    <hyperlink ref="G119" r:id="rId82"/>
    <hyperlink ref="G120" r:id="rId83"/>
    <hyperlink ref="G121" r:id="rId84"/>
    <hyperlink ref="G125" r:id="rId85"/>
    <hyperlink ref="G126" r:id="rId86"/>
    <hyperlink ref="G127" r:id="rId87"/>
    <hyperlink ref="G122" r:id="rId88"/>
    <hyperlink ref="G123" r:id="rId89"/>
    <hyperlink ref="G124" r:id="rId90"/>
    <hyperlink ref="G128" r:id="rId91"/>
    <hyperlink ref="G129" r:id="rId92"/>
    <hyperlink ref="G130" r:id="rId93"/>
    <hyperlink ref="G131" r:id="rId94"/>
    <hyperlink ref="G132" r:id="rId95"/>
    <hyperlink ref="G133" r:id="rId96"/>
    <hyperlink ref="G134" r:id="rId97"/>
    <hyperlink ref="G135" r:id="rId98"/>
    <hyperlink ref="G136" r:id="rId99"/>
    <hyperlink ref="G137" r:id="rId100"/>
    <hyperlink ref="G138" r:id="rId101"/>
    <hyperlink ref="G139" r:id="rId102"/>
    <hyperlink ref="G140" r:id="rId103"/>
    <hyperlink ref="G141" r:id="rId104"/>
    <hyperlink ref="G142" r:id="rId105"/>
    <hyperlink ref="G143" r:id="rId106"/>
    <hyperlink ref="G144" r:id="rId107"/>
    <hyperlink ref="G162" r:id="rId108"/>
    <hyperlink ref="G182" r:id="rId109"/>
    <hyperlink ref="G163" r:id="rId110"/>
    <hyperlink ref="G164" r:id="rId111"/>
    <hyperlink ref="G165" r:id="rId112"/>
    <hyperlink ref="G166" r:id="rId113"/>
    <hyperlink ref="G167" r:id="rId114"/>
    <hyperlink ref="G168" r:id="rId115"/>
    <hyperlink ref="G169" r:id="rId116"/>
    <hyperlink ref="G170" r:id="rId117"/>
    <hyperlink ref="G171" r:id="rId118"/>
    <hyperlink ref="G172" r:id="rId119"/>
    <hyperlink ref="G173" r:id="rId120"/>
    <hyperlink ref="G174" r:id="rId121"/>
    <hyperlink ref="G175" r:id="rId122"/>
    <hyperlink ref="G176" r:id="rId123"/>
    <hyperlink ref="G177" r:id="rId124"/>
    <hyperlink ref="G178" r:id="rId125"/>
    <hyperlink ref="G179" r:id="rId126"/>
    <hyperlink ref="G180" r:id="rId127"/>
    <hyperlink ref="G181" r:id="rId128"/>
    <hyperlink ref="G183" r:id="rId129"/>
    <hyperlink ref="G184" r:id="rId130"/>
    <hyperlink ref="G185" r:id="rId131"/>
    <hyperlink ref="G186" r:id="rId132"/>
    <hyperlink ref="G187" r:id="rId133"/>
    <hyperlink ref="G188" r:id="rId134"/>
    <hyperlink ref="G189" r:id="rId135"/>
    <hyperlink ref="G191" r:id="rId136"/>
    <hyperlink ref="G190" r:id="rId137"/>
    <hyperlink ref="G273" r:id="rId138"/>
    <hyperlink ref="G274" r:id="rId139"/>
    <hyperlink ref="G275" r:id="rId140"/>
    <hyperlink ref="G276" r:id="rId141"/>
    <hyperlink ref="G277" r:id="rId142"/>
    <hyperlink ref="G278" r:id="rId143"/>
    <hyperlink ref="G279" r:id="rId144"/>
    <hyperlink ref="G280" r:id="rId145"/>
    <hyperlink ref="G281" r:id="rId146"/>
    <hyperlink ref="G282" r:id="rId147"/>
    <hyperlink ref="G283" r:id="rId148"/>
    <hyperlink ref="G284" r:id="rId149"/>
    <hyperlink ref="G285" r:id="rId150"/>
    <hyperlink ref="G286" r:id="rId151"/>
    <hyperlink ref="G287" r:id="rId152"/>
    <hyperlink ref="G288" r:id="rId153"/>
    <hyperlink ref="G289" r:id="rId154"/>
    <hyperlink ref="G290" r:id="rId155"/>
    <hyperlink ref="G291" r:id="rId156"/>
    <hyperlink ref="G292" r:id="rId157"/>
    <hyperlink ref="G293" r:id="rId158"/>
    <hyperlink ref="G294" r:id="rId159"/>
    <hyperlink ref="G295" r:id="rId160"/>
    <hyperlink ref="G296" r:id="rId161"/>
    <hyperlink ref="G297" r:id="rId162"/>
    <hyperlink ref="G298" r:id="rId163"/>
    <hyperlink ref="G299" r:id="rId164"/>
    <hyperlink ref="G300" r:id="rId165"/>
    <hyperlink ref="G301" r:id="rId166"/>
    <hyperlink ref="G302" r:id="rId167"/>
    <hyperlink ref="G303" r:id="rId168"/>
    <hyperlink ref="G304" r:id="rId169"/>
    <hyperlink ref="G305" r:id="rId170"/>
    <hyperlink ref="G306" r:id="rId171"/>
    <hyperlink ref="G307" r:id="rId172"/>
    <hyperlink ref="G308" r:id="rId173"/>
    <hyperlink ref="G309" r:id="rId174"/>
    <hyperlink ref="G310" r:id="rId175"/>
    <hyperlink ref="G311" r:id="rId176"/>
    <hyperlink ref="G312" r:id="rId177"/>
    <hyperlink ref="G313" r:id="rId178"/>
    <hyperlink ref="G314" r:id="rId179"/>
    <hyperlink ref="G315" r:id="rId180"/>
    <hyperlink ref="G316" r:id="rId181"/>
    <hyperlink ref="G317" r:id="rId182"/>
    <hyperlink ref="G318" r:id="rId183"/>
    <hyperlink ref="G319" r:id="rId184"/>
    <hyperlink ref="G320" r:id="rId185"/>
    <hyperlink ref="G321" r:id="rId186"/>
    <hyperlink ref="G322" r:id="rId187"/>
    <hyperlink ref="G323" r:id="rId188"/>
    <hyperlink ref="G324" r:id="rId189"/>
    <hyperlink ref="G325" r:id="rId190"/>
    <hyperlink ref="G1053" r:id="rId191"/>
    <hyperlink ref="G1054" r:id="rId192"/>
    <hyperlink ref="G1055" r:id="rId193"/>
    <hyperlink ref="G1056" r:id="rId194"/>
    <hyperlink ref="G1057" r:id="rId195"/>
    <hyperlink ref="G1058" r:id="rId196"/>
    <hyperlink ref="G1059" r:id="rId197"/>
    <hyperlink ref="G1060" r:id="rId198"/>
    <hyperlink ref="G1061" r:id="rId199"/>
    <hyperlink ref="G1062" r:id="rId200"/>
    <hyperlink ref="G1063" r:id="rId201"/>
    <hyperlink ref="G1064" r:id="rId202"/>
    <hyperlink ref="G1065" r:id="rId203"/>
    <hyperlink ref="G1066" r:id="rId204"/>
    <hyperlink ref="G1067" r:id="rId205"/>
    <hyperlink ref="G1068" r:id="rId206"/>
    <hyperlink ref="G1069" r:id="rId207"/>
    <hyperlink ref="G1070" r:id="rId208"/>
    <hyperlink ref="G1071" r:id="rId209"/>
    <hyperlink ref="G1072" r:id="rId210"/>
    <hyperlink ref="G1073" r:id="rId211"/>
    <hyperlink ref="G1074" r:id="rId212"/>
    <hyperlink ref="G1075" r:id="rId213"/>
    <hyperlink ref="G1076" r:id="rId214"/>
    <hyperlink ref="G1077" r:id="rId215"/>
    <hyperlink ref="G1078" r:id="rId216"/>
    <hyperlink ref="G1079" r:id="rId217"/>
    <hyperlink ref="G1080" r:id="rId218"/>
    <hyperlink ref="G1081" r:id="rId219"/>
    <hyperlink ref="G1082" r:id="rId220"/>
    <hyperlink ref="G1083" r:id="rId221"/>
    <hyperlink ref="G1084" r:id="rId222"/>
    <hyperlink ref="G1085" r:id="rId223"/>
    <hyperlink ref="G1086" r:id="rId224"/>
    <hyperlink ref="G1087" r:id="rId225"/>
    <hyperlink ref="G1088" r:id="rId226"/>
    <hyperlink ref="G1089" r:id="rId227"/>
    <hyperlink ref="G1090" r:id="rId228"/>
    <hyperlink ref="G1091" r:id="rId229"/>
    <hyperlink ref="G1097" r:id="rId230"/>
    <hyperlink ref="G1092" r:id="rId231"/>
    <hyperlink ref="G1093" r:id="rId232"/>
    <hyperlink ref="G1094" r:id="rId233"/>
    <hyperlink ref="G1095" r:id="rId234"/>
    <hyperlink ref="G1096" r:id="rId235"/>
    <hyperlink ref="G1098" r:id="rId236"/>
    <hyperlink ref="G1099" r:id="rId237"/>
    <hyperlink ref="G1100" r:id="rId238"/>
    <hyperlink ref="G1101" r:id="rId239"/>
    <hyperlink ref="G1102" r:id="rId240"/>
    <hyperlink ref="G1103" r:id="rId241"/>
    <hyperlink ref="G1104" r:id="rId242"/>
    <hyperlink ref="G1105" r:id="rId243"/>
    <hyperlink ref="G1106" r:id="rId244"/>
    <hyperlink ref="G1107" r:id="rId245"/>
    <hyperlink ref="G1108" r:id="rId246"/>
    <hyperlink ref="G1109" r:id="rId247"/>
    <hyperlink ref="G1110" r:id="rId248"/>
    <hyperlink ref="G1111" r:id="rId249"/>
    <hyperlink ref="G1112" r:id="rId250"/>
    <hyperlink ref="G1113" r:id="rId251"/>
    <hyperlink ref="G1114" r:id="rId252"/>
    <hyperlink ref="G1115" r:id="rId253"/>
    <hyperlink ref="G1116" r:id="rId254"/>
    <hyperlink ref="G1117" r:id="rId255"/>
    <hyperlink ref="G1118" r:id="rId256"/>
    <hyperlink ref="G1119" r:id="rId257"/>
    <hyperlink ref="G1120" r:id="rId258"/>
    <hyperlink ref="G1121" r:id="rId259"/>
    <hyperlink ref="G1122" r:id="rId260"/>
    <hyperlink ref="G1123" r:id="rId261"/>
    <hyperlink ref="G1124" r:id="rId262"/>
    <hyperlink ref="G1125" r:id="rId263"/>
    <hyperlink ref="G1126" r:id="rId264"/>
    <hyperlink ref="G1127" r:id="rId265"/>
    <hyperlink ref="G1128" r:id="rId266"/>
    <hyperlink ref="G1129" r:id="rId267"/>
    <hyperlink ref="G1130" r:id="rId268"/>
    <hyperlink ref="G1131" r:id="rId269"/>
    <hyperlink ref="G1132" r:id="rId270"/>
    <hyperlink ref="G1133" r:id="rId271"/>
    <hyperlink ref="G1134" r:id="rId272"/>
    <hyperlink ref="G1135" r:id="rId273"/>
    <hyperlink ref="G1136" r:id="rId274"/>
    <hyperlink ref="G1137" r:id="rId275"/>
    <hyperlink ref="G1138" r:id="rId276"/>
    <hyperlink ref="G1139" r:id="rId277"/>
    <hyperlink ref="G1140" r:id="rId278"/>
    <hyperlink ref="G1141" r:id="rId279"/>
    <hyperlink ref="G1142" r:id="rId280"/>
    <hyperlink ref="G1143" r:id="rId281"/>
    <hyperlink ref="G1144" r:id="rId282"/>
    <hyperlink ref="G1145" r:id="rId283"/>
    <hyperlink ref="G1146" r:id="rId284"/>
    <hyperlink ref="G1147" r:id="rId285"/>
    <hyperlink ref="G1148" r:id="rId286"/>
    <hyperlink ref="G1149" r:id="rId287"/>
    <hyperlink ref="G1150" r:id="rId288"/>
    <hyperlink ref="G1151" r:id="rId289"/>
    <hyperlink ref="G1152" r:id="rId290"/>
    <hyperlink ref="G1153" r:id="rId291"/>
    <hyperlink ref="G1154" r:id="rId292"/>
    <hyperlink ref="G1155" r:id="rId293"/>
    <hyperlink ref="G1156" r:id="rId294"/>
    <hyperlink ref="G1157" r:id="rId295"/>
    <hyperlink ref="G1158" r:id="rId296"/>
    <hyperlink ref="G1159" r:id="rId297"/>
    <hyperlink ref="G1160" r:id="rId298"/>
    <hyperlink ref="G1161" r:id="rId299"/>
    <hyperlink ref="G1162" r:id="rId300"/>
    <hyperlink ref="G1163" r:id="rId301"/>
    <hyperlink ref="G1164" r:id="rId302"/>
    <hyperlink ref="G1165" r:id="rId303"/>
    <hyperlink ref="G1166" r:id="rId304"/>
    <hyperlink ref="G1167" r:id="rId305"/>
    <hyperlink ref="G1168" r:id="rId306"/>
    <hyperlink ref="G1169" r:id="rId307"/>
    <hyperlink ref="G1170" r:id="rId308"/>
    <hyperlink ref="G1171" r:id="rId309"/>
    <hyperlink ref="G1172" r:id="rId310"/>
    <hyperlink ref="G1173" r:id="rId311"/>
    <hyperlink ref="G1174" r:id="rId312"/>
    <hyperlink ref="G1175" r:id="rId313"/>
    <hyperlink ref="G1176" r:id="rId314"/>
    <hyperlink ref="G1177" r:id="rId315"/>
    <hyperlink ref="G1178" r:id="rId316"/>
    <hyperlink ref="G1179" r:id="rId317"/>
    <hyperlink ref="G1180" r:id="rId318"/>
    <hyperlink ref="G1181" r:id="rId319"/>
    <hyperlink ref="G1182" r:id="rId320"/>
    <hyperlink ref="G1183" r:id="rId321"/>
    <hyperlink ref="G1184" r:id="rId322"/>
    <hyperlink ref="G1185" r:id="rId323"/>
    <hyperlink ref="G1186" r:id="rId324"/>
    <hyperlink ref="G1187" r:id="rId325"/>
    <hyperlink ref="G1188" r:id="rId326"/>
    <hyperlink ref="G1189" r:id="rId327"/>
    <hyperlink ref="G1190" r:id="rId328"/>
    <hyperlink ref="G1191" r:id="rId329"/>
    <hyperlink ref="G1192" r:id="rId330"/>
    <hyperlink ref="G1193" r:id="rId331"/>
    <hyperlink ref="G1194" r:id="rId332"/>
    <hyperlink ref="G1195" r:id="rId333"/>
    <hyperlink ref="G1196" r:id="rId334"/>
    <hyperlink ref="G1197" r:id="rId335"/>
    <hyperlink ref="G1198" r:id="rId336"/>
    <hyperlink ref="G1199" r:id="rId337"/>
    <hyperlink ref="G1200" r:id="rId338"/>
    <hyperlink ref="G1201" r:id="rId339"/>
    <hyperlink ref="G1202" r:id="rId340"/>
    <hyperlink ref="G1203" r:id="rId341"/>
    <hyperlink ref="G1204" r:id="rId342"/>
    <hyperlink ref="G1205" r:id="rId343"/>
    <hyperlink ref="G1206" r:id="rId344"/>
    <hyperlink ref="G1207" r:id="rId345"/>
    <hyperlink ref="G1208" r:id="rId346"/>
    <hyperlink ref="G1209" r:id="rId347"/>
    <hyperlink ref="G1210" r:id="rId348"/>
    <hyperlink ref="G1211" r:id="rId349"/>
    <hyperlink ref="G1212" r:id="rId350"/>
    <hyperlink ref="G1213" r:id="rId351"/>
    <hyperlink ref="G1214" r:id="rId352"/>
    <hyperlink ref="G1215" r:id="rId353"/>
    <hyperlink ref="G1216" r:id="rId354"/>
    <hyperlink ref="G1217" r:id="rId355"/>
    <hyperlink ref="G1218" r:id="rId356"/>
    <hyperlink ref="G1219" r:id="rId357"/>
    <hyperlink ref="G1220" r:id="rId358"/>
    <hyperlink ref="G1221" r:id="rId359"/>
    <hyperlink ref="G1222" r:id="rId360"/>
    <hyperlink ref="G1223" r:id="rId361"/>
    <hyperlink ref="G1224" r:id="rId362"/>
    <hyperlink ref="G1225" r:id="rId363"/>
    <hyperlink ref="G1226" r:id="rId364"/>
    <hyperlink ref="G1227" r:id="rId365"/>
    <hyperlink ref="G1228" r:id="rId366"/>
    <hyperlink ref="G1229" r:id="rId367"/>
    <hyperlink ref="G1230" r:id="rId368"/>
    <hyperlink ref="G1231" r:id="rId369"/>
    <hyperlink ref="G1232" r:id="rId370"/>
    <hyperlink ref="G1233" r:id="rId371"/>
    <hyperlink ref="G1234" r:id="rId372"/>
    <hyperlink ref="G1235" r:id="rId373"/>
    <hyperlink ref="G1236" r:id="rId374"/>
    <hyperlink ref="G1237" r:id="rId375"/>
    <hyperlink ref="G1238" r:id="rId376"/>
    <hyperlink ref="G1239" r:id="rId377"/>
    <hyperlink ref="G1240" r:id="rId378"/>
    <hyperlink ref="G1241" r:id="rId379"/>
    <hyperlink ref="G1242" r:id="rId380"/>
    <hyperlink ref="G1243" r:id="rId381"/>
    <hyperlink ref="G1244" r:id="rId382"/>
    <hyperlink ref="G1245" r:id="rId383"/>
    <hyperlink ref="G1246" r:id="rId384"/>
    <hyperlink ref="G1247" r:id="rId385"/>
    <hyperlink ref="G1248" r:id="rId386"/>
    <hyperlink ref="G1249" r:id="rId387"/>
    <hyperlink ref="G1250" r:id="rId388"/>
    <hyperlink ref="G1251" r:id="rId389"/>
    <hyperlink ref="G1252" r:id="rId390"/>
    <hyperlink ref="G1253" r:id="rId391"/>
    <hyperlink ref="G1254" r:id="rId392"/>
    <hyperlink ref="G1255" r:id="rId393"/>
    <hyperlink ref="G1256" r:id="rId394"/>
    <hyperlink ref="G1257" r:id="rId395"/>
    <hyperlink ref="G1258" r:id="rId396"/>
    <hyperlink ref="G1259" r:id="rId397"/>
    <hyperlink ref="G1260" r:id="rId398"/>
    <hyperlink ref="G1261" r:id="rId399"/>
    <hyperlink ref="G1262" r:id="rId400"/>
    <hyperlink ref="G1263" r:id="rId401"/>
    <hyperlink ref="G1264" r:id="rId402"/>
    <hyperlink ref="G1265" r:id="rId403"/>
    <hyperlink ref="G1266" r:id="rId404"/>
    <hyperlink ref="G1267" r:id="rId405"/>
    <hyperlink ref="G1268" r:id="rId406"/>
    <hyperlink ref="G1269" r:id="rId407"/>
    <hyperlink ref="G1270" r:id="rId408"/>
    <hyperlink ref="G1271" r:id="rId409"/>
    <hyperlink ref="G1272" r:id="rId410"/>
    <hyperlink ref="G1273" r:id="rId411"/>
    <hyperlink ref="G1274" r:id="rId412"/>
    <hyperlink ref="G1275" r:id="rId413"/>
    <hyperlink ref="G1276" r:id="rId414"/>
    <hyperlink ref="G1277" r:id="rId415"/>
    <hyperlink ref="G1278" r:id="rId416"/>
    <hyperlink ref="G1279:G1412" r:id="rId417" display="ADMIN@HARMONYCPA.COM"/>
    <hyperlink ref="G1280" r:id="rId418"/>
    <hyperlink ref="G1281" r:id="rId419"/>
    <hyperlink ref="G1282" r:id="rId420"/>
    <hyperlink ref="G1283" r:id="rId421"/>
    <hyperlink ref="G1284" r:id="rId422"/>
    <hyperlink ref="G1285" r:id="rId423"/>
    <hyperlink ref="G1286" r:id="rId424"/>
    <hyperlink ref="G1287" r:id="rId425"/>
    <hyperlink ref="G1288" r:id="rId426"/>
    <hyperlink ref="G1289" r:id="rId427"/>
    <hyperlink ref="G1290" r:id="rId428"/>
    <hyperlink ref="G1291" r:id="rId429"/>
    <hyperlink ref="G1292" r:id="rId430"/>
    <hyperlink ref="G1293" r:id="rId431"/>
    <hyperlink ref="G1294" r:id="rId432"/>
    <hyperlink ref="G1295" r:id="rId433"/>
    <hyperlink ref="G1296" r:id="rId434"/>
    <hyperlink ref="G1297" r:id="rId435"/>
    <hyperlink ref="G1298" r:id="rId436"/>
    <hyperlink ref="G1299" r:id="rId437"/>
    <hyperlink ref="G1300" r:id="rId438"/>
    <hyperlink ref="G1301" r:id="rId439"/>
    <hyperlink ref="G1303" r:id="rId440"/>
    <hyperlink ref="G1304" r:id="rId441"/>
    <hyperlink ref="G1305" r:id="rId442"/>
    <hyperlink ref="G1306" r:id="rId443"/>
    <hyperlink ref="G1307" r:id="rId444"/>
    <hyperlink ref="G1308" r:id="rId445"/>
    <hyperlink ref="G1309" r:id="rId446"/>
    <hyperlink ref="G1310" r:id="rId447"/>
    <hyperlink ref="G1311" r:id="rId448"/>
    <hyperlink ref="G1312" r:id="rId449"/>
    <hyperlink ref="G1313" r:id="rId450"/>
    <hyperlink ref="G1314" r:id="rId451"/>
    <hyperlink ref="G1315" r:id="rId452"/>
    <hyperlink ref="G1316" r:id="rId453"/>
    <hyperlink ref="G1317" r:id="rId454"/>
    <hyperlink ref="G1318" r:id="rId455"/>
    <hyperlink ref="G1319" r:id="rId456"/>
    <hyperlink ref="G1320" r:id="rId457"/>
    <hyperlink ref="G1321" r:id="rId458"/>
    <hyperlink ref="G1322" r:id="rId459"/>
    <hyperlink ref="G1323" r:id="rId460"/>
    <hyperlink ref="G1324" r:id="rId461"/>
    <hyperlink ref="G1325" r:id="rId462"/>
    <hyperlink ref="G1326" r:id="rId463"/>
    <hyperlink ref="G1327" r:id="rId464"/>
    <hyperlink ref="G1328" r:id="rId465"/>
    <hyperlink ref="G1329" r:id="rId466"/>
    <hyperlink ref="G1330" r:id="rId467"/>
    <hyperlink ref="G1331" r:id="rId468"/>
    <hyperlink ref="G1332" r:id="rId469"/>
    <hyperlink ref="G1333" r:id="rId470"/>
    <hyperlink ref="G1334" r:id="rId471"/>
    <hyperlink ref="G1335" r:id="rId472"/>
    <hyperlink ref="G1336" r:id="rId473"/>
    <hyperlink ref="G1337" r:id="rId474"/>
    <hyperlink ref="G1338" r:id="rId475"/>
    <hyperlink ref="G1339" r:id="rId476"/>
    <hyperlink ref="G1340" r:id="rId477"/>
    <hyperlink ref="G1341" r:id="rId478"/>
    <hyperlink ref="G1342" r:id="rId479"/>
    <hyperlink ref="G1343" r:id="rId480"/>
    <hyperlink ref="G1344" r:id="rId481"/>
    <hyperlink ref="G1347" r:id="rId482"/>
    <hyperlink ref="G1348" r:id="rId483"/>
    <hyperlink ref="G1349" r:id="rId484"/>
    <hyperlink ref="G1350" r:id="rId485"/>
    <hyperlink ref="G1351" r:id="rId486"/>
    <hyperlink ref="G1352" r:id="rId487"/>
    <hyperlink ref="G1353" r:id="rId488"/>
    <hyperlink ref="G1354" r:id="rId489"/>
    <hyperlink ref="G1355" r:id="rId490"/>
    <hyperlink ref="G1356" r:id="rId491"/>
    <hyperlink ref="G1357" r:id="rId492"/>
    <hyperlink ref="G1358" r:id="rId493"/>
    <hyperlink ref="G1359" r:id="rId494"/>
    <hyperlink ref="G1360" r:id="rId495"/>
    <hyperlink ref="G1361" r:id="rId496"/>
    <hyperlink ref="G1362" r:id="rId497"/>
    <hyperlink ref="G1364" r:id="rId498"/>
    <hyperlink ref="G1365" r:id="rId499"/>
    <hyperlink ref="G1366" r:id="rId500"/>
    <hyperlink ref="G1367" r:id="rId501"/>
    <hyperlink ref="G1368" r:id="rId502"/>
    <hyperlink ref="G1369" r:id="rId503"/>
    <hyperlink ref="G1370" r:id="rId504"/>
    <hyperlink ref="G1371" r:id="rId505"/>
    <hyperlink ref="G1372" r:id="rId506"/>
    <hyperlink ref="G1373" r:id="rId507"/>
    <hyperlink ref="G1374" r:id="rId508"/>
    <hyperlink ref="G1375" r:id="rId509"/>
    <hyperlink ref="G1376" r:id="rId510"/>
    <hyperlink ref="G1377" r:id="rId511"/>
    <hyperlink ref="G1379" r:id="rId512"/>
    <hyperlink ref="G1380" r:id="rId513"/>
    <hyperlink ref="G1381" r:id="rId514"/>
    <hyperlink ref="G1382" r:id="rId515"/>
    <hyperlink ref="G1383" r:id="rId516"/>
    <hyperlink ref="G1384" r:id="rId517"/>
    <hyperlink ref="G1385" r:id="rId518"/>
    <hyperlink ref="G1386" r:id="rId519"/>
    <hyperlink ref="G1387" r:id="rId520"/>
    <hyperlink ref="G1388" r:id="rId521"/>
    <hyperlink ref="G1389" r:id="rId522"/>
    <hyperlink ref="G1390" r:id="rId523"/>
    <hyperlink ref="G1391" r:id="rId524"/>
    <hyperlink ref="G1392" r:id="rId525"/>
    <hyperlink ref="G1416" r:id="rId526"/>
    <hyperlink ref="G1433" r:id="rId527"/>
    <hyperlink ref="G1434" r:id="rId528"/>
    <hyperlink ref="G1450" r:id="rId529"/>
    <hyperlink ref="G1451" r:id="rId530"/>
    <hyperlink ref="G1464" r:id="rId531"/>
    <hyperlink ref="G1465" r:id="rId532"/>
    <hyperlink ref="G1473" r:id="rId533"/>
    <hyperlink ref="G1482" r:id="rId534"/>
    <hyperlink ref="G1485" r:id="rId535"/>
    <hyperlink ref="G1489" r:id="rId536"/>
    <hyperlink ref="G1490" r:id="rId537"/>
    <hyperlink ref="G1491" r:id="rId538"/>
    <hyperlink ref="G1394" r:id="rId539"/>
    <hyperlink ref="G1395" r:id="rId540"/>
    <hyperlink ref="G1396" r:id="rId541"/>
    <hyperlink ref="G1397" r:id="rId542"/>
    <hyperlink ref="G1398" r:id="rId543"/>
    <hyperlink ref="G1399" r:id="rId544"/>
    <hyperlink ref="G1400" r:id="rId545"/>
    <hyperlink ref="G1401" r:id="rId546"/>
    <hyperlink ref="G1402" r:id="rId547"/>
    <hyperlink ref="G1403" r:id="rId548"/>
    <hyperlink ref="G1404" r:id="rId549"/>
    <hyperlink ref="G1406" r:id="rId550"/>
    <hyperlink ref="G1407" r:id="rId551"/>
    <hyperlink ref="G1408" r:id="rId552"/>
    <hyperlink ref="G1409" r:id="rId553"/>
    <hyperlink ref="G1410" r:id="rId554"/>
    <hyperlink ref="G1411" r:id="rId555"/>
    <hyperlink ref="G1412" r:id="rId556"/>
    <hyperlink ref="G1413" r:id="rId557"/>
    <hyperlink ref="G1414" r:id="rId558"/>
    <hyperlink ref="G1415" r:id="rId559"/>
    <hyperlink ref="G1417" r:id="rId560"/>
    <hyperlink ref="G1418" r:id="rId561"/>
    <hyperlink ref="G1419" r:id="rId562"/>
    <hyperlink ref="G1420" r:id="rId563"/>
    <hyperlink ref="G1421" r:id="rId564"/>
    <hyperlink ref="G1422" r:id="rId565"/>
    <hyperlink ref="G1423" r:id="rId566"/>
    <hyperlink ref="G1424" r:id="rId567"/>
    <hyperlink ref="G1425" r:id="rId568"/>
    <hyperlink ref="G1426" r:id="rId569"/>
    <hyperlink ref="G1427" r:id="rId570"/>
    <hyperlink ref="G1428" r:id="rId571"/>
    <hyperlink ref="G1429" r:id="rId572"/>
    <hyperlink ref="G1430" r:id="rId573"/>
    <hyperlink ref="G1431" r:id="rId574"/>
    <hyperlink ref="G1432" r:id="rId575"/>
    <hyperlink ref="G1435" r:id="rId576"/>
    <hyperlink ref="G1436" r:id="rId577"/>
    <hyperlink ref="G1437" r:id="rId578"/>
    <hyperlink ref="G1438" r:id="rId579"/>
    <hyperlink ref="G1439" r:id="rId580"/>
    <hyperlink ref="G1440" r:id="rId581"/>
    <hyperlink ref="G1441" r:id="rId582"/>
    <hyperlink ref="G1442" r:id="rId583"/>
    <hyperlink ref="G1443" r:id="rId584"/>
    <hyperlink ref="G1444" r:id="rId585"/>
    <hyperlink ref="G1445" r:id="rId586"/>
    <hyperlink ref="G1446" r:id="rId587"/>
    <hyperlink ref="G1447" r:id="rId588"/>
    <hyperlink ref="G1448" r:id="rId589"/>
    <hyperlink ref="G1449" r:id="rId590"/>
    <hyperlink ref="G1452" r:id="rId591"/>
    <hyperlink ref="G1453" r:id="rId592"/>
    <hyperlink ref="G1454" r:id="rId593"/>
    <hyperlink ref="G1455" r:id="rId594"/>
    <hyperlink ref="G1456" r:id="rId595"/>
    <hyperlink ref="G1457" r:id="rId596"/>
    <hyperlink ref="G1458" r:id="rId597"/>
    <hyperlink ref="G1459" r:id="rId598"/>
    <hyperlink ref="G1460" r:id="rId599"/>
    <hyperlink ref="G1461" r:id="rId600"/>
    <hyperlink ref="G1462" r:id="rId601"/>
    <hyperlink ref="G1463" r:id="rId602"/>
    <hyperlink ref="G1466" r:id="rId603"/>
    <hyperlink ref="G1467" r:id="rId604"/>
    <hyperlink ref="G1468" r:id="rId605"/>
    <hyperlink ref="G1469" r:id="rId606"/>
    <hyperlink ref="G1470" r:id="rId607"/>
    <hyperlink ref="G1471" r:id="rId608"/>
    <hyperlink ref="G1472" r:id="rId609"/>
    <hyperlink ref="G1474" r:id="rId610"/>
    <hyperlink ref="G1475" r:id="rId611"/>
    <hyperlink ref="G1476" r:id="rId612"/>
    <hyperlink ref="G1477" r:id="rId613"/>
    <hyperlink ref="G1478" r:id="rId614"/>
    <hyperlink ref="G1479" r:id="rId615"/>
    <hyperlink ref="G1480" r:id="rId616"/>
    <hyperlink ref="G1481" r:id="rId617"/>
    <hyperlink ref="G1483" r:id="rId618"/>
    <hyperlink ref="G1484" r:id="rId619"/>
    <hyperlink ref="G1486" r:id="rId620"/>
    <hyperlink ref="G1487" r:id="rId621"/>
    <hyperlink ref="G1488" r:id="rId622"/>
    <hyperlink ref="G2423" r:id="rId623"/>
    <hyperlink ref="G2425" r:id="rId624"/>
    <hyperlink ref="G2424" r:id="rId625"/>
    <hyperlink ref="G2426" r:id="rId626"/>
    <hyperlink ref="G2427" r:id="rId627"/>
    <hyperlink ref="G2428" r:id="rId628"/>
    <hyperlink ref="G2429" r:id="rId629"/>
    <hyperlink ref="G2430" r:id="rId630"/>
    <hyperlink ref="G2431" r:id="rId631"/>
    <hyperlink ref="G2432" r:id="rId632"/>
    <hyperlink ref="G2433" r:id="rId633"/>
    <hyperlink ref="G2434" r:id="rId634"/>
    <hyperlink ref="G2435" r:id="rId635"/>
    <hyperlink ref="G2436" r:id="rId636"/>
    <hyperlink ref="G2437" r:id="rId637"/>
    <hyperlink ref="G2438" r:id="rId638"/>
    <hyperlink ref="G2439" r:id="rId639"/>
    <hyperlink ref="G2440" r:id="rId640"/>
    <hyperlink ref="G2441" r:id="rId641"/>
    <hyperlink ref="G2442" r:id="rId642"/>
    <hyperlink ref="G2443" r:id="rId643"/>
    <hyperlink ref="G2444" r:id="rId644"/>
    <hyperlink ref="G2445" r:id="rId645"/>
    <hyperlink ref="G2446" r:id="rId646"/>
    <hyperlink ref="G2447" r:id="rId647"/>
    <hyperlink ref="G2448" r:id="rId648"/>
    <hyperlink ref="G2449" r:id="rId649"/>
    <hyperlink ref="G2450" r:id="rId650"/>
    <hyperlink ref="G2451" r:id="rId651"/>
    <hyperlink ref="G2452" r:id="rId652"/>
    <hyperlink ref="G2453" r:id="rId653"/>
    <hyperlink ref="G2454" r:id="rId654"/>
    <hyperlink ref="G2455" r:id="rId655"/>
    <hyperlink ref="G2456" r:id="rId656"/>
    <hyperlink ref="G2457" r:id="rId657"/>
    <hyperlink ref="G2458" r:id="rId658"/>
    <hyperlink ref="G2459" r:id="rId659"/>
    <hyperlink ref="G2460" r:id="rId660"/>
    <hyperlink ref="G2461" r:id="rId661"/>
    <hyperlink ref="G2462" r:id="rId662"/>
    <hyperlink ref="G2463" r:id="rId663"/>
    <hyperlink ref="G2464" r:id="rId664"/>
    <hyperlink ref="G2465" r:id="rId665"/>
    <hyperlink ref="G2466" r:id="rId666"/>
    <hyperlink ref="G2467" r:id="rId667"/>
    <hyperlink ref="G2468" r:id="rId668"/>
    <hyperlink ref="G2469" r:id="rId669"/>
    <hyperlink ref="G2470" r:id="rId670"/>
    <hyperlink ref="G2471" r:id="rId671"/>
    <hyperlink ref="G2472" r:id="rId672"/>
    <hyperlink ref="G2473" r:id="rId673"/>
    <hyperlink ref="G2474" r:id="rId674"/>
    <hyperlink ref="G2475" r:id="rId675"/>
    <hyperlink ref="G2476" r:id="rId676"/>
    <hyperlink ref="G2477" r:id="rId677"/>
    <hyperlink ref="G2478" r:id="rId678"/>
    <hyperlink ref="G2479" r:id="rId679"/>
    <hyperlink ref="G2480" r:id="rId680"/>
    <hyperlink ref="G2481" r:id="rId681"/>
    <hyperlink ref="G2482" r:id="rId682"/>
    <hyperlink ref="G2483" r:id="rId683"/>
    <hyperlink ref="G2484" r:id="rId684"/>
    <hyperlink ref="G2485" r:id="rId685"/>
    <hyperlink ref="G2486" r:id="rId686"/>
    <hyperlink ref="G2487" r:id="rId687"/>
    <hyperlink ref="G2488" r:id="rId688"/>
    <hyperlink ref="G2489" r:id="rId689"/>
    <hyperlink ref="G2490" r:id="rId690"/>
    <hyperlink ref="G2491" r:id="rId691"/>
    <hyperlink ref="G2492" r:id="rId692"/>
    <hyperlink ref="G2493" r:id="rId693"/>
    <hyperlink ref="G2494" r:id="rId694"/>
    <hyperlink ref="G2495" r:id="rId695"/>
    <hyperlink ref="G2496" r:id="rId696"/>
  </hyperlinks>
  <pageMargins left="0.7" right="0.7" top="0.75" bottom="0.75" header="0.3" footer="0.3"/>
  <pageSetup orientation="portrait" r:id="rId6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Ending 06.30.2021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Alicia (DOES-Contractor)</dc:creator>
  <cp:lastModifiedBy>Ingram, Jameka (DOES)</cp:lastModifiedBy>
  <dcterms:created xsi:type="dcterms:W3CDTF">2019-08-02T16:41:49Z</dcterms:created>
  <dcterms:modified xsi:type="dcterms:W3CDTF">2021-08-09T19:52:08Z</dcterms:modified>
</cp:coreProperties>
</file>