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set" sheetId="2" r:id="rId5"/>
    <sheet state="visible" name="Task_1" sheetId="3" r:id="rId6"/>
    <sheet state="visible" name="Task_2" sheetId="4" r:id="rId7"/>
    <sheet state="visible" name="Task_3" sheetId="5" r:id="rId8"/>
    <sheet state="visible" name="Task_4" sheetId="6" r:id="rId9"/>
    <sheet state="visible" name="Task_5" sheetId="7" r:id="rId10"/>
  </sheets>
  <definedNames>
    <definedName hidden="1" localSheetId="1" name="Z_9CE74385_2845_4A16_9451_07E3C08B354E_.wvu.FilterData">Dataset!$H$1:$H$1000</definedName>
  </definedNames>
  <calcPr/>
  <customWorkbookViews>
    <customWorkbookView activeSheetId="0" maximized="1" windowHeight="0" windowWidth="0" guid="{9CE74385-2845-4A16-9451-07E3C08B354E}" name="Filter 1"/>
  </customWorkbookViews>
</workbook>
</file>

<file path=xl/sharedStrings.xml><?xml version="1.0" encoding="utf-8"?>
<sst xmlns="http://schemas.openxmlformats.org/spreadsheetml/2006/main" count="370" uniqueCount="219">
  <si>
    <t>Instructions</t>
  </si>
  <si>
    <t>1. There are 5 tasks in total for the Excel assessment.</t>
  </si>
  <si>
    <t>2. Each task holds different weightage.</t>
  </si>
  <si>
    <t>3. For Task_1 and Task_2, please refer to the "Datasheet" tab.</t>
  </si>
  <si>
    <t>4. Please provide explanation to your solution wherever you're prompted to do so.</t>
  </si>
  <si>
    <t>Allocation of marks by task</t>
  </si>
  <si>
    <t>Task</t>
  </si>
  <si>
    <t>Marks</t>
  </si>
  <si>
    <t>Task_1</t>
  </si>
  <si>
    <t>Task_2</t>
  </si>
  <si>
    <t>Task_3</t>
  </si>
  <si>
    <t>Task_4</t>
  </si>
  <si>
    <t>Task_5</t>
  </si>
  <si>
    <t>Total</t>
  </si>
  <si>
    <t>name</t>
  </si>
  <si>
    <t>ID</t>
  </si>
  <si>
    <t>start_day</t>
  </si>
  <si>
    <t>start_time</t>
  </si>
  <si>
    <t>end_day</t>
  </si>
  <si>
    <t>end_time</t>
  </si>
  <si>
    <t>car1</t>
  </si>
  <si>
    <t>car2</t>
  </si>
  <si>
    <t>car3</t>
  </si>
  <si>
    <t>moto1</t>
  </si>
  <si>
    <t>moto2</t>
  </si>
  <si>
    <t>moto3</t>
  </si>
  <si>
    <t>bus1</t>
  </si>
  <si>
    <t>bus2</t>
  </si>
  <si>
    <t>bus3</t>
  </si>
  <si>
    <t>rv1</t>
  </si>
  <si>
    <t>rv2</t>
  </si>
  <si>
    <t>rv3</t>
  </si>
  <si>
    <t>truck1</t>
  </si>
  <si>
    <t>truck2</t>
  </si>
  <si>
    <t>taxi1</t>
  </si>
  <si>
    <t>taxi2</t>
  </si>
  <si>
    <t>taxi3</t>
  </si>
  <si>
    <t>date</t>
  </si>
  <si>
    <t>Warrendale</t>
  </si>
  <si>
    <t>Monday</t>
  </si>
  <si>
    <t>Sunday</t>
  </si>
  <si>
    <t>Butler Valley</t>
  </si>
  <si>
    <t>Allegheny Valley</t>
  </si>
  <si>
    <t>Pittsburgh</t>
  </si>
  <si>
    <t>Irwin</t>
  </si>
  <si>
    <t>New Stanton</t>
  </si>
  <si>
    <t>Donegal</t>
  </si>
  <si>
    <t>Somerset</t>
  </si>
  <si>
    <t>Bedford</t>
  </si>
  <si>
    <t>Breezewood</t>
  </si>
  <si>
    <t>Fort Littleton</t>
  </si>
  <si>
    <t>Willow Hill</t>
  </si>
  <si>
    <t>Blue Mountain</t>
  </si>
  <si>
    <t>Carlisle</t>
  </si>
  <si>
    <t>Gettysburg Pike</t>
  </si>
  <si>
    <t>Harrisburg West</t>
  </si>
  <si>
    <t>Harrisburg East</t>
  </si>
  <si>
    <t>Lebanon-Lancaster</t>
  </si>
  <si>
    <t>Reading</t>
  </si>
  <si>
    <t>Morgantown</t>
  </si>
  <si>
    <t>Downingtown</t>
  </si>
  <si>
    <t>S.R. 29</t>
  </si>
  <si>
    <t>Valley Forge</t>
  </si>
  <si>
    <t>Norristown</t>
  </si>
  <si>
    <t>Fort Washington</t>
  </si>
  <si>
    <t xml:space="preserve">Virginia Drive </t>
  </si>
  <si>
    <t>Willow Grove</t>
  </si>
  <si>
    <t>Bensalem</t>
  </si>
  <si>
    <t xml:space="preserve">St. Rd </t>
  </si>
  <si>
    <t>Neshaminy Falls</t>
  </si>
  <si>
    <t>Mid-County</t>
  </si>
  <si>
    <t>Lansdale</t>
  </si>
  <si>
    <t>Quakertown</t>
  </si>
  <si>
    <t>Lehigh Valley</t>
  </si>
  <si>
    <t>Mahoning Valley</t>
  </si>
  <si>
    <t>S.R. 903</t>
  </si>
  <si>
    <t>Pocono</t>
  </si>
  <si>
    <t>Wilkes-Barre</t>
  </si>
  <si>
    <t>Wyoming Valley</t>
  </si>
  <si>
    <t>2023-05-05</t>
  </si>
  <si>
    <t>2023-05-02</t>
  </si>
  <si>
    <t>2023-05-09</t>
  </si>
  <si>
    <t>2023-05-13</t>
  </si>
  <si>
    <t>2023-05-30</t>
  </si>
  <si>
    <t>2023-05-11</t>
  </si>
  <si>
    <t>2023-05-06</t>
  </si>
  <si>
    <t>2023-06-21</t>
  </si>
  <si>
    <t>2023-06-15</t>
  </si>
  <si>
    <t>2023-06-27</t>
  </si>
  <si>
    <t>2023-07-09</t>
  </si>
  <si>
    <t>2023-07-03</t>
  </si>
  <si>
    <t>2023-06-18</t>
  </si>
  <si>
    <t>2023-07-06</t>
  </si>
  <si>
    <t>2023-05-17</t>
  </si>
  <si>
    <t>2023-05-25</t>
  </si>
  <si>
    <t>2023-06-08</t>
  </si>
  <si>
    <t>2023-06-22</t>
  </si>
  <si>
    <t>2023-06-14</t>
  </si>
  <si>
    <t>2023-06-02</t>
  </si>
  <si>
    <t>2023-05-29</t>
  </si>
  <si>
    <t>2023-07-07</t>
  </si>
  <si>
    <t>2023-07-11</t>
  </si>
  <si>
    <t>2023-08-04</t>
  </si>
  <si>
    <t>2023-08-08</t>
  </si>
  <si>
    <t>2023-07-01</t>
  </si>
  <si>
    <t>2023-08-15</t>
  </si>
  <si>
    <t>2023-08-12</t>
  </si>
  <si>
    <t>2023-08-19</t>
  </si>
  <si>
    <t>2023-08-05</t>
  </si>
  <si>
    <t>2023-08-28</t>
  </si>
  <si>
    <t>2023-08-24</t>
  </si>
  <si>
    <t>2023-08-22</t>
  </si>
  <si>
    <t>2023-09-10</t>
  </si>
  <si>
    <t>Task_ID</t>
  </si>
  <si>
    <t>Task_Description</t>
  </si>
  <si>
    <t>Description</t>
  </si>
  <si>
    <t>Mark assigned</t>
  </si>
  <si>
    <t>Please carry out the following tasks within the "Dataset" tab.</t>
  </si>
  <si>
    <t>Highlight all '-1' values in red colour and all '0' values in green.</t>
  </si>
  <si>
    <t>Red, Green</t>
  </si>
  <si>
    <t>Freeze the top row</t>
  </si>
  <si>
    <t>Give the sum of all values greater than '20' in column H labelled 'car2'</t>
  </si>
  <si>
    <t>SUMIF(H1:H40, "&gt;20")</t>
  </si>
  <si>
    <t>Format the dates given in column X labelled 'dates' in format: 'YYYY-MM-DD'</t>
  </si>
  <si>
    <t>1. Using relevant Excel formulas, fill up the corresponding empty cells in Table_A with values from the "Dataset" worksheet.</t>
  </si>
  <si>
    <t>2. Calculate minimum, maximum and average values for each column at the bottom.</t>
  </si>
  <si>
    <t>Table_A</t>
  </si>
  <si>
    <t>Minimum</t>
  </si>
  <si>
    <t>Maximum</t>
  </si>
  <si>
    <t>Average</t>
  </si>
  <si>
    <t>Using either Excel formulas or built-in functionality, split the values given in Table_A into distinct cells as given in Example_table.</t>
  </si>
  <si>
    <t xml:space="preserve">(In the cell below, please write the formula or name of the functionality that you've used to get the required output. Also, explain the process briefly) </t>
  </si>
  <si>
    <t>Formula/Functionality used:</t>
  </si>
  <si>
    <t xml:space="preserve">split function is been used </t>
  </si>
  <si>
    <t>Explanation:</t>
  </si>
  <si>
    <t>its been used because in value column the data was supperted by "-" so split was been used to suppert the data from column values to diffeerent columns</t>
  </si>
  <si>
    <t>Example_table</t>
  </si>
  <si>
    <t>value</t>
  </si>
  <si>
    <t>col_1</t>
  </si>
  <si>
    <t>col_3</t>
  </si>
  <si>
    <t>col_4</t>
  </si>
  <si>
    <t>col_5</t>
  </si>
  <si>
    <t>col_6</t>
  </si>
  <si>
    <t>20000-Monday-0-Sunday-24</t>
  </si>
  <si>
    <t>values</t>
  </si>
  <si>
    <t>20002-Monday-0-Sunday-24</t>
  </si>
  <si>
    <t>20004-Monday-0-Sunday-24</t>
  </si>
  <si>
    <t>20006-Monday-0-Sunday-24</t>
  </si>
  <si>
    <t>20008-Monday-0-Sunday-24</t>
  </si>
  <si>
    <t>20010-Monday-0-Sunday-24</t>
  </si>
  <si>
    <t>20012-Monday-0-Sunday-24</t>
  </si>
  <si>
    <t>20014-Monday-0-Sunday-24</t>
  </si>
  <si>
    <t>20016-Monday-0-Sunday-24</t>
  </si>
  <si>
    <t>20018-Monday-0-Sunday-24</t>
  </si>
  <si>
    <t>20020-Monday-0-Sunday-24</t>
  </si>
  <si>
    <t>20022-Monday-0-Sunday-24</t>
  </si>
  <si>
    <t>20024-Monday-0-Sunday-24</t>
  </si>
  <si>
    <t>20026-Monday-0-Sunday-24</t>
  </si>
  <si>
    <t>20028-Monday-0-Sunday-24</t>
  </si>
  <si>
    <t>20030-Monday-0-Sunday-24</t>
  </si>
  <si>
    <t>20032-Monday-0-Sunday-24</t>
  </si>
  <si>
    <t>20034-Monday-0-Sunday-24</t>
  </si>
  <si>
    <t>20036-Monday-0-Sunday-24</t>
  </si>
  <si>
    <t>20038-Monday-0-Sunday-24</t>
  </si>
  <si>
    <t>20040-Monday-0-Sunday-24</t>
  </si>
  <si>
    <t>20042-Monday-0-Sunday-24</t>
  </si>
  <si>
    <t>20044-Monday-0-Sunday-24</t>
  </si>
  <si>
    <t>20046-Monday-0-Sunday-24</t>
  </si>
  <si>
    <t>20048-Monday-0-Sunday-24</t>
  </si>
  <si>
    <t>20050-Monday-0-Sunday-24</t>
  </si>
  <si>
    <t>20052-Monday-0-Sunday-24</t>
  </si>
  <si>
    <t>20054-Monday-0-Sunday-24</t>
  </si>
  <si>
    <t>20058-Monday-0-Sunday-24</t>
  </si>
  <si>
    <t>20060-Monday-0-Sunday-24</t>
  </si>
  <si>
    <t>21000-Monday-0-Sunday-24</t>
  </si>
  <si>
    <t>21002-Monday-0-Sunday-24</t>
  </si>
  <si>
    <t>21004-Monday-0-Sunday-24</t>
  </si>
  <si>
    <t>21006-Monday-0-Sunday-24</t>
  </si>
  <si>
    <t>21008-Monday-0-Sunday-24</t>
  </si>
  <si>
    <t>21010-Monday-0-Sunday-24</t>
  </si>
  <si>
    <t>21012-Monday-0-Sunday-24</t>
  </si>
  <si>
    <t>21014-Monday-0-Sunday-24</t>
  </si>
  <si>
    <t>21016-Monday-0-Sunday-24</t>
  </si>
  <si>
    <t>Using appropriate formula, calculate the sum of sales in Table_A using the following condition:</t>
  </si>
  <si>
    <t>All #N/A values must be substituted with the value '20'</t>
  </si>
  <si>
    <t>in these i had use sum function to calculate the total sum of sales and had used iferror function  =SUM(IFERROR(C12:C21, 20))</t>
  </si>
  <si>
    <t>sum is used for calculating the sales total and iferror  is uesd to  elimate the N/A and replace it with  some value eg 20</t>
  </si>
  <si>
    <t>Date</t>
  </si>
  <si>
    <t>Product</t>
  </si>
  <si>
    <t>Sales</t>
  </si>
  <si>
    <t>Laptop</t>
  </si>
  <si>
    <t>Smartphone</t>
  </si>
  <si>
    <t>Headphones</t>
  </si>
  <si>
    <t>Blender</t>
  </si>
  <si>
    <t>Sunglasses</t>
  </si>
  <si>
    <t>Tablet</t>
  </si>
  <si>
    <t>Camera</t>
  </si>
  <si>
    <t>Printer</t>
  </si>
  <si>
    <t>Keyboard</t>
  </si>
  <si>
    <t>Mouse</t>
  </si>
  <si>
    <t>Sum</t>
  </si>
  <si>
    <t>Fill the values in column "value" of Table_C using the tables A and B.</t>
  </si>
  <si>
    <t>first i had used vlookup function and then had used index and match function 1. formula =VLOOKUP(A23, $M$10:$N$18, 2, FALSE) and 2. =INDEX($B$10:$J$18, MATCH(E23,$A$10:$A$18,18),MATCH(F23,$B$9:$J$9,18))</t>
  </si>
  <si>
    <t>with the help of  vlookup has taken the values of each id name and then with the help of new value had find out the answer by using index and match function</t>
  </si>
  <si>
    <t>Table_B</t>
  </si>
  <si>
    <t>A</t>
  </si>
  <si>
    <t>B</t>
  </si>
  <si>
    <t>C</t>
  </si>
  <si>
    <t>D</t>
  </si>
  <si>
    <t>E</t>
  </si>
  <si>
    <t>F</t>
  </si>
  <si>
    <t>G</t>
  </si>
  <si>
    <t>H</t>
  </si>
  <si>
    <t>I</t>
  </si>
  <si>
    <t>Name</t>
  </si>
  <si>
    <t>Table_C</t>
  </si>
  <si>
    <t>name_1</t>
  </si>
  <si>
    <t>name_2</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</si>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</sst>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h:mm:ss"/>
    <numFmt numFmtId="165" formatCode="dd/mm/yyyy"/>
    <numFmt numFmtId="166" formatCode="yyyy\-mm\-dd"/>
  </numFmts>
  <fonts count="16">
    <font>
      <sz val="10.0"/>
      <color rgb="FF000000"/>
      <name val="Times New Roman"/>
      <scheme val="minor"/>
    </font>
    <font>
      <b/>
      <sz val="14.0"/>
      <color rgb="FF000000"/>
      <name val="Calibri"/>
    </font>
    <font>
      <sz val="10.0"/>
      <color rgb="FF000000"/>
      <name val="Calibri"/>
    </font>
    <font>
      <sz val="11.0"/>
      <color rgb="FF000000"/>
      <name val="Calibri"/>
    </font>
    <font>
      <b/>
      <sz val="10.0"/>
      <color rgb="FF000000"/>
      <name val="Calibri"/>
    </font>
    <font>
      <b/>
      <sz val="11.0"/>
      <color theme="1"/>
      <name val="Calibri"/>
    </font>
    <font>
      <b/>
      <sz val="11.0"/>
      <color rgb="FF000000"/>
      <name val="Calibri"/>
    </font>
    <font>
      <b/>
      <sz val="11.0"/>
      <color rgb="FF374151"/>
      <name val="Calibri"/>
    </font>
    <font>
      <b/>
      <sz val="11.0"/>
      <color theme="0"/>
      <name val="Calibri"/>
    </font>
    <font>
      <b/>
      <sz val="11.0"/>
      <color rgb="FFFF0000"/>
      <name val="Calibri"/>
    </font>
    <font>
      <b/>
      <sz val="16.0"/>
      <color theme="0"/>
      <name val="Calibri"/>
    </font>
    <font>
      <sz val="16.0"/>
      <color rgb="FF000000"/>
      <name val="Calibri"/>
    </font>
    <font>
      <b/>
      <sz val="18.0"/>
      <color rgb="FFC55A11"/>
      <name val="Calibri"/>
    </font>
    <font>
      <sz val="9.0"/>
      <color rgb="FF000000"/>
      <name val="&quot;Google Sans Mono&quot;"/>
    </font>
    <font>
      <sz val="11.0"/>
      <color theme="1"/>
      <name val="Calibri"/>
    </font>
    <font>
      <sz val="14.0"/>
      <color rgb="FF000000"/>
      <name val="Calibri"/>
    </font>
  </fonts>
  <fills count="8">
    <fill>
      <patternFill patternType="none"/>
    </fill>
    <fill>
      <patternFill patternType="lightGray"/>
    </fill>
    <fill>
      <patternFill patternType="solid">
        <fgColor rgb="FFA4C2F4"/>
        <bgColor rgb="FFA4C2F4"/>
      </patternFill>
    </fill>
    <fill>
      <patternFill patternType="solid">
        <fgColor rgb="FFB1A0C7"/>
        <bgColor rgb="FFB1A0C7"/>
      </patternFill>
    </fill>
    <fill>
      <patternFill patternType="solid">
        <fgColor rgb="FF92CDDC"/>
        <bgColor rgb="FF92CDDC"/>
      </patternFill>
    </fill>
    <fill>
      <patternFill patternType="solid">
        <fgColor rgb="FF2F5496"/>
        <bgColor rgb="FF2F5496"/>
      </patternFill>
    </fill>
    <fill>
      <patternFill patternType="solid">
        <fgColor rgb="FFFFFFFF"/>
        <bgColor rgb="FFFFFFFF"/>
      </patternFill>
    </fill>
    <fill>
      <patternFill patternType="solid">
        <fgColor rgb="FFE2EFD9"/>
        <bgColor rgb="FFE2EFD9"/>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right style="thin">
        <color rgb="FF000000"/>
      </right>
    </border>
    <border>
      <left/>
      <right/>
      <top/>
      <bottom/>
    </border>
    <border>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0" fontId="1" numFmtId="0" xfId="0" applyBorder="1" applyFont="1"/>
    <xf borderId="0" fillId="0" fontId="2" numFmtId="0" xfId="0" applyFont="1"/>
    <xf borderId="0" fillId="0" fontId="3" numFmtId="0" xfId="0" applyFont="1"/>
    <xf borderId="2" fillId="0" fontId="4" numFmtId="0" xfId="0" applyBorder="1" applyFont="1"/>
    <xf borderId="1" fillId="0" fontId="4" numFmtId="0" xfId="0" applyBorder="1" applyFont="1"/>
    <xf borderId="3" fillId="0" fontId="2" numFmtId="0" xfId="0" applyBorder="1" applyFont="1"/>
    <xf borderId="4" fillId="0" fontId="2" numFmtId="0" xfId="0" applyBorder="1" applyFont="1"/>
    <xf borderId="2" fillId="0" fontId="2" numFmtId="0" xfId="0" applyBorder="1" applyFont="1"/>
    <xf borderId="1" fillId="0" fontId="2" numFmtId="0" xfId="0" applyBorder="1" applyFont="1"/>
    <xf borderId="0" fillId="0" fontId="5" numFmtId="0" xfId="0" applyFont="1"/>
    <xf borderId="0" fillId="0" fontId="5" numFmtId="164" xfId="0" applyFont="1" applyNumberFormat="1"/>
    <xf borderId="5" fillId="2" fontId="6" numFmtId="0" xfId="0" applyBorder="1" applyFill="1" applyFont="1"/>
    <xf borderId="0" fillId="2" fontId="7" numFmtId="0" xfId="0" applyAlignment="1" applyFont="1">
      <alignment horizontal="left" readingOrder="0"/>
    </xf>
    <xf borderId="5" fillId="3" fontId="6" numFmtId="0" xfId="0" applyBorder="1" applyFill="1" applyFont="1"/>
    <xf borderId="5" fillId="4" fontId="6" numFmtId="0" xfId="0" applyBorder="1" applyFill="1" applyFont="1"/>
    <xf borderId="0" fillId="0" fontId="6" numFmtId="0" xfId="0" applyFont="1"/>
    <xf borderId="0" fillId="0" fontId="3" numFmtId="164" xfId="0" applyFont="1" applyNumberFormat="1"/>
    <xf borderId="0" fillId="0" fontId="3" numFmtId="165" xfId="0" applyFont="1" applyNumberFormat="1"/>
    <xf borderId="5" fillId="5" fontId="8" numFmtId="0" xfId="0" applyBorder="1" applyFill="1" applyFont="1"/>
    <xf borderId="0" fillId="0" fontId="9" numFmtId="0" xfId="0" applyFont="1"/>
    <xf borderId="0" fillId="0" fontId="5" numFmtId="0" xfId="0" applyAlignment="1" applyFont="1">
      <alignment horizontal="center"/>
    </xf>
    <xf borderId="0" fillId="0" fontId="2" numFmtId="0" xfId="0" applyAlignment="1" applyFont="1">
      <alignment readingOrder="0"/>
    </xf>
    <xf borderId="5" fillId="5" fontId="10" numFmtId="0" xfId="0" applyAlignment="1" applyBorder="1" applyFont="1">
      <alignment horizontal="center"/>
    </xf>
    <xf borderId="0" fillId="0" fontId="11" numFmtId="0" xfId="0" applyFont="1"/>
    <xf borderId="0" fillId="0" fontId="12" numFmtId="0" xfId="0" applyFont="1"/>
    <xf borderId="2" fillId="0" fontId="6" numFmtId="0" xfId="0" applyBorder="1" applyFont="1"/>
    <xf borderId="1" fillId="4" fontId="6" numFmtId="0" xfId="0" applyBorder="1" applyFont="1"/>
    <xf borderId="1" fillId="3" fontId="6" numFmtId="0" xfId="0" applyBorder="1" applyFont="1"/>
    <xf borderId="6" fillId="4" fontId="6" numFmtId="0" xfId="0" applyBorder="1" applyFont="1"/>
    <xf borderId="3" fillId="0" fontId="3" numFmtId="0" xfId="0" applyBorder="1" applyFont="1"/>
    <xf borderId="0" fillId="6" fontId="13" numFmtId="0" xfId="0" applyFill="1" applyFont="1"/>
    <xf borderId="0" fillId="0" fontId="14" numFmtId="0" xfId="0" applyAlignment="1" applyFont="1">
      <alignment horizontal="right" vertical="bottom"/>
    </xf>
    <xf borderId="1" fillId="0" fontId="6" numFmtId="0" xfId="0" applyBorder="1" applyFont="1"/>
    <xf borderId="1" fillId="7" fontId="3" numFmtId="0" xfId="0" applyBorder="1" applyFill="1" applyFont="1"/>
    <xf borderId="0" fillId="0" fontId="1" numFmtId="0" xfId="0" applyFont="1"/>
    <xf borderId="0" fillId="0" fontId="15" numFmtId="0" xfId="0" applyAlignment="1" applyFont="1">
      <alignment readingOrder="0"/>
    </xf>
    <xf borderId="0" fillId="0" fontId="15" numFmtId="0" xfId="0" applyFont="1"/>
    <xf borderId="1" fillId="0" fontId="6" numFmtId="0" xfId="0" applyAlignment="1" applyBorder="1" applyFont="1">
      <alignment vertical="center"/>
    </xf>
    <xf borderId="1" fillId="0" fontId="3" numFmtId="0" xfId="0" applyBorder="1" applyFont="1"/>
    <xf borderId="7" fillId="0" fontId="3" numFmtId="0" xfId="0" applyBorder="1" applyFont="1"/>
    <xf borderId="8" fillId="0" fontId="3" numFmtId="0" xfId="0" applyBorder="1" applyFont="1"/>
    <xf borderId="9" fillId="0" fontId="3" numFmtId="0" xfId="0" applyBorder="1" applyFont="1"/>
    <xf borderId="2" fillId="0" fontId="3" numFmtId="0" xfId="0" applyBorder="1" applyFont="1"/>
    <xf borderId="10" fillId="0" fontId="3" numFmtId="0" xfId="0" applyBorder="1" applyFont="1"/>
    <xf borderId="4" fillId="0" fontId="3" numFmtId="0" xfId="0" applyBorder="1" applyFont="1"/>
    <xf borderId="11" fillId="0" fontId="3" numFmtId="0" xfId="0" applyBorder="1" applyFont="1"/>
    <xf borderId="0" fillId="0" fontId="6" numFmtId="0" xfId="0" applyAlignment="1" applyFont="1">
      <alignment readingOrder="0"/>
    </xf>
    <xf borderId="1" fillId="0" fontId="3" numFmtId="166" xfId="0" applyBorder="1" applyFont="1" applyNumberFormat="1"/>
    <xf borderId="0" fillId="0" fontId="2" numFmtId="0" xfId="0" applyAlignment="1" applyFont="1">
      <alignment readingOrder="0"/>
    </xf>
    <xf borderId="12" fillId="0" fontId="3" numFmtId="0" xfId="0" applyBorder="1" applyFont="1"/>
    <xf borderId="0" fillId="6" fontId="13" numFmtId="0" xfId="0" applyFont="1"/>
  </cellXfs>
  <cellStyles count="1">
    <cellStyle xfId="0" name="Normal" builtinId="0"/>
  </cellStyles>
  <dxfs count="3">
    <dxf>
      <font/>
      <fill>
        <patternFill patternType="solid">
          <fgColor rgb="FFFF0000"/>
          <bgColor rgb="FFFF0000"/>
        </patternFill>
      </fill>
      <border/>
    </dxf>
    <dxf>
      <font/>
      <fill>
        <patternFill patternType="solid">
          <fgColor rgb="FF00FF00"/>
          <bgColor rgb="FF00FF00"/>
        </patternFill>
      </fill>
      <border/>
    </dxf>
    <dxf>
      <font>
        <color rgb="FF000000"/>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1" width="70.86"/>
    <col customWidth="1" min="2" max="6" width="11.0"/>
    <col customWidth="1" min="7" max="26" width="10.71"/>
  </cols>
  <sheetData>
    <row r="1" ht="13.5" customHeight="1">
      <c r="A1" s="1" t="s">
        <v>0</v>
      </c>
      <c r="B1" s="2"/>
      <c r="C1" s="2"/>
      <c r="D1" s="2"/>
      <c r="E1" s="2"/>
      <c r="F1" s="2"/>
      <c r="G1" s="2"/>
      <c r="H1" s="2"/>
      <c r="I1" s="2"/>
      <c r="J1" s="2"/>
      <c r="K1" s="2"/>
      <c r="L1" s="2"/>
      <c r="M1" s="2"/>
      <c r="N1" s="2"/>
      <c r="O1" s="2"/>
      <c r="P1" s="2"/>
      <c r="Q1" s="2"/>
      <c r="R1" s="2"/>
      <c r="S1" s="2"/>
      <c r="T1" s="2"/>
      <c r="U1" s="2"/>
      <c r="V1" s="2"/>
      <c r="W1" s="2"/>
      <c r="X1" s="2"/>
      <c r="Y1" s="2"/>
      <c r="Z1" s="2"/>
    </row>
    <row r="2" ht="13.5" customHeight="1">
      <c r="A2" s="2" t="s">
        <v>1</v>
      </c>
      <c r="B2" s="2"/>
      <c r="C2" s="2"/>
      <c r="D2" s="2"/>
      <c r="E2" s="2"/>
      <c r="F2" s="2"/>
      <c r="G2" s="2"/>
      <c r="H2" s="2"/>
      <c r="I2" s="2"/>
      <c r="J2" s="2"/>
      <c r="K2" s="2"/>
      <c r="L2" s="2"/>
      <c r="M2" s="2"/>
      <c r="N2" s="2"/>
      <c r="O2" s="2"/>
      <c r="P2" s="2"/>
      <c r="Q2" s="2"/>
      <c r="R2" s="2"/>
      <c r="S2" s="2"/>
      <c r="T2" s="2"/>
      <c r="U2" s="2"/>
      <c r="V2" s="2"/>
      <c r="W2" s="2"/>
      <c r="X2" s="2"/>
      <c r="Y2" s="2"/>
      <c r="Z2" s="2"/>
    </row>
    <row r="3" ht="13.5" customHeight="1">
      <c r="A3" s="2" t="s">
        <v>2</v>
      </c>
      <c r="B3" s="2"/>
      <c r="C3" s="2"/>
      <c r="D3" s="2"/>
      <c r="E3" s="2"/>
      <c r="F3" s="2"/>
      <c r="G3" s="2"/>
      <c r="H3" s="2"/>
      <c r="I3" s="2"/>
      <c r="J3" s="2"/>
      <c r="K3" s="2"/>
      <c r="L3" s="2"/>
      <c r="M3" s="2"/>
      <c r="N3" s="2"/>
      <c r="O3" s="2"/>
      <c r="P3" s="2"/>
      <c r="Q3" s="2"/>
      <c r="R3" s="2"/>
      <c r="S3" s="2"/>
      <c r="T3" s="2"/>
      <c r="U3" s="2"/>
      <c r="V3" s="2"/>
      <c r="W3" s="2"/>
      <c r="X3" s="2"/>
      <c r="Y3" s="2"/>
      <c r="Z3" s="2"/>
    </row>
    <row r="4" ht="13.5" customHeight="1">
      <c r="A4" s="2" t="s">
        <v>3</v>
      </c>
      <c r="B4" s="2"/>
      <c r="C4" s="3"/>
      <c r="D4" s="2"/>
      <c r="E4" s="2"/>
      <c r="F4" s="2"/>
      <c r="G4" s="2"/>
      <c r="H4" s="2"/>
      <c r="I4" s="2"/>
      <c r="J4" s="2"/>
      <c r="K4" s="2"/>
      <c r="L4" s="2"/>
      <c r="M4" s="2"/>
      <c r="N4" s="2"/>
      <c r="O4" s="2"/>
      <c r="P4" s="2"/>
      <c r="Q4" s="2"/>
      <c r="R4" s="2"/>
      <c r="S4" s="2"/>
      <c r="T4" s="2"/>
      <c r="U4" s="2"/>
      <c r="V4" s="2"/>
      <c r="W4" s="2"/>
      <c r="X4" s="2"/>
      <c r="Y4" s="2"/>
      <c r="Z4" s="2"/>
    </row>
    <row r="5" ht="13.5" customHeight="1">
      <c r="A5" s="2" t="s">
        <v>4</v>
      </c>
      <c r="B5" s="2"/>
      <c r="C5" s="2"/>
      <c r="D5" s="2"/>
      <c r="E5" s="2"/>
      <c r="F5" s="2"/>
      <c r="G5" s="2"/>
      <c r="H5" s="2"/>
      <c r="I5" s="2"/>
      <c r="J5" s="2"/>
      <c r="K5" s="2"/>
      <c r="L5" s="2"/>
      <c r="M5" s="2"/>
      <c r="N5" s="2"/>
      <c r="O5" s="2"/>
      <c r="P5" s="2"/>
      <c r="Q5" s="2"/>
      <c r="R5" s="2"/>
      <c r="S5" s="2"/>
      <c r="T5" s="2"/>
      <c r="U5" s="2"/>
      <c r="V5" s="2"/>
      <c r="W5" s="2"/>
      <c r="X5" s="2"/>
      <c r="Y5" s="2"/>
      <c r="Z5" s="2"/>
    </row>
    <row r="6" ht="13.5" customHeight="1">
      <c r="A6" s="2"/>
      <c r="B6" s="2"/>
      <c r="C6" s="2"/>
      <c r="D6" s="2"/>
      <c r="E6" s="2"/>
      <c r="F6" s="2"/>
      <c r="G6" s="2"/>
      <c r="H6" s="2"/>
      <c r="I6" s="2"/>
      <c r="J6" s="2"/>
      <c r="K6" s="2"/>
      <c r="L6" s="2"/>
      <c r="M6" s="2"/>
      <c r="N6" s="2"/>
      <c r="O6" s="2"/>
      <c r="P6" s="2"/>
      <c r="Q6" s="2"/>
      <c r="R6" s="2"/>
      <c r="S6" s="2"/>
      <c r="T6" s="2"/>
      <c r="U6" s="2"/>
      <c r="V6" s="2"/>
      <c r="W6" s="2"/>
      <c r="X6" s="2"/>
      <c r="Y6" s="2"/>
      <c r="Z6" s="2"/>
    </row>
    <row r="7" ht="13.5" customHeight="1">
      <c r="A7" s="2"/>
      <c r="B7" s="2"/>
      <c r="C7" s="2"/>
      <c r="D7" s="2"/>
      <c r="E7" s="2"/>
      <c r="F7" s="2"/>
      <c r="G7" s="2"/>
      <c r="H7" s="2"/>
      <c r="I7" s="2"/>
      <c r="J7" s="2"/>
      <c r="K7" s="2"/>
      <c r="L7" s="2"/>
      <c r="M7" s="2"/>
      <c r="N7" s="2"/>
      <c r="O7" s="2"/>
      <c r="P7" s="2"/>
      <c r="Q7" s="2"/>
      <c r="R7" s="2"/>
      <c r="S7" s="2"/>
      <c r="T7" s="2"/>
      <c r="U7" s="2"/>
      <c r="V7" s="2"/>
      <c r="W7" s="2"/>
      <c r="X7" s="2"/>
      <c r="Y7" s="2"/>
      <c r="Z7" s="2"/>
    </row>
    <row r="8" ht="13.5" customHeight="1">
      <c r="A8" s="2" t="s">
        <v>5</v>
      </c>
      <c r="B8" s="2"/>
      <c r="C8" s="2"/>
      <c r="D8" s="2"/>
      <c r="E8" s="2"/>
      <c r="F8" s="2"/>
      <c r="G8" s="2"/>
      <c r="H8" s="2"/>
      <c r="I8" s="2"/>
      <c r="J8" s="2"/>
      <c r="K8" s="2"/>
      <c r="L8" s="2"/>
      <c r="M8" s="2"/>
      <c r="N8" s="2"/>
      <c r="O8" s="2"/>
      <c r="P8" s="2"/>
      <c r="Q8" s="2"/>
      <c r="R8" s="2"/>
      <c r="S8" s="2"/>
      <c r="T8" s="2"/>
      <c r="U8" s="2"/>
      <c r="V8" s="2"/>
      <c r="W8" s="2"/>
      <c r="X8" s="2"/>
      <c r="Y8" s="2"/>
      <c r="Z8" s="2"/>
    </row>
    <row r="9" ht="13.5" customHeight="1">
      <c r="A9" s="4" t="s">
        <v>6</v>
      </c>
      <c r="B9" s="5" t="s">
        <v>7</v>
      </c>
      <c r="C9" s="2"/>
      <c r="D9" s="2"/>
      <c r="E9" s="2"/>
      <c r="F9" s="2"/>
      <c r="G9" s="2"/>
      <c r="H9" s="2"/>
      <c r="I9" s="2"/>
      <c r="J9" s="2"/>
      <c r="K9" s="2"/>
      <c r="L9" s="2"/>
      <c r="M9" s="2"/>
      <c r="N9" s="2"/>
      <c r="O9" s="2"/>
      <c r="P9" s="2"/>
      <c r="Q9" s="2"/>
      <c r="R9" s="2"/>
      <c r="S9" s="2"/>
      <c r="T9" s="2"/>
      <c r="U9" s="2"/>
      <c r="V9" s="2"/>
      <c r="W9" s="2"/>
      <c r="X9" s="2"/>
      <c r="Y9" s="2"/>
      <c r="Z9" s="2"/>
    </row>
    <row r="10" ht="13.5" customHeight="1">
      <c r="A10" s="6" t="s">
        <v>8</v>
      </c>
      <c r="B10" s="7">
        <v>25.0</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6" t="s">
        <v>9</v>
      </c>
      <c r="B11" s="7">
        <v>30.0</v>
      </c>
      <c r="C11" s="2"/>
      <c r="D11" s="2"/>
      <c r="E11" s="2"/>
      <c r="F11" s="2"/>
      <c r="G11" s="2"/>
      <c r="H11" s="2"/>
      <c r="I11" s="2"/>
      <c r="J11" s="2"/>
      <c r="K11" s="2"/>
      <c r="L11" s="2"/>
      <c r="M11" s="2"/>
      <c r="N11" s="2"/>
      <c r="O11" s="2"/>
      <c r="P11" s="2"/>
      <c r="Q11" s="2"/>
      <c r="R11" s="2"/>
      <c r="S11" s="2"/>
      <c r="T11" s="2"/>
      <c r="U11" s="2"/>
      <c r="V11" s="2"/>
      <c r="W11" s="2"/>
      <c r="X11" s="2"/>
      <c r="Y11" s="2"/>
      <c r="Z11" s="2"/>
    </row>
    <row r="12" ht="13.5" customHeight="1">
      <c r="A12" s="6" t="s">
        <v>10</v>
      </c>
      <c r="B12" s="7">
        <v>10.0</v>
      </c>
      <c r="C12" s="2"/>
      <c r="D12" s="2"/>
      <c r="E12" s="2"/>
      <c r="F12" s="2"/>
      <c r="G12" s="2"/>
      <c r="H12" s="2"/>
      <c r="I12" s="2"/>
      <c r="J12" s="2"/>
      <c r="K12" s="2"/>
      <c r="L12" s="2"/>
      <c r="M12" s="2"/>
      <c r="N12" s="2"/>
      <c r="O12" s="2"/>
      <c r="P12" s="2"/>
      <c r="Q12" s="2"/>
      <c r="R12" s="2"/>
      <c r="S12" s="2"/>
      <c r="T12" s="2"/>
      <c r="U12" s="2"/>
      <c r="V12" s="2"/>
      <c r="W12" s="2"/>
      <c r="X12" s="2"/>
      <c r="Y12" s="2"/>
      <c r="Z12" s="2"/>
    </row>
    <row r="13" ht="13.5" customHeight="1">
      <c r="A13" s="6" t="s">
        <v>11</v>
      </c>
      <c r="B13" s="7">
        <v>20.0</v>
      </c>
      <c r="C13" s="2"/>
      <c r="D13" s="2"/>
      <c r="E13" s="2"/>
      <c r="F13" s="2"/>
      <c r="G13" s="2"/>
      <c r="H13" s="2"/>
      <c r="I13" s="2"/>
      <c r="J13" s="2"/>
      <c r="K13" s="2"/>
      <c r="L13" s="2"/>
      <c r="M13" s="2"/>
      <c r="N13" s="2"/>
      <c r="O13" s="2"/>
      <c r="P13" s="2"/>
      <c r="Q13" s="2"/>
      <c r="R13" s="2"/>
      <c r="S13" s="2"/>
      <c r="T13" s="2"/>
      <c r="U13" s="2"/>
      <c r="V13" s="2"/>
      <c r="W13" s="2"/>
      <c r="X13" s="2"/>
      <c r="Y13" s="2"/>
      <c r="Z13" s="2"/>
    </row>
    <row r="14" ht="13.5" customHeight="1">
      <c r="A14" s="6" t="s">
        <v>12</v>
      </c>
      <c r="B14" s="7">
        <v>40.0</v>
      </c>
      <c r="C14" s="2"/>
      <c r="D14" s="2"/>
      <c r="E14" s="2"/>
      <c r="F14" s="2"/>
      <c r="G14" s="2"/>
      <c r="H14" s="2"/>
      <c r="I14" s="2"/>
      <c r="J14" s="2"/>
      <c r="K14" s="2"/>
      <c r="L14" s="2"/>
      <c r="M14" s="2"/>
      <c r="N14" s="2"/>
      <c r="O14" s="2"/>
      <c r="P14" s="2"/>
      <c r="Q14" s="2"/>
      <c r="R14" s="2"/>
      <c r="S14" s="2"/>
      <c r="T14" s="2"/>
      <c r="U14" s="2"/>
      <c r="V14" s="2"/>
      <c r="W14" s="2"/>
      <c r="X14" s="2"/>
      <c r="Y14" s="2"/>
      <c r="Z14" s="2"/>
    </row>
    <row r="15" ht="13.5" customHeight="1">
      <c r="A15" s="8" t="s">
        <v>13</v>
      </c>
      <c r="B15" s="9">
        <v>125.0</v>
      </c>
      <c r="C15" s="2"/>
      <c r="D15" s="2"/>
      <c r="E15" s="2"/>
      <c r="F15" s="2"/>
      <c r="G15" s="2"/>
      <c r="H15" s="2"/>
      <c r="I15" s="2"/>
      <c r="J15" s="2"/>
      <c r="K15" s="2"/>
      <c r="L15" s="2"/>
      <c r="M15" s="2"/>
      <c r="N15" s="2"/>
      <c r="O15" s="2"/>
      <c r="P15" s="2"/>
      <c r="Q15" s="2"/>
      <c r="R15" s="2"/>
      <c r="S15" s="2"/>
      <c r="T15" s="2"/>
      <c r="U15" s="2"/>
      <c r="V15" s="2"/>
      <c r="W15" s="2"/>
      <c r="X15" s="2"/>
      <c r="Y15" s="2"/>
      <c r="Z15" s="2"/>
    </row>
    <row r="16" ht="13.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3.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3.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3.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3.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3.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43"/>
    <col customWidth="1" min="2" max="2" width="7.43"/>
    <col customWidth="1" min="3" max="3" width="9.86"/>
    <col customWidth="1" min="4" max="4" width="11.0"/>
    <col customWidth="1" min="5" max="5" width="9.14"/>
    <col customWidth="1" min="6" max="6" width="10.43"/>
    <col customWidth="1" min="7" max="9" width="12.86"/>
    <col customWidth="1" min="10" max="12" width="13.0"/>
    <col customWidth="1" min="13" max="15" width="14.14"/>
    <col customWidth="1" min="16" max="18" width="14.43"/>
    <col customWidth="1" min="19" max="20" width="18.86"/>
    <col customWidth="1" min="21" max="23" width="19.0"/>
    <col customWidth="1" min="24" max="24" width="12.57"/>
    <col customWidth="1" min="25" max="26" width="9.0"/>
  </cols>
  <sheetData>
    <row r="1" ht="14.25" customHeight="1">
      <c r="A1" s="10" t="s">
        <v>14</v>
      </c>
      <c r="B1" s="10" t="s">
        <v>15</v>
      </c>
      <c r="C1" s="10" t="s">
        <v>16</v>
      </c>
      <c r="D1" s="11" t="s">
        <v>17</v>
      </c>
      <c r="E1" s="10" t="s">
        <v>18</v>
      </c>
      <c r="F1" s="11" t="s">
        <v>19</v>
      </c>
      <c r="G1" s="12" t="s">
        <v>20</v>
      </c>
      <c r="H1" s="13" t="s">
        <v>21</v>
      </c>
      <c r="I1" s="12" t="s">
        <v>22</v>
      </c>
      <c r="J1" s="14" t="s">
        <v>23</v>
      </c>
      <c r="K1" s="14" t="s">
        <v>24</v>
      </c>
      <c r="L1" s="14" t="s">
        <v>25</v>
      </c>
      <c r="M1" s="15" t="s">
        <v>26</v>
      </c>
      <c r="N1" s="15" t="s">
        <v>27</v>
      </c>
      <c r="O1" s="15" t="s">
        <v>28</v>
      </c>
      <c r="P1" s="14" t="s">
        <v>29</v>
      </c>
      <c r="Q1" s="14" t="s">
        <v>30</v>
      </c>
      <c r="R1" s="14" t="s">
        <v>31</v>
      </c>
      <c r="S1" s="15" t="s">
        <v>32</v>
      </c>
      <c r="T1" s="15" t="s">
        <v>33</v>
      </c>
      <c r="U1" s="14" t="s">
        <v>34</v>
      </c>
      <c r="V1" s="14" t="s">
        <v>35</v>
      </c>
      <c r="W1" s="14" t="s">
        <v>36</v>
      </c>
      <c r="X1" s="16" t="s">
        <v>37</v>
      </c>
      <c r="Y1" s="16"/>
      <c r="Z1" s="16"/>
    </row>
    <row r="2">
      <c r="A2" s="3" t="s">
        <v>38</v>
      </c>
      <c r="B2" s="3">
        <v>20000.0</v>
      </c>
      <c r="C2" s="3" t="s">
        <v>39</v>
      </c>
      <c r="D2" s="17">
        <v>0.0</v>
      </c>
      <c r="E2" s="3" t="s">
        <v>40</v>
      </c>
      <c r="F2" s="17">
        <v>0.999988425925926</v>
      </c>
      <c r="G2" s="3">
        <v>2.7</v>
      </c>
      <c r="H2" s="3">
        <v>3.6</v>
      </c>
      <c r="I2" s="3">
        <v>4.2</v>
      </c>
      <c r="J2" s="3">
        <v>-1.0</v>
      </c>
      <c r="K2" s="3">
        <v>-1.0</v>
      </c>
      <c r="L2" s="3">
        <v>-1.0</v>
      </c>
      <c r="M2" s="3">
        <v>5.3</v>
      </c>
      <c r="N2" s="3">
        <v>7.6</v>
      </c>
      <c r="O2" s="3">
        <v>8.9</v>
      </c>
      <c r="P2" s="3">
        <v>2.7</v>
      </c>
      <c r="Q2" s="3">
        <v>3.6</v>
      </c>
      <c r="R2" s="3">
        <v>4.2</v>
      </c>
      <c r="S2" s="3">
        <v>7.6</v>
      </c>
      <c r="T2" s="3">
        <v>8.9</v>
      </c>
      <c r="U2" s="3">
        <v>3.6</v>
      </c>
      <c r="V2" s="3">
        <v>4.2</v>
      </c>
      <c r="W2" s="3">
        <v>4.2</v>
      </c>
      <c r="X2" s="18">
        <v>45051.0</v>
      </c>
      <c r="Y2" s="3"/>
      <c r="Z2" s="3"/>
    </row>
    <row r="3" ht="14.25" customHeight="1">
      <c r="A3" s="3" t="s">
        <v>41</v>
      </c>
      <c r="B3" s="3">
        <v>20002.0</v>
      </c>
      <c r="C3" s="3" t="s">
        <v>39</v>
      </c>
      <c r="D3" s="17">
        <v>0.0</v>
      </c>
      <c r="E3" s="3" t="s">
        <v>40</v>
      </c>
      <c r="F3" s="17">
        <v>0.999988425925926</v>
      </c>
      <c r="G3" s="3">
        <v>2.7</v>
      </c>
      <c r="H3" s="3">
        <v>3.6</v>
      </c>
      <c r="I3" s="3">
        <v>4.2</v>
      </c>
      <c r="J3" s="3">
        <v>-1.0</v>
      </c>
      <c r="K3" s="3">
        <v>-1.0</v>
      </c>
      <c r="L3" s="3">
        <v>-1.0</v>
      </c>
      <c r="M3" s="3">
        <v>5.3</v>
      </c>
      <c r="N3" s="3">
        <v>7.6</v>
      </c>
      <c r="O3" s="3">
        <v>8.9</v>
      </c>
      <c r="P3" s="3">
        <v>2.7</v>
      </c>
      <c r="Q3" s="3">
        <v>3.6</v>
      </c>
      <c r="R3" s="3">
        <v>4.2</v>
      </c>
      <c r="S3" s="3">
        <v>7.6</v>
      </c>
      <c r="T3" s="3">
        <v>8.9</v>
      </c>
      <c r="U3" s="3">
        <v>3.6</v>
      </c>
      <c r="V3" s="3">
        <v>4.2</v>
      </c>
      <c r="W3" s="3">
        <v>4.2</v>
      </c>
      <c r="X3" s="18">
        <v>45048.0</v>
      </c>
      <c r="Y3" s="3"/>
      <c r="Z3" s="3"/>
    </row>
    <row r="4">
      <c r="A4" s="3" t="s">
        <v>42</v>
      </c>
      <c r="B4" s="3">
        <v>20004.0</v>
      </c>
      <c r="C4" s="3" t="s">
        <v>39</v>
      </c>
      <c r="D4" s="17">
        <v>0.0</v>
      </c>
      <c r="E4" s="3" t="s">
        <v>40</v>
      </c>
      <c r="F4" s="17">
        <v>0.999988425925926</v>
      </c>
      <c r="G4" s="3">
        <v>3.6</v>
      </c>
      <c r="H4" s="3">
        <v>5.4</v>
      </c>
      <c r="I4" s="3">
        <v>5.8</v>
      </c>
      <c r="J4" s="3">
        <v>-1.0</v>
      </c>
      <c r="K4" s="3">
        <v>-1.0</v>
      </c>
      <c r="L4" s="3">
        <v>-1.0</v>
      </c>
      <c r="M4" s="3">
        <v>7.6</v>
      </c>
      <c r="N4" s="3">
        <v>11.1</v>
      </c>
      <c r="O4" s="3">
        <v>12.2</v>
      </c>
      <c r="P4" s="3">
        <v>3.6</v>
      </c>
      <c r="Q4" s="3">
        <v>5.4</v>
      </c>
      <c r="R4" s="3">
        <v>5.8</v>
      </c>
      <c r="S4" s="3">
        <v>11.1</v>
      </c>
      <c r="T4" s="3">
        <v>12.2</v>
      </c>
      <c r="U4" s="3">
        <v>5.4</v>
      </c>
      <c r="V4" s="3">
        <v>5.8</v>
      </c>
      <c r="W4" s="3">
        <v>5.8</v>
      </c>
      <c r="X4" s="18">
        <v>45055.0</v>
      </c>
      <c r="Y4" s="3"/>
      <c r="Z4" s="3"/>
    </row>
    <row r="5">
      <c r="A5" s="3" t="s">
        <v>43</v>
      </c>
      <c r="B5" s="3">
        <v>20006.0</v>
      </c>
      <c r="C5" s="3" t="s">
        <v>39</v>
      </c>
      <c r="D5" s="17">
        <v>0.0</v>
      </c>
      <c r="E5" s="3" t="s">
        <v>40</v>
      </c>
      <c r="F5" s="17">
        <v>0.999988425925926</v>
      </c>
      <c r="G5" s="3">
        <v>4.9</v>
      </c>
      <c r="H5" s="3">
        <v>6.6</v>
      </c>
      <c r="I5" s="3">
        <v>8.1</v>
      </c>
      <c r="J5" s="3">
        <v>-1.0</v>
      </c>
      <c r="K5" s="3">
        <v>-1.0</v>
      </c>
      <c r="L5" s="3">
        <v>-1.0</v>
      </c>
      <c r="M5" s="3">
        <v>10.0</v>
      </c>
      <c r="N5" s="3">
        <v>13.3</v>
      </c>
      <c r="O5" s="3">
        <v>17.0</v>
      </c>
      <c r="P5" s="3">
        <v>4.9</v>
      </c>
      <c r="Q5" s="3">
        <v>6.6</v>
      </c>
      <c r="R5" s="3">
        <v>8.1</v>
      </c>
      <c r="S5" s="3">
        <v>13.3</v>
      </c>
      <c r="T5" s="3">
        <v>17.0</v>
      </c>
      <c r="U5" s="3">
        <v>6.6</v>
      </c>
      <c r="V5" s="3">
        <v>8.1</v>
      </c>
      <c r="W5" s="3">
        <v>8.1</v>
      </c>
      <c r="X5" s="18">
        <v>45059.0</v>
      </c>
      <c r="Y5" s="3"/>
      <c r="Z5" s="3"/>
    </row>
    <row r="6">
      <c r="A6" s="3" t="s">
        <v>44</v>
      </c>
      <c r="B6" s="3">
        <v>20008.0</v>
      </c>
      <c r="C6" s="3" t="s">
        <v>39</v>
      </c>
      <c r="D6" s="17">
        <v>0.0</v>
      </c>
      <c r="E6" s="3" t="s">
        <v>40</v>
      </c>
      <c r="F6" s="17">
        <v>0.999988425925926</v>
      </c>
      <c r="G6" s="3">
        <v>6.6</v>
      </c>
      <c r="H6" s="3">
        <v>8.8</v>
      </c>
      <c r="I6" s="3">
        <v>11.0</v>
      </c>
      <c r="J6" s="3">
        <v>-1.0</v>
      </c>
      <c r="K6" s="3">
        <v>-1.0</v>
      </c>
      <c r="L6" s="3">
        <v>-1.0</v>
      </c>
      <c r="M6" s="3">
        <v>13.3</v>
      </c>
      <c r="N6" s="3">
        <v>18.0</v>
      </c>
      <c r="O6" s="3">
        <v>22.5</v>
      </c>
      <c r="P6" s="3">
        <v>6.6</v>
      </c>
      <c r="Q6" s="3">
        <v>8.8</v>
      </c>
      <c r="R6" s="3">
        <v>11.0</v>
      </c>
      <c r="S6" s="3">
        <v>18.0</v>
      </c>
      <c r="T6" s="3">
        <v>22.5</v>
      </c>
      <c r="U6" s="3">
        <v>8.8</v>
      </c>
      <c r="V6" s="3">
        <v>11.0</v>
      </c>
      <c r="W6" s="3">
        <v>11.0</v>
      </c>
      <c r="X6" s="18">
        <v>45076.0</v>
      </c>
      <c r="Y6" s="3"/>
      <c r="Z6" s="3"/>
    </row>
    <row r="7">
      <c r="A7" s="3" t="s">
        <v>45</v>
      </c>
      <c r="B7" s="3">
        <v>20010.0</v>
      </c>
      <c r="C7" s="3" t="s">
        <v>39</v>
      </c>
      <c r="D7" s="17">
        <v>0.0</v>
      </c>
      <c r="E7" s="3" t="s">
        <v>40</v>
      </c>
      <c r="F7" s="17">
        <v>0.999988425925926</v>
      </c>
      <c r="G7" s="3">
        <v>7.1</v>
      </c>
      <c r="H7" s="3">
        <v>10.4</v>
      </c>
      <c r="I7" s="3">
        <v>12.8</v>
      </c>
      <c r="J7" s="3">
        <v>-1.0</v>
      </c>
      <c r="K7" s="3">
        <v>-1.0</v>
      </c>
      <c r="L7" s="3">
        <v>-1.0</v>
      </c>
      <c r="M7" s="3">
        <v>14.4</v>
      </c>
      <c r="N7" s="3">
        <v>21.5</v>
      </c>
      <c r="O7" s="3">
        <v>26.1</v>
      </c>
      <c r="P7" s="3">
        <v>7.1</v>
      </c>
      <c r="Q7" s="3">
        <v>10.4</v>
      </c>
      <c r="R7" s="3">
        <v>12.8</v>
      </c>
      <c r="S7" s="3">
        <v>21.5</v>
      </c>
      <c r="T7" s="3">
        <v>26.1</v>
      </c>
      <c r="U7" s="3">
        <v>10.4</v>
      </c>
      <c r="V7" s="3">
        <v>12.8</v>
      </c>
      <c r="W7" s="3">
        <v>12.8</v>
      </c>
      <c r="X7" s="18">
        <v>45057.0</v>
      </c>
      <c r="Y7" s="3"/>
      <c r="Z7" s="3"/>
    </row>
    <row r="8">
      <c r="A8" s="3" t="s">
        <v>46</v>
      </c>
      <c r="B8" s="3">
        <v>20012.0</v>
      </c>
      <c r="C8" s="3" t="s">
        <v>39</v>
      </c>
      <c r="D8" s="17">
        <v>0.0</v>
      </c>
      <c r="E8" s="3" t="s">
        <v>40</v>
      </c>
      <c r="F8" s="17">
        <v>0.999988425925926</v>
      </c>
      <c r="G8" s="3">
        <v>9.4</v>
      </c>
      <c r="H8" s="3">
        <v>13.8</v>
      </c>
      <c r="I8" s="3">
        <v>16.1</v>
      </c>
      <c r="J8" s="3">
        <v>-1.0</v>
      </c>
      <c r="K8" s="3">
        <v>-1.0</v>
      </c>
      <c r="L8" s="3">
        <v>-1.0</v>
      </c>
      <c r="M8" s="3">
        <v>19.2</v>
      </c>
      <c r="N8" s="3">
        <v>28.3</v>
      </c>
      <c r="O8" s="3">
        <v>32.8</v>
      </c>
      <c r="P8" s="3">
        <v>9.4</v>
      </c>
      <c r="Q8" s="3">
        <v>13.8</v>
      </c>
      <c r="R8" s="3">
        <v>16.1</v>
      </c>
      <c r="S8" s="3">
        <v>28.3</v>
      </c>
      <c r="T8" s="3">
        <v>32.8</v>
      </c>
      <c r="U8" s="3">
        <v>13.8</v>
      </c>
      <c r="V8" s="3">
        <v>16.1</v>
      </c>
      <c r="W8" s="3">
        <v>16.1</v>
      </c>
      <c r="X8" s="18">
        <v>45052.0</v>
      </c>
      <c r="Y8" s="3"/>
      <c r="Z8" s="3"/>
    </row>
    <row r="9">
      <c r="A9" s="3" t="s">
        <v>47</v>
      </c>
      <c r="B9" s="3">
        <v>20014.0</v>
      </c>
      <c r="C9" s="3" t="s">
        <v>39</v>
      </c>
      <c r="D9" s="17">
        <v>0.0</v>
      </c>
      <c r="E9" s="3" t="s">
        <v>40</v>
      </c>
      <c r="F9" s="17">
        <v>0.999988425925926</v>
      </c>
      <c r="G9" s="3">
        <v>11.6</v>
      </c>
      <c r="H9" s="3">
        <v>17.3</v>
      </c>
      <c r="I9" s="3">
        <v>21.3</v>
      </c>
      <c r="J9" s="3">
        <v>-1.0</v>
      </c>
      <c r="K9" s="3">
        <v>-1.0</v>
      </c>
      <c r="L9" s="3">
        <v>-1.0</v>
      </c>
      <c r="M9" s="3">
        <v>23.6</v>
      </c>
      <c r="N9" s="3">
        <v>35.2</v>
      </c>
      <c r="O9" s="3">
        <v>43.0</v>
      </c>
      <c r="P9" s="3">
        <v>11.6</v>
      </c>
      <c r="Q9" s="3">
        <v>17.3</v>
      </c>
      <c r="R9" s="3">
        <v>21.3</v>
      </c>
      <c r="S9" s="3">
        <v>35.2</v>
      </c>
      <c r="T9" s="3">
        <v>43.0</v>
      </c>
      <c r="U9" s="3">
        <v>17.3</v>
      </c>
      <c r="V9" s="3">
        <v>21.3</v>
      </c>
      <c r="W9" s="3">
        <v>21.3</v>
      </c>
      <c r="X9" s="18">
        <v>45098.0</v>
      </c>
      <c r="Y9" s="3"/>
      <c r="Z9" s="3"/>
    </row>
    <row r="10">
      <c r="A10" s="3" t="s">
        <v>48</v>
      </c>
      <c r="B10" s="3">
        <v>20016.0</v>
      </c>
      <c r="C10" s="3" t="s">
        <v>39</v>
      </c>
      <c r="D10" s="17">
        <v>0.0</v>
      </c>
      <c r="E10" s="3" t="s">
        <v>40</v>
      </c>
      <c r="F10" s="17">
        <v>0.999988425925926</v>
      </c>
      <c r="G10" s="3">
        <v>16.1</v>
      </c>
      <c r="H10" s="3">
        <v>24.1</v>
      </c>
      <c r="I10" s="3">
        <v>29.1</v>
      </c>
      <c r="J10" s="3">
        <v>-1.0</v>
      </c>
      <c r="K10" s="3">
        <v>-1.0</v>
      </c>
      <c r="L10" s="3">
        <v>-1.0</v>
      </c>
      <c r="M10" s="3">
        <v>32.8</v>
      </c>
      <c r="N10" s="3">
        <v>49.0</v>
      </c>
      <c r="O10" s="3">
        <v>59.0</v>
      </c>
      <c r="P10" s="3">
        <v>16.1</v>
      </c>
      <c r="Q10" s="3">
        <v>24.1</v>
      </c>
      <c r="R10" s="3">
        <v>29.1</v>
      </c>
      <c r="S10" s="3">
        <v>49.0</v>
      </c>
      <c r="T10" s="3">
        <v>59.0</v>
      </c>
      <c r="U10" s="3">
        <v>24.1</v>
      </c>
      <c r="V10" s="3">
        <v>29.1</v>
      </c>
      <c r="W10" s="3">
        <v>29.1</v>
      </c>
      <c r="X10" s="18">
        <v>45092.0</v>
      </c>
      <c r="Y10" s="3"/>
      <c r="Z10" s="3"/>
    </row>
    <row r="11">
      <c r="A11" s="3" t="s">
        <v>49</v>
      </c>
      <c r="B11" s="3">
        <v>20018.0</v>
      </c>
      <c r="C11" s="3" t="s">
        <v>39</v>
      </c>
      <c r="D11" s="17">
        <v>0.0</v>
      </c>
      <c r="E11" s="3" t="s">
        <v>40</v>
      </c>
      <c r="F11" s="17">
        <v>0.999988425925926</v>
      </c>
      <c r="G11" s="3">
        <v>18.4</v>
      </c>
      <c r="H11" s="3">
        <v>27.5</v>
      </c>
      <c r="I11" s="3">
        <v>33.8</v>
      </c>
      <c r="J11" s="3">
        <v>-1.0</v>
      </c>
      <c r="K11" s="3">
        <v>-1.0</v>
      </c>
      <c r="L11" s="3">
        <v>-1.0</v>
      </c>
      <c r="M11" s="3">
        <v>37.2</v>
      </c>
      <c r="N11" s="3">
        <v>55.6</v>
      </c>
      <c r="O11" s="3">
        <v>67.9</v>
      </c>
      <c r="P11" s="3">
        <v>18.4</v>
      </c>
      <c r="Q11" s="3">
        <v>27.5</v>
      </c>
      <c r="R11" s="3">
        <v>33.8</v>
      </c>
      <c r="S11" s="3">
        <v>55.6</v>
      </c>
      <c r="T11" s="3">
        <v>67.9</v>
      </c>
      <c r="U11" s="3">
        <v>27.5</v>
      </c>
      <c r="V11" s="3">
        <v>33.8</v>
      </c>
      <c r="W11" s="3">
        <v>33.8</v>
      </c>
      <c r="X11" s="18">
        <v>45104.0</v>
      </c>
      <c r="Y11" s="3"/>
      <c r="Z11" s="3"/>
    </row>
    <row r="12">
      <c r="A12" s="3" t="s">
        <v>50</v>
      </c>
      <c r="B12" s="3">
        <v>20020.0</v>
      </c>
      <c r="C12" s="3" t="s">
        <v>39</v>
      </c>
      <c r="D12" s="17">
        <v>0.0</v>
      </c>
      <c r="E12" s="3" t="s">
        <v>40</v>
      </c>
      <c r="F12" s="17">
        <v>0.999988425925926</v>
      </c>
      <c r="G12" s="3">
        <v>0.0</v>
      </c>
      <c r="H12" s="3">
        <v>0.0</v>
      </c>
      <c r="I12" s="3">
        <v>0.0</v>
      </c>
      <c r="J12" s="3">
        <v>0.0</v>
      </c>
      <c r="K12" s="3">
        <v>0.0</v>
      </c>
      <c r="L12" s="3">
        <v>0.0</v>
      </c>
      <c r="M12" s="3">
        <v>0.0</v>
      </c>
      <c r="N12" s="3">
        <v>0.0</v>
      </c>
      <c r="O12" s="3">
        <v>0.0</v>
      </c>
      <c r="P12" s="3">
        <v>0.0</v>
      </c>
      <c r="Q12" s="3">
        <v>0.0</v>
      </c>
      <c r="R12" s="3">
        <v>0.0</v>
      </c>
      <c r="S12" s="3">
        <v>0.0</v>
      </c>
      <c r="T12" s="3">
        <v>0.0</v>
      </c>
      <c r="U12" s="3">
        <v>0.0</v>
      </c>
      <c r="V12" s="3">
        <v>0.0</v>
      </c>
      <c r="W12" s="3">
        <v>0.0</v>
      </c>
      <c r="X12" s="18">
        <v>45116.0</v>
      </c>
      <c r="Y12" s="3"/>
      <c r="Z12" s="3"/>
    </row>
    <row r="13">
      <c r="A13" s="3" t="s">
        <v>51</v>
      </c>
      <c r="B13" s="3">
        <v>20022.0</v>
      </c>
      <c r="C13" s="3" t="s">
        <v>39</v>
      </c>
      <c r="D13" s="17">
        <v>0.0</v>
      </c>
      <c r="E13" s="3" t="s">
        <v>40</v>
      </c>
      <c r="F13" s="17">
        <v>0.999988425925926</v>
      </c>
      <c r="G13" s="3">
        <v>21.9</v>
      </c>
      <c r="H13" s="3">
        <v>32.1</v>
      </c>
      <c r="I13" s="3">
        <v>40.1</v>
      </c>
      <c r="J13" s="3">
        <v>-1.0</v>
      </c>
      <c r="K13" s="3">
        <v>-1.0</v>
      </c>
      <c r="L13" s="3">
        <v>-1.0</v>
      </c>
      <c r="M13" s="3">
        <v>42.3</v>
      </c>
      <c r="N13" s="3">
        <v>61.5</v>
      </c>
      <c r="O13" s="3">
        <v>76.6</v>
      </c>
      <c r="P13" s="3">
        <v>21.9</v>
      </c>
      <c r="Q13" s="3">
        <v>32.1</v>
      </c>
      <c r="R13" s="3">
        <v>40.1</v>
      </c>
      <c r="S13" s="3">
        <v>61.5</v>
      </c>
      <c r="T13" s="3">
        <v>76.6</v>
      </c>
      <c r="U13" s="3">
        <v>32.1</v>
      </c>
      <c r="V13" s="3">
        <v>40.1</v>
      </c>
      <c r="W13" s="3">
        <v>40.1</v>
      </c>
      <c r="X13" s="18">
        <v>45110.0</v>
      </c>
      <c r="Y13" s="3"/>
      <c r="Z13" s="3"/>
    </row>
    <row r="14">
      <c r="A14" s="3" t="s">
        <v>52</v>
      </c>
      <c r="B14" s="3">
        <v>20024.0</v>
      </c>
      <c r="C14" s="3" t="s">
        <v>39</v>
      </c>
      <c r="D14" s="17">
        <v>0.0</v>
      </c>
      <c r="E14" s="3" t="s">
        <v>40</v>
      </c>
      <c r="F14" s="17">
        <v>0.999988425925926</v>
      </c>
      <c r="G14" s="3">
        <v>23.5</v>
      </c>
      <c r="H14" s="3">
        <v>34.7</v>
      </c>
      <c r="I14" s="3">
        <v>42.7</v>
      </c>
      <c r="J14" s="3">
        <v>-1.0</v>
      </c>
      <c r="K14" s="3">
        <v>-1.0</v>
      </c>
      <c r="L14" s="3">
        <v>-1.0</v>
      </c>
      <c r="M14" s="3">
        <v>47.7</v>
      </c>
      <c r="N14" s="3">
        <v>70.8</v>
      </c>
      <c r="O14" s="3">
        <v>86.6</v>
      </c>
      <c r="P14" s="3">
        <v>23.5</v>
      </c>
      <c r="Q14" s="3">
        <v>34.7</v>
      </c>
      <c r="R14" s="3">
        <v>42.7</v>
      </c>
      <c r="S14" s="3">
        <v>70.8</v>
      </c>
      <c r="T14" s="3">
        <v>86.6</v>
      </c>
      <c r="U14" s="3">
        <v>34.7</v>
      </c>
      <c r="V14" s="3">
        <v>42.7</v>
      </c>
      <c r="W14" s="3">
        <v>42.7</v>
      </c>
      <c r="X14" s="18">
        <v>45095.0</v>
      </c>
      <c r="Y14" s="3"/>
      <c r="Z14" s="3"/>
    </row>
    <row r="15">
      <c r="A15" s="3" t="s">
        <v>53</v>
      </c>
      <c r="B15" s="3">
        <v>20026.0</v>
      </c>
      <c r="C15" s="3" t="s">
        <v>39</v>
      </c>
      <c r="D15" s="17">
        <v>0.0</v>
      </c>
      <c r="E15" s="3" t="s">
        <v>40</v>
      </c>
      <c r="F15" s="17">
        <v>0.999988425925926</v>
      </c>
      <c r="G15" s="3">
        <v>26.8</v>
      </c>
      <c r="H15" s="3">
        <v>39.3</v>
      </c>
      <c r="I15" s="3">
        <v>47.9</v>
      </c>
      <c r="J15" s="3">
        <v>-1.0</v>
      </c>
      <c r="K15" s="3">
        <v>-1.0</v>
      </c>
      <c r="L15" s="3">
        <v>-1.0</v>
      </c>
      <c r="M15" s="3">
        <v>54.6</v>
      </c>
      <c r="N15" s="3">
        <v>79.6</v>
      </c>
      <c r="O15" s="3">
        <v>96.8</v>
      </c>
      <c r="P15" s="3">
        <v>26.8</v>
      </c>
      <c r="Q15" s="3">
        <v>39.3</v>
      </c>
      <c r="R15" s="3">
        <v>47.9</v>
      </c>
      <c r="S15" s="3">
        <v>79.6</v>
      </c>
      <c r="T15" s="3">
        <v>96.8</v>
      </c>
      <c r="U15" s="3">
        <v>39.3</v>
      </c>
      <c r="V15" s="3">
        <v>47.9</v>
      </c>
      <c r="W15" s="3">
        <v>47.9</v>
      </c>
      <c r="X15" s="18">
        <v>45113.0</v>
      </c>
      <c r="Y15" s="3"/>
      <c r="Z15" s="3"/>
    </row>
    <row r="16">
      <c r="A16" s="3" t="s">
        <v>54</v>
      </c>
      <c r="B16" s="3">
        <v>20028.0</v>
      </c>
      <c r="C16" s="3" t="s">
        <v>39</v>
      </c>
      <c r="D16" s="17">
        <v>0.0</v>
      </c>
      <c r="E16" s="3" t="s">
        <v>40</v>
      </c>
      <c r="F16" s="17">
        <v>0.999988425925926</v>
      </c>
      <c r="G16" s="3">
        <v>28.0</v>
      </c>
      <c r="H16" s="3">
        <v>41.0</v>
      </c>
      <c r="I16" s="3">
        <v>50.1</v>
      </c>
      <c r="J16" s="3">
        <v>-1.0</v>
      </c>
      <c r="K16" s="3">
        <v>-1.0</v>
      </c>
      <c r="L16" s="3">
        <v>-1.0</v>
      </c>
      <c r="M16" s="3">
        <v>56.7</v>
      </c>
      <c r="N16" s="3">
        <v>83.2</v>
      </c>
      <c r="O16" s="3">
        <v>101.3</v>
      </c>
      <c r="P16" s="3">
        <v>28.0</v>
      </c>
      <c r="Q16" s="3">
        <v>41.0</v>
      </c>
      <c r="R16" s="3">
        <v>50.1</v>
      </c>
      <c r="S16" s="3">
        <v>83.2</v>
      </c>
      <c r="T16" s="3">
        <v>101.3</v>
      </c>
      <c r="U16" s="3">
        <v>41.0</v>
      </c>
      <c r="V16" s="3">
        <v>50.1</v>
      </c>
      <c r="W16" s="3">
        <v>50.1</v>
      </c>
      <c r="X16" s="18">
        <v>45063.0</v>
      </c>
      <c r="Y16" s="3"/>
      <c r="Z16" s="3"/>
    </row>
    <row r="17">
      <c r="A17" s="3" t="s">
        <v>55</v>
      </c>
      <c r="B17" s="3">
        <v>20030.0</v>
      </c>
      <c r="C17" s="3" t="s">
        <v>39</v>
      </c>
      <c r="D17" s="17">
        <v>0.0</v>
      </c>
      <c r="E17" s="3" t="s">
        <v>40</v>
      </c>
      <c r="F17" s="17">
        <v>0.999988425925926</v>
      </c>
      <c r="G17" s="3">
        <v>28.5</v>
      </c>
      <c r="H17" s="3">
        <v>42.3</v>
      </c>
      <c r="I17" s="3">
        <v>52.3</v>
      </c>
      <c r="J17" s="3">
        <v>-1.0</v>
      </c>
      <c r="K17" s="3">
        <v>-1.0</v>
      </c>
      <c r="L17" s="3">
        <v>-1.0</v>
      </c>
      <c r="M17" s="3">
        <v>58.3</v>
      </c>
      <c r="N17" s="3">
        <v>85.4</v>
      </c>
      <c r="O17" s="3">
        <v>106.1</v>
      </c>
      <c r="P17" s="3">
        <v>28.5</v>
      </c>
      <c r="Q17" s="3">
        <v>42.3</v>
      </c>
      <c r="R17" s="3">
        <v>52.3</v>
      </c>
      <c r="S17" s="3">
        <v>85.4</v>
      </c>
      <c r="T17" s="3">
        <v>106.1</v>
      </c>
      <c r="U17" s="3">
        <v>42.3</v>
      </c>
      <c r="V17" s="3">
        <v>52.3</v>
      </c>
      <c r="W17" s="3">
        <v>52.3</v>
      </c>
      <c r="X17" s="18">
        <v>45071.0</v>
      </c>
      <c r="Y17" s="3"/>
      <c r="Z17" s="3"/>
    </row>
    <row r="18">
      <c r="A18" s="3" t="s">
        <v>56</v>
      </c>
      <c r="B18" s="3">
        <v>20032.0</v>
      </c>
      <c r="C18" s="3" t="s">
        <v>39</v>
      </c>
      <c r="D18" s="17">
        <v>0.0</v>
      </c>
      <c r="E18" s="3" t="s">
        <v>40</v>
      </c>
      <c r="F18" s="17">
        <v>0.999988425925926</v>
      </c>
      <c r="G18" s="3">
        <v>29.1</v>
      </c>
      <c r="H18" s="3">
        <v>43.3</v>
      </c>
      <c r="I18" s="3">
        <v>53.7</v>
      </c>
      <c r="J18" s="3">
        <v>-1.0</v>
      </c>
      <c r="K18" s="3">
        <v>-1.0</v>
      </c>
      <c r="L18" s="3">
        <v>-1.0</v>
      </c>
      <c r="M18" s="3">
        <v>59.0</v>
      </c>
      <c r="N18" s="3">
        <v>87.6</v>
      </c>
      <c r="O18" s="3">
        <v>108.8</v>
      </c>
      <c r="P18" s="3">
        <v>29.1</v>
      </c>
      <c r="Q18" s="3">
        <v>43.3</v>
      </c>
      <c r="R18" s="3">
        <v>53.7</v>
      </c>
      <c r="S18" s="3">
        <v>87.6</v>
      </c>
      <c r="T18" s="3">
        <v>108.8</v>
      </c>
      <c r="U18" s="3">
        <v>43.3</v>
      </c>
      <c r="V18" s="3">
        <v>53.7</v>
      </c>
      <c r="W18" s="3">
        <v>53.7</v>
      </c>
      <c r="X18" s="18">
        <v>45085.0</v>
      </c>
      <c r="Y18" s="3"/>
      <c r="Z18" s="3"/>
    </row>
    <row r="19">
      <c r="A19" s="3" t="s">
        <v>57</v>
      </c>
      <c r="B19" s="3">
        <v>20034.0</v>
      </c>
      <c r="C19" s="3" t="s">
        <v>39</v>
      </c>
      <c r="D19" s="17">
        <v>0.0</v>
      </c>
      <c r="E19" s="3" t="s">
        <v>40</v>
      </c>
      <c r="F19" s="17">
        <v>0.999988425925926</v>
      </c>
      <c r="G19" s="3">
        <v>30.7</v>
      </c>
      <c r="H19" s="3">
        <v>45.5</v>
      </c>
      <c r="I19" s="3">
        <v>57.0</v>
      </c>
      <c r="J19" s="3">
        <v>-1.0</v>
      </c>
      <c r="K19" s="3">
        <v>-1.0</v>
      </c>
      <c r="L19" s="3">
        <v>-1.0</v>
      </c>
      <c r="M19" s="3">
        <v>62.5</v>
      </c>
      <c r="N19" s="3">
        <v>92.1</v>
      </c>
      <c r="O19" s="3">
        <v>115.1</v>
      </c>
      <c r="P19" s="3">
        <v>30.7</v>
      </c>
      <c r="Q19" s="3">
        <v>45.5</v>
      </c>
      <c r="R19" s="3">
        <v>57.0</v>
      </c>
      <c r="S19" s="3">
        <v>92.1</v>
      </c>
      <c r="T19" s="3">
        <v>115.1</v>
      </c>
      <c r="U19" s="3">
        <v>45.5</v>
      </c>
      <c r="V19" s="3">
        <v>57.0</v>
      </c>
      <c r="W19" s="3">
        <v>57.0</v>
      </c>
      <c r="X19" s="18">
        <v>45099.0</v>
      </c>
      <c r="Y19" s="3"/>
      <c r="Z19" s="3"/>
    </row>
    <row r="20">
      <c r="A20" s="3" t="s">
        <v>58</v>
      </c>
      <c r="B20" s="3">
        <v>20036.0</v>
      </c>
      <c r="C20" s="3" t="s">
        <v>39</v>
      </c>
      <c r="D20" s="17">
        <v>0.0</v>
      </c>
      <c r="E20" s="3" t="s">
        <v>40</v>
      </c>
      <c r="F20" s="17">
        <v>0.999988425925926</v>
      </c>
      <c r="G20" s="3">
        <v>33.8</v>
      </c>
      <c r="H20" s="3">
        <v>50.1</v>
      </c>
      <c r="I20" s="3">
        <v>61.4</v>
      </c>
      <c r="J20" s="3">
        <v>-1.0</v>
      </c>
      <c r="K20" s="3">
        <v>-1.0</v>
      </c>
      <c r="L20" s="3">
        <v>-1.0</v>
      </c>
      <c r="M20" s="3">
        <v>67.9</v>
      </c>
      <c r="N20" s="3">
        <v>101.3</v>
      </c>
      <c r="O20" s="3">
        <v>124.4</v>
      </c>
      <c r="P20" s="3">
        <v>33.8</v>
      </c>
      <c r="Q20" s="3">
        <v>50.1</v>
      </c>
      <c r="R20" s="3">
        <v>61.4</v>
      </c>
      <c r="S20" s="3">
        <v>101.3</v>
      </c>
      <c r="T20" s="3">
        <v>124.4</v>
      </c>
      <c r="U20" s="3">
        <v>50.1</v>
      </c>
      <c r="V20" s="3">
        <v>61.4</v>
      </c>
      <c r="W20" s="3">
        <v>61.4</v>
      </c>
      <c r="X20" s="18">
        <v>45091.0</v>
      </c>
      <c r="Y20" s="3"/>
      <c r="Z20" s="3"/>
    </row>
    <row r="21" ht="15.75" customHeight="1">
      <c r="A21" s="3" t="s">
        <v>59</v>
      </c>
      <c r="B21" s="3">
        <v>20038.0</v>
      </c>
      <c r="C21" s="3" t="s">
        <v>39</v>
      </c>
      <c r="D21" s="17">
        <v>0.0</v>
      </c>
      <c r="E21" s="3" t="s">
        <v>40</v>
      </c>
      <c r="F21" s="17">
        <v>0.999988425925926</v>
      </c>
      <c r="G21" s="3">
        <v>34.7</v>
      </c>
      <c r="H21" s="3">
        <v>52.3</v>
      </c>
      <c r="I21" s="3">
        <v>63.6</v>
      </c>
      <c r="J21" s="3">
        <v>-1.0</v>
      </c>
      <c r="K21" s="3">
        <v>-1.0</v>
      </c>
      <c r="L21" s="3">
        <v>-1.0</v>
      </c>
      <c r="M21" s="3">
        <v>70.8</v>
      </c>
      <c r="N21" s="3">
        <v>106.1</v>
      </c>
      <c r="O21" s="3">
        <v>128.6</v>
      </c>
      <c r="P21" s="3">
        <v>34.7</v>
      </c>
      <c r="Q21" s="3">
        <v>52.3</v>
      </c>
      <c r="R21" s="3">
        <v>63.6</v>
      </c>
      <c r="S21" s="3">
        <v>106.1</v>
      </c>
      <c r="T21" s="3">
        <v>128.6</v>
      </c>
      <c r="U21" s="3">
        <v>52.3</v>
      </c>
      <c r="V21" s="3">
        <v>63.6</v>
      </c>
      <c r="W21" s="3">
        <v>63.6</v>
      </c>
      <c r="X21" s="18">
        <v>45079.0</v>
      </c>
      <c r="Y21" s="3"/>
      <c r="Z21" s="3"/>
    </row>
    <row r="22" ht="15.75" customHeight="1">
      <c r="A22" s="3" t="s">
        <v>60</v>
      </c>
      <c r="B22" s="3">
        <v>20040.0</v>
      </c>
      <c r="C22" s="3" t="s">
        <v>39</v>
      </c>
      <c r="D22" s="17">
        <v>0.0</v>
      </c>
      <c r="E22" s="3" t="s">
        <v>40</v>
      </c>
      <c r="F22" s="17">
        <v>0.999988425925926</v>
      </c>
      <c r="G22" s="3">
        <v>36.5</v>
      </c>
      <c r="H22" s="3">
        <v>54.6</v>
      </c>
      <c r="I22" s="3">
        <v>65.9</v>
      </c>
      <c r="J22" s="3">
        <v>-1.0</v>
      </c>
      <c r="K22" s="3">
        <v>-1.0</v>
      </c>
      <c r="L22" s="3">
        <v>-1.0</v>
      </c>
      <c r="M22" s="3">
        <v>73.9</v>
      </c>
      <c r="N22" s="3">
        <v>110.3</v>
      </c>
      <c r="O22" s="3">
        <v>133.4</v>
      </c>
      <c r="P22" s="3">
        <v>36.5</v>
      </c>
      <c r="Q22" s="3">
        <v>54.6</v>
      </c>
      <c r="R22" s="3">
        <v>65.9</v>
      </c>
      <c r="S22" s="3">
        <v>110.3</v>
      </c>
      <c r="T22" s="3">
        <v>133.4</v>
      </c>
      <c r="U22" s="3">
        <v>54.6</v>
      </c>
      <c r="V22" s="3">
        <v>65.9</v>
      </c>
      <c r="W22" s="3">
        <v>65.9</v>
      </c>
      <c r="X22" s="18">
        <v>45075.0</v>
      </c>
      <c r="Y22" s="3"/>
      <c r="Z22" s="3"/>
    </row>
    <row r="23" ht="15.75" customHeight="1">
      <c r="A23" s="3" t="s">
        <v>61</v>
      </c>
      <c r="B23" s="3">
        <v>20042.0</v>
      </c>
      <c r="C23" s="3" t="s">
        <v>39</v>
      </c>
      <c r="D23" s="17">
        <v>0.0</v>
      </c>
      <c r="E23" s="3" t="s">
        <v>40</v>
      </c>
      <c r="F23" s="17">
        <v>0.999988425925926</v>
      </c>
      <c r="G23" s="3">
        <v>38.0</v>
      </c>
      <c r="H23" s="3">
        <v>57.2</v>
      </c>
      <c r="I23" s="3">
        <v>68.7</v>
      </c>
      <c r="J23" s="3">
        <v>-1.0</v>
      </c>
      <c r="K23" s="3">
        <v>-1.0</v>
      </c>
      <c r="L23" s="3">
        <v>-1.0</v>
      </c>
      <c r="M23" s="3">
        <v>76.6</v>
      </c>
      <c r="N23" s="3">
        <v>115.5</v>
      </c>
      <c r="O23" s="3">
        <v>138.8</v>
      </c>
      <c r="P23" s="3">
        <v>38.0</v>
      </c>
      <c r="Q23" s="3">
        <v>57.2</v>
      </c>
      <c r="R23" s="3">
        <v>68.7</v>
      </c>
      <c r="S23" s="3">
        <v>115.5</v>
      </c>
      <c r="T23" s="3">
        <v>138.8</v>
      </c>
      <c r="U23" s="3">
        <v>57.2</v>
      </c>
      <c r="V23" s="3">
        <v>68.7</v>
      </c>
      <c r="W23" s="3">
        <v>68.7</v>
      </c>
      <c r="X23" s="18">
        <v>45110.0</v>
      </c>
      <c r="Y23" s="3"/>
      <c r="Z23" s="3"/>
    </row>
    <row r="24" ht="15.75" customHeight="1">
      <c r="A24" s="3" t="s">
        <v>62</v>
      </c>
      <c r="B24" s="3">
        <v>20044.0</v>
      </c>
      <c r="C24" s="3" t="s">
        <v>39</v>
      </c>
      <c r="D24" s="17">
        <v>0.0</v>
      </c>
      <c r="E24" s="3" t="s">
        <v>40</v>
      </c>
      <c r="F24" s="17">
        <v>0.999988425925926</v>
      </c>
      <c r="G24" s="3">
        <v>38.7</v>
      </c>
      <c r="H24" s="3">
        <v>59.2</v>
      </c>
      <c r="I24" s="3">
        <v>70.4</v>
      </c>
      <c r="J24" s="3">
        <v>-1.0</v>
      </c>
      <c r="K24" s="3">
        <v>-1.0</v>
      </c>
      <c r="L24" s="3">
        <v>-1.0</v>
      </c>
      <c r="M24" s="3">
        <v>78.6</v>
      </c>
      <c r="N24" s="3">
        <v>119.4</v>
      </c>
      <c r="O24" s="3">
        <v>142.5</v>
      </c>
      <c r="P24" s="3">
        <v>38.7</v>
      </c>
      <c r="Q24" s="3">
        <v>59.2</v>
      </c>
      <c r="R24" s="3">
        <v>70.4</v>
      </c>
      <c r="S24" s="3">
        <v>119.4</v>
      </c>
      <c r="T24" s="3">
        <v>142.5</v>
      </c>
      <c r="U24" s="3">
        <v>59.2</v>
      </c>
      <c r="V24" s="3">
        <v>70.4</v>
      </c>
      <c r="W24" s="3">
        <v>70.4</v>
      </c>
      <c r="X24" s="18">
        <v>45114.0</v>
      </c>
      <c r="Y24" s="3"/>
      <c r="Z24" s="3"/>
    </row>
    <row r="25" ht="15.75" customHeight="1">
      <c r="A25" s="3" t="s">
        <v>63</v>
      </c>
      <c r="B25" s="3">
        <v>20046.0</v>
      </c>
      <c r="C25" s="3" t="s">
        <v>39</v>
      </c>
      <c r="D25" s="17">
        <v>0.0</v>
      </c>
      <c r="E25" s="3" t="s">
        <v>40</v>
      </c>
      <c r="F25" s="17">
        <v>0.999988425925926</v>
      </c>
      <c r="G25" s="3">
        <v>40.1</v>
      </c>
      <c r="H25" s="3">
        <v>59.2</v>
      </c>
      <c r="I25" s="3">
        <v>72.8</v>
      </c>
      <c r="J25" s="3">
        <v>-1.0</v>
      </c>
      <c r="K25" s="3">
        <v>-1.0</v>
      </c>
      <c r="L25" s="3">
        <v>-1.0</v>
      </c>
      <c r="M25" s="3">
        <v>80.8</v>
      </c>
      <c r="N25" s="3">
        <v>119.4</v>
      </c>
      <c r="O25" s="3">
        <v>146.8</v>
      </c>
      <c r="P25" s="3">
        <v>40.1</v>
      </c>
      <c r="Q25" s="3">
        <v>59.2</v>
      </c>
      <c r="R25" s="3">
        <v>72.8</v>
      </c>
      <c r="S25" s="3">
        <v>119.4</v>
      </c>
      <c r="T25" s="3">
        <v>146.8</v>
      </c>
      <c r="U25" s="3">
        <v>59.2</v>
      </c>
      <c r="V25" s="3">
        <v>72.8</v>
      </c>
      <c r="W25" s="3">
        <v>72.8</v>
      </c>
      <c r="X25" s="18">
        <v>45118.0</v>
      </c>
      <c r="Y25" s="3"/>
      <c r="Z25" s="3"/>
    </row>
    <row r="26" ht="15.75" customHeight="1">
      <c r="A26" s="3" t="s">
        <v>64</v>
      </c>
      <c r="B26" s="3">
        <v>20048.0</v>
      </c>
      <c r="C26" s="3" t="s">
        <v>39</v>
      </c>
      <c r="D26" s="17">
        <v>0.0</v>
      </c>
      <c r="E26" s="3" t="s">
        <v>40</v>
      </c>
      <c r="F26" s="17">
        <v>0.999988425925926</v>
      </c>
      <c r="G26" s="3">
        <v>0.0</v>
      </c>
      <c r="H26" s="3">
        <v>0.0</v>
      </c>
      <c r="I26" s="3">
        <v>0.0</v>
      </c>
      <c r="J26" s="3">
        <v>0.0</v>
      </c>
      <c r="K26" s="3">
        <v>0.0</v>
      </c>
      <c r="L26" s="3">
        <v>0.0</v>
      </c>
      <c r="M26" s="3">
        <v>0.0</v>
      </c>
      <c r="N26" s="3">
        <v>0.0</v>
      </c>
      <c r="O26" s="3">
        <v>0.0</v>
      </c>
      <c r="P26" s="3">
        <v>0.0</v>
      </c>
      <c r="Q26" s="3">
        <v>0.0</v>
      </c>
      <c r="R26" s="3">
        <v>0.0</v>
      </c>
      <c r="S26" s="3">
        <v>0.0</v>
      </c>
      <c r="T26" s="3">
        <v>0.0</v>
      </c>
      <c r="U26" s="3">
        <v>0.0</v>
      </c>
      <c r="V26" s="3">
        <v>0.0</v>
      </c>
      <c r="W26" s="3">
        <v>0.0</v>
      </c>
      <c r="X26" s="18">
        <v>45142.0</v>
      </c>
      <c r="Y26" s="3"/>
      <c r="Z26" s="3"/>
    </row>
    <row r="27" ht="15.75" customHeight="1">
      <c r="A27" s="3" t="s">
        <v>65</v>
      </c>
      <c r="B27" s="3">
        <v>20050.0</v>
      </c>
      <c r="C27" s="3" t="s">
        <v>39</v>
      </c>
      <c r="D27" s="17">
        <v>0.0</v>
      </c>
      <c r="E27" s="3" t="s">
        <v>40</v>
      </c>
      <c r="F27" s="17">
        <v>0.999988425925926</v>
      </c>
      <c r="G27" s="3">
        <v>41.3</v>
      </c>
      <c r="H27" s="3">
        <v>61.4</v>
      </c>
      <c r="I27" s="3">
        <v>75.0</v>
      </c>
      <c r="J27" s="3">
        <v>-1.0</v>
      </c>
      <c r="K27" s="3">
        <v>-1.0</v>
      </c>
      <c r="L27" s="3">
        <v>-1.0</v>
      </c>
      <c r="M27" s="3">
        <v>83.5</v>
      </c>
      <c r="N27" s="3">
        <v>124.4</v>
      </c>
      <c r="O27" s="3">
        <v>151.5</v>
      </c>
      <c r="P27" s="3">
        <v>41.3</v>
      </c>
      <c r="Q27" s="3">
        <v>61.4</v>
      </c>
      <c r="R27" s="3">
        <v>75.0</v>
      </c>
      <c r="S27" s="3">
        <v>124.4</v>
      </c>
      <c r="T27" s="3">
        <v>151.5</v>
      </c>
      <c r="U27" s="3">
        <v>61.4</v>
      </c>
      <c r="V27" s="3">
        <v>75.0</v>
      </c>
      <c r="W27" s="3">
        <v>75.0</v>
      </c>
      <c r="X27" s="18">
        <v>45146.0</v>
      </c>
      <c r="Y27" s="3"/>
      <c r="Z27" s="3"/>
    </row>
    <row r="28" ht="15.75" customHeight="1">
      <c r="A28" s="3" t="s">
        <v>66</v>
      </c>
      <c r="B28" s="3">
        <v>20052.0</v>
      </c>
      <c r="C28" s="3" t="s">
        <v>39</v>
      </c>
      <c r="D28" s="17">
        <v>0.0</v>
      </c>
      <c r="E28" s="3" t="s">
        <v>40</v>
      </c>
      <c r="F28" s="17">
        <v>0.999988425925926</v>
      </c>
      <c r="G28" s="3">
        <v>42.3</v>
      </c>
      <c r="H28" s="3">
        <v>61.4</v>
      </c>
      <c r="I28" s="3">
        <v>75.0</v>
      </c>
      <c r="J28" s="3">
        <v>-1.0</v>
      </c>
      <c r="K28" s="3">
        <v>-1.0</v>
      </c>
      <c r="L28" s="3">
        <v>-1.0</v>
      </c>
      <c r="M28" s="3">
        <v>85.4</v>
      </c>
      <c r="N28" s="3">
        <v>124.4</v>
      </c>
      <c r="O28" s="3">
        <v>151.5</v>
      </c>
      <c r="P28" s="3">
        <v>42.3</v>
      </c>
      <c r="Q28" s="3">
        <v>61.4</v>
      </c>
      <c r="R28" s="3">
        <v>75.0</v>
      </c>
      <c r="S28" s="3">
        <v>124.4</v>
      </c>
      <c r="T28" s="3">
        <v>151.5</v>
      </c>
      <c r="U28" s="3">
        <v>61.4</v>
      </c>
      <c r="V28" s="3">
        <v>75.0</v>
      </c>
      <c r="W28" s="3">
        <v>75.0</v>
      </c>
      <c r="X28" s="18">
        <v>45108.0</v>
      </c>
      <c r="Y28" s="3"/>
      <c r="Z28" s="3"/>
    </row>
    <row r="29" ht="15.75" customHeight="1">
      <c r="A29" s="3" t="s">
        <v>67</v>
      </c>
      <c r="B29" s="3">
        <v>20054.0</v>
      </c>
      <c r="C29" s="3" t="s">
        <v>39</v>
      </c>
      <c r="D29" s="17">
        <v>0.0</v>
      </c>
      <c r="E29" s="3" t="s">
        <v>40</v>
      </c>
      <c r="F29" s="17">
        <v>0.999988425925926</v>
      </c>
      <c r="G29" s="3">
        <v>43.3</v>
      </c>
      <c r="H29" s="3">
        <v>63.6</v>
      </c>
      <c r="I29" s="3">
        <v>77.2</v>
      </c>
      <c r="J29" s="3">
        <v>-1.0</v>
      </c>
      <c r="K29" s="3">
        <v>-1.0</v>
      </c>
      <c r="L29" s="3">
        <v>-1.0</v>
      </c>
      <c r="M29" s="3">
        <v>87.6</v>
      </c>
      <c r="N29" s="3">
        <v>128.6</v>
      </c>
      <c r="O29" s="3">
        <v>156.4</v>
      </c>
      <c r="P29" s="3">
        <v>43.3</v>
      </c>
      <c r="Q29" s="3">
        <v>63.6</v>
      </c>
      <c r="R29" s="3">
        <v>77.2</v>
      </c>
      <c r="S29" s="3">
        <v>128.6</v>
      </c>
      <c r="T29" s="3">
        <v>156.4</v>
      </c>
      <c r="U29" s="3">
        <v>63.6</v>
      </c>
      <c r="V29" s="3">
        <v>77.2</v>
      </c>
      <c r="W29" s="3">
        <v>77.2</v>
      </c>
      <c r="X29" s="18">
        <v>45153.0</v>
      </c>
      <c r="Y29" s="3"/>
      <c r="Z29" s="3"/>
    </row>
    <row r="30" ht="15.75" customHeight="1">
      <c r="A30" s="3" t="s">
        <v>68</v>
      </c>
      <c r="B30" s="3">
        <v>20058.0</v>
      </c>
      <c r="C30" s="3" t="s">
        <v>39</v>
      </c>
      <c r="D30" s="17">
        <v>0.0</v>
      </c>
      <c r="E30" s="3" t="s">
        <v>40</v>
      </c>
      <c r="F30" s="17">
        <v>0.999988425925926</v>
      </c>
      <c r="G30" s="3">
        <v>-1.0</v>
      </c>
      <c r="H30" s="3">
        <v>-1.0</v>
      </c>
      <c r="I30" s="3">
        <v>-1.0</v>
      </c>
      <c r="J30" s="3">
        <v>-1.0</v>
      </c>
      <c r="K30" s="3">
        <v>-1.0</v>
      </c>
      <c r="L30" s="3">
        <v>-1.0</v>
      </c>
      <c r="M30" s="3">
        <v>-1.0</v>
      </c>
      <c r="N30" s="3">
        <v>-1.0</v>
      </c>
      <c r="O30" s="3">
        <v>-1.0</v>
      </c>
      <c r="P30" s="3">
        <v>-1.0</v>
      </c>
      <c r="Q30" s="3">
        <v>-1.0</v>
      </c>
      <c r="R30" s="3">
        <v>-1.0</v>
      </c>
      <c r="S30" s="3">
        <v>-1.0</v>
      </c>
      <c r="T30" s="3">
        <v>-1.0</v>
      </c>
      <c r="U30" s="3">
        <v>-1.0</v>
      </c>
      <c r="V30" s="3">
        <v>-1.0</v>
      </c>
      <c r="W30" s="3">
        <v>-1.0</v>
      </c>
      <c r="X30" s="18">
        <v>45150.0</v>
      </c>
      <c r="Y30" s="3"/>
      <c r="Z30" s="3"/>
    </row>
    <row r="31" ht="15.75" customHeight="1">
      <c r="A31" s="3" t="s">
        <v>69</v>
      </c>
      <c r="B31" s="3">
        <v>20060.0</v>
      </c>
      <c r="C31" s="3" t="s">
        <v>39</v>
      </c>
      <c r="D31" s="17">
        <v>0.0</v>
      </c>
      <c r="E31" s="3" t="s">
        <v>40</v>
      </c>
      <c r="F31" s="17">
        <v>0.999988425925926</v>
      </c>
      <c r="G31" s="3">
        <v>45.0</v>
      </c>
      <c r="H31" s="3">
        <v>65.9</v>
      </c>
      <c r="I31" s="3">
        <v>79.4</v>
      </c>
      <c r="J31" s="3">
        <v>-1.0</v>
      </c>
      <c r="K31" s="3">
        <v>-1.0</v>
      </c>
      <c r="L31" s="3">
        <v>-1.0</v>
      </c>
      <c r="M31" s="3">
        <v>90.9</v>
      </c>
      <c r="N31" s="3">
        <v>133.4</v>
      </c>
      <c r="O31" s="3">
        <v>160.9</v>
      </c>
      <c r="P31" s="3">
        <v>45.0</v>
      </c>
      <c r="Q31" s="3">
        <v>65.9</v>
      </c>
      <c r="R31" s="3">
        <v>79.4</v>
      </c>
      <c r="S31" s="3">
        <v>133.4</v>
      </c>
      <c r="T31" s="3">
        <v>160.9</v>
      </c>
      <c r="U31" s="3">
        <v>65.9</v>
      </c>
      <c r="V31" s="3">
        <v>79.4</v>
      </c>
      <c r="W31" s="3">
        <v>79.4</v>
      </c>
      <c r="X31" s="18">
        <v>45157.0</v>
      </c>
      <c r="Y31" s="3"/>
      <c r="Z31" s="3"/>
    </row>
    <row r="32" ht="15.75" customHeight="1">
      <c r="A32" s="3" t="s">
        <v>70</v>
      </c>
      <c r="B32" s="3">
        <v>21000.0</v>
      </c>
      <c r="C32" s="3" t="s">
        <v>39</v>
      </c>
      <c r="D32" s="17">
        <v>0.0</v>
      </c>
      <c r="E32" s="3" t="s">
        <v>40</v>
      </c>
      <c r="F32" s="17">
        <v>0.999988425925926</v>
      </c>
      <c r="G32" s="3">
        <v>-1.0</v>
      </c>
      <c r="H32" s="3">
        <v>-1.0</v>
      </c>
      <c r="I32" s="3">
        <v>-1.0</v>
      </c>
      <c r="J32" s="3">
        <v>-1.0</v>
      </c>
      <c r="K32" s="3">
        <v>-1.0</v>
      </c>
      <c r="L32" s="3">
        <v>-1.0</v>
      </c>
      <c r="M32" s="3">
        <v>-1.0</v>
      </c>
      <c r="N32" s="3">
        <v>-1.0</v>
      </c>
      <c r="O32" s="3">
        <v>-1.0</v>
      </c>
      <c r="P32" s="3">
        <v>-1.0</v>
      </c>
      <c r="Q32" s="3">
        <v>-1.0</v>
      </c>
      <c r="R32" s="3">
        <v>-1.0</v>
      </c>
      <c r="S32" s="3">
        <v>-1.0</v>
      </c>
      <c r="T32" s="3">
        <v>-1.0</v>
      </c>
      <c r="U32" s="3">
        <v>-1.0</v>
      </c>
      <c r="V32" s="3">
        <v>-1.0</v>
      </c>
      <c r="W32" s="3">
        <v>-1.0</v>
      </c>
      <c r="X32" s="18">
        <v>45143.0</v>
      </c>
      <c r="Y32" s="3"/>
      <c r="Z32" s="3"/>
    </row>
    <row r="33" ht="15.75" customHeight="1">
      <c r="A33" s="3" t="s">
        <v>71</v>
      </c>
      <c r="B33" s="3">
        <v>21002.0</v>
      </c>
      <c r="C33" s="3" t="s">
        <v>39</v>
      </c>
      <c r="D33" s="17">
        <v>0.0</v>
      </c>
      <c r="E33" s="3" t="s">
        <v>40</v>
      </c>
      <c r="F33" s="17">
        <v>0.999988425925926</v>
      </c>
      <c r="G33" s="3">
        <v>41.5</v>
      </c>
      <c r="H33" s="3">
        <v>61.4</v>
      </c>
      <c r="I33" s="3">
        <v>75.0</v>
      </c>
      <c r="J33" s="3">
        <v>-1.0</v>
      </c>
      <c r="K33" s="3">
        <v>-1.0</v>
      </c>
      <c r="L33" s="3">
        <v>-1.0</v>
      </c>
      <c r="M33" s="3">
        <v>84.6</v>
      </c>
      <c r="N33" s="3">
        <v>124.4</v>
      </c>
      <c r="O33" s="3">
        <v>151.5</v>
      </c>
      <c r="P33" s="3">
        <v>41.5</v>
      </c>
      <c r="Q33" s="3">
        <v>61.4</v>
      </c>
      <c r="R33" s="3">
        <v>75.0</v>
      </c>
      <c r="S33" s="3">
        <v>124.4</v>
      </c>
      <c r="T33" s="3">
        <v>151.5</v>
      </c>
      <c r="U33" s="3">
        <v>61.4</v>
      </c>
      <c r="V33" s="3">
        <v>75.0</v>
      </c>
      <c r="W33" s="3">
        <v>75.0</v>
      </c>
      <c r="X33" s="18">
        <v>45166.0</v>
      </c>
      <c r="Y33" s="3"/>
      <c r="Z33" s="3"/>
    </row>
    <row r="34" ht="15.75" customHeight="1">
      <c r="A34" s="3" t="s">
        <v>72</v>
      </c>
      <c r="B34" s="3">
        <v>21004.0</v>
      </c>
      <c r="C34" s="3" t="s">
        <v>39</v>
      </c>
      <c r="D34" s="17">
        <v>0.0</v>
      </c>
      <c r="E34" s="3" t="s">
        <v>40</v>
      </c>
      <c r="F34" s="17">
        <v>0.999988425925926</v>
      </c>
      <c r="G34" s="3">
        <v>43.3</v>
      </c>
      <c r="H34" s="3">
        <v>63.6</v>
      </c>
      <c r="I34" s="3">
        <v>79.4</v>
      </c>
      <c r="J34" s="3">
        <v>-1.0</v>
      </c>
      <c r="K34" s="3">
        <v>-1.0</v>
      </c>
      <c r="L34" s="3">
        <v>-1.0</v>
      </c>
      <c r="M34" s="3">
        <v>87.6</v>
      </c>
      <c r="N34" s="3">
        <v>128.6</v>
      </c>
      <c r="O34" s="3">
        <v>160.9</v>
      </c>
      <c r="P34" s="3">
        <v>43.3</v>
      </c>
      <c r="Q34" s="3">
        <v>63.6</v>
      </c>
      <c r="R34" s="3">
        <v>79.4</v>
      </c>
      <c r="S34" s="3">
        <v>128.6</v>
      </c>
      <c r="T34" s="3">
        <v>160.9</v>
      </c>
      <c r="U34" s="3">
        <v>63.6</v>
      </c>
      <c r="V34" s="3">
        <v>79.4</v>
      </c>
      <c r="W34" s="3">
        <v>79.4</v>
      </c>
      <c r="X34" s="18">
        <v>45162.0</v>
      </c>
      <c r="Y34" s="3"/>
      <c r="Z34" s="3"/>
    </row>
    <row r="35" ht="15.75" customHeight="1">
      <c r="A35" s="3" t="s">
        <v>73</v>
      </c>
      <c r="B35" s="3">
        <v>21006.0</v>
      </c>
      <c r="C35" s="3" t="s">
        <v>39</v>
      </c>
      <c r="D35" s="17">
        <v>0.0</v>
      </c>
      <c r="E35" s="3" t="s">
        <v>40</v>
      </c>
      <c r="F35" s="17">
        <v>0.999988425925926</v>
      </c>
      <c r="G35" s="3">
        <v>44.5</v>
      </c>
      <c r="H35" s="3">
        <v>65.9</v>
      </c>
      <c r="I35" s="3">
        <v>81.8</v>
      </c>
      <c r="J35" s="3">
        <v>-1.0</v>
      </c>
      <c r="K35" s="3">
        <v>-1.0</v>
      </c>
      <c r="L35" s="3">
        <v>-1.0</v>
      </c>
      <c r="M35" s="3">
        <v>89.9</v>
      </c>
      <c r="N35" s="3">
        <v>133.4</v>
      </c>
      <c r="O35" s="3">
        <v>165.3</v>
      </c>
      <c r="P35" s="3">
        <v>44.5</v>
      </c>
      <c r="Q35" s="3">
        <v>65.9</v>
      </c>
      <c r="R35" s="3">
        <v>81.8</v>
      </c>
      <c r="S35" s="3">
        <v>133.4</v>
      </c>
      <c r="T35" s="3">
        <v>165.3</v>
      </c>
      <c r="U35" s="3">
        <v>65.9</v>
      </c>
      <c r="V35" s="3">
        <v>81.8</v>
      </c>
      <c r="W35" s="3">
        <v>81.8</v>
      </c>
      <c r="X35" s="18">
        <v>45160.0</v>
      </c>
      <c r="Y35" s="3"/>
      <c r="Z35" s="3"/>
    </row>
    <row r="36" ht="15.75" customHeight="1">
      <c r="A36" s="3" t="s">
        <v>74</v>
      </c>
      <c r="B36" s="3">
        <v>21008.0</v>
      </c>
      <c r="C36" s="3" t="s">
        <v>39</v>
      </c>
      <c r="D36" s="17">
        <v>0.0</v>
      </c>
      <c r="E36" s="3" t="s">
        <v>40</v>
      </c>
      <c r="F36" s="17">
        <v>0.999988425925926</v>
      </c>
      <c r="G36" s="3">
        <v>47.3</v>
      </c>
      <c r="H36" s="3">
        <v>70.4</v>
      </c>
      <c r="I36" s="3">
        <v>86.4</v>
      </c>
      <c r="J36" s="3">
        <v>-1.0</v>
      </c>
      <c r="K36" s="3">
        <v>-1.0</v>
      </c>
      <c r="L36" s="3">
        <v>-1.0</v>
      </c>
      <c r="M36" s="3">
        <v>95.6</v>
      </c>
      <c r="N36" s="3">
        <v>142.5</v>
      </c>
      <c r="O36" s="3">
        <v>174.2</v>
      </c>
      <c r="P36" s="3">
        <v>47.3</v>
      </c>
      <c r="Q36" s="3">
        <v>70.4</v>
      </c>
      <c r="R36" s="3">
        <v>86.4</v>
      </c>
      <c r="S36" s="3">
        <v>142.5</v>
      </c>
      <c r="T36" s="3">
        <v>174.2</v>
      </c>
      <c r="U36" s="3">
        <v>70.4</v>
      </c>
      <c r="V36" s="3">
        <v>86.4</v>
      </c>
      <c r="W36" s="3">
        <v>86.4</v>
      </c>
      <c r="X36" s="18">
        <v>45179.0</v>
      </c>
      <c r="Y36" s="3"/>
      <c r="Z36" s="3"/>
    </row>
    <row r="37" ht="15.75" customHeight="1">
      <c r="A37" s="3" t="s">
        <v>75</v>
      </c>
      <c r="B37" s="3">
        <v>21010.0</v>
      </c>
      <c r="C37" s="3" t="s">
        <v>39</v>
      </c>
      <c r="D37" s="17">
        <v>0.0</v>
      </c>
      <c r="E37" s="3" t="s">
        <v>40</v>
      </c>
      <c r="F37" s="17">
        <v>0.999988425925926</v>
      </c>
      <c r="G37" s="3">
        <v>48.3</v>
      </c>
      <c r="H37" s="3">
        <v>72.0</v>
      </c>
      <c r="I37" s="3">
        <v>89.0</v>
      </c>
      <c r="J37" s="3">
        <v>-1.0</v>
      </c>
      <c r="K37" s="3">
        <v>-1.0</v>
      </c>
      <c r="L37" s="3">
        <v>-1.0</v>
      </c>
      <c r="M37" s="3">
        <v>97.9</v>
      </c>
      <c r="N37" s="3">
        <v>145.5</v>
      </c>
      <c r="O37" s="3">
        <v>179.8</v>
      </c>
      <c r="P37" s="3">
        <v>48.3</v>
      </c>
      <c r="Q37" s="3">
        <v>72.0</v>
      </c>
      <c r="R37" s="3">
        <v>89.0</v>
      </c>
      <c r="S37" s="3">
        <v>145.5</v>
      </c>
      <c r="T37" s="3">
        <v>179.8</v>
      </c>
      <c r="U37" s="3">
        <v>72.0</v>
      </c>
      <c r="V37" s="3">
        <v>89.0</v>
      </c>
      <c r="W37" s="3">
        <v>89.0</v>
      </c>
      <c r="X37" s="18">
        <v>45157.0</v>
      </c>
      <c r="Y37" s="3"/>
      <c r="Z37" s="3"/>
    </row>
    <row r="38" ht="15.75" customHeight="1">
      <c r="A38" s="3" t="s">
        <v>76</v>
      </c>
      <c r="B38" s="3">
        <v>21012.0</v>
      </c>
      <c r="C38" s="3" t="s">
        <v>39</v>
      </c>
      <c r="D38" s="17">
        <v>0.0</v>
      </c>
      <c r="E38" s="3" t="s">
        <v>40</v>
      </c>
      <c r="F38" s="17">
        <v>0.999988425925926</v>
      </c>
      <c r="G38" s="3">
        <v>49.1</v>
      </c>
      <c r="H38" s="3">
        <v>72.8</v>
      </c>
      <c r="I38" s="3">
        <v>90.9</v>
      </c>
      <c r="J38" s="3">
        <v>-1.0</v>
      </c>
      <c r="K38" s="3">
        <v>-1.0</v>
      </c>
      <c r="L38" s="3">
        <v>-1.0</v>
      </c>
      <c r="M38" s="3">
        <v>99.5</v>
      </c>
      <c r="N38" s="3">
        <v>146.8</v>
      </c>
      <c r="O38" s="3">
        <v>183.5</v>
      </c>
      <c r="P38" s="3">
        <v>49.1</v>
      </c>
      <c r="Q38" s="3">
        <v>72.8</v>
      </c>
      <c r="R38" s="3">
        <v>90.9</v>
      </c>
      <c r="S38" s="3">
        <v>146.8</v>
      </c>
      <c r="T38" s="3">
        <v>183.5</v>
      </c>
      <c r="U38" s="3">
        <v>72.8</v>
      </c>
      <c r="V38" s="3">
        <v>90.9</v>
      </c>
      <c r="W38" s="3">
        <v>90.9</v>
      </c>
      <c r="X38" s="18">
        <v>45143.0</v>
      </c>
      <c r="Y38" s="3"/>
      <c r="Z38" s="3"/>
    </row>
    <row r="39" ht="15.75" customHeight="1">
      <c r="A39" s="3" t="s">
        <v>77</v>
      </c>
      <c r="B39" s="3">
        <v>21014.0</v>
      </c>
      <c r="C39" s="3" t="s">
        <v>39</v>
      </c>
      <c r="D39" s="17">
        <v>0.0</v>
      </c>
      <c r="E39" s="3" t="s">
        <v>40</v>
      </c>
      <c r="F39" s="17">
        <v>0.999988425925926</v>
      </c>
      <c r="G39" s="3">
        <v>50.6</v>
      </c>
      <c r="H39" s="3">
        <v>75.0</v>
      </c>
      <c r="I39" s="3">
        <v>93.1</v>
      </c>
      <c r="J39" s="3">
        <v>-1.0</v>
      </c>
      <c r="K39" s="3">
        <v>-1.0</v>
      </c>
      <c r="L39" s="3">
        <v>-1.0</v>
      </c>
      <c r="M39" s="3">
        <v>102.6</v>
      </c>
      <c r="N39" s="3">
        <v>151.5</v>
      </c>
      <c r="O39" s="3">
        <v>188.1</v>
      </c>
      <c r="P39" s="3">
        <v>50.6</v>
      </c>
      <c r="Q39" s="3">
        <v>75.0</v>
      </c>
      <c r="R39" s="3">
        <v>93.1</v>
      </c>
      <c r="S39" s="3">
        <v>151.5</v>
      </c>
      <c r="T39" s="3">
        <v>188.1</v>
      </c>
      <c r="U39" s="3">
        <v>75.0</v>
      </c>
      <c r="V39" s="3">
        <v>93.1</v>
      </c>
      <c r="W39" s="3">
        <v>93.1</v>
      </c>
      <c r="X39" s="18">
        <v>45166.0</v>
      </c>
      <c r="Y39" s="3"/>
      <c r="Z39" s="3"/>
    </row>
    <row r="40" ht="15.75" customHeight="1">
      <c r="A40" s="3" t="s">
        <v>78</v>
      </c>
      <c r="B40" s="3">
        <v>21016.0</v>
      </c>
      <c r="C40" s="3" t="s">
        <v>39</v>
      </c>
      <c r="D40" s="17">
        <v>0.0</v>
      </c>
      <c r="E40" s="3" t="s">
        <v>40</v>
      </c>
      <c r="F40" s="17">
        <v>0.999988425925926</v>
      </c>
      <c r="G40" s="3">
        <v>51.8</v>
      </c>
      <c r="H40" s="3">
        <v>77.2</v>
      </c>
      <c r="I40" s="3">
        <v>93.1</v>
      </c>
      <c r="J40" s="3">
        <v>-1.0</v>
      </c>
      <c r="K40" s="3">
        <v>-1.0</v>
      </c>
      <c r="L40" s="3">
        <v>-1.0</v>
      </c>
      <c r="M40" s="3">
        <v>104.5</v>
      </c>
      <c r="N40" s="3">
        <v>156.4</v>
      </c>
      <c r="O40" s="3">
        <v>188.1</v>
      </c>
      <c r="P40" s="3">
        <v>51.8</v>
      </c>
      <c r="Q40" s="3">
        <v>77.2</v>
      </c>
      <c r="R40" s="3">
        <v>93.1</v>
      </c>
      <c r="S40" s="3">
        <v>156.4</v>
      </c>
      <c r="T40" s="3">
        <v>188.1</v>
      </c>
      <c r="U40" s="3">
        <v>77.2</v>
      </c>
      <c r="V40" s="3">
        <v>93.1</v>
      </c>
      <c r="W40" s="3">
        <v>93.1</v>
      </c>
      <c r="X40" s="18">
        <v>45162.0</v>
      </c>
      <c r="Y40" s="3"/>
      <c r="Z40" s="3"/>
    </row>
    <row r="41" ht="15.75" customHeight="1">
      <c r="A41" s="3"/>
      <c r="B41" s="3"/>
      <c r="C41" s="3"/>
      <c r="D41" s="17"/>
      <c r="E41" s="3"/>
      <c r="F41" s="17"/>
      <c r="G41" s="3"/>
      <c r="H41" s="3"/>
      <c r="I41" s="3"/>
      <c r="J41" s="3"/>
      <c r="K41" s="3"/>
      <c r="L41" s="3"/>
      <c r="M41" s="3"/>
      <c r="N41" s="3"/>
      <c r="O41" s="3"/>
      <c r="P41" s="3"/>
      <c r="Q41" s="3"/>
      <c r="R41" s="3"/>
      <c r="S41" s="3"/>
      <c r="T41" s="3"/>
      <c r="U41" s="3"/>
      <c r="V41" s="3"/>
      <c r="W41" s="3"/>
      <c r="X41" s="3"/>
      <c r="Y41" s="3"/>
      <c r="Z41" s="3"/>
    </row>
    <row r="42" ht="15.75" customHeight="1">
      <c r="A42" s="3"/>
      <c r="B42" s="3"/>
      <c r="C42" s="3"/>
      <c r="D42" s="17"/>
      <c r="E42" s="3"/>
      <c r="F42" s="17"/>
      <c r="G42" s="3"/>
      <c r="H42" s="3">
        <f>SUMIF(H1:H40, "&gt;20")</f>
        <v>1473</v>
      </c>
      <c r="I42" s="3"/>
      <c r="J42" s="3"/>
      <c r="K42" s="3"/>
      <c r="L42" s="3"/>
      <c r="M42" s="3"/>
      <c r="N42" s="3"/>
      <c r="O42" s="3"/>
      <c r="P42" s="3"/>
      <c r="Q42" s="3"/>
      <c r="R42" s="3"/>
      <c r="S42" s="3"/>
      <c r="T42" s="3"/>
      <c r="U42" s="3"/>
      <c r="V42" s="3"/>
      <c r="W42" s="3"/>
      <c r="X42" s="3" t="str">
        <f t="array" ref="X42:X81">IF(ISBLANK(X1:X40), "", TEXT(X1:X40, "yyyy-mm-dd"))
</f>
        <v>date</v>
      </c>
      <c r="Y42" s="3"/>
      <c r="Z42" s="3"/>
    </row>
    <row r="43" ht="15.75" customHeight="1">
      <c r="A43" s="3"/>
      <c r="B43" s="3"/>
      <c r="C43" s="3"/>
      <c r="D43" s="17"/>
      <c r="E43" s="3"/>
      <c r="F43" s="17"/>
      <c r="G43" s="3"/>
      <c r="H43" s="3"/>
      <c r="I43" s="3"/>
      <c r="J43" s="3"/>
      <c r="K43" s="3"/>
      <c r="L43" s="3"/>
      <c r="M43" s="3"/>
      <c r="N43" s="3"/>
      <c r="O43" s="3"/>
      <c r="P43" s="3"/>
      <c r="Q43" s="3"/>
      <c r="R43" s="3"/>
      <c r="S43" s="3"/>
      <c r="T43" s="3"/>
      <c r="U43" s="3"/>
      <c r="V43" s="3"/>
      <c r="W43" s="3"/>
      <c r="X43" s="3" t="s">
        <v>79</v>
      </c>
      <c r="Y43" s="3"/>
      <c r="Z43" s="3"/>
    </row>
    <row r="44" ht="15.75" customHeight="1">
      <c r="A44" s="3"/>
      <c r="B44" s="3"/>
      <c r="C44" s="3"/>
      <c r="D44" s="17"/>
      <c r="E44" s="3"/>
      <c r="F44" s="17"/>
      <c r="G44" s="3"/>
      <c r="H44" s="3"/>
      <c r="I44" s="3"/>
      <c r="J44" s="3"/>
      <c r="K44" s="3"/>
      <c r="L44" s="3"/>
      <c r="M44" s="3"/>
      <c r="N44" s="3"/>
      <c r="O44" s="3"/>
      <c r="P44" s="3"/>
      <c r="Q44" s="3"/>
      <c r="R44" s="3"/>
      <c r="S44" s="3"/>
      <c r="T44" s="3"/>
      <c r="U44" s="3"/>
      <c r="V44" s="3"/>
      <c r="W44" s="3"/>
      <c r="X44" s="3" t="s">
        <v>80</v>
      </c>
      <c r="Y44" s="3"/>
      <c r="Z44" s="3"/>
    </row>
    <row r="45" ht="15.75" customHeight="1">
      <c r="A45" s="3"/>
      <c r="B45" s="3"/>
      <c r="C45" s="3"/>
      <c r="D45" s="17"/>
      <c r="E45" s="3"/>
      <c r="F45" s="17"/>
      <c r="G45" s="3"/>
      <c r="H45" s="3"/>
      <c r="I45" s="3"/>
      <c r="J45" s="3"/>
      <c r="K45" s="3"/>
      <c r="L45" s="3"/>
      <c r="M45" s="3"/>
      <c r="N45" s="3"/>
      <c r="O45" s="3"/>
      <c r="P45" s="3"/>
      <c r="Q45" s="3"/>
      <c r="R45" s="3"/>
      <c r="S45" s="3"/>
      <c r="T45" s="3"/>
      <c r="U45" s="3"/>
      <c r="V45" s="3"/>
      <c r="W45" s="3"/>
      <c r="X45" s="3" t="s">
        <v>81</v>
      </c>
      <c r="Y45" s="3"/>
      <c r="Z45" s="3"/>
    </row>
    <row r="46" ht="15.75" customHeight="1">
      <c r="A46" s="3"/>
      <c r="B46" s="3"/>
      <c r="C46" s="3"/>
      <c r="D46" s="17"/>
      <c r="E46" s="3"/>
      <c r="F46" s="17"/>
      <c r="G46" s="3"/>
      <c r="H46" s="3"/>
      <c r="I46" s="3"/>
      <c r="J46" s="3"/>
      <c r="K46" s="3"/>
      <c r="L46" s="3"/>
      <c r="M46" s="3"/>
      <c r="N46" s="3"/>
      <c r="O46" s="3"/>
      <c r="P46" s="3"/>
      <c r="Q46" s="3"/>
      <c r="R46" s="3"/>
      <c r="S46" s="3"/>
      <c r="T46" s="3"/>
      <c r="U46" s="3"/>
      <c r="V46" s="3"/>
      <c r="W46" s="3"/>
      <c r="X46" s="3" t="s">
        <v>82</v>
      </c>
      <c r="Y46" s="3"/>
      <c r="Z46" s="3"/>
    </row>
    <row r="47" ht="15.75" customHeight="1">
      <c r="A47" s="3"/>
      <c r="B47" s="3"/>
      <c r="C47" s="3"/>
      <c r="D47" s="17"/>
      <c r="E47" s="3"/>
      <c r="F47" s="17"/>
      <c r="G47" s="3"/>
      <c r="H47" s="3"/>
      <c r="I47" s="3"/>
      <c r="J47" s="3"/>
      <c r="K47" s="3"/>
      <c r="L47" s="3"/>
      <c r="M47" s="3"/>
      <c r="N47" s="3"/>
      <c r="O47" s="3"/>
      <c r="P47" s="3"/>
      <c r="Q47" s="3"/>
      <c r="R47" s="3"/>
      <c r="S47" s="3"/>
      <c r="T47" s="3"/>
      <c r="U47" s="3"/>
      <c r="V47" s="3"/>
      <c r="W47" s="3"/>
      <c r="X47" s="3" t="s">
        <v>83</v>
      </c>
      <c r="Y47" s="3"/>
      <c r="Z47" s="3"/>
    </row>
    <row r="48" ht="15.75" customHeight="1">
      <c r="A48" s="3"/>
      <c r="B48" s="3"/>
      <c r="C48" s="3"/>
      <c r="D48" s="17"/>
      <c r="E48" s="3"/>
      <c r="F48" s="17"/>
      <c r="G48" s="3"/>
      <c r="H48" s="3"/>
      <c r="I48" s="3"/>
      <c r="J48" s="3"/>
      <c r="K48" s="3"/>
      <c r="L48" s="3"/>
      <c r="M48" s="3"/>
      <c r="N48" s="3"/>
      <c r="O48" s="3"/>
      <c r="P48" s="3"/>
      <c r="Q48" s="3"/>
      <c r="R48" s="3"/>
      <c r="S48" s="3"/>
      <c r="T48" s="3"/>
      <c r="U48" s="3"/>
      <c r="V48" s="3"/>
      <c r="W48" s="3"/>
      <c r="X48" s="3" t="s">
        <v>84</v>
      </c>
      <c r="Y48" s="3"/>
      <c r="Z48" s="3"/>
    </row>
    <row r="49" ht="15.75" customHeight="1">
      <c r="A49" s="3"/>
      <c r="B49" s="3"/>
      <c r="C49" s="3"/>
      <c r="D49" s="17"/>
      <c r="E49" s="3"/>
      <c r="F49" s="17"/>
      <c r="G49" s="3"/>
      <c r="H49" s="3"/>
      <c r="I49" s="3"/>
      <c r="J49" s="3"/>
      <c r="K49" s="3"/>
      <c r="L49" s="3"/>
      <c r="M49" s="3"/>
      <c r="N49" s="3"/>
      <c r="O49" s="3"/>
      <c r="P49" s="3"/>
      <c r="Q49" s="3"/>
      <c r="R49" s="3"/>
      <c r="S49" s="3"/>
      <c r="T49" s="3"/>
      <c r="U49" s="3"/>
      <c r="V49" s="3"/>
      <c r="W49" s="3"/>
      <c r="X49" s="3" t="s">
        <v>85</v>
      </c>
      <c r="Y49" s="3"/>
      <c r="Z49" s="3"/>
    </row>
    <row r="50" ht="15.75" customHeight="1">
      <c r="A50" s="3"/>
      <c r="B50" s="3"/>
      <c r="C50" s="3"/>
      <c r="D50" s="17"/>
      <c r="E50" s="3"/>
      <c r="F50" s="17"/>
      <c r="G50" s="3"/>
      <c r="H50" s="3"/>
      <c r="I50" s="3"/>
      <c r="J50" s="3"/>
      <c r="K50" s="3"/>
      <c r="L50" s="3"/>
      <c r="M50" s="3"/>
      <c r="N50" s="3"/>
      <c r="O50" s="3"/>
      <c r="P50" s="3"/>
      <c r="Q50" s="3"/>
      <c r="R50" s="3"/>
      <c r="S50" s="3"/>
      <c r="T50" s="3"/>
      <c r="U50" s="3"/>
      <c r="V50" s="3"/>
      <c r="W50" s="3"/>
      <c r="X50" s="3" t="s">
        <v>86</v>
      </c>
      <c r="Y50" s="3"/>
      <c r="Z50" s="3"/>
    </row>
    <row r="51" ht="15.75" customHeight="1">
      <c r="A51" s="3"/>
      <c r="B51" s="3"/>
      <c r="C51" s="3"/>
      <c r="D51" s="17"/>
      <c r="E51" s="3"/>
      <c r="F51" s="17"/>
      <c r="G51" s="3"/>
      <c r="H51" s="3"/>
      <c r="I51" s="3"/>
      <c r="J51" s="3"/>
      <c r="K51" s="3"/>
      <c r="L51" s="3"/>
      <c r="M51" s="3"/>
      <c r="N51" s="3"/>
      <c r="O51" s="3"/>
      <c r="P51" s="3"/>
      <c r="Q51" s="3"/>
      <c r="R51" s="3"/>
      <c r="S51" s="3"/>
      <c r="T51" s="3"/>
      <c r="U51" s="3"/>
      <c r="V51" s="3"/>
      <c r="W51" s="3"/>
      <c r="X51" s="3" t="s">
        <v>87</v>
      </c>
      <c r="Y51" s="3"/>
      <c r="Z51" s="3"/>
    </row>
    <row r="52" ht="15.75" customHeight="1">
      <c r="A52" s="3"/>
      <c r="B52" s="3"/>
      <c r="C52" s="3"/>
      <c r="D52" s="17"/>
      <c r="E52" s="3"/>
      <c r="F52" s="17"/>
      <c r="G52" s="3"/>
      <c r="H52" s="3"/>
      <c r="I52" s="3"/>
      <c r="J52" s="3"/>
      <c r="K52" s="3"/>
      <c r="L52" s="3"/>
      <c r="M52" s="3"/>
      <c r="N52" s="3"/>
      <c r="O52" s="3"/>
      <c r="P52" s="3"/>
      <c r="Q52" s="3"/>
      <c r="R52" s="3"/>
      <c r="S52" s="3"/>
      <c r="T52" s="3"/>
      <c r="U52" s="3"/>
      <c r="V52" s="3"/>
      <c r="W52" s="3"/>
      <c r="X52" s="3" t="s">
        <v>88</v>
      </c>
      <c r="Y52" s="3"/>
      <c r="Z52" s="3"/>
    </row>
    <row r="53" ht="15.75" customHeight="1">
      <c r="A53" s="3"/>
      <c r="B53" s="3"/>
      <c r="C53" s="3"/>
      <c r="D53" s="17"/>
      <c r="E53" s="3"/>
      <c r="F53" s="17"/>
      <c r="G53" s="3"/>
      <c r="H53" s="3"/>
      <c r="I53" s="3"/>
      <c r="J53" s="3"/>
      <c r="K53" s="3"/>
      <c r="L53" s="3"/>
      <c r="M53" s="3"/>
      <c r="N53" s="3"/>
      <c r="O53" s="3"/>
      <c r="P53" s="3"/>
      <c r="Q53" s="3"/>
      <c r="R53" s="3"/>
      <c r="S53" s="3"/>
      <c r="T53" s="3"/>
      <c r="U53" s="3"/>
      <c r="V53" s="3"/>
      <c r="W53" s="3"/>
      <c r="X53" s="3" t="s">
        <v>89</v>
      </c>
      <c r="Y53" s="3"/>
      <c r="Z53" s="3"/>
    </row>
    <row r="54" ht="15.75" customHeight="1">
      <c r="A54" s="3"/>
      <c r="B54" s="3"/>
      <c r="C54" s="3"/>
      <c r="D54" s="17"/>
      <c r="E54" s="3"/>
      <c r="F54" s="17"/>
      <c r="G54" s="3"/>
      <c r="H54" s="3"/>
      <c r="I54" s="3"/>
      <c r="J54" s="3"/>
      <c r="K54" s="3"/>
      <c r="L54" s="3"/>
      <c r="M54" s="3"/>
      <c r="N54" s="3"/>
      <c r="O54" s="3"/>
      <c r="P54" s="3"/>
      <c r="Q54" s="3"/>
      <c r="R54" s="3"/>
      <c r="S54" s="3"/>
      <c r="T54" s="3"/>
      <c r="U54" s="3"/>
      <c r="V54" s="3"/>
      <c r="W54" s="3"/>
      <c r="X54" s="3" t="s">
        <v>90</v>
      </c>
      <c r="Y54" s="3"/>
      <c r="Z54" s="3"/>
    </row>
    <row r="55" ht="15.75" customHeight="1">
      <c r="A55" s="3"/>
      <c r="B55" s="3"/>
      <c r="C55" s="3"/>
      <c r="D55" s="17"/>
      <c r="E55" s="3"/>
      <c r="F55" s="17"/>
      <c r="G55" s="3"/>
      <c r="H55" s="3"/>
      <c r="I55" s="3"/>
      <c r="J55" s="3"/>
      <c r="K55" s="3"/>
      <c r="L55" s="3"/>
      <c r="M55" s="3"/>
      <c r="N55" s="3"/>
      <c r="O55" s="3"/>
      <c r="P55" s="3"/>
      <c r="Q55" s="3"/>
      <c r="R55" s="3"/>
      <c r="S55" s="3"/>
      <c r="T55" s="3"/>
      <c r="U55" s="3"/>
      <c r="V55" s="3"/>
      <c r="W55" s="3"/>
      <c r="X55" s="3" t="s">
        <v>91</v>
      </c>
      <c r="Y55" s="3"/>
      <c r="Z55" s="3"/>
    </row>
    <row r="56" ht="15.75" customHeight="1">
      <c r="A56" s="3"/>
      <c r="B56" s="3"/>
      <c r="C56" s="3"/>
      <c r="D56" s="17"/>
      <c r="E56" s="3"/>
      <c r="F56" s="17"/>
      <c r="G56" s="3"/>
      <c r="H56" s="3"/>
      <c r="I56" s="3"/>
      <c r="J56" s="3"/>
      <c r="K56" s="3"/>
      <c r="L56" s="3"/>
      <c r="M56" s="3"/>
      <c r="N56" s="3"/>
      <c r="O56" s="3"/>
      <c r="P56" s="3"/>
      <c r="Q56" s="3"/>
      <c r="R56" s="3"/>
      <c r="S56" s="3"/>
      <c r="T56" s="3"/>
      <c r="U56" s="3"/>
      <c r="V56" s="3"/>
      <c r="W56" s="3"/>
      <c r="X56" s="3" t="s">
        <v>92</v>
      </c>
      <c r="Y56" s="3"/>
      <c r="Z56" s="3"/>
    </row>
    <row r="57" ht="15.75" customHeight="1">
      <c r="A57" s="3"/>
      <c r="B57" s="3"/>
      <c r="C57" s="3"/>
      <c r="D57" s="17"/>
      <c r="E57" s="3"/>
      <c r="F57" s="17"/>
      <c r="G57" s="3"/>
      <c r="H57" s="3"/>
      <c r="I57" s="3"/>
      <c r="J57" s="3"/>
      <c r="K57" s="3"/>
      <c r="L57" s="3"/>
      <c r="M57" s="3"/>
      <c r="N57" s="3"/>
      <c r="O57" s="3"/>
      <c r="P57" s="3"/>
      <c r="Q57" s="3"/>
      <c r="R57" s="3"/>
      <c r="S57" s="3"/>
      <c r="T57" s="3"/>
      <c r="U57" s="3"/>
      <c r="V57" s="3"/>
      <c r="W57" s="3"/>
      <c r="X57" s="3" t="s">
        <v>93</v>
      </c>
      <c r="Y57" s="3"/>
      <c r="Z57" s="3"/>
    </row>
    <row r="58" ht="15.75" customHeight="1">
      <c r="A58" s="3"/>
      <c r="B58" s="3"/>
      <c r="C58" s="3"/>
      <c r="D58" s="17"/>
      <c r="E58" s="3"/>
      <c r="F58" s="17"/>
      <c r="G58" s="3"/>
      <c r="H58" s="3"/>
      <c r="I58" s="3"/>
      <c r="J58" s="3"/>
      <c r="K58" s="3"/>
      <c r="L58" s="3"/>
      <c r="M58" s="3"/>
      <c r="N58" s="3"/>
      <c r="O58" s="3"/>
      <c r="P58" s="3"/>
      <c r="Q58" s="3"/>
      <c r="R58" s="3"/>
      <c r="S58" s="3"/>
      <c r="T58" s="3"/>
      <c r="U58" s="3"/>
      <c r="V58" s="3"/>
      <c r="W58" s="3"/>
      <c r="X58" s="3" t="s">
        <v>94</v>
      </c>
      <c r="Y58" s="3"/>
      <c r="Z58" s="3"/>
    </row>
    <row r="59" ht="15.75" customHeight="1">
      <c r="A59" s="3"/>
      <c r="B59" s="3"/>
      <c r="C59" s="3"/>
      <c r="D59" s="17"/>
      <c r="E59" s="3"/>
      <c r="F59" s="17"/>
      <c r="G59" s="3"/>
      <c r="H59" s="3"/>
      <c r="I59" s="3"/>
      <c r="J59" s="3"/>
      <c r="K59" s="3"/>
      <c r="L59" s="3"/>
      <c r="M59" s="3"/>
      <c r="N59" s="3"/>
      <c r="O59" s="3"/>
      <c r="P59" s="3"/>
      <c r="Q59" s="3"/>
      <c r="R59" s="3"/>
      <c r="S59" s="3"/>
      <c r="T59" s="3"/>
      <c r="U59" s="3"/>
      <c r="V59" s="3"/>
      <c r="W59" s="3"/>
      <c r="X59" s="3" t="s">
        <v>95</v>
      </c>
      <c r="Y59" s="3"/>
      <c r="Z59" s="3"/>
    </row>
    <row r="60" ht="15.75" customHeight="1">
      <c r="A60" s="3"/>
      <c r="B60" s="3"/>
      <c r="C60" s="3"/>
      <c r="D60" s="17"/>
      <c r="E60" s="3"/>
      <c r="F60" s="17"/>
      <c r="G60" s="3"/>
      <c r="H60" s="3"/>
      <c r="I60" s="3"/>
      <c r="J60" s="3"/>
      <c r="K60" s="3"/>
      <c r="L60" s="3"/>
      <c r="M60" s="3"/>
      <c r="N60" s="3"/>
      <c r="O60" s="3"/>
      <c r="P60" s="3"/>
      <c r="Q60" s="3"/>
      <c r="R60" s="3"/>
      <c r="S60" s="3"/>
      <c r="T60" s="3"/>
      <c r="U60" s="3"/>
      <c r="V60" s="3"/>
      <c r="W60" s="3"/>
      <c r="X60" s="3" t="s">
        <v>96</v>
      </c>
      <c r="Y60" s="3"/>
      <c r="Z60" s="3"/>
    </row>
    <row r="61" ht="15.75" customHeight="1">
      <c r="A61" s="3"/>
      <c r="B61" s="3"/>
      <c r="C61" s="3"/>
      <c r="D61" s="17"/>
      <c r="E61" s="3"/>
      <c r="F61" s="17"/>
      <c r="G61" s="3"/>
      <c r="H61" s="3"/>
      <c r="I61" s="3"/>
      <c r="J61" s="3"/>
      <c r="K61" s="3"/>
      <c r="L61" s="3"/>
      <c r="M61" s="3"/>
      <c r="N61" s="3"/>
      <c r="O61" s="3"/>
      <c r="P61" s="3"/>
      <c r="Q61" s="3"/>
      <c r="R61" s="3"/>
      <c r="S61" s="3"/>
      <c r="T61" s="3"/>
      <c r="U61" s="3"/>
      <c r="V61" s="3"/>
      <c r="W61" s="3"/>
      <c r="X61" s="3" t="s">
        <v>97</v>
      </c>
      <c r="Y61" s="3"/>
      <c r="Z61" s="3"/>
    </row>
    <row r="62" ht="15.75" customHeight="1">
      <c r="A62" s="3"/>
      <c r="B62" s="3"/>
      <c r="C62" s="3"/>
      <c r="D62" s="17"/>
      <c r="E62" s="3"/>
      <c r="F62" s="17"/>
      <c r="G62" s="3"/>
      <c r="H62" s="3"/>
      <c r="I62" s="3"/>
      <c r="J62" s="3"/>
      <c r="K62" s="3"/>
      <c r="L62" s="3"/>
      <c r="M62" s="3"/>
      <c r="N62" s="3"/>
      <c r="O62" s="3"/>
      <c r="P62" s="3"/>
      <c r="Q62" s="3"/>
      <c r="R62" s="3"/>
      <c r="S62" s="3"/>
      <c r="T62" s="3"/>
      <c r="U62" s="3"/>
      <c r="V62" s="3"/>
      <c r="W62" s="3"/>
      <c r="X62" s="3" t="s">
        <v>98</v>
      </c>
      <c r="Y62" s="3"/>
      <c r="Z62" s="3"/>
    </row>
    <row r="63" ht="15.75" customHeight="1">
      <c r="A63" s="3"/>
      <c r="B63" s="3"/>
      <c r="C63" s="3"/>
      <c r="D63" s="17"/>
      <c r="E63" s="3"/>
      <c r="F63" s="17"/>
      <c r="G63" s="3"/>
      <c r="H63" s="3"/>
      <c r="I63" s="3"/>
      <c r="J63" s="3"/>
      <c r="K63" s="3"/>
      <c r="L63" s="3"/>
      <c r="M63" s="3"/>
      <c r="N63" s="3"/>
      <c r="O63" s="3"/>
      <c r="P63" s="3"/>
      <c r="Q63" s="3"/>
      <c r="R63" s="3"/>
      <c r="S63" s="3"/>
      <c r="T63" s="3"/>
      <c r="U63" s="3"/>
      <c r="V63" s="3"/>
      <c r="W63" s="3"/>
      <c r="X63" s="3" t="s">
        <v>99</v>
      </c>
      <c r="Y63" s="3"/>
      <c r="Z63" s="3"/>
    </row>
    <row r="64" ht="15.75" customHeight="1">
      <c r="A64" s="3"/>
      <c r="B64" s="3"/>
      <c r="C64" s="3"/>
      <c r="D64" s="17"/>
      <c r="E64" s="3"/>
      <c r="F64" s="17"/>
      <c r="G64" s="3"/>
      <c r="H64" s="3"/>
      <c r="I64" s="3"/>
      <c r="J64" s="3"/>
      <c r="K64" s="3"/>
      <c r="L64" s="3"/>
      <c r="M64" s="3"/>
      <c r="N64" s="3"/>
      <c r="O64" s="3"/>
      <c r="P64" s="3"/>
      <c r="Q64" s="3"/>
      <c r="R64" s="3"/>
      <c r="S64" s="3"/>
      <c r="T64" s="3"/>
      <c r="U64" s="3"/>
      <c r="V64" s="3"/>
      <c r="W64" s="3"/>
      <c r="X64" s="3" t="s">
        <v>90</v>
      </c>
      <c r="Y64" s="3"/>
      <c r="Z64" s="3"/>
    </row>
    <row r="65" ht="15.75" customHeight="1">
      <c r="A65" s="3"/>
      <c r="B65" s="3"/>
      <c r="C65" s="3"/>
      <c r="D65" s="17"/>
      <c r="E65" s="3"/>
      <c r="F65" s="17"/>
      <c r="G65" s="3"/>
      <c r="H65" s="3"/>
      <c r="I65" s="3"/>
      <c r="J65" s="3"/>
      <c r="K65" s="3"/>
      <c r="L65" s="3"/>
      <c r="M65" s="3"/>
      <c r="N65" s="3"/>
      <c r="O65" s="3"/>
      <c r="P65" s="3"/>
      <c r="Q65" s="3"/>
      <c r="R65" s="3"/>
      <c r="S65" s="3"/>
      <c r="T65" s="3"/>
      <c r="U65" s="3"/>
      <c r="V65" s="3"/>
      <c r="W65" s="3"/>
      <c r="X65" s="3" t="s">
        <v>100</v>
      </c>
      <c r="Y65" s="3"/>
      <c r="Z65" s="3"/>
    </row>
    <row r="66" ht="15.75" customHeight="1">
      <c r="A66" s="3"/>
      <c r="B66" s="3"/>
      <c r="C66" s="3"/>
      <c r="D66" s="17"/>
      <c r="E66" s="3"/>
      <c r="F66" s="17"/>
      <c r="G66" s="3"/>
      <c r="H66" s="3"/>
      <c r="I66" s="3"/>
      <c r="J66" s="3"/>
      <c r="K66" s="3"/>
      <c r="L66" s="3"/>
      <c r="M66" s="3"/>
      <c r="N66" s="3"/>
      <c r="O66" s="3"/>
      <c r="P66" s="3"/>
      <c r="Q66" s="3"/>
      <c r="R66" s="3"/>
      <c r="S66" s="3"/>
      <c r="T66" s="3"/>
      <c r="U66" s="3"/>
      <c r="V66" s="3"/>
      <c r="W66" s="3"/>
      <c r="X66" s="3" t="s">
        <v>101</v>
      </c>
      <c r="Y66" s="3"/>
      <c r="Z66" s="3"/>
    </row>
    <row r="67" ht="15.75" customHeight="1">
      <c r="A67" s="3"/>
      <c r="B67" s="3"/>
      <c r="C67" s="3"/>
      <c r="D67" s="17"/>
      <c r="E67" s="3"/>
      <c r="F67" s="17"/>
      <c r="G67" s="3"/>
      <c r="H67" s="3"/>
      <c r="I67" s="3"/>
      <c r="J67" s="3"/>
      <c r="K67" s="3"/>
      <c r="L67" s="3"/>
      <c r="M67" s="3"/>
      <c r="N67" s="3"/>
      <c r="O67" s="3"/>
      <c r="P67" s="3"/>
      <c r="Q67" s="3"/>
      <c r="R67" s="3"/>
      <c r="S67" s="3"/>
      <c r="T67" s="3"/>
      <c r="U67" s="3"/>
      <c r="V67" s="3"/>
      <c r="W67" s="3"/>
      <c r="X67" s="3" t="s">
        <v>102</v>
      </c>
      <c r="Y67" s="3"/>
      <c r="Z67" s="3"/>
    </row>
    <row r="68" ht="15.75" customHeight="1">
      <c r="A68" s="3"/>
      <c r="B68" s="3"/>
      <c r="C68" s="3"/>
      <c r="D68" s="17"/>
      <c r="E68" s="3"/>
      <c r="F68" s="17"/>
      <c r="G68" s="3"/>
      <c r="H68" s="3"/>
      <c r="I68" s="3"/>
      <c r="J68" s="3"/>
      <c r="K68" s="3"/>
      <c r="L68" s="3"/>
      <c r="M68" s="3"/>
      <c r="N68" s="3"/>
      <c r="O68" s="3"/>
      <c r="P68" s="3"/>
      <c r="Q68" s="3"/>
      <c r="R68" s="3"/>
      <c r="S68" s="3"/>
      <c r="T68" s="3"/>
      <c r="U68" s="3"/>
      <c r="V68" s="3"/>
      <c r="W68" s="3"/>
      <c r="X68" s="3" t="s">
        <v>103</v>
      </c>
      <c r="Y68" s="3"/>
      <c r="Z68" s="3"/>
    </row>
    <row r="69" ht="15.75" customHeight="1">
      <c r="A69" s="3"/>
      <c r="B69" s="3"/>
      <c r="C69" s="3"/>
      <c r="D69" s="17"/>
      <c r="E69" s="3"/>
      <c r="F69" s="17"/>
      <c r="G69" s="3"/>
      <c r="H69" s="3"/>
      <c r="I69" s="3"/>
      <c r="J69" s="3"/>
      <c r="K69" s="3"/>
      <c r="L69" s="3"/>
      <c r="M69" s="3"/>
      <c r="N69" s="3"/>
      <c r="O69" s="3"/>
      <c r="P69" s="3"/>
      <c r="Q69" s="3"/>
      <c r="R69" s="3"/>
      <c r="S69" s="3"/>
      <c r="T69" s="3"/>
      <c r="U69" s="3"/>
      <c r="V69" s="3"/>
      <c r="W69" s="3"/>
      <c r="X69" s="3" t="s">
        <v>104</v>
      </c>
      <c r="Y69" s="3"/>
      <c r="Z69" s="3"/>
    </row>
    <row r="70" ht="15.75" customHeight="1">
      <c r="A70" s="3"/>
      <c r="B70" s="3"/>
      <c r="C70" s="3"/>
      <c r="D70" s="17"/>
      <c r="E70" s="3"/>
      <c r="F70" s="17"/>
      <c r="G70" s="3"/>
      <c r="H70" s="3"/>
      <c r="I70" s="3"/>
      <c r="J70" s="3"/>
      <c r="K70" s="3"/>
      <c r="L70" s="3"/>
      <c r="M70" s="3"/>
      <c r="N70" s="3"/>
      <c r="O70" s="3"/>
      <c r="P70" s="3"/>
      <c r="Q70" s="3"/>
      <c r="R70" s="3"/>
      <c r="S70" s="3"/>
      <c r="T70" s="3"/>
      <c r="U70" s="3"/>
      <c r="V70" s="3"/>
      <c r="W70" s="3"/>
      <c r="X70" s="3" t="s">
        <v>105</v>
      </c>
      <c r="Y70" s="3"/>
      <c r="Z70" s="3"/>
    </row>
    <row r="71" ht="15.75" customHeight="1">
      <c r="A71" s="3"/>
      <c r="B71" s="3"/>
      <c r="C71" s="3"/>
      <c r="D71" s="17"/>
      <c r="E71" s="3"/>
      <c r="F71" s="17"/>
      <c r="G71" s="3"/>
      <c r="H71" s="3"/>
      <c r="I71" s="3"/>
      <c r="J71" s="3"/>
      <c r="K71" s="3"/>
      <c r="L71" s="3"/>
      <c r="M71" s="3"/>
      <c r="N71" s="3"/>
      <c r="O71" s="3"/>
      <c r="P71" s="3"/>
      <c r="Q71" s="3"/>
      <c r="R71" s="3"/>
      <c r="S71" s="3"/>
      <c r="T71" s="3"/>
      <c r="U71" s="3"/>
      <c r="V71" s="3"/>
      <c r="W71" s="3"/>
      <c r="X71" s="3" t="s">
        <v>106</v>
      </c>
      <c r="Y71" s="3"/>
      <c r="Z71" s="3"/>
    </row>
    <row r="72" ht="15.75" customHeight="1">
      <c r="A72" s="3"/>
      <c r="B72" s="3"/>
      <c r="C72" s="3"/>
      <c r="D72" s="17"/>
      <c r="E72" s="3"/>
      <c r="F72" s="17"/>
      <c r="G72" s="3"/>
      <c r="H72" s="3"/>
      <c r="I72" s="3"/>
      <c r="J72" s="3"/>
      <c r="K72" s="3"/>
      <c r="L72" s="3"/>
      <c r="M72" s="3"/>
      <c r="N72" s="3"/>
      <c r="O72" s="3"/>
      <c r="P72" s="3"/>
      <c r="Q72" s="3"/>
      <c r="R72" s="3"/>
      <c r="S72" s="3"/>
      <c r="T72" s="3"/>
      <c r="U72" s="3"/>
      <c r="V72" s="3"/>
      <c r="W72" s="3"/>
      <c r="X72" s="3" t="s">
        <v>107</v>
      </c>
      <c r="Y72" s="3"/>
      <c r="Z72" s="3"/>
    </row>
    <row r="73" ht="15.75" customHeight="1">
      <c r="A73" s="3"/>
      <c r="B73" s="3"/>
      <c r="C73" s="3"/>
      <c r="D73" s="17"/>
      <c r="E73" s="3"/>
      <c r="F73" s="17"/>
      <c r="G73" s="3"/>
      <c r="H73" s="3"/>
      <c r="I73" s="3"/>
      <c r="J73" s="3"/>
      <c r="K73" s="3"/>
      <c r="L73" s="3"/>
      <c r="M73" s="3"/>
      <c r="N73" s="3"/>
      <c r="O73" s="3"/>
      <c r="P73" s="3"/>
      <c r="Q73" s="3"/>
      <c r="R73" s="3"/>
      <c r="S73" s="3"/>
      <c r="T73" s="3"/>
      <c r="U73" s="3"/>
      <c r="V73" s="3"/>
      <c r="W73" s="3"/>
      <c r="X73" s="3" t="s">
        <v>108</v>
      </c>
      <c r="Y73" s="3"/>
      <c r="Z73" s="3"/>
    </row>
    <row r="74" ht="15.75" customHeight="1">
      <c r="A74" s="3"/>
      <c r="B74" s="3"/>
      <c r="C74" s="3"/>
      <c r="D74" s="17"/>
      <c r="E74" s="3"/>
      <c r="F74" s="17"/>
      <c r="G74" s="3"/>
      <c r="H74" s="3"/>
      <c r="I74" s="3"/>
      <c r="J74" s="3"/>
      <c r="K74" s="3"/>
      <c r="L74" s="3"/>
      <c r="M74" s="3"/>
      <c r="N74" s="3"/>
      <c r="O74" s="3"/>
      <c r="P74" s="3"/>
      <c r="Q74" s="3"/>
      <c r="R74" s="3"/>
      <c r="S74" s="3"/>
      <c r="T74" s="3"/>
      <c r="U74" s="3"/>
      <c r="V74" s="3"/>
      <c r="W74" s="3"/>
      <c r="X74" s="3" t="s">
        <v>109</v>
      </c>
      <c r="Y74" s="3"/>
      <c r="Z74" s="3"/>
    </row>
    <row r="75" ht="15.75" customHeight="1">
      <c r="A75" s="3"/>
      <c r="B75" s="3"/>
      <c r="C75" s="3"/>
      <c r="D75" s="17"/>
      <c r="E75" s="3"/>
      <c r="F75" s="17"/>
      <c r="G75" s="3"/>
      <c r="H75" s="3"/>
      <c r="I75" s="3"/>
      <c r="J75" s="3"/>
      <c r="K75" s="3"/>
      <c r="L75" s="3"/>
      <c r="M75" s="3"/>
      <c r="N75" s="3"/>
      <c r="O75" s="3"/>
      <c r="P75" s="3"/>
      <c r="Q75" s="3"/>
      <c r="R75" s="3"/>
      <c r="S75" s="3"/>
      <c r="T75" s="3"/>
      <c r="U75" s="3"/>
      <c r="V75" s="3"/>
      <c r="W75" s="3"/>
      <c r="X75" s="3" t="s">
        <v>110</v>
      </c>
      <c r="Y75" s="3"/>
      <c r="Z75" s="3"/>
    </row>
    <row r="76" ht="15.75" customHeight="1">
      <c r="A76" s="3"/>
      <c r="B76" s="3"/>
      <c r="C76" s="3"/>
      <c r="D76" s="17"/>
      <c r="E76" s="3"/>
      <c r="F76" s="17"/>
      <c r="G76" s="3"/>
      <c r="H76" s="3"/>
      <c r="I76" s="3"/>
      <c r="J76" s="3"/>
      <c r="K76" s="3"/>
      <c r="L76" s="3"/>
      <c r="M76" s="3"/>
      <c r="N76" s="3"/>
      <c r="O76" s="3"/>
      <c r="P76" s="3"/>
      <c r="Q76" s="3"/>
      <c r="R76" s="3"/>
      <c r="S76" s="3"/>
      <c r="T76" s="3"/>
      <c r="U76" s="3"/>
      <c r="V76" s="3"/>
      <c r="W76" s="3"/>
      <c r="X76" s="3" t="s">
        <v>111</v>
      </c>
      <c r="Y76" s="3"/>
      <c r="Z76" s="3"/>
    </row>
    <row r="77" ht="15.75" customHeight="1">
      <c r="A77" s="3"/>
      <c r="B77" s="3"/>
      <c r="C77" s="3"/>
      <c r="D77" s="17"/>
      <c r="E77" s="3"/>
      <c r="F77" s="17"/>
      <c r="G77" s="3"/>
      <c r="H77" s="3"/>
      <c r="I77" s="3"/>
      <c r="J77" s="3"/>
      <c r="K77" s="3"/>
      <c r="L77" s="3"/>
      <c r="M77" s="3"/>
      <c r="N77" s="3"/>
      <c r="O77" s="3"/>
      <c r="P77" s="3"/>
      <c r="Q77" s="3"/>
      <c r="R77" s="3"/>
      <c r="S77" s="3"/>
      <c r="T77" s="3"/>
      <c r="U77" s="3"/>
      <c r="V77" s="3"/>
      <c r="W77" s="3"/>
      <c r="X77" s="3" t="s">
        <v>112</v>
      </c>
      <c r="Y77" s="3"/>
      <c r="Z77" s="3"/>
    </row>
    <row r="78" ht="15.75" customHeight="1">
      <c r="A78" s="3"/>
      <c r="B78" s="3"/>
      <c r="C78" s="3"/>
      <c r="D78" s="17"/>
      <c r="E78" s="3"/>
      <c r="F78" s="17"/>
      <c r="G78" s="3"/>
      <c r="H78" s="3"/>
      <c r="I78" s="3"/>
      <c r="J78" s="3"/>
      <c r="K78" s="3"/>
      <c r="L78" s="3"/>
      <c r="M78" s="3"/>
      <c r="N78" s="3"/>
      <c r="O78" s="3"/>
      <c r="P78" s="3"/>
      <c r="Q78" s="3"/>
      <c r="R78" s="3"/>
      <c r="S78" s="3"/>
      <c r="T78" s="3"/>
      <c r="U78" s="3"/>
      <c r="V78" s="3"/>
      <c r="W78" s="3"/>
      <c r="X78" s="3" t="s">
        <v>107</v>
      </c>
      <c r="Y78" s="3"/>
      <c r="Z78" s="3"/>
    </row>
    <row r="79" ht="15.75" customHeight="1">
      <c r="A79" s="3"/>
      <c r="B79" s="3"/>
      <c r="C79" s="3"/>
      <c r="D79" s="17"/>
      <c r="E79" s="3"/>
      <c r="F79" s="17"/>
      <c r="G79" s="3"/>
      <c r="H79" s="3"/>
      <c r="I79" s="3"/>
      <c r="J79" s="3"/>
      <c r="K79" s="3"/>
      <c r="L79" s="3"/>
      <c r="M79" s="3"/>
      <c r="N79" s="3"/>
      <c r="O79" s="3"/>
      <c r="P79" s="3"/>
      <c r="Q79" s="3"/>
      <c r="R79" s="3"/>
      <c r="S79" s="3"/>
      <c r="T79" s="3"/>
      <c r="U79" s="3"/>
      <c r="V79" s="3"/>
      <c r="W79" s="3"/>
      <c r="X79" s="3" t="s">
        <v>108</v>
      </c>
      <c r="Y79" s="3"/>
      <c r="Z79" s="3"/>
    </row>
    <row r="80" ht="15.75" customHeight="1">
      <c r="A80" s="3"/>
      <c r="B80" s="3"/>
      <c r="C80" s="3"/>
      <c r="D80" s="17"/>
      <c r="E80" s="3"/>
      <c r="F80" s="17"/>
      <c r="G80" s="3"/>
      <c r="H80" s="3"/>
      <c r="I80" s="3"/>
      <c r="J80" s="3"/>
      <c r="K80" s="3"/>
      <c r="L80" s="3"/>
      <c r="M80" s="3"/>
      <c r="N80" s="3"/>
      <c r="O80" s="3"/>
      <c r="P80" s="3"/>
      <c r="Q80" s="3"/>
      <c r="R80" s="3"/>
      <c r="S80" s="3"/>
      <c r="T80" s="3"/>
      <c r="U80" s="3"/>
      <c r="V80" s="3"/>
      <c r="W80" s="3"/>
      <c r="X80" s="3" t="s">
        <v>109</v>
      </c>
      <c r="Y80" s="3"/>
      <c r="Z80" s="3"/>
    </row>
    <row r="81" ht="15.75" customHeight="1">
      <c r="A81" s="3"/>
      <c r="B81" s="3"/>
      <c r="C81" s="3"/>
      <c r="D81" s="17"/>
      <c r="E81" s="3"/>
      <c r="F81" s="17"/>
      <c r="G81" s="3"/>
      <c r="H81" s="3"/>
      <c r="I81" s="3"/>
      <c r="J81" s="3"/>
      <c r="K81" s="3"/>
      <c r="L81" s="3"/>
      <c r="M81" s="3"/>
      <c r="N81" s="3"/>
      <c r="O81" s="3"/>
      <c r="P81" s="3"/>
      <c r="Q81" s="3"/>
      <c r="R81" s="3"/>
      <c r="S81" s="3"/>
      <c r="T81" s="3"/>
      <c r="U81" s="3"/>
      <c r="V81" s="3"/>
      <c r="W81" s="3"/>
      <c r="X81" s="3" t="s">
        <v>110</v>
      </c>
      <c r="Y81" s="3"/>
      <c r="Z81" s="3"/>
    </row>
    <row r="82" ht="15.75" customHeight="1">
      <c r="A82" s="3"/>
      <c r="B82" s="3"/>
      <c r="C82" s="3"/>
      <c r="D82" s="17"/>
      <c r="E82" s="3"/>
      <c r="F82" s="17"/>
      <c r="G82" s="3"/>
      <c r="H82" s="3"/>
      <c r="I82" s="3"/>
      <c r="J82" s="3"/>
      <c r="K82" s="3"/>
      <c r="L82" s="3"/>
      <c r="M82" s="3"/>
      <c r="N82" s="3"/>
      <c r="O82" s="3"/>
      <c r="P82" s="3"/>
      <c r="Q82" s="3"/>
      <c r="R82" s="3"/>
      <c r="S82" s="3"/>
      <c r="T82" s="3"/>
      <c r="U82" s="3"/>
      <c r="V82" s="3"/>
      <c r="W82" s="3"/>
      <c r="X82" s="3"/>
      <c r="Y82" s="3"/>
      <c r="Z82" s="3"/>
    </row>
    <row r="83" ht="15.75" customHeight="1">
      <c r="A83" s="3"/>
      <c r="B83" s="3"/>
      <c r="C83" s="3"/>
      <c r="D83" s="17"/>
      <c r="E83" s="3"/>
      <c r="F83" s="17"/>
      <c r="G83" s="3"/>
      <c r="H83" s="3"/>
      <c r="I83" s="3"/>
      <c r="J83" s="3"/>
      <c r="K83" s="3"/>
      <c r="L83" s="3"/>
      <c r="M83" s="3"/>
      <c r="N83" s="3"/>
      <c r="O83" s="3"/>
      <c r="P83" s="3"/>
      <c r="Q83" s="3"/>
      <c r="R83" s="3"/>
      <c r="S83" s="3"/>
      <c r="T83" s="3"/>
      <c r="U83" s="3"/>
      <c r="V83" s="3"/>
      <c r="W83" s="3"/>
      <c r="X83" s="3"/>
      <c r="Y83" s="3"/>
      <c r="Z83" s="3"/>
    </row>
    <row r="84" ht="15.75" customHeight="1">
      <c r="A84" s="3"/>
      <c r="B84" s="3"/>
      <c r="C84" s="3"/>
      <c r="D84" s="17"/>
      <c r="E84" s="3"/>
      <c r="F84" s="17"/>
      <c r="G84" s="3"/>
      <c r="H84" s="3"/>
      <c r="I84" s="3"/>
      <c r="J84" s="3"/>
      <c r="K84" s="3"/>
      <c r="L84" s="3"/>
      <c r="M84" s="3"/>
      <c r="N84" s="3"/>
      <c r="O84" s="3"/>
      <c r="P84" s="3"/>
      <c r="Q84" s="3"/>
      <c r="R84" s="3"/>
      <c r="S84" s="3"/>
      <c r="T84" s="3"/>
      <c r="U84" s="3"/>
      <c r="V84" s="3"/>
      <c r="W84" s="3"/>
      <c r="X84" s="3"/>
      <c r="Y84" s="3"/>
      <c r="Z84" s="3"/>
    </row>
    <row r="85" ht="15.75" customHeight="1">
      <c r="A85" s="3"/>
      <c r="B85" s="3"/>
      <c r="C85" s="3"/>
      <c r="D85" s="17"/>
      <c r="E85" s="3"/>
      <c r="F85" s="17"/>
      <c r="G85" s="3"/>
      <c r="H85" s="3"/>
      <c r="I85" s="3"/>
      <c r="J85" s="3"/>
      <c r="K85" s="3"/>
      <c r="L85" s="3"/>
      <c r="M85" s="3"/>
      <c r="N85" s="3"/>
      <c r="O85" s="3"/>
      <c r="P85" s="3"/>
      <c r="Q85" s="3"/>
      <c r="R85" s="3"/>
      <c r="S85" s="3"/>
      <c r="T85" s="3"/>
      <c r="U85" s="3"/>
      <c r="V85" s="3"/>
      <c r="W85" s="3"/>
      <c r="X85" s="3"/>
      <c r="Y85" s="3"/>
      <c r="Z85" s="3"/>
    </row>
    <row r="86" ht="15.75" customHeight="1">
      <c r="A86" s="3"/>
      <c r="B86" s="3"/>
      <c r="C86" s="3"/>
      <c r="D86" s="17"/>
      <c r="E86" s="3"/>
      <c r="F86" s="17"/>
      <c r="G86" s="3"/>
      <c r="H86" s="3"/>
      <c r="I86" s="3"/>
      <c r="J86" s="3"/>
      <c r="K86" s="3"/>
      <c r="L86" s="3"/>
      <c r="M86" s="3"/>
      <c r="N86" s="3"/>
      <c r="O86" s="3"/>
      <c r="P86" s="3"/>
      <c r="Q86" s="3"/>
      <c r="R86" s="3"/>
      <c r="S86" s="3"/>
      <c r="T86" s="3"/>
      <c r="U86" s="3"/>
      <c r="V86" s="3"/>
      <c r="W86" s="3"/>
      <c r="X86" s="3"/>
      <c r="Y86" s="3"/>
      <c r="Z86" s="3"/>
    </row>
    <row r="87" ht="15.75" customHeight="1">
      <c r="A87" s="3"/>
      <c r="B87" s="3"/>
      <c r="C87" s="3"/>
      <c r="D87" s="17"/>
      <c r="E87" s="3"/>
      <c r="F87" s="17"/>
      <c r="G87" s="3"/>
      <c r="H87" s="3"/>
      <c r="I87" s="3"/>
      <c r="J87" s="3"/>
      <c r="K87" s="3"/>
      <c r="L87" s="3"/>
      <c r="M87" s="3"/>
      <c r="N87" s="3"/>
      <c r="O87" s="3"/>
      <c r="P87" s="3"/>
      <c r="Q87" s="3"/>
      <c r="R87" s="3"/>
      <c r="S87" s="3"/>
      <c r="T87" s="3"/>
      <c r="U87" s="3"/>
      <c r="V87" s="3"/>
      <c r="W87" s="3"/>
      <c r="X87" s="3"/>
      <c r="Y87" s="3"/>
      <c r="Z87" s="3"/>
    </row>
    <row r="88" ht="15.75" customHeight="1">
      <c r="A88" s="3"/>
      <c r="B88" s="3"/>
      <c r="C88" s="3"/>
      <c r="D88" s="17"/>
      <c r="E88" s="3"/>
      <c r="F88" s="17"/>
      <c r="G88" s="3"/>
      <c r="H88" s="3"/>
      <c r="I88" s="3"/>
      <c r="J88" s="3"/>
      <c r="K88" s="3"/>
      <c r="L88" s="3"/>
      <c r="M88" s="3"/>
      <c r="N88" s="3"/>
      <c r="O88" s="3"/>
      <c r="P88" s="3"/>
      <c r="Q88" s="3"/>
      <c r="R88" s="3"/>
      <c r="S88" s="3"/>
      <c r="T88" s="3"/>
      <c r="U88" s="3"/>
      <c r="V88" s="3"/>
      <c r="W88" s="3"/>
      <c r="X88" s="3"/>
      <c r="Y88" s="3"/>
      <c r="Z88" s="3"/>
    </row>
    <row r="89" ht="15.75" customHeight="1">
      <c r="A89" s="3"/>
      <c r="B89" s="3"/>
      <c r="C89" s="3"/>
      <c r="D89" s="17"/>
      <c r="E89" s="3"/>
      <c r="F89" s="17"/>
      <c r="G89" s="3"/>
      <c r="H89" s="3"/>
      <c r="I89" s="3"/>
      <c r="J89" s="3"/>
      <c r="K89" s="3"/>
      <c r="L89" s="3"/>
      <c r="M89" s="3"/>
      <c r="N89" s="3"/>
      <c r="O89" s="3"/>
      <c r="P89" s="3"/>
      <c r="Q89" s="3"/>
      <c r="R89" s="3"/>
      <c r="S89" s="3"/>
      <c r="T89" s="3"/>
      <c r="U89" s="3"/>
      <c r="V89" s="3"/>
      <c r="W89" s="3"/>
      <c r="X89" s="3"/>
      <c r="Y89" s="3"/>
      <c r="Z89" s="3"/>
    </row>
    <row r="90" ht="15.75" customHeight="1">
      <c r="A90" s="3"/>
      <c r="B90" s="3"/>
      <c r="C90" s="3"/>
      <c r="D90" s="17"/>
      <c r="E90" s="3"/>
      <c r="F90" s="17"/>
      <c r="G90" s="3"/>
      <c r="H90" s="3"/>
      <c r="I90" s="3"/>
      <c r="J90" s="3"/>
      <c r="K90" s="3"/>
      <c r="L90" s="3"/>
      <c r="M90" s="3"/>
      <c r="N90" s="3"/>
      <c r="O90" s="3"/>
      <c r="P90" s="3"/>
      <c r="Q90" s="3"/>
      <c r="R90" s="3"/>
      <c r="S90" s="3"/>
      <c r="T90" s="3"/>
      <c r="U90" s="3"/>
      <c r="V90" s="3"/>
      <c r="W90" s="3"/>
      <c r="X90" s="3"/>
      <c r="Y90" s="3"/>
      <c r="Z90" s="3"/>
    </row>
    <row r="91" ht="15.75" customHeight="1">
      <c r="A91" s="3"/>
      <c r="B91" s="3"/>
      <c r="C91" s="3"/>
      <c r="D91" s="17"/>
      <c r="E91" s="3"/>
      <c r="F91" s="17"/>
      <c r="G91" s="3"/>
      <c r="H91" s="3"/>
      <c r="I91" s="3"/>
      <c r="J91" s="3"/>
      <c r="K91" s="3"/>
      <c r="L91" s="3"/>
      <c r="M91" s="3"/>
      <c r="N91" s="3"/>
      <c r="O91" s="3"/>
      <c r="P91" s="3"/>
      <c r="Q91" s="3"/>
      <c r="R91" s="3"/>
      <c r="S91" s="3"/>
      <c r="T91" s="3"/>
      <c r="U91" s="3"/>
      <c r="V91" s="3"/>
      <c r="W91" s="3"/>
      <c r="X91" s="3"/>
      <c r="Y91" s="3"/>
      <c r="Z91" s="3"/>
    </row>
    <row r="92" ht="15.75" customHeight="1">
      <c r="A92" s="3"/>
      <c r="B92" s="3"/>
      <c r="C92" s="3"/>
      <c r="D92" s="17"/>
      <c r="E92" s="3"/>
      <c r="F92" s="17"/>
      <c r="G92" s="3"/>
      <c r="H92" s="3"/>
      <c r="I92" s="3"/>
      <c r="J92" s="3"/>
      <c r="K92" s="3"/>
      <c r="L92" s="3"/>
      <c r="M92" s="3"/>
      <c r="N92" s="3"/>
      <c r="O92" s="3"/>
      <c r="P92" s="3"/>
      <c r="Q92" s="3"/>
      <c r="R92" s="3"/>
      <c r="S92" s="3"/>
      <c r="T92" s="3"/>
      <c r="U92" s="3"/>
      <c r="V92" s="3"/>
      <c r="W92" s="3"/>
      <c r="X92" s="3"/>
      <c r="Y92" s="3"/>
      <c r="Z92" s="3"/>
    </row>
    <row r="93" ht="15.75" customHeight="1">
      <c r="A93" s="3"/>
      <c r="B93" s="3"/>
      <c r="C93" s="3"/>
      <c r="D93" s="17"/>
      <c r="E93" s="3"/>
      <c r="F93" s="17"/>
      <c r="G93" s="3"/>
      <c r="H93" s="3"/>
      <c r="I93" s="3"/>
      <c r="J93" s="3"/>
      <c r="K93" s="3"/>
      <c r="L93" s="3"/>
      <c r="M93" s="3"/>
      <c r="N93" s="3"/>
      <c r="O93" s="3"/>
      <c r="P93" s="3"/>
      <c r="Q93" s="3"/>
      <c r="R93" s="3"/>
      <c r="S93" s="3"/>
      <c r="T93" s="3"/>
      <c r="U93" s="3"/>
      <c r="V93" s="3"/>
      <c r="W93" s="3"/>
      <c r="X93" s="3"/>
      <c r="Y93" s="3"/>
      <c r="Z93" s="3"/>
    </row>
    <row r="94" ht="15.75" customHeight="1">
      <c r="A94" s="3"/>
      <c r="B94" s="3"/>
      <c r="C94" s="3"/>
      <c r="D94" s="17"/>
      <c r="E94" s="3"/>
      <c r="F94" s="17"/>
      <c r="G94" s="3"/>
      <c r="H94" s="3"/>
      <c r="I94" s="3"/>
      <c r="J94" s="3"/>
      <c r="K94" s="3"/>
      <c r="L94" s="3"/>
      <c r="M94" s="3"/>
      <c r="N94" s="3"/>
      <c r="O94" s="3"/>
      <c r="P94" s="3"/>
      <c r="Q94" s="3"/>
      <c r="R94" s="3"/>
      <c r="S94" s="3"/>
      <c r="T94" s="3"/>
      <c r="U94" s="3"/>
      <c r="V94" s="3"/>
      <c r="W94" s="3"/>
      <c r="X94" s="3"/>
      <c r="Y94" s="3"/>
      <c r="Z94" s="3"/>
    </row>
    <row r="95" ht="15.75" customHeight="1">
      <c r="A95" s="3"/>
      <c r="B95" s="3"/>
      <c r="C95" s="3"/>
      <c r="D95" s="17"/>
      <c r="E95" s="3"/>
      <c r="F95" s="17"/>
      <c r="G95" s="3"/>
      <c r="H95" s="3"/>
      <c r="I95" s="3"/>
      <c r="J95" s="3"/>
      <c r="K95" s="3"/>
      <c r="L95" s="3"/>
      <c r="M95" s="3"/>
      <c r="N95" s="3"/>
      <c r="O95" s="3"/>
      <c r="P95" s="3"/>
      <c r="Q95" s="3"/>
      <c r="R95" s="3"/>
      <c r="S95" s="3"/>
      <c r="T95" s="3"/>
      <c r="U95" s="3"/>
      <c r="V95" s="3"/>
      <c r="W95" s="3"/>
      <c r="X95" s="3"/>
      <c r="Y95" s="3"/>
      <c r="Z95" s="3"/>
    </row>
    <row r="96" ht="15.75" customHeight="1">
      <c r="A96" s="3"/>
      <c r="B96" s="3"/>
      <c r="C96" s="3"/>
      <c r="D96" s="17"/>
      <c r="E96" s="3"/>
      <c r="F96" s="17"/>
      <c r="G96" s="3"/>
      <c r="H96" s="3"/>
      <c r="I96" s="3"/>
      <c r="J96" s="3"/>
      <c r="K96" s="3"/>
      <c r="L96" s="3"/>
      <c r="M96" s="3"/>
      <c r="N96" s="3"/>
      <c r="O96" s="3"/>
      <c r="P96" s="3"/>
      <c r="Q96" s="3"/>
      <c r="R96" s="3"/>
      <c r="S96" s="3"/>
      <c r="T96" s="3"/>
      <c r="U96" s="3"/>
      <c r="V96" s="3"/>
      <c r="W96" s="3"/>
      <c r="X96" s="3"/>
      <c r="Y96" s="3"/>
      <c r="Z96" s="3"/>
    </row>
    <row r="97" ht="15.75" customHeight="1">
      <c r="A97" s="3"/>
      <c r="B97" s="3"/>
      <c r="C97" s="3"/>
      <c r="D97" s="17"/>
      <c r="E97" s="3"/>
      <c r="F97" s="17"/>
      <c r="G97" s="3"/>
      <c r="H97" s="3"/>
      <c r="I97" s="3"/>
      <c r="J97" s="3"/>
      <c r="K97" s="3"/>
      <c r="L97" s="3"/>
      <c r="M97" s="3"/>
      <c r="N97" s="3"/>
      <c r="O97" s="3"/>
      <c r="P97" s="3"/>
      <c r="Q97" s="3"/>
      <c r="R97" s="3"/>
      <c r="S97" s="3"/>
      <c r="T97" s="3"/>
      <c r="U97" s="3"/>
      <c r="V97" s="3"/>
      <c r="W97" s="3"/>
      <c r="X97" s="3"/>
      <c r="Y97" s="3"/>
      <c r="Z97" s="3"/>
    </row>
    <row r="98" ht="15.75" customHeight="1">
      <c r="A98" s="3"/>
      <c r="B98" s="3"/>
      <c r="C98" s="3"/>
      <c r="D98" s="17"/>
      <c r="E98" s="3"/>
      <c r="F98" s="17"/>
      <c r="G98" s="3"/>
      <c r="H98" s="3"/>
      <c r="I98" s="3"/>
      <c r="J98" s="3"/>
      <c r="K98" s="3"/>
      <c r="L98" s="3"/>
      <c r="M98" s="3"/>
      <c r="N98" s="3"/>
      <c r="O98" s="3"/>
      <c r="P98" s="3"/>
      <c r="Q98" s="3"/>
      <c r="R98" s="3"/>
      <c r="S98" s="3"/>
      <c r="T98" s="3"/>
      <c r="U98" s="3"/>
      <c r="V98" s="3"/>
      <c r="W98" s="3"/>
      <c r="X98" s="3"/>
      <c r="Y98" s="3"/>
      <c r="Z98" s="3"/>
    </row>
    <row r="99" ht="15.75" customHeight="1">
      <c r="A99" s="3"/>
      <c r="B99" s="3"/>
      <c r="C99" s="3"/>
      <c r="D99" s="17"/>
      <c r="E99" s="3"/>
      <c r="F99" s="17"/>
      <c r="G99" s="3"/>
      <c r="H99" s="3"/>
      <c r="I99" s="3"/>
      <c r="J99" s="3"/>
      <c r="K99" s="3"/>
      <c r="L99" s="3"/>
      <c r="M99" s="3"/>
      <c r="N99" s="3"/>
      <c r="O99" s="3"/>
      <c r="P99" s="3"/>
      <c r="Q99" s="3"/>
      <c r="R99" s="3"/>
      <c r="S99" s="3"/>
      <c r="T99" s="3"/>
      <c r="U99" s="3"/>
      <c r="V99" s="3"/>
      <c r="W99" s="3"/>
      <c r="X99" s="3"/>
      <c r="Y99" s="3"/>
      <c r="Z99" s="3"/>
    </row>
    <row r="100" ht="15.75" customHeight="1">
      <c r="A100" s="3"/>
      <c r="B100" s="3"/>
      <c r="C100" s="3"/>
      <c r="D100" s="17"/>
      <c r="E100" s="3"/>
      <c r="F100" s="17"/>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17"/>
      <c r="E101" s="3"/>
      <c r="F101" s="17"/>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17"/>
      <c r="E102" s="3"/>
      <c r="F102" s="17"/>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17"/>
      <c r="E103" s="3"/>
      <c r="F103" s="17"/>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17"/>
      <c r="E104" s="3"/>
      <c r="F104" s="17"/>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17"/>
      <c r="E105" s="3"/>
      <c r="F105" s="17"/>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17"/>
      <c r="E106" s="3"/>
      <c r="F106" s="17"/>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17"/>
      <c r="E107" s="3"/>
      <c r="F107" s="17"/>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17"/>
      <c r="E108" s="3"/>
      <c r="F108" s="17"/>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17"/>
      <c r="E109" s="3"/>
      <c r="F109" s="17"/>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17"/>
      <c r="E110" s="3"/>
      <c r="F110" s="17"/>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17"/>
      <c r="E111" s="3"/>
      <c r="F111" s="17"/>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17"/>
      <c r="E112" s="3"/>
      <c r="F112" s="17"/>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17"/>
      <c r="E113" s="3"/>
      <c r="F113" s="17"/>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17"/>
      <c r="E114" s="3"/>
      <c r="F114" s="17"/>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17"/>
      <c r="E115" s="3"/>
      <c r="F115" s="17"/>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17"/>
      <c r="E116" s="3"/>
      <c r="F116" s="17"/>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17"/>
      <c r="E117" s="3"/>
      <c r="F117" s="17"/>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17"/>
      <c r="E118" s="3"/>
      <c r="F118" s="17"/>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17"/>
      <c r="E119" s="3"/>
      <c r="F119" s="17"/>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17"/>
      <c r="E120" s="3"/>
      <c r="F120" s="17"/>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17"/>
      <c r="E121" s="3"/>
      <c r="F121" s="17"/>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17"/>
      <c r="E122" s="3"/>
      <c r="F122" s="17"/>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17"/>
      <c r="E123" s="3"/>
      <c r="F123" s="17"/>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17"/>
      <c r="E124" s="3"/>
      <c r="F124" s="17"/>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17"/>
      <c r="E125" s="3"/>
      <c r="F125" s="17"/>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17"/>
      <c r="E126" s="3"/>
      <c r="F126" s="17"/>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17"/>
      <c r="E127" s="3"/>
      <c r="F127" s="17"/>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17"/>
      <c r="E128" s="3"/>
      <c r="F128" s="17"/>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17"/>
      <c r="E129" s="3"/>
      <c r="F129" s="17"/>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17"/>
      <c r="E130" s="3"/>
      <c r="F130" s="17"/>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17"/>
      <c r="E131" s="3"/>
      <c r="F131" s="17"/>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17"/>
      <c r="E132" s="3"/>
      <c r="F132" s="17"/>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17"/>
      <c r="E133" s="3"/>
      <c r="F133" s="17"/>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17"/>
      <c r="E134" s="3"/>
      <c r="F134" s="17"/>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17"/>
      <c r="E135" s="3"/>
      <c r="F135" s="17"/>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17"/>
      <c r="E136" s="3"/>
      <c r="F136" s="17"/>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17"/>
      <c r="E137" s="3"/>
      <c r="F137" s="17"/>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17"/>
      <c r="E138" s="3"/>
      <c r="F138" s="17"/>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17"/>
      <c r="E139" s="3"/>
      <c r="F139" s="17"/>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17"/>
      <c r="E140" s="3"/>
      <c r="F140" s="17"/>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17"/>
      <c r="E141" s="3"/>
      <c r="F141" s="17"/>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17"/>
      <c r="E142" s="3"/>
      <c r="F142" s="17"/>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17"/>
      <c r="E143" s="3"/>
      <c r="F143" s="17"/>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17"/>
      <c r="E144" s="3"/>
      <c r="F144" s="17"/>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17"/>
      <c r="E145" s="3"/>
      <c r="F145" s="17"/>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17"/>
      <c r="E146" s="3"/>
      <c r="F146" s="17"/>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17"/>
      <c r="E147" s="3"/>
      <c r="F147" s="17"/>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17"/>
      <c r="E148" s="3"/>
      <c r="F148" s="17"/>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17"/>
      <c r="E149" s="3"/>
      <c r="F149" s="17"/>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17"/>
      <c r="E150" s="3"/>
      <c r="F150" s="17"/>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17"/>
      <c r="E151" s="3"/>
      <c r="F151" s="17"/>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17"/>
      <c r="E152" s="3"/>
      <c r="F152" s="17"/>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17"/>
      <c r="E153" s="3"/>
      <c r="F153" s="17"/>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17"/>
      <c r="E154" s="3"/>
      <c r="F154" s="17"/>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17"/>
      <c r="E155" s="3"/>
      <c r="F155" s="17"/>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17"/>
      <c r="E156" s="3"/>
      <c r="F156" s="17"/>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17"/>
      <c r="E157" s="3"/>
      <c r="F157" s="17"/>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17"/>
      <c r="E158" s="3"/>
      <c r="F158" s="17"/>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17"/>
      <c r="E159" s="3"/>
      <c r="F159" s="17"/>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17"/>
      <c r="E160" s="3"/>
      <c r="F160" s="17"/>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17"/>
      <c r="E161" s="3"/>
      <c r="F161" s="17"/>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17"/>
      <c r="E162" s="3"/>
      <c r="F162" s="17"/>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17"/>
      <c r="E163" s="3"/>
      <c r="F163" s="17"/>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17"/>
      <c r="E164" s="3"/>
      <c r="F164" s="17"/>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17"/>
      <c r="E165" s="3"/>
      <c r="F165" s="17"/>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17"/>
      <c r="E166" s="3"/>
      <c r="F166" s="17"/>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17"/>
      <c r="E167" s="3"/>
      <c r="F167" s="17"/>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17"/>
      <c r="E168" s="3"/>
      <c r="F168" s="17"/>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17"/>
      <c r="E169" s="3"/>
      <c r="F169" s="17"/>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17"/>
      <c r="E170" s="3"/>
      <c r="F170" s="17"/>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17"/>
      <c r="E171" s="3"/>
      <c r="F171" s="17"/>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17"/>
      <c r="E172" s="3"/>
      <c r="F172" s="17"/>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17"/>
      <c r="E173" s="3"/>
      <c r="F173" s="17"/>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17"/>
      <c r="E174" s="3"/>
      <c r="F174" s="17"/>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17"/>
      <c r="E175" s="3"/>
      <c r="F175" s="17"/>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17"/>
      <c r="E176" s="3"/>
      <c r="F176" s="17"/>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17"/>
      <c r="E177" s="3"/>
      <c r="F177" s="17"/>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17"/>
      <c r="E178" s="3"/>
      <c r="F178" s="17"/>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17"/>
      <c r="E179" s="3"/>
      <c r="F179" s="17"/>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17"/>
      <c r="E180" s="3"/>
      <c r="F180" s="17"/>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17"/>
      <c r="E181" s="3"/>
      <c r="F181" s="17"/>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17"/>
      <c r="E182" s="3"/>
      <c r="F182" s="17"/>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17"/>
      <c r="E183" s="3"/>
      <c r="F183" s="17"/>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17"/>
      <c r="E184" s="3"/>
      <c r="F184" s="17"/>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17"/>
      <c r="E185" s="3"/>
      <c r="F185" s="17"/>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17"/>
      <c r="E186" s="3"/>
      <c r="F186" s="17"/>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17"/>
      <c r="E187" s="3"/>
      <c r="F187" s="17"/>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17"/>
      <c r="E188" s="3"/>
      <c r="F188" s="17"/>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17"/>
      <c r="E189" s="3"/>
      <c r="F189" s="17"/>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17"/>
      <c r="E190" s="3"/>
      <c r="F190" s="17"/>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17"/>
      <c r="E191" s="3"/>
      <c r="F191" s="17"/>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17"/>
      <c r="E192" s="3"/>
      <c r="F192" s="17"/>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17"/>
      <c r="E193" s="3"/>
      <c r="F193" s="17"/>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17"/>
      <c r="E194" s="3"/>
      <c r="F194" s="17"/>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17"/>
      <c r="E195" s="3"/>
      <c r="F195" s="17"/>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17"/>
      <c r="E196" s="3"/>
      <c r="F196" s="17"/>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17"/>
      <c r="E197" s="3"/>
      <c r="F197" s="17"/>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17"/>
      <c r="E198" s="3"/>
      <c r="F198" s="17"/>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17"/>
      <c r="E199" s="3"/>
      <c r="F199" s="17"/>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17"/>
      <c r="E200" s="3"/>
      <c r="F200" s="17"/>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17"/>
      <c r="E201" s="3"/>
      <c r="F201" s="17"/>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17"/>
      <c r="E202" s="3"/>
      <c r="F202" s="17"/>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17"/>
      <c r="E203" s="3"/>
      <c r="F203" s="17"/>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17"/>
      <c r="E204" s="3"/>
      <c r="F204" s="17"/>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17"/>
      <c r="E205" s="3"/>
      <c r="F205" s="17"/>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17"/>
      <c r="E206" s="3"/>
      <c r="F206" s="17"/>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17"/>
      <c r="E207" s="3"/>
      <c r="F207" s="17"/>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17"/>
      <c r="E208" s="3"/>
      <c r="F208" s="17"/>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17"/>
      <c r="E209" s="3"/>
      <c r="F209" s="17"/>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17"/>
      <c r="E210" s="3"/>
      <c r="F210" s="17"/>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17"/>
      <c r="E211" s="3"/>
      <c r="F211" s="17"/>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17"/>
      <c r="E212" s="3"/>
      <c r="F212" s="17"/>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17"/>
      <c r="E213" s="3"/>
      <c r="F213" s="17"/>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17"/>
      <c r="E214" s="3"/>
      <c r="F214" s="17"/>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17"/>
      <c r="E215" s="3"/>
      <c r="F215" s="17"/>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17"/>
      <c r="E216" s="3"/>
      <c r="F216" s="17"/>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17"/>
      <c r="E217" s="3"/>
      <c r="F217" s="17"/>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17"/>
      <c r="E218" s="3"/>
      <c r="F218" s="17"/>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17"/>
      <c r="E219" s="3"/>
      <c r="F219" s="17"/>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17"/>
      <c r="E220" s="3"/>
      <c r="F220" s="17"/>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17"/>
      <c r="E221" s="3"/>
      <c r="F221" s="17"/>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17"/>
      <c r="E222" s="3"/>
      <c r="F222" s="17"/>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17"/>
      <c r="E223" s="3"/>
      <c r="F223" s="17"/>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17"/>
      <c r="E224" s="3"/>
      <c r="F224" s="17"/>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17"/>
      <c r="E225" s="3"/>
      <c r="F225" s="17"/>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17"/>
      <c r="E226" s="3"/>
      <c r="F226" s="17"/>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17"/>
      <c r="E227" s="3"/>
      <c r="F227" s="17"/>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17"/>
      <c r="E228" s="3"/>
      <c r="F228" s="17"/>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17"/>
      <c r="E229" s="3"/>
      <c r="F229" s="17"/>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17"/>
      <c r="E230" s="3"/>
      <c r="F230" s="17"/>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17"/>
      <c r="E231" s="3"/>
      <c r="F231" s="17"/>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17"/>
      <c r="E232" s="3"/>
      <c r="F232" s="17"/>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17"/>
      <c r="E233" s="3"/>
      <c r="F233" s="17"/>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17"/>
      <c r="E234" s="3"/>
      <c r="F234" s="17"/>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17"/>
      <c r="E235" s="3"/>
      <c r="F235" s="17"/>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17"/>
      <c r="E236" s="3"/>
      <c r="F236" s="17"/>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17"/>
      <c r="E237" s="3"/>
      <c r="F237" s="17"/>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17"/>
      <c r="E238" s="3"/>
      <c r="F238" s="17"/>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17"/>
      <c r="E239" s="3"/>
      <c r="F239" s="17"/>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17"/>
      <c r="E240" s="3"/>
      <c r="F240" s="17"/>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17"/>
      <c r="E241" s="3"/>
      <c r="F241" s="17"/>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17"/>
      <c r="E242" s="3"/>
      <c r="F242" s="17"/>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17"/>
      <c r="E243" s="3"/>
      <c r="F243" s="17"/>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17"/>
      <c r="E244" s="3"/>
      <c r="F244" s="17"/>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17"/>
      <c r="E245" s="3"/>
      <c r="F245" s="17"/>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17"/>
      <c r="E246" s="3"/>
      <c r="F246" s="17"/>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17"/>
      <c r="E247" s="3"/>
      <c r="F247" s="17"/>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17"/>
      <c r="E248" s="3"/>
      <c r="F248" s="17"/>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17"/>
      <c r="E249" s="3"/>
      <c r="F249" s="17"/>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17"/>
      <c r="E250" s="3"/>
      <c r="F250" s="17"/>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17"/>
      <c r="E251" s="3"/>
      <c r="F251" s="17"/>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17"/>
      <c r="E252" s="3"/>
      <c r="F252" s="17"/>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17"/>
      <c r="E253" s="3"/>
      <c r="F253" s="17"/>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17"/>
      <c r="E254" s="3"/>
      <c r="F254" s="17"/>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17"/>
      <c r="E255" s="3"/>
      <c r="F255" s="17"/>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17"/>
      <c r="E256" s="3"/>
      <c r="F256" s="17"/>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17"/>
      <c r="E257" s="3"/>
      <c r="F257" s="17"/>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17"/>
      <c r="E258" s="3"/>
      <c r="F258" s="17"/>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17"/>
      <c r="E259" s="3"/>
      <c r="F259" s="17"/>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17"/>
      <c r="E260" s="3"/>
      <c r="F260" s="17"/>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17"/>
      <c r="E261" s="3"/>
      <c r="F261" s="17"/>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17"/>
      <c r="E262" s="3"/>
      <c r="F262" s="17"/>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17"/>
      <c r="E263" s="3"/>
      <c r="F263" s="17"/>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17"/>
      <c r="E264" s="3"/>
      <c r="F264" s="17"/>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17"/>
      <c r="E265" s="3"/>
      <c r="F265" s="17"/>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17"/>
      <c r="E266" s="3"/>
      <c r="F266" s="17"/>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17"/>
      <c r="E267" s="3"/>
      <c r="F267" s="17"/>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17"/>
      <c r="E268" s="3"/>
      <c r="F268" s="17"/>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17"/>
      <c r="E269" s="3"/>
      <c r="F269" s="17"/>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17"/>
      <c r="E270" s="3"/>
      <c r="F270" s="17"/>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17"/>
      <c r="E271" s="3"/>
      <c r="F271" s="17"/>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17"/>
      <c r="E272" s="3"/>
      <c r="F272" s="17"/>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17"/>
      <c r="E273" s="3"/>
      <c r="F273" s="17"/>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17"/>
      <c r="E274" s="3"/>
      <c r="F274" s="17"/>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17"/>
      <c r="E275" s="3"/>
      <c r="F275" s="17"/>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17"/>
      <c r="E276" s="3"/>
      <c r="F276" s="17"/>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17"/>
      <c r="E277" s="3"/>
      <c r="F277" s="17"/>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17"/>
      <c r="E278" s="3"/>
      <c r="F278" s="17"/>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17"/>
      <c r="E279" s="3"/>
      <c r="F279" s="17"/>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17"/>
      <c r="E280" s="3"/>
      <c r="F280" s="17"/>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17"/>
      <c r="E281" s="3"/>
      <c r="F281" s="17"/>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17"/>
      <c r="E282" s="3"/>
      <c r="F282" s="17"/>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17"/>
      <c r="E283" s="3"/>
      <c r="F283" s="17"/>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17"/>
      <c r="E284" s="3"/>
      <c r="F284" s="17"/>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17"/>
      <c r="E285" s="3"/>
      <c r="F285" s="17"/>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17"/>
      <c r="E286" s="3"/>
      <c r="F286" s="17"/>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17"/>
      <c r="E287" s="3"/>
      <c r="F287" s="17"/>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17"/>
      <c r="E288" s="3"/>
      <c r="F288" s="17"/>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17"/>
      <c r="E289" s="3"/>
      <c r="F289" s="17"/>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17"/>
      <c r="E290" s="3"/>
      <c r="F290" s="17"/>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17"/>
      <c r="E291" s="3"/>
      <c r="F291" s="17"/>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17"/>
      <c r="E292" s="3"/>
      <c r="F292" s="17"/>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17"/>
      <c r="E293" s="3"/>
      <c r="F293" s="17"/>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17"/>
      <c r="E294" s="3"/>
      <c r="F294" s="17"/>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17"/>
      <c r="E295" s="3"/>
      <c r="F295" s="17"/>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17"/>
      <c r="E296" s="3"/>
      <c r="F296" s="17"/>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17"/>
      <c r="E297" s="3"/>
      <c r="F297" s="17"/>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17"/>
      <c r="E298" s="3"/>
      <c r="F298" s="17"/>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17"/>
      <c r="E299" s="3"/>
      <c r="F299" s="17"/>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17"/>
      <c r="E300" s="3"/>
      <c r="F300" s="17"/>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17"/>
      <c r="E301" s="3"/>
      <c r="F301" s="17"/>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17"/>
      <c r="E302" s="3"/>
      <c r="F302" s="17"/>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17"/>
      <c r="E303" s="3"/>
      <c r="F303" s="17"/>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17"/>
      <c r="E304" s="3"/>
      <c r="F304" s="17"/>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17"/>
      <c r="E305" s="3"/>
      <c r="F305" s="17"/>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17"/>
      <c r="E306" s="3"/>
      <c r="F306" s="17"/>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17"/>
      <c r="E307" s="3"/>
      <c r="F307" s="17"/>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17"/>
      <c r="E308" s="3"/>
      <c r="F308" s="17"/>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17"/>
      <c r="E309" s="3"/>
      <c r="F309" s="17"/>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17"/>
      <c r="E310" s="3"/>
      <c r="F310" s="17"/>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17"/>
      <c r="E311" s="3"/>
      <c r="F311" s="17"/>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17"/>
      <c r="E312" s="3"/>
      <c r="F312" s="17"/>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17"/>
      <c r="E313" s="3"/>
      <c r="F313" s="17"/>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17"/>
      <c r="E314" s="3"/>
      <c r="F314" s="17"/>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17"/>
      <c r="E315" s="3"/>
      <c r="F315" s="17"/>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17"/>
      <c r="E316" s="3"/>
      <c r="F316" s="17"/>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17"/>
      <c r="E317" s="3"/>
      <c r="F317" s="17"/>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17"/>
      <c r="E318" s="3"/>
      <c r="F318" s="17"/>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17"/>
      <c r="E319" s="3"/>
      <c r="F319" s="17"/>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17"/>
      <c r="E320" s="3"/>
      <c r="F320" s="17"/>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17"/>
      <c r="E321" s="3"/>
      <c r="F321" s="17"/>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17"/>
      <c r="E322" s="3"/>
      <c r="F322" s="17"/>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17"/>
      <c r="E323" s="3"/>
      <c r="F323" s="17"/>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17"/>
      <c r="E324" s="3"/>
      <c r="F324" s="17"/>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17"/>
      <c r="E325" s="3"/>
      <c r="F325" s="17"/>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17"/>
      <c r="E326" s="3"/>
      <c r="F326" s="17"/>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17"/>
      <c r="E327" s="3"/>
      <c r="F327" s="17"/>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17"/>
      <c r="E328" s="3"/>
      <c r="F328" s="17"/>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17"/>
      <c r="E329" s="3"/>
      <c r="F329" s="17"/>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17"/>
      <c r="E330" s="3"/>
      <c r="F330" s="17"/>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17"/>
      <c r="E331" s="3"/>
      <c r="F331" s="17"/>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17"/>
      <c r="E332" s="3"/>
      <c r="F332" s="17"/>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17"/>
      <c r="E333" s="3"/>
      <c r="F333" s="17"/>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17"/>
      <c r="E334" s="3"/>
      <c r="F334" s="17"/>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17"/>
      <c r="E335" s="3"/>
      <c r="F335" s="17"/>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17"/>
      <c r="E336" s="3"/>
      <c r="F336" s="17"/>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17"/>
      <c r="E337" s="3"/>
      <c r="F337" s="17"/>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17"/>
      <c r="E338" s="3"/>
      <c r="F338" s="17"/>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17"/>
      <c r="E339" s="3"/>
      <c r="F339" s="17"/>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17"/>
      <c r="E340" s="3"/>
      <c r="F340" s="17"/>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17"/>
      <c r="E341" s="3"/>
      <c r="F341" s="17"/>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17"/>
      <c r="E342" s="3"/>
      <c r="F342" s="17"/>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17"/>
      <c r="E343" s="3"/>
      <c r="F343" s="17"/>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17"/>
      <c r="E344" s="3"/>
      <c r="F344" s="17"/>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17"/>
      <c r="E345" s="3"/>
      <c r="F345" s="17"/>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17"/>
      <c r="E346" s="3"/>
      <c r="F346" s="17"/>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17"/>
      <c r="E347" s="3"/>
      <c r="F347" s="17"/>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17"/>
      <c r="E348" s="3"/>
      <c r="F348" s="17"/>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17"/>
      <c r="E349" s="3"/>
      <c r="F349" s="17"/>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17"/>
      <c r="E350" s="3"/>
      <c r="F350" s="17"/>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17"/>
      <c r="E351" s="3"/>
      <c r="F351" s="17"/>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17"/>
      <c r="E352" s="3"/>
      <c r="F352" s="17"/>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17"/>
      <c r="E353" s="3"/>
      <c r="F353" s="17"/>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17"/>
      <c r="E354" s="3"/>
      <c r="F354" s="17"/>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17"/>
      <c r="E355" s="3"/>
      <c r="F355" s="17"/>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17"/>
      <c r="E356" s="3"/>
      <c r="F356" s="17"/>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17"/>
      <c r="E357" s="3"/>
      <c r="F357" s="17"/>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17"/>
      <c r="E358" s="3"/>
      <c r="F358" s="17"/>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17"/>
      <c r="E359" s="3"/>
      <c r="F359" s="17"/>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17"/>
      <c r="E360" s="3"/>
      <c r="F360" s="17"/>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17"/>
      <c r="E361" s="3"/>
      <c r="F361" s="17"/>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17"/>
      <c r="E362" s="3"/>
      <c r="F362" s="17"/>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17"/>
      <c r="E363" s="3"/>
      <c r="F363" s="17"/>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17"/>
      <c r="E364" s="3"/>
      <c r="F364" s="17"/>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17"/>
      <c r="E365" s="3"/>
      <c r="F365" s="17"/>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17"/>
      <c r="E366" s="3"/>
      <c r="F366" s="17"/>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17"/>
      <c r="E367" s="3"/>
      <c r="F367" s="17"/>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17"/>
      <c r="E368" s="3"/>
      <c r="F368" s="17"/>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17"/>
      <c r="E369" s="3"/>
      <c r="F369" s="17"/>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17"/>
      <c r="E370" s="3"/>
      <c r="F370" s="17"/>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17"/>
      <c r="E371" s="3"/>
      <c r="F371" s="17"/>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17"/>
      <c r="E372" s="3"/>
      <c r="F372" s="17"/>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17"/>
      <c r="E373" s="3"/>
      <c r="F373" s="17"/>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17"/>
      <c r="E374" s="3"/>
      <c r="F374" s="17"/>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17"/>
      <c r="E375" s="3"/>
      <c r="F375" s="17"/>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17"/>
      <c r="E376" s="3"/>
      <c r="F376" s="17"/>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17"/>
      <c r="E377" s="3"/>
      <c r="F377" s="17"/>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17"/>
      <c r="E378" s="3"/>
      <c r="F378" s="17"/>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17"/>
      <c r="E379" s="3"/>
      <c r="F379" s="17"/>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17"/>
      <c r="E380" s="3"/>
      <c r="F380" s="17"/>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17"/>
      <c r="E381" s="3"/>
      <c r="F381" s="17"/>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17"/>
      <c r="E382" s="3"/>
      <c r="F382" s="17"/>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17"/>
      <c r="E383" s="3"/>
      <c r="F383" s="17"/>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17"/>
      <c r="E384" s="3"/>
      <c r="F384" s="17"/>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17"/>
      <c r="E385" s="3"/>
      <c r="F385" s="17"/>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17"/>
      <c r="E386" s="3"/>
      <c r="F386" s="17"/>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17"/>
      <c r="E387" s="3"/>
      <c r="F387" s="17"/>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17"/>
      <c r="E388" s="3"/>
      <c r="F388" s="17"/>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17"/>
      <c r="E389" s="3"/>
      <c r="F389" s="17"/>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17"/>
      <c r="E390" s="3"/>
      <c r="F390" s="17"/>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17"/>
      <c r="E391" s="3"/>
      <c r="F391" s="17"/>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17"/>
      <c r="E392" s="3"/>
      <c r="F392" s="17"/>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17"/>
      <c r="E393" s="3"/>
      <c r="F393" s="17"/>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17"/>
      <c r="E394" s="3"/>
      <c r="F394" s="17"/>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17"/>
      <c r="E395" s="3"/>
      <c r="F395" s="17"/>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17"/>
      <c r="E396" s="3"/>
      <c r="F396" s="17"/>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17"/>
      <c r="E397" s="3"/>
      <c r="F397" s="17"/>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17"/>
      <c r="E398" s="3"/>
      <c r="F398" s="17"/>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17"/>
      <c r="E399" s="3"/>
      <c r="F399" s="17"/>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17"/>
      <c r="E400" s="3"/>
      <c r="F400" s="17"/>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17"/>
      <c r="E401" s="3"/>
      <c r="F401" s="17"/>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17"/>
      <c r="E402" s="3"/>
      <c r="F402" s="17"/>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17"/>
      <c r="E403" s="3"/>
      <c r="F403" s="17"/>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17"/>
      <c r="E404" s="3"/>
      <c r="F404" s="17"/>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17"/>
      <c r="E405" s="3"/>
      <c r="F405" s="17"/>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17"/>
      <c r="E406" s="3"/>
      <c r="F406" s="17"/>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17"/>
      <c r="E407" s="3"/>
      <c r="F407" s="17"/>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17"/>
      <c r="E408" s="3"/>
      <c r="F408" s="17"/>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17"/>
      <c r="E409" s="3"/>
      <c r="F409" s="17"/>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17"/>
      <c r="E410" s="3"/>
      <c r="F410" s="17"/>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17"/>
      <c r="E411" s="3"/>
      <c r="F411" s="17"/>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17"/>
      <c r="E412" s="3"/>
      <c r="F412" s="17"/>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17"/>
      <c r="E413" s="3"/>
      <c r="F413" s="17"/>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17"/>
      <c r="E414" s="3"/>
      <c r="F414" s="17"/>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17"/>
      <c r="E415" s="3"/>
      <c r="F415" s="17"/>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17"/>
      <c r="E416" s="3"/>
      <c r="F416" s="17"/>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17"/>
      <c r="E417" s="3"/>
      <c r="F417" s="17"/>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17"/>
      <c r="E418" s="3"/>
      <c r="F418" s="17"/>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17"/>
      <c r="E419" s="3"/>
      <c r="F419" s="17"/>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17"/>
      <c r="E420" s="3"/>
      <c r="F420" s="17"/>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17"/>
      <c r="E421" s="3"/>
      <c r="F421" s="17"/>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17"/>
      <c r="E422" s="3"/>
      <c r="F422" s="17"/>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17"/>
      <c r="E423" s="3"/>
      <c r="F423" s="17"/>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17"/>
      <c r="E424" s="3"/>
      <c r="F424" s="17"/>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17"/>
      <c r="E425" s="3"/>
      <c r="F425" s="17"/>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17"/>
      <c r="E426" s="3"/>
      <c r="F426" s="17"/>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17"/>
      <c r="E427" s="3"/>
      <c r="F427" s="17"/>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17"/>
      <c r="E428" s="3"/>
      <c r="F428" s="17"/>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17"/>
      <c r="E429" s="3"/>
      <c r="F429" s="17"/>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17"/>
      <c r="E430" s="3"/>
      <c r="F430" s="17"/>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17"/>
      <c r="E431" s="3"/>
      <c r="F431" s="17"/>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17"/>
      <c r="E432" s="3"/>
      <c r="F432" s="17"/>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17"/>
      <c r="E433" s="3"/>
      <c r="F433" s="17"/>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17"/>
      <c r="E434" s="3"/>
      <c r="F434" s="17"/>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17"/>
      <c r="E435" s="3"/>
      <c r="F435" s="17"/>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17"/>
      <c r="E436" s="3"/>
      <c r="F436" s="17"/>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17"/>
      <c r="E437" s="3"/>
      <c r="F437" s="17"/>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17"/>
      <c r="E438" s="3"/>
      <c r="F438" s="17"/>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17"/>
      <c r="E439" s="3"/>
      <c r="F439" s="17"/>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17"/>
      <c r="E440" s="3"/>
      <c r="F440" s="17"/>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17"/>
      <c r="E441" s="3"/>
      <c r="F441" s="17"/>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17"/>
      <c r="E442" s="3"/>
      <c r="F442" s="17"/>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17"/>
      <c r="E443" s="3"/>
      <c r="F443" s="17"/>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17"/>
      <c r="E444" s="3"/>
      <c r="F444" s="17"/>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17"/>
      <c r="E445" s="3"/>
      <c r="F445" s="17"/>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17"/>
      <c r="E446" s="3"/>
      <c r="F446" s="17"/>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17"/>
      <c r="E447" s="3"/>
      <c r="F447" s="17"/>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17"/>
      <c r="E448" s="3"/>
      <c r="F448" s="17"/>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17"/>
      <c r="E449" s="3"/>
      <c r="F449" s="17"/>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17"/>
      <c r="E450" s="3"/>
      <c r="F450" s="17"/>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17"/>
      <c r="E451" s="3"/>
      <c r="F451" s="17"/>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17"/>
      <c r="E452" s="3"/>
      <c r="F452" s="17"/>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17"/>
      <c r="E453" s="3"/>
      <c r="F453" s="17"/>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17"/>
      <c r="E454" s="3"/>
      <c r="F454" s="17"/>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17"/>
      <c r="E455" s="3"/>
      <c r="F455" s="17"/>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17"/>
      <c r="E456" s="3"/>
      <c r="F456" s="17"/>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17"/>
      <c r="E457" s="3"/>
      <c r="F457" s="17"/>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17"/>
      <c r="E458" s="3"/>
      <c r="F458" s="17"/>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17"/>
      <c r="E459" s="3"/>
      <c r="F459" s="17"/>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17"/>
      <c r="E460" s="3"/>
      <c r="F460" s="17"/>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17"/>
      <c r="E461" s="3"/>
      <c r="F461" s="17"/>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17"/>
      <c r="E462" s="3"/>
      <c r="F462" s="17"/>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17"/>
      <c r="E463" s="3"/>
      <c r="F463" s="17"/>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17"/>
      <c r="E464" s="3"/>
      <c r="F464" s="17"/>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17"/>
      <c r="E465" s="3"/>
      <c r="F465" s="17"/>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17"/>
      <c r="E466" s="3"/>
      <c r="F466" s="17"/>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17"/>
      <c r="E467" s="3"/>
      <c r="F467" s="17"/>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17"/>
      <c r="E468" s="3"/>
      <c r="F468" s="17"/>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17"/>
      <c r="E469" s="3"/>
      <c r="F469" s="17"/>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17"/>
      <c r="E470" s="3"/>
      <c r="F470" s="17"/>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17"/>
      <c r="E471" s="3"/>
      <c r="F471" s="17"/>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17"/>
      <c r="E472" s="3"/>
      <c r="F472" s="17"/>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17"/>
      <c r="E473" s="3"/>
      <c r="F473" s="17"/>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17"/>
      <c r="E474" s="3"/>
      <c r="F474" s="17"/>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17"/>
      <c r="E475" s="3"/>
      <c r="F475" s="17"/>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17"/>
      <c r="E476" s="3"/>
      <c r="F476" s="17"/>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17"/>
      <c r="E477" s="3"/>
      <c r="F477" s="17"/>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17"/>
      <c r="E478" s="3"/>
      <c r="F478" s="17"/>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17"/>
      <c r="E479" s="3"/>
      <c r="F479" s="17"/>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17"/>
      <c r="E480" s="3"/>
      <c r="F480" s="17"/>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17"/>
      <c r="E481" s="3"/>
      <c r="F481" s="17"/>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17"/>
      <c r="E482" s="3"/>
      <c r="F482" s="17"/>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17"/>
      <c r="E483" s="3"/>
      <c r="F483" s="17"/>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17"/>
      <c r="E484" s="3"/>
      <c r="F484" s="17"/>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17"/>
      <c r="E485" s="3"/>
      <c r="F485" s="17"/>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17"/>
      <c r="E486" s="3"/>
      <c r="F486" s="17"/>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17"/>
      <c r="E487" s="3"/>
      <c r="F487" s="17"/>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17"/>
      <c r="E488" s="3"/>
      <c r="F488" s="17"/>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17"/>
      <c r="E489" s="3"/>
      <c r="F489" s="17"/>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17"/>
      <c r="E490" s="3"/>
      <c r="F490" s="17"/>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17"/>
      <c r="E491" s="3"/>
      <c r="F491" s="17"/>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17"/>
      <c r="E492" s="3"/>
      <c r="F492" s="17"/>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17"/>
      <c r="E493" s="3"/>
      <c r="F493" s="17"/>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17"/>
      <c r="E494" s="3"/>
      <c r="F494" s="17"/>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17"/>
      <c r="E495" s="3"/>
      <c r="F495" s="17"/>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17"/>
      <c r="E496" s="3"/>
      <c r="F496" s="17"/>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17"/>
      <c r="E497" s="3"/>
      <c r="F497" s="17"/>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17"/>
      <c r="E498" s="3"/>
      <c r="F498" s="17"/>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17"/>
      <c r="E499" s="3"/>
      <c r="F499" s="17"/>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17"/>
      <c r="E500" s="3"/>
      <c r="F500" s="17"/>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17"/>
      <c r="E501" s="3"/>
      <c r="F501" s="17"/>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17"/>
      <c r="E502" s="3"/>
      <c r="F502" s="17"/>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17"/>
      <c r="E503" s="3"/>
      <c r="F503" s="17"/>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17"/>
      <c r="E504" s="3"/>
      <c r="F504" s="17"/>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17"/>
      <c r="E505" s="3"/>
      <c r="F505" s="17"/>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17"/>
      <c r="E506" s="3"/>
      <c r="F506" s="17"/>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17"/>
      <c r="E507" s="3"/>
      <c r="F507" s="17"/>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17"/>
      <c r="E508" s="3"/>
      <c r="F508" s="17"/>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17"/>
      <c r="E509" s="3"/>
      <c r="F509" s="17"/>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17"/>
      <c r="E510" s="3"/>
      <c r="F510" s="17"/>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17"/>
      <c r="E511" s="3"/>
      <c r="F511" s="17"/>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17"/>
      <c r="E512" s="3"/>
      <c r="F512" s="17"/>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17"/>
      <c r="E513" s="3"/>
      <c r="F513" s="17"/>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17"/>
      <c r="E514" s="3"/>
      <c r="F514" s="17"/>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17"/>
      <c r="E515" s="3"/>
      <c r="F515" s="17"/>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17"/>
      <c r="E516" s="3"/>
      <c r="F516" s="17"/>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17"/>
      <c r="E517" s="3"/>
      <c r="F517" s="17"/>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17"/>
      <c r="E518" s="3"/>
      <c r="F518" s="17"/>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17"/>
      <c r="E519" s="3"/>
      <c r="F519" s="17"/>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17"/>
      <c r="E520" s="3"/>
      <c r="F520" s="17"/>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17"/>
      <c r="E521" s="3"/>
      <c r="F521" s="17"/>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17"/>
      <c r="E522" s="3"/>
      <c r="F522" s="17"/>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17"/>
      <c r="E523" s="3"/>
      <c r="F523" s="17"/>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17"/>
      <c r="E524" s="3"/>
      <c r="F524" s="17"/>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17"/>
      <c r="E525" s="3"/>
      <c r="F525" s="17"/>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17"/>
      <c r="E526" s="3"/>
      <c r="F526" s="17"/>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17"/>
      <c r="E527" s="3"/>
      <c r="F527" s="17"/>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17"/>
      <c r="E528" s="3"/>
      <c r="F528" s="17"/>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17"/>
      <c r="E529" s="3"/>
      <c r="F529" s="17"/>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17"/>
      <c r="E530" s="3"/>
      <c r="F530" s="17"/>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17"/>
      <c r="E531" s="3"/>
      <c r="F531" s="17"/>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17"/>
      <c r="E532" s="3"/>
      <c r="F532" s="17"/>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17"/>
      <c r="E533" s="3"/>
      <c r="F533" s="17"/>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17"/>
      <c r="E534" s="3"/>
      <c r="F534" s="17"/>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17"/>
      <c r="E535" s="3"/>
      <c r="F535" s="17"/>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17"/>
      <c r="E536" s="3"/>
      <c r="F536" s="17"/>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17"/>
      <c r="E537" s="3"/>
      <c r="F537" s="17"/>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17"/>
      <c r="E538" s="3"/>
      <c r="F538" s="17"/>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17"/>
      <c r="E539" s="3"/>
      <c r="F539" s="17"/>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17"/>
      <c r="E540" s="3"/>
      <c r="F540" s="17"/>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17"/>
      <c r="E541" s="3"/>
      <c r="F541" s="17"/>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17"/>
      <c r="E542" s="3"/>
      <c r="F542" s="17"/>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17"/>
      <c r="E543" s="3"/>
      <c r="F543" s="17"/>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17"/>
      <c r="E544" s="3"/>
      <c r="F544" s="17"/>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17"/>
      <c r="E545" s="3"/>
      <c r="F545" s="17"/>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17"/>
      <c r="E546" s="3"/>
      <c r="F546" s="17"/>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17"/>
      <c r="E547" s="3"/>
      <c r="F547" s="17"/>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17"/>
      <c r="E548" s="3"/>
      <c r="F548" s="17"/>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17"/>
      <c r="E549" s="3"/>
      <c r="F549" s="17"/>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17"/>
      <c r="E550" s="3"/>
      <c r="F550" s="17"/>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17"/>
      <c r="E551" s="3"/>
      <c r="F551" s="17"/>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17"/>
      <c r="E552" s="3"/>
      <c r="F552" s="17"/>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17"/>
      <c r="E553" s="3"/>
      <c r="F553" s="17"/>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17"/>
      <c r="E554" s="3"/>
      <c r="F554" s="17"/>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17"/>
      <c r="E555" s="3"/>
      <c r="F555" s="17"/>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17"/>
      <c r="E556" s="3"/>
      <c r="F556" s="17"/>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17"/>
      <c r="E557" s="3"/>
      <c r="F557" s="17"/>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17"/>
      <c r="E558" s="3"/>
      <c r="F558" s="17"/>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17"/>
      <c r="E559" s="3"/>
      <c r="F559" s="17"/>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17"/>
      <c r="E560" s="3"/>
      <c r="F560" s="17"/>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17"/>
      <c r="E561" s="3"/>
      <c r="F561" s="17"/>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17"/>
      <c r="E562" s="3"/>
      <c r="F562" s="17"/>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17"/>
      <c r="E563" s="3"/>
      <c r="F563" s="17"/>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17"/>
      <c r="E564" s="3"/>
      <c r="F564" s="17"/>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17"/>
      <c r="E565" s="3"/>
      <c r="F565" s="17"/>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17"/>
      <c r="E566" s="3"/>
      <c r="F566" s="17"/>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17"/>
      <c r="E567" s="3"/>
      <c r="F567" s="17"/>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17"/>
      <c r="E568" s="3"/>
      <c r="F568" s="17"/>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17"/>
      <c r="E569" s="3"/>
      <c r="F569" s="17"/>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17"/>
      <c r="E570" s="3"/>
      <c r="F570" s="17"/>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17"/>
      <c r="E571" s="3"/>
      <c r="F571" s="17"/>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17"/>
      <c r="E572" s="3"/>
      <c r="F572" s="17"/>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17"/>
      <c r="E573" s="3"/>
      <c r="F573" s="17"/>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17"/>
      <c r="E574" s="3"/>
      <c r="F574" s="17"/>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17"/>
      <c r="E575" s="3"/>
      <c r="F575" s="17"/>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17"/>
      <c r="E576" s="3"/>
      <c r="F576" s="17"/>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17"/>
      <c r="E577" s="3"/>
      <c r="F577" s="17"/>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17"/>
      <c r="E578" s="3"/>
      <c r="F578" s="17"/>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17"/>
      <c r="E579" s="3"/>
      <c r="F579" s="17"/>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17"/>
      <c r="E580" s="3"/>
      <c r="F580" s="17"/>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17"/>
      <c r="E581" s="3"/>
      <c r="F581" s="17"/>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17"/>
      <c r="E582" s="3"/>
      <c r="F582" s="17"/>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17"/>
      <c r="E583" s="3"/>
      <c r="F583" s="17"/>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17"/>
      <c r="E584" s="3"/>
      <c r="F584" s="17"/>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17"/>
      <c r="E585" s="3"/>
      <c r="F585" s="17"/>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17"/>
      <c r="E586" s="3"/>
      <c r="F586" s="17"/>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17"/>
      <c r="E587" s="3"/>
      <c r="F587" s="17"/>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17"/>
      <c r="E588" s="3"/>
      <c r="F588" s="17"/>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17"/>
      <c r="E589" s="3"/>
      <c r="F589" s="17"/>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17"/>
      <c r="E590" s="3"/>
      <c r="F590" s="17"/>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17"/>
      <c r="E591" s="3"/>
      <c r="F591" s="17"/>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17"/>
      <c r="E592" s="3"/>
      <c r="F592" s="17"/>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17"/>
      <c r="E593" s="3"/>
      <c r="F593" s="17"/>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17"/>
      <c r="E594" s="3"/>
      <c r="F594" s="17"/>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17"/>
      <c r="E595" s="3"/>
      <c r="F595" s="17"/>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17"/>
      <c r="E596" s="3"/>
      <c r="F596" s="17"/>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17"/>
      <c r="E597" s="3"/>
      <c r="F597" s="17"/>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17"/>
      <c r="E598" s="3"/>
      <c r="F598" s="17"/>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17"/>
      <c r="E599" s="3"/>
      <c r="F599" s="17"/>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17"/>
      <c r="E600" s="3"/>
      <c r="F600" s="17"/>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17"/>
      <c r="E601" s="3"/>
      <c r="F601" s="17"/>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17"/>
      <c r="E602" s="3"/>
      <c r="F602" s="17"/>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17"/>
      <c r="E603" s="3"/>
      <c r="F603" s="17"/>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17"/>
      <c r="E604" s="3"/>
      <c r="F604" s="17"/>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17"/>
      <c r="E605" s="3"/>
      <c r="F605" s="17"/>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17"/>
      <c r="E606" s="3"/>
      <c r="F606" s="17"/>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17"/>
      <c r="E607" s="3"/>
      <c r="F607" s="17"/>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17"/>
      <c r="E608" s="3"/>
      <c r="F608" s="17"/>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17"/>
      <c r="E609" s="3"/>
      <c r="F609" s="17"/>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17"/>
      <c r="E610" s="3"/>
      <c r="F610" s="17"/>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17"/>
      <c r="E611" s="3"/>
      <c r="F611" s="17"/>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17"/>
      <c r="E612" s="3"/>
      <c r="F612" s="17"/>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17"/>
      <c r="E613" s="3"/>
      <c r="F613" s="17"/>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17"/>
      <c r="E614" s="3"/>
      <c r="F614" s="17"/>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17"/>
      <c r="E615" s="3"/>
      <c r="F615" s="17"/>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17"/>
      <c r="E616" s="3"/>
      <c r="F616" s="17"/>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17"/>
      <c r="E617" s="3"/>
      <c r="F617" s="17"/>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17"/>
      <c r="E618" s="3"/>
      <c r="F618" s="17"/>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17"/>
      <c r="E619" s="3"/>
      <c r="F619" s="17"/>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17"/>
      <c r="E620" s="3"/>
      <c r="F620" s="17"/>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17"/>
      <c r="E621" s="3"/>
      <c r="F621" s="17"/>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17"/>
      <c r="E622" s="3"/>
      <c r="F622" s="17"/>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17"/>
      <c r="E623" s="3"/>
      <c r="F623" s="17"/>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17"/>
      <c r="E624" s="3"/>
      <c r="F624" s="17"/>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17"/>
      <c r="E625" s="3"/>
      <c r="F625" s="17"/>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17"/>
      <c r="E626" s="3"/>
      <c r="F626" s="17"/>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17"/>
      <c r="E627" s="3"/>
      <c r="F627" s="17"/>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17"/>
      <c r="E628" s="3"/>
      <c r="F628" s="17"/>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17"/>
      <c r="E629" s="3"/>
      <c r="F629" s="17"/>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17"/>
      <c r="E630" s="3"/>
      <c r="F630" s="17"/>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17"/>
      <c r="E631" s="3"/>
      <c r="F631" s="17"/>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17"/>
      <c r="E632" s="3"/>
      <c r="F632" s="17"/>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17"/>
      <c r="E633" s="3"/>
      <c r="F633" s="17"/>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17"/>
      <c r="E634" s="3"/>
      <c r="F634" s="17"/>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17"/>
      <c r="E635" s="3"/>
      <c r="F635" s="17"/>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17"/>
      <c r="E636" s="3"/>
      <c r="F636" s="17"/>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17"/>
      <c r="E637" s="3"/>
      <c r="F637" s="17"/>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17"/>
      <c r="E638" s="3"/>
      <c r="F638" s="17"/>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17"/>
      <c r="E639" s="3"/>
      <c r="F639" s="17"/>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17"/>
      <c r="E640" s="3"/>
      <c r="F640" s="17"/>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17"/>
      <c r="E641" s="3"/>
      <c r="F641" s="17"/>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17"/>
      <c r="E642" s="3"/>
      <c r="F642" s="17"/>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17"/>
      <c r="E643" s="3"/>
      <c r="F643" s="17"/>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17"/>
      <c r="E644" s="3"/>
      <c r="F644" s="17"/>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17"/>
      <c r="E645" s="3"/>
      <c r="F645" s="17"/>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17"/>
      <c r="E646" s="3"/>
      <c r="F646" s="17"/>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17"/>
      <c r="E647" s="3"/>
      <c r="F647" s="17"/>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17"/>
      <c r="E648" s="3"/>
      <c r="F648" s="17"/>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17"/>
      <c r="E649" s="3"/>
      <c r="F649" s="17"/>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17"/>
      <c r="E650" s="3"/>
      <c r="F650" s="17"/>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17"/>
      <c r="E651" s="3"/>
      <c r="F651" s="17"/>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17"/>
      <c r="E652" s="3"/>
      <c r="F652" s="17"/>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17"/>
      <c r="E653" s="3"/>
      <c r="F653" s="17"/>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17"/>
      <c r="E654" s="3"/>
      <c r="F654" s="17"/>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17"/>
      <c r="E655" s="3"/>
      <c r="F655" s="17"/>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17"/>
      <c r="E656" s="3"/>
      <c r="F656" s="17"/>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17"/>
      <c r="E657" s="3"/>
      <c r="F657" s="17"/>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17"/>
      <c r="E658" s="3"/>
      <c r="F658" s="17"/>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17"/>
      <c r="E659" s="3"/>
      <c r="F659" s="17"/>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17"/>
      <c r="E660" s="3"/>
      <c r="F660" s="17"/>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17"/>
      <c r="E661" s="3"/>
      <c r="F661" s="17"/>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17"/>
      <c r="E662" s="3"/>
      <c r="F662" s="17"/>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17"/>
      <c r="E663" s="3"/>
      <c r="F663" s="17"/>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17"/>
      <c r="E664" s="3"/>
      <c r="F664" s="17"/>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17"/>
      <c r="E665" s="3"/>
      <c r="F665" s="17"/>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17"/>
      <c r="E666" s="3"/>
      <c r="F666" s="17"/>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17"/>
      <c r="E667" s="3"/>
      <c r="F667" s="17"/>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17"/>
      <c r="E668" s="3"/>
      <c r="F668" s="17"/>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17"/>
      <c r="E669" s="3"/>
      <c r="F669" s="17"/>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17"/>
      <c r="E670" s="3"/>
      <c r="F670" s="17"/>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17"/>
      <c r="E671" s="3"/>
      <c r="F671" s="17"/>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17"/>
      <c r="E672" s="3"/>
      <c r="F672" s="17"/>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17"/>
      <c r="E673" s="3"/>
      <c r="F673" s="17"/>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17"/>
      <c r="E674" s="3"/>
      <c r="F674" s="17"/>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17"/>
      <c r="E675" s="3"/>
      <c r="F675" s="17"/>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17"/>
      <c r="E676" s="3"/>
      <c r="F676" s="17"/>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17"/>
      <c r="E677" s="3"/>
      <c r="F677" s="17"/>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17"/>
      <c r="E678" s="3"/>
      <c r="F678" s="17"/>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17"/>
      <c r="E679" s="3"/>
      <c r="F679" s="17"/>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17"/>
      <c r="E680" s="3"/>
      <c r="F680" s="17"/>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17"/>
      <c r="E681" s="3"/>
      <c r="F681" s="17"/>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17"/>
      <c r="E682" s="3"/>
      <c r="F682" s="17"/>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17"/>
      <c r="E683" s="3"/>
      <c r="F683" s="17"/>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17"/>
      <c r="E684" s="3"/>
      <c r="F684" s="17"/>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17"/>
      <c r="E685" s="3"/>
      <c r="F685" s="17"/>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17"/>
      <c r="E686" s="3"/>
      <c r="F686" s="17"/>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17"/>
      <c r="E687" s="3"/>
      <c r="F687" s="17"/>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17"/>
      <c r="E688" s="3"/>
      <c r="F688" s="17"/>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17"/>
      <c r="E689" s="3"/>
      <c r="F689" s="17"/>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17"/>
      <c r="E690" s="3"/>
      <c r="F690" s="17"/>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17"/>
      <c r="E691" s="3"/>
      <c r="F691" s="17"/>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17"/>
      <c r="E692" s="3"/>
      <c r="F692" s="17"/>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17"/>
      <c r="E693" s="3"/>
      <c r="F693" s="17"/>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17"/>
      <c r="E694" s="3"/>
      <c r="F694" s="17"/>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17"/>
      <c r="E695" s="3"/>
      <c r="F695" s="17"/>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17"/>
      <c r="E696" s="3"/>
      <c r="F696" s="17"/>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17"/>
      <c r="E697" s="3"/>
      <c r="F697" s="17"/>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17"/>
      <c r="E698" s="3"/>
      <c r="F698" s="17"/>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17"/>
      <c r="E699" s="3"/>
      <c r="F699" s="17"/>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17"/>
      <c r="E700" s="3"/>
      <c r="F700" s="17"/>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17"/>
      <c r="E701" s="3"/>
      <c r="F701" s="17"/>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17"/>
      <c r="E702" s="3"/>
      <c r="F702" s="17"/>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17"/>
      <c r="E703" s="3"/>
      <c r="F703" s="17"/>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17"/>
      <c r="E704" s="3"/>
      <c r="F704" s="17"/>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17"/>
      <c r="E705" s="3"/>
      <c r="F705" s="17"/>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17"/>
      <c r="E706" s="3"/>
      <c r="F706" s="17"/>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17"/>
      <c r="E707" s="3"/>
      <c r="F707" s="17"/>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17"/>
      <c r="E708" s="3"/>
      <c r="F708" s="17"/>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17"/>
      <c r="E709" s="3"/>
      <c r="F709" s="17"/>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17"/>
      <c r="E710" s="3"/>
      <c r="F710" s="17"/>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17"/>
      <c r="E711" s="3"/>
      <c r="F711" s="17"/>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17"/>
      <c r="E712" s="3"/>
      <c r="F712" s="17"/>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17"/>
      <c r="E713" s="3"/>
      <c r="F713" s="17"/>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17"/>
      <c r="E714" s="3"/>
      <c r="F714" s="17"/>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17"/>
      <c r="E715" s="3"/>
      <c r="F715" s="17"/>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17"/>
      <c r="E716" s="3"/>
      <c r="F716" s="17"/>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17"/>
      <c r="E717" s="3"/>
      <c r="F717" s="17"/>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17"/>
      <c r="E718" s="3"/>
      <c r="F718" s="17"/>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17"/>
      <c r="E719" s="3"/>
      <c r="F719" s="17"/>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17"/>
      <c r="E720" s="3"/>
      <c r="F720" s="17"/>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17"/>
      <c r="E721" s="3"/>
      <c r="F721" s="17"/>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17"/>
      <c r="E722" s="3"/>
      <c r="F722" s="17"/>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17"/>
      <c r="E723" s="3"/>
      <c r="F723" s="17"/>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17"/>
      <c r="E724" s="3"/>
      <c r="F724" s="17"/>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17"/>
      <c r="E725" s="3"/>
      <c r="F725" s="17"/>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17"/>
      <c r="E726" s="3"/>
      <c r="F726" s="17"/>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17"/>
      <c r="E727" s="3"/>
      <c r="F727" s="17"/>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17"/>
      <c r="E728" s="3"/>
      <c r="F728" s="17"/>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17"/>
      <c r="E729" s="3"/>
      <c r="F729" s="17"/>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17"/>
      <c r="E730" s="3"/>
      <c r="F730" s="17"/>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17"/>
      <c r="E731" s="3"/>
      <c r="F731" s="17"/>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17"/>
      <c r="E732" s="3"/>
      <c r="F732" s="17"/>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17"/>
      <c r="E733" s="3"/>
      <c r="F733" s="17"/>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17"/>
      <c r="E734" s="3"/>
      <c r="F734" s="17"/>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17"/>
      <c r="E735" s="3"/>
      <c r="F735" s="17"/>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17"/>
      <c r="E736" s="3"/>
      <c r="F736" s="17"/>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17"/>
      <c r="E737" s="3"/>
      <c r="F737" s="17"/>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17"/>
      <c r="E738" s="3"/>
      <c r="F738" s="17"/>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17"/>
      <c r="E739" s="3"/>
      <c r="F739" s="17"/>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17"/>
      <c r="E740" s="3"/>
      <c r="F740" s="17"/>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17"/>
      <c r="E741" s="3"/>
      <c r="F741" s="17"/>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17"/>
      <c r="E742" s="3"/>
      <c r="F742" s="17"/>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17"/>
      <c r="E743" s="3"/>
      <c r="F743" s="17"/>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17"/>
      <c r="E744" s="3"/>
      <c r="F744" s="17"/>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17"/>
      <c r="E745" s="3"/>
      <c r="F745" s="17"/>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17"/>
      <c r="E746" s="3"/>
      <c r="F746" s="17"/>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17"/>
      <c r="E747" s="3"/>
      <c r="F747" s="17"/>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17"/>
      <c r="E748" s="3"/>
      <c r="F748" s="17"/>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17"/>
      <c r="E749" s="3"/>
      <c r="F749" s="17"/>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17"/>
      <c r="E750" s="3"/>
      <c r="F750" s="17"/>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17"/>
      <c r="E751" s="3"/>
      <c r="F751" s="17"/>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17"/>
      <c r="E752" s="3"/>
      <c r="F752" s="17"/>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17"/>
      <c r="E753" s="3"/>
      <c r="F753" s="17"/>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17"/>
      <c r="E754" s="3"/>
      <c r="F754" s="17"/>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17"/>
      <c r="E755" s="3"/>
      <c r="F755" s="17"/>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17"/>
      <c r="E756" s="3"/>
      <c r="F756" s="17"/>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17"/>
      <c r="E757" s="3"/>
      <c r="F757" s="17"/>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17"/>
      <c r="E758" s="3"/>
      <c r="F758" s="17"/>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17"/>
      <c r="E759" s="3"/>
      <c r="F759" s="17"/>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17"/>
      <c r="E760" s="3"/>
      <c r="F760" s="17"/>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17"/>
      <c r="E761" s="3"/>
      <c r="F761" s="17"/>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17"/>
      <c r="E762" s="3"/>
      <c r="F762" s="17"/>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17"/>
      <c r="E763" s="3"/>
      <c r="F763" s="17"/>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17"/>
      <c r="E764" s="3"/>
      <c r="F764" s="17"/>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17"/>
      <c r="E765" s="3"/>
      <c r="F765" s="17"/>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17"/>
      <c r="E766" s="3"/>
      <c r="F766" s="17"/>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17"/>
      <c r="E767" s="3"/>
      <c r="F767" s="17"/>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17"/>
      <c r="E768" s="3"/>
      <c r="F768" s="17"/>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17"/>
      <c r="E769" s="3"/>
      <c r="F769" s="17"/>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17"/>
      <c r="E770" s="3"/>
      <c r="F770" s="17"/>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17"/>
      <c r="E771" s="3"/>
      <c r="F771" s="17"/>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17"/>
      <c r="E772" s="3"/>
      <c r="F772" s="17"/>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17"/>
      <c r="E773" s="3"/>
      <c r="F773" s="17"/>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17"/>
      <c r="E774" s="3"/>
      <c r="F774" s="17"/>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17"/>
      <c r="E775" s="3"/>
      <c r="F775" s="17"/>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17"/>
      <c r="E776" s="3"/>
      <c r="F776" s="17"/>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17"/>
      <c r="E777" s="3"/>
      <c r="F777" s="17"/>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17"/>
      <c r="E778" s="3"/>
      <c r="F778" s="17"/>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17"/>
      <c r="E779" s="3"/>
      <c r="F779" s="17"/>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17"/>
      <c r="E780" s="3"/>
      <c r="F780" s="17"/>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17"/>
      <c r="E781" s="3"/>
      <c r="F781" s="17"/>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17"/>
      <c r="E782" s="3"/>
      <c r="F782" s="17"/>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17"/>
      <c r="E783" s="3"/>
      <c r="F783" s="17"/>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17"/>
      <c r="E784" s="3"/>
      <c r="F784" s="17"/>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17"/>
      <c r="E785" s="3"/>
      <c r="F785" s="17"/>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17"/>
      <c r="E786" s="3"/>
      <c r="F786" s="17"/>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17"/>
      <c r="E787" s="3"/>
      <c r="F787" s="17"/>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17"/>
      <c r="E788" s="3"/>
      <c r="F788" s="17"/>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17"/>
      <c r="E789" s="3"/>
      <c r="F789" s="17"/>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17"/>
      <c r="E790" s="3"/>
      <c r="F790" s="17"/>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17"/>
      <c r="E791" s="3"/>
      <c r="F791" s="17"/>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17"/>
      <c r="E792" s="3"/>
      <c r="F792" s="17"/>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17"/>
      <c r="E793" s="3"/>
      <c r="F793" s="17"/>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17"/>
      <c r="E794" s="3"/>
      <c r="F794" s="17"/>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17"/>
      <c r="E795" s="3"/>
      <c r="F795" s="17"/>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17"/>
      <c r="E796" s="3"/>
      <c r="F796" s="17"/>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17"/>
      <c r="E797" s="3"/>
      <c r="F797" s="17"/>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17"/>
      <c r="E798" s="3"/>
      <c r="F798" s="17"/>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17"/>
      <c r="E799" s="3"/>
      <c r="F799" s="17"/>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17"/>
      <c r="E800" s="3"/>
      <c r="F800" s="17"/>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17"/>
      <c r="E801" s="3"/>
      <c r="F801" s="17"/>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17"/>
      <c r="E802" s="3"/>
      <c r="F802" s="17"/>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17"/>
      <c r="E803" s="3"/>
      <c r="F803" s="17"/>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17"/>
      <c r="E804" s="3"/>
      <c r="F804" s="17"/>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17"/>
      <c r="E805" s="3"/>
      <c r="F805" s="17"/>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17"/>
      <c r="E806" s="3"/>
      <c r="F806" s="17"/>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17"/>
      <c r="E807" s="3"/>
      <c r="F807" s="17"/>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17"/>
      <c r="E808" s="3"/>
      <c r="F808" s="17"/>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17"/>
      <c r="E809" s="3"/>
      <c r="F809" s="17"/>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17"/>
      <c r="E810" s="3"/>
      <c r="F810" s="17"/>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17"/>
      <c r="E811" s="3"/>
      <c r="F811" s="17"/>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17"/>
      <c r="E812" s="3"/>
      <c r="F812" s="17"/>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17"/>
      <c r="E813" s="3"/>
      <c r="F813" s="17"/>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17"/>
      <c r="E814" s="3"/>
      <c r="F814" s="17"/>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17"/>
      <c r="E815" s="3"/>
      <c r="F815" s="17"/>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17"/>
      <c r="E816" s="3"/>
      <c r="F816" s="17"/>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17"/>
      <c r="E817" s="3"/>
      <c r="F817" s="17"/>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17"/>
      <c r="E818" s="3"/>
      <c r="F818" s="17"/>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17"/>
      <c r="E819" s="3"/>
      <c r="F819" s="17"/>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17"/>
      <c r="E820" s="3"/>
      <c r="F820" s="17"/>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17"/>
      <c r="E821" s="3"/>
      <c r="F821" s="17"/>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17"/>
      <c r="E822" s="3"/>
      <c r="F822" s="17"/>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17"/>
      <c r="E823" s="3"/>
      <c r="F823" s="17"/>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17"/>
      <c r="E824" s="3"/>
      <c r="F824" s="17"/>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17"/>
      <c r="E825" s="3"/>
      <c r="F825" s="17"/>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17"/>
      <c r="E826" s="3"/>
      <c r="F826" s="17"/>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17"/>
      <c r="E827" s="3"/>
      <c r="F827" s="17"/>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17"/>
      <c r="E828" s="3"/>
      <c r="F828" s="17"/>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17"/>
      <c r="E829" s="3"/>
      <c r="F829" s="17"/>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17"/>
      <c r="E830" s="3"/>
      <c r="F830" s="17"/>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17"/>
      <c r="E831" s="3"/>
      <c r="F831" s="17"/>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17"/>
      <c r="E832" s="3"/>
      <c r="F832" s="17"/>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17"/>
      <c r="E833" s="3"/>
      <c r="F833" s="17"/>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17"/>
      <c r="E834" s="3"/>
      <c r="F834" s="17"/>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17"/>
      <c r="E835" s="3"/>
      <c r="F835" s="17"/>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17"/>
      <c r="E836" s="3"/>
      <c r="F836" s="17"/>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17"/>
      <c r="E837" s="3"/>
      <c r="F837" s="17"/>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17"/>
      <c r="E838" s="3"/>
      <c r="F838" s="17"/>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17"/>
      <c r="E839" s="3"/>
      <c r="F839" s="17"/>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17"/>
      <c r="E840" s="3"/>
      <c r="F840" s="17"/>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17"/>
      <c r="E841" s="3"/>
      <c r="F841" s="17"/>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17"/>
      <c r="E842" s="3"/>
      <c r="F842" s="17"/>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17"/>
      <c r="E843" s="3"/>
      <c r="F843" s="17"/>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17"/>
      <c r="E844" s="3"/>
      <c r="F844" s="17"/>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17"/>
      <c r="E845" s="3"/>
      <c r="F845" s="17"/>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17"/>
      <c r="E846" s="3"/>
      <c r="F846" s="17"/>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17"/>
      <c r="E847" s="3"/>
      <c r="F847" s="17"/>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17"/>
      <c r="E848" s="3"/>
      <c r="F848" s="17"/>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17"/>
      <c r="E849" s="3"/>
      <c r="F849" s="17"/>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17"/>
      <c r="E850" s="3"/>
      <c r="F850" s="17"/>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17"/>
      <c r="E851" s="3"/>
      <c r="F851" s="17"/>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17"/>
      <c r="E852" s="3"/>
      <c r="F852" s="17"/>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17"/>
      <c r="E853" s="3"/>
      <c r="F853" s="17"/>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17"/>
      <c r="E854" s="3"/>
      <c r="F854" s="17"/>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17"/>
      <c r="E855" s="3"/>
      <c r="F855" s="17"/>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17"/>
      <c r="E856" s="3"/>
      <c r="F856" s="17"/>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17"/>
      <c r="E857" s="3"/>
      <c r="F857" s="17"/>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17"/>
      <c r="E858" s="3"/>
      <c r="F858" s="17"/>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17"/>
      <c r="E859" s="3"/>
      <c r="F859" s="17"/>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17"/>
      <c r="E860" s="3"/>
      <c r="F860" s="17"/>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17"/>
      <c r="E861" s="3"/>
      <c r="F861" s="17"/>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17"/>
      <c r="E862" s="3"/>
      <c r="F862" s="17"/>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17"/>
      <c r="E863" s="3"/>
      <c r="F863" s="17"/>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17"/>
      <c r="E864" s="3"/>
      <c r="F864" s="17"/>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17"/>
      <c r="E865" s="3"/>
      <c r="F865" s="17"/>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17"/>
      <c r="E866" s="3"/>
      <c r="F866" s="17"/>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17"/>
      <c r="E867" s="3"/>
      <c r="F867" s="17"/>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17"/>
      <c r="E868" s="3"/>
      <c r="F868" s="17"/>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17"/>
      <c r="E869" s="3"/>
      <c r="F869" s="17"/>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17"/>
      <c r="E870" s="3"/>
      <c r="F870" s="17"/>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17"/>
      <c r="E871" s="3"/>
      <c r="F871" s="17"/>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17"/>
      <c r="E872" s="3"/>
      <c r="F872" s="17"/>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17"/>
      <c r="E873" s="3"/>
      <c r="F873" s="17"/>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17"/>
      <c r="E874" s="3"/>
      <c r="F874" s="17"/>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17"/>
      <c r="E875" s="3"/>
      <c r="F875" s="17"/>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17"/>
      <c r="E876" s="3"/>
      <c r="F876" s="17"/>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17"/>
      <c r="E877" s="3"/>
      <c r="F877" s="17"/>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17"/>
      <c r="E878" s="3"/>
      <c r="F878" s="17"/>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17"/>
      <c r="E879" s="3"/>
      <c r="F879" s="17"/>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17"/>
      <c r="E880" s="3"/>
      <c r="F880" s="17"/>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17"/>
      <c r="E881" s="3"/>
      <c r="F881" s="17"/>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17"/>
      <c r="E882" s="3"/>
      <c r="F882" s="17"/>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17"/>
      <c r="E883" s="3"/>
      <c r="F883" s="17"/>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17"/>
      <c r="E884" s="3"/>
      <c r="F884" s="17"/>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17"/>
      <c r="E885" s="3"/>
      <c r="F885" s="17"/>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17"/>
      <c r="E886" s="3"/>
      <c r="F886" s="17"/>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17"/>
      <c r="E887" s="3"/>
      <c r="F887" s="17"/>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17"/>
      <c r="E888" s="3"/>
      <c r="F888" s="17"/>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17"/>
      <c r="E889" s="3"/>
      <c r="F889" s="17"/>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17"/>
      <c r="E890" s="3"/>
      <c r="F890" s="17"/>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17"/>
      <c r="E891" s="3"/>
      <c r="F891" s="17"/>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17"/>
      <c r="E892" s="3"/>
      <c r="F892" s="17"/>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17"/>
      <c r="E893" s="3"/>
      <c r="F893" s="17"/>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17"/>
      <c r="E894" s="3"/>
      <c r="F894" s="17"/>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17"/>
      <c r="E895" s="3"/>
      <c r="F895" s="17"/>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17"/>
      <c r="E896" s="3"/>
      <c r="F896" s="17"/>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17"/>
      <c r="E897" s="3"/>
      <c r="F897" s="17"/>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17"/>
      <c r="E898" s="3"/>
      <c r="F898" s="17"/>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17"/>
      <c r="E899" s="3"/>
      <c r="F899" s="17"/>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17"/>
      <c r="E900" s="3"/>
      <c r="F900" s="17"/>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17"/>
      <c r="E901" s="3"/>
      <c r="F901" s="17"/>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17"/>
      <c r="E902" s="3"/>
      <c r="F902" s="17"/>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17"/>
      <c r="E903" s="3"/>
      <c r="F903" s="17"/>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17"/>
      <c r="E904" s="3"/>
      <c r="F904" s="17"/>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17"/>
      <c r="E905" s="3"/>
      <c r="F905" s="17"/>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17"/>
      <c r="E906" s="3"/>
      <c r="F906" s="17"/>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17"/>
      <c r="E907" s="3"/>
      <c r="F907" s="17"/>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17"/>
      <c r="E908" s="3"/>
      <c r="F908" s="17"/>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17"/>
      <c r="E909" s="3"/>
      <c r="F909" s="17"/>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17"/>
      <c r="E910" s="3"/>
      <c r="F910" s="17"/>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17"/>
      <c r="E911" s="3"/>
      <c r="F911" s="17"/>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17"/>
      <c r="E912" s="3"/>
      <c r="F912" s="17"/>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17"/>
      <c r="E913" s="3"/>
      <c r="F913" s="17"/>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17"/>
      <c r="E914" s="3"/>
      <c r="F914" s="17"/>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17"/>
      <c r="E915" s="3"/>
      <c r="F915" s="17"/>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17"/>
      <c r="E916" s="3"/>
      <c r="F916" s="17"/>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17"/>
      <c r="E917" s="3"/>
      <c r="F917" s="17"/>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17"/>
      <c r="E918" s="3"/>
      <c r="F918" s="17"/>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17"/>
      <c r="E919" s="3"/>
      <c r="F919" s="17"/>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17"/>
      <c r="E920" s="3"/>
      <c r="F920" s="17"/>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17"/>
      <c r="E921" s="3"/>
      <c r="F921" s="17"/>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17"/>
      <c r="E922" s="3"/>
      <c r="F922" s="17"/>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17"/>
      <c r="E923" s="3"/>
      <c r="F923" s="17"/>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17"/>
      <c r="E924" s="3"/>
      <c r="F924" s="17"/>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17"/>
      <c r="E925" s="3"/>
      <c r="F925" s="17"/>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17"/>
      <c r="E926" s="3"/>
      <c r="F926" s="17"/>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17"/>
      <c r="E927" s="3"/>
      <c r="F927" s="17"/>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17"/>
      <c r="E928" s="3"/>
      <c r="F928" s="17"/>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17"/>
      <c r="E929" s="3"/>
      <c r="F929" s="17"/>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17"/>
      <c r="E930" s="3"/>
      <c r="F930" s="17"/>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17"/>
      <c r="E931" s="3"/>
      <c r="F931" s="17"/>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17"/>
      <c r="E932" s="3"/>
      <c r="F932" s="17"/>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17"/>
      <c r="E933" s="3"/>
      <c r="F933" s="17"/>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17"/>
      <c r="E934" s="3"/>
      <c r="F934" s="17"/>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17"/>
      <c r="E935" s="3"/>
      <c r="F935" s="17"/>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17"/>
      <c r="E936" s="3"/>
      <c r="F936" s="17"/>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17"/>
      <c r="E937" s="3"/>
      <c r="F937" s="17"/>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17"/>
      <c r="E938" s="3"/>
      <c r="F938" s="17"/>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17"/>
      <c r="E939" s="3"/>
      <c r="F939" s="17"/>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17"/>
      <c r="E940" s="3"/>
      <c r="F940" s="17"/>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17"/>
      <c r="E941" s="3"/>
      <c r="F941" s="17"/>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17"/>
      <c r="E942" s="3"/>
      <c r="F942" s="17"/>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17"/>
      <c r="E943" s="3"/>
      <c r="F943" s="17"/>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17"/>
      <c r="E944" s="3"/>
      <c r="F944" s="17"/>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17"/>
      <c r="E945" s="3"/>
      <c r="F945" s="17"/>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17"/>
      <c r="E946" s="3"/>
      <c r="F946" s="17"/>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17"/>
      <c r="E947" s="3"/>
      <c r="F947" s="17"/>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17"/>
      <c r="E948" s="3"/>
      <c r="F948" s="17"/>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17"/>
      <c r="E949" s="3"/>
      <c r="F949" s="17"/>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17"/>
      <c r="E950" s="3"/>
      <c r="F950" s="17"/>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17"/>
      <c r="E951" s="3"/>
      <c r="F951" s="17"/>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17"/>
      <c r="E952" s="3"/>
      <c r="F952" s="17"/>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17"/>
      <c r="E953" s="3"/>
      <c r="F953" s="17"/>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17"/>
      <c r="E954" s="3"/>
      <c r="F954" s="17"/>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17"/>
      <c r="E955" s="3"/>
      <c r="F955" s="17"/>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17"/>
      <c r="E956" s="3"/>
      <c r="F956" s="17"/>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17"/>
      <c r="E957" s="3"/>
      <c r="F957" s="17"/>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17"/>
      <c r="E958" s="3"/>
      <c r="F958" s="17"/>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17"/>
      <c r="E959" s="3"/>
      <c r="F959" s="17"/>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17"/>
      <c r="E960" s="3"/>
      <c r="F960" s="17"/>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17"/>
      <c r="E961" s="3"/>
      <c r="F961" s="17"/>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17"/>
      <c r="E962" s="3"/>
      <c r="F962" s="17"/>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17"/>
      <c r="E963" s="3"/>
      <c r="F963" s="17"/>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17"/>
      <c r="E964" s="3"/>
      <c r="F964" s="17"/>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17"/>
      <c r="E965" s="3"/>
      <c r="F965" s="17"/>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17"/>
      <c r="E966" s="3"/>
      <c r="F966" s="17"/>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17"/>
      <c r="E967" s="3"/>
      <c r="F967" s="17"/>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17"/>
      <c r="E968" s="3"/>
      <c r="F968" s="17"/>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17"/>
      <c r="E969" s="3"/>
      <c r="F969" s="17"/>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17"/>
      <c r="E970" s="3"/>
      <c r="F970" s="17"/>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17"/>
      <c r="E971" s="3"/>
      <c r="F971" s="17"/>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17"/>
      <c r="E972" s="3"/>
      <c r="F972" s="17"/>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17"/>
      <c r="E973" s="3"/>
      <c r="F973" s="17"/>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17"/>
      <c r="E974" s="3"/>
      <c r="F974" s="17"/>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17"/>
      <c r="E975" s="3"/>
      <c r="F975" s="17"/>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17"/>
      <c r="E976" s="3"/>
      <c r="F976" s="17"/>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17"/>
      <c r="E977" s="3"/>
      <c r="F977" s="17"/>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17"/>
      <c r="E978" s="3"/>
      <c r="F978" s="17"/>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17"/>
      <c r="E979" s="3"/>
      <c r="F979" s="17"/>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17"/>
      <c r="E980" s="3"/>
      <c r="F980" s="17"/>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17"/>
      <c r="E981" s="3"/>
      <c r="F981" s="17"/>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17"/>
      <c r="E982" s="3"/>
      <c r="F982" s="17"/>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17"/>
      <c r="E983" s="3"/>
      <c r="F983" s="17"/>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17"/>
      <c r="E984" s="3"/>
      <c r="F984" s="17"/>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17"/>
      <c r="E985" s="3"/>
      <c r="F985" s="17"/>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17"/>
      <c r="E986" s="3"/>
      <c r="F986" s="17"/>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17"/>
      <c r="E987" s="3"/>
      <c r="F987" s="17"/>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17"/>
      <c r="E988" s="3"/>
      <c r="F988" s="17"/>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17"/>
      <c r="E989" s="3"/>
      <c r="F989" s="17"/>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17"/>
      <c r="E990" s="3"/>
      <c r="F990" s="17"/>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17"/>
      <c r="E991" s="3"/>
      <c r="F991" s="17"/>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17"/>
      <c r="E992" s="3"/>
      <c r="F992" s="17"/>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17"/>
      <c r="E993" s="3"/>
      <c r="F993" s="17"/>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17"/>
      <c r="E994" s="3"/>
      <c r="F994" s="17"/>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17"/>
      <c r="E995" s="3"/>
      <c r="F995" s="17"/>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17"/>
      <c r="E996" s="3"/>
      <c r="F996" s="17"/>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17"/>
      <c r="E997" s="3"/>
      <c r="F997" s="17"/>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17"/>
      <c r="E998" s="3"/>
      <c r="F998" s="17"/>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17"/>
      <c r="E999" s="3"/>
      <c r="F999" s="17"/>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17"/>
      <c r="E1000" s="3"/>
      <c r="F1000" s="17"/>
      <c r="G1000" s="3"/>
      <c r="H1000" s="3"/>
      <c r="I1000" s="3"/>
      <c r="J1000" s="3"/>
      <c r="K1000" s="3"/>
      <c r="L1000" s="3"/>
      <c r="M1000" s="3"/>
      <c r="N1000" s="3"/>
      <c r="O1000" s="3"/>
      <c r="P1000" s="3"/>
      <c r="Q1000" s="3"/>
      <c r="R1000" s="3"/>
      <c r="S1000" s="3"/>
      <c r="T1000" s="3"/>
      <c r="U1000" s="3"/>
      <c r="V1000" s="3"/>
      <c r="W1000" s="3"/>
      <c r="X1000" s="3"/>
      <c r="Y1000" s="3"/>
      <c r="Z1000" s="3"/>
    </row>
  </sheetData>
  <customSheetViews>
    <customSheetView guid="{9CE74385-2845-4A16-9451-07E3C08B354E}" filter="1" showAutoFilter="1">
      <autoFilter ref="$H$1:$H$1000"/>
    </customSheetView>
  </customSheetViews>
  <conditionalFormatting sqref="J1:J40">
    <cfRule type="expression" dxfId="0" priority="1">
      <formula>J1=-1</formula>
    </cfRule>
  </conditionalFormatting>
  <conditionalFormatting sqref="K1:K1000">
    <cfRule type="expression" dxfId="0" priority="2">
      <formula>K1=-1</formula>
    </cfRule>
  </conditionalFormatting>
  <conditionalFormatting sqref="L1:L1000">
    <cfRule type="expression" dxfId="0" priority="3">
      <formula>L1=-1</formula>
    </cfRule>
  </conditionalFormatting>
  <conditionalFormatting sqref="J1:J40">
    <cfRule type="expression" dxfId="1" priority="4">
      <formula>J1=0</formula>
    </cfRule>
  </conditionalFormatting>
  <conditionalFormatting sqref="K1:K40">
    <cfRule type="expression" dxfId="2" priority="5">
      <formula>K1=0</formula>
    </cfRule>
  </conditionalFormatting>
  <conditionalFormatting sqref="L1:L40">
    <cfRule type="expression" dxfId="1" priority="6">
      <formula>L1=0</formula>
    </cfRule>
  </conditionalFormatting>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65.86"/>
    <col customWidth="1" min="3" max="3" width="27.57"/>
    <col customWidth="1" min="4" max="4" width="11.0"/>
    <col customWidth="1" min="5" max="5" width="14.43"/>
    <col customWidth="1" min="6" max="6" width="11.0"/>
    <col customWidth="1" min="7" max="26" width="10.71"/>
  </cols>
  <sheetData>
    <row r="1">
      <c r="A1" s="19" t="s">
        <v>113</v>
      </c>
      <c r="B1" s="19" t="s">
        <v>114</v>
      </c>
      <c r="C1" s="19" t="s">
        <v>115</v>
      </c>
      <c r="D1" s="3"/>
      <c r="E1" s="19" t="s">
        <v>116</v>
      </c>
      <c r="F1" s="3"/>
      <c r="G1" s="3"/>
      <c r="H1" s="3"/>
      <c r="I1" s="3"/>
      <c r="J1" s="3"/>
      <c r="K1" s="3"/>
      <c r="L1" s="3"/>
      <c r="M1" s="3"/>
      <c r="N1" s="3"/>
      <c r="O1" s="3"/>
      <c r="P1" s="3"/>
      <c r="Q1" s="3"/>
      <c r="R1" s="3"/>
      <c r="S1" s="3"/>
      <c r="T1" s="3"/>
      <c r="U1" s="3"/>
      <c r="V1" s="3"/>
      <c r="W1" s="3"/>
      <c r="X1" s="3"/>
      <c r="Y1" s="3"/>
      <c r="Z1" s="3"/>
    </row>
    <row r="2">
      <c r="A2" s="2"/>
      <c r="B2" s="20" t="s">
        <v>117</v>
      </c>
      <c r="C2" s="2"/>
      <c r="D2" s="3"/>
      <c r="E2" s="3"/>
      <c r="F2" s="3"/>
      <c r="G2" s="3"/>
      <c r="H2" s="3"/>
      <c r="I2" s="3"/>
      <c r="J2" s="3"/>
      <c r="K2" s="3"/>
      <c r="L2" s="3"/>
      <c r="M2" s="3"/>
      <c r="N2" s="3"/>
      <c r="O2" s="3"/>
      <c r="P2" s="3"/>
      <c r="Q2" s="3"/>
      <c r="R2" s="3"/>
      <c r="S2" s="3"/>
      <c r="T2" s="3"/>
      <c r="U2" s="3"/>
      <c r="V2" s="3"/>
      <c r="W2" s="3"/>
      <c r="X2" s="3"/>
      <c r="Y2" s="3"/>
      <c r="Z2" s="3"/>
    </row>
    <row r="3">
      <c r="A3" s="21">
        <v>1.0</v>
      </c>
      <c r="B3" s="2" t="s">
        <v>118</v>
      </c>
      <c r="C3" s="2" t="s">
        <v>119</v>
      </c>
      <c r="D3" s="3"/>
      <c r="E3" s="3">
        <v>5.0</v>
      </c>
      <c r="F3" s="3"/>
      <c r="G3" s="3"/>
      <c r="H3" s="3"/>
      <c r="I3" s="3"/>
      <c r="J3" s="3"/>
      <c r="K3" s="3"/>
      <c r="L3" s="3"/>
      <c r="M3" s="3"/>
      <c r="N3" s="3"/>
      <c r="O3" s="3"/>
      <c r="P3" s="3"/>
      <c r="Q3" s="3"/>
      <c r="R3" s="3"/>
      <c r="S3" s="3"/>
      <c r="T3" s="3"/>
      <c r="U3" s="3"/>
      <c r="V3" s="3"/>
      <c r="W3" s="3"/>
      <c r="X3" s="3"/>
      <c r="Y3" s="3"/>
      <c r="Z3" s="3"/>
    </row>
    <row r="4">
      <c r="A4" s="21">
        <v>2.0</v>
      </c>
      <c r="B4" s="2" t="s">
        <v>120</v>
      </c>
      <c r="C4" s="2"/>
      <c r="D4" s="3"/>
      <c r="E4" s="3">
        <v>5.0</v>
      </c>
      <c r="F4" s="3"/>
      <c r="G4" s="3"/>
      <c r="H4" s="3"/>
      <c r="I4" s="3"/>
      <c r="J4" s="3"/>
      <c r="K4" s="3"/>
      <c r="L4" s="3"/>
      <c r="M4" s="3"/>
      <c r="N4" s="3"/>
      <c r="O4" s="3"/>
      <c r="P4" s="3"/>
      <c r="Q4" s="3"/>
      <c r="R4" s="3"/>
      <c r="S4" s="3"/>
      <c r="T4" s="3"/>
      <c r="U4" s="3"/>
      <c r="V4" s="3"/>
      <c r="W4" s="3"/>
      <c r="X4" s="3"/>
      <c r="Y4" s="3"/>
      <c r="Z4" s="3"/>
    </row>
    <row r="5">
      <c r="A5" s="21">
        <v>3.0</v>
      </c>
      <c r="B5" s="2" t="s">
        <v>121</v>
      </c>
      <c r="C5" s="22" t="s">
        <v>122</v>
      </c>
      <c r="D5" s="3"/>
      <c r="E5" s="3">
        <v>10.0</v>
      </c>
      <c r="F5" s="3"/>
      <c r="G5" s="3"/>
      <c r="H5" s="3"/>
      <c r="I5" s="3"/>
      <c r="J5" s="3"/>
      <c r="K5" s="3"/>
      <c r="L5" s="3"/>
      <c r="M5" s="3"/>
      <c r="N5" s="3"/>
      <c r="O5" s="3"/>
      <c r="P5" s="3"/>
      <c r="Q5" s="3"/>
      <c r="R5" s="3"/>
      <c r="S5" s="3"/>
      <c r="T5" s="3"/>
      <c r="U5" s="3"/>
      <c r="V5" s="3"/>
      <c r="W5" s="3"/>
      <c r="X5" s="3"/>
      <c r="Y5" s="3"/>
      <c r="Z5" s="3"/>
    </row>
    <row r="6">
      <c r="A6" s="21">
        <v>4.0</v>
      </c>
      <c r="B6" s="2" t="s">
        <v>123</v>
      </c>
      <c r="C6" s="2"/>
      <c r="D6" s="3"/>
      <c r="E6" s="3">
        <v>5.0</v>
      </c>
      <c r="F6" s="3"/>
      <c r="G6" s="3"/>
      <c r="H6" s="3"/>
      <c r="I6" s="3"/>
      <c r="J6" s="3"/>
      <c r="K6" s="3"/>
      <c r="L6" s="3"/>
      <c r="M6" s="3"/>
      <c r="N6" s="3"/>
      <c r="O6" s="3"/>
      <c r="P6" s="3"/>
      <c r="Q6" s="3"/>
      <c r="R6" s="3"/>
      <c r="S6" s="3"/>
      <c r="T6" s="3"/>
      <c r="U6" s="3"/>
      <c r="V6" s="3"/>
      <c r="W6" s="3"/>
      <c r="X6" s="3"/>
      <c r="Y6" s="3"/>
      <c r="Z6" s="3"/>
    </row>
    <row r="7">
      <c r="A7" s="2"/>
      <c r="B7" s="2"/>
      <c r="C7" s="2"/>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2"/>
      <c r="F13" s="3"/>
      <c r="G13" s="3"/>
      <c r="H13" s="3"/>
      <c r="I13" s="3"/>
      <c r="J13" s="3"/>
      <c r="K13" s="3"/>
      <c r="L13" s="3"/>
      <c r="M13" s="3"/>
      <c r="N13" s="3"/>
      <c r="O13" s="3"/>
      <c r="P13" s="3"/>
      <c r="Q13" s="3"/>
      <c r="R13" s="3"/>
      <c r="S13" s="3"/>
      <c r="T13" s="3"/>
      <c r="U13" s="3"/>
      <c r="V13" s="3"/>
      <c r="W13" s="3"/>
      <c r="X13" s="3"/>
      <c r="Y13" s="3"/>
      <c r="Z13" s="3"/>
    </row>
    <row r="14">
      <c r="A14" s="3"/>
      <c r="B14" s="3"/>
      <c r="C14" s="3"/>
      <c r="D14" s="3"/>
      <c r="E14" s="2"/>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6" width="15.43"/>
    <col customWidth="1" min="7" max="7" width="11.0"/>
    <col customWidth="1" min="8" max="26" width="10.71"/>
  </cols>
  <sheetData>
    <row r="1" ht="13.5" customHeight="1">
      <c r="A1" s="23" t="s">
        <v>9</v>
      </c>
      <c r="B1" s="24" t="s">
        <v>124</v>
      </c>
      <c r="C1" s="24"/>
      <c r="D1" s="24"/>
      <c r="E1" s="24"/>
      <c r="F1" s="24"/>
      <c r="G1" s="24"/>
      <c r="H1" s="24"/>
      <c r="I1" s="24"/>
      <c r="J1" s="24"/>
      <c r="K1" s="24"/>
      <c r="L1" s="24"/>
      <c r="M1" s="24"/>
      <c r="N1" s="24"/>
      <c r="O1" s="24"/>
      <c r="P1" s="24"/>
      <c r="Q1" s="24"/>
      <c r="R1" s="24"/>
      <c r="S1" s="24"/>
      <c r="T1" s="24"/>
      <c r="U1" s="24"/>
      <c r="V1" s="24"/>
      <c r="W1" s="24"/>
      <c r="X1" s="24"/>
      <c r="Y1" s="24"/>
      <c r="Z1" s="24"/>
    </row>
    <row r="2" ht="13.5" customHeight="1">
      <c r="A2" s="24"/>
      <c r="B2" s="24" t="s">
        <v>125</v>
      </c>
      <c r="C2" s="24"/>
      <c r="D2" s="24"/>
      <c r="E2" s="24"/>
      <c r="F2" s="24"/>
      <c r="G2" s="24"/>
      <c r="H2" s="24"/>
      <c r="I2" s="24"/>
      <c r="J2" s="24"/>
      <c r="K2" s="24"/>
      <c r="L2" s="24"/>
      <c r="M2" s="24"/>
      <c r="N2" s="24"/>
      <c r="O2" s="24"/>
      <c r="P2" s="24"/>
      <c r="Q2" s="24"/>
      <c r="R2" s="24"/>
      <c r="S2" s="24"/>
      <c r="T2" s="24"/>
      <c r="U2" s="24"/>
      <c r="V2" s="24"/>
      <c r="W2" s="24"/>
      <c r="X2" s="24"/>
      <c r="Y2" s="24"/>
      <c r="Z2" s="24"/>
    </row>
    <row r="3" ht="13.5" customHeight="1">
      <c r="A3" s="3"/>
      <c r="B3" s="3"/>
      <c r="C3" s="3"/>
      <c r="D3" s="3"/>
      <c r="E3" s="3"/>
      <c r="F3" s="3"/>
      <c r="G3" s="3"/>
      <c r="H3" s="2"/>
      <c r="I3" s="2"/>
      <c r="J3" s="2"/>
      <c r="K3" s="2"/>
      <c r="L3" s="2"/>
      <c r="M3" s="2"/>
      <c r="N3" s="2"/>
      <c r="O3" s="2"/>
      <c r="P3" s="2"/>
      <c r="Q3" s="2"/>
      <c r="R3" s="2"/>
      <c r="S3" s="2"/>
      <c r="T3" s="2"/>
      <c r="U3" s="2"/>
      <c r="V3" s="2"/>
      <c r="W3" s="2"/>
      <c r="X3" s="2"/>
      <c r="Y3" s="2"/>
      <c r="Z3" s="2"/>
    </row>
    <row r="4" ht="13.5" customHeight="1">
      <c r="A4" s="25" t="s">
        <v>126</v>
      </c>
      <c r="B4" s="3"/>
      <c r="C4" s="3"/>
      <c r="D4" s="3"/>
      <c r="E4" s="3"/>
      <c r="F4" s="3"/>
      <c r="G4" s="3"/>
      <c r="H4" s="2"/>
      <c r="I4" s="2"/>
      <c r="J4" s="2"/>
      <c r="K4" s="2"/>
      <c r="L4" s="2"/>
      <c r="M4" s="2"/>
      <c r="N4" s="2"/>
      <c r="O4" s="2"/>
      <c r="P4" s="2"/>
      <c r="Q4" s="2"/>
      <c r="R4" s="2"/>
      <c r="S4" s="2"/>
      <c r="T4" s="2"/>
      <c r="U4" s="2"/>
      <c r="V4" s="2"/>
      <c r="W4" s="2"/>
      <c r="X4" s="2"/>
      <c r="Y4" s="2"/>
      <c r="Z4" s="2"/>
    </row>
    <row r="5" ht="13.5" customHeight="1">
      <c r="A5" s="26" t="s">
        <v>14</v>
      </c>
      <c r="B5" s="27" t="s">
        <v>20</v>
      </c>
      <c r="C5" s="28" t="s">
        <v>27</v>
      </c>
      <c r="D5" s="27" t="s">
        <v>31</v>
      </c>
      <c r="E5" s="28" t="s">
        <v>33</v>
      </c>
      <c r="F5" s="29" t="s">
        <v>35</v>
      </c>
      <c r="G5" s="2"/>
      <c r="H5" s="2"/>
      <c r="I5" s="2"/>
      <c r="J5" s="2"/>
      <c r="K5" s="2"/>
      <c r="L5" s="2"/>
      <c r="M5" s="2"/>
      <c r="N5" s="2"/>
      <c r="O5" s="2"/>
      <c r="P5" s="2"/>
      <c r="Q5" s="2"/>
      <c r="R5" s="2"/>
      <c r="S5" s="2"/>
      <c r="T5" s="2"/>
      <c r="U5" s="2"/>
      <c r="V5" s="2"/>
      <c r="W5" s="2"/>
      <c r="X5" s="2"/>
      <c r="Y5" s="2"/>
      <c r="Z5" s="2"/>
    </row>
    <row r="6" ht="13.5" customHeight="1">
      <c r="A6" s="30" t="s">
        <v>38</v>
      </c>
      <c r="B6" s="3">
        <f>VLOOKUP(A6, Dataset!A2:X40, 7, FALSE)</f>
        <v>2.7</v>
      </c>
      <c r="C6" s="3">
        <f>VLOOKUP(A6, Dataset!A2:X40, 14, FALSE)</f>
        <v>7.6</v>
      </c>
      <c r="D6" s="31">
        <f>VLOOKUP(A6, Dataset!A2:X40, 18, FALSE)</f>
        <v>4.2</v>
      </c>
      <c r="E6" s="32">
        <f>VLOOKUP(A6, Dataset!A2:X40, 20, FALSE)</f>
        <v>8.9</v>
      </c>
      <c r="F6" s="32">
        <f>VLOOKUP(A6, Dataset!A2:X40, 22, FALSE)</f>
        <v>4.2</v>
      </c>
      <c r="G6" s="2"/>
      <c r="H6" s="2"/>
      <c r="I6" s="2"/>
      <c r="J6" s="2"/>
      <c r="K6" s="2"/>
      <c r="L6" s="2"/>
      <c r="M6" s="2"/>
      <c r="N6" s="2"/>
      <c r="O6" s="2"/>
      <c r="P6" s="2"/>
      <c r="Q6" s="2"/>
      <c r="R6" s="2"/>
      <c r="S6" s="2"/>
      <c r="T6" s="2"/>
      <c r="U6" s="2"/>
      <c r="V6" s="2"/>
      <c r="W6" s="2"/>
      <c r="X6" s="2"/>
      <c r="Y6" s="2"/>
      <c r="Z6" s="2"/>
    </row>
    <row r="7" ht="13.5" customHeight="1">
      <c r="A7" s="30" t="s">
        <v>41</v>
      </c>
      <c r="B7" s="3">
        <f>VLOOKUP(A7, Dataset!A3:X41, 7, FALSE)</f>
        <v>2.7</v>
      </c>
      <c r="C7" s="3">
        <f>VLOOKUP(A7, Dataset!A3:X41, 14, FALSE)</f>
        <v>7.6</v>
      </c>
      <c r="D7" s="31">
        <f>VLOOKUP(A7, Dataset!A3:X41, 18, FALSE)</f>
        <v>4.2</v>
      </c>
      <c r="E7" s="32">
        <f>VLOOKUP(A7, Dataset!A3:X41, 20, FALSE)</f>
        <v>8.9</v>
      </c>
      <c r="F7" s="32">
        <f>VLOOKUP(A7, Dataset!A3:X41, 22, FALSE)</f>
        <v>4.2</v>
      </c>
      <c r="G7" s="2"/>
      <c r="H7" s="2"/>
      <c r="I7" s="2"/>
      <c r="J7" s="2"/>
      <c r="K7" s="2"/>
      <c r="L7" s="2"/>
      <c r="M7" s="2"/>
      <c r="N7" s="2"/>
      <c r="O7" s="2"/>
      <c r="P7" s="2"/>
      <c r="Q7" s="2"/>
      <c r="R7" s="2"/>
      <c r="S7" s="2"/>
      <c r="T7" s="2"/>
      <c r="U7" s="2"/>
      <c r="V7" s="2"/>
      <c r="W7" s="2"/>
      <c r="X7" s="2"/>
      <c r="Y7" s="2"/>
      <c r="Z7" s="2"/>
    </row>
    <row r="8" ht="13.5" customHeight="1">
      <c r="A8" s="30" t="s">
        <v>42</v>
      </c>
      <c r="B8" s="3">
        <f>VLOOKUP(A8, Dataset!A4:X42, 7, FALSE)</f>
        <v>3.6</v>
      </c>
      <c r="C8" s="3">
        <f>VLOOKUP(A8, Dataset!A4:X42, 14, FALSE)</f>
        <v>11.1</v>
      </c>
      <c r="D8" s="31">
        <f>VLOOKUP(A8, Dataset!A4:X42, 18, FALSE)</f>
        <v>5.8</v>
      </c>
      <c r="E8" s="32">
        <f>VLOOKUP(A8, Dataset!A4:X42, 20, FALSE)</f>
        <v>12.2</v>
      </c>
      <c r="F8" s="32">
        <f>VLOOKUP(A8, Dataset!A4:X42, 22, FALSE)</f>
        <v>5.8</v>
      </c>
      <c r="G8" s="2"/>
      <c r="H8" s="2"/>
      <c r="I8" s="2"/>
      <c r="J8" s="2"/>
      <c r="K8" s="2"/>
      <c r="L8" s="2"/>
      <c r="M8" s="2"/>
      <c r="N8" s="2"/>
      <c r="O8" s="2"/>
      <c r="P8" s="2"/>
      <c r="Q8" s="2"/>
      <c r="R8" s="2"/>
      <c r="S8" s="2"/>
      <c r="T8" s="2"/>
      <c r="U8" s="2"/>
      <c r="V8" s="2"/>
      <c r="W8" s="2"/>
      <c r="X8" s="2"/>
      <c r="Y8" s="2"/>
      <c r="Z8" s="2"/>
    </row>
    <row r="9" ht="13.5" customHeight="1">
      <c r="A9" s="30" t="s">
        <v>43</v>
      </c>
      <c r="B9" s="3">
        <f>VLOOKUP(A9, Dataset!A5:X43, 7, FALSE)</f>
        <v>4.9</v>
      </c>
      <c r="C9" s="3">
        <f>VLOOKUP(A9, Dataset!A5:X43, 14, FALSE)</f>
        <v>13.3</v>
      </c>
      <c r="D9" s="31">
        <f>VLOOKUP(A9, Dataset!A5:X43, 18, FALSE)</f>
        <v>8.1</v>
      </c>
      <c r="E9" s="32">
        <f>VLOOKUP(A9, Dataset!A5:X43, 20, FALSE)</f>
        <v>17</v>
      </c>
      <c r="F9" s="32">
        <f>VLOOKUP(A9, Dataset!A5:X43, 22, FALSE)</f>
        <v>8.1</v>
      </c>
      <c r="G9" s="2"/>
      <c r="H9" s="2"/>
      <c r="I9" s="2"/>
      <c r="J9" s="2"/>
      <c r="K9" s="2"/>
      <c r="L9" s="2"/>
      <c r="M9" s="2"/>
      <c r="N9" s="2"/>
      <c r="O9" s="2"/>
      <c r="P9" s="2"/>
      <c r="Q9" s="2"/>
      <c r="R9" s="2"/>
      <c r="S9" s="2"/>
      <c r="T9" s="2"/>
      <c r="U9" s="2"/>
      <c r="V9" s="2"/>
      <c r="W9" s="2"/>
      <c r="X9" s="2"/>
      <c r="Y9" s="2"/>
      <c r="Z9" s="2"/>
    </row>
    <row r="10" ht="13.5" customHeight="1">
      <c r="A10" s="30" t="s">
        <v>46</v>
      </c>
      <c r="B10" s="3">
        <f>VLOOKUP(A10, Dataset!A6:X44, 7, FALSE)</f>
        <v>9.4</v>
      </c>
      <c r="C10" s="3">
        <f>VLOOKUP(A10, Dataset!A6:X44, 14, FALSE)</f>
        <v>28.3</v>
      </c>
      <c r="D10" s="31">
        <f>VLOOKUP(A10, Dataset!A6:X44, 18, FALSE)</f>
        <v>16.1</v>
      </c>
      <c r="E10" s="32">
        <f>VLOOKUP(A10, Dataset!A6:X44, 20, FALSE)</f>
        <v>32.8</v>
      </c>
      <c r="F10" s="32">
        <f>VLOOKUP(A10, Dataset!A6:X44, 22, FALSE)</f>
        <v>16.1</v>
      </c>
      <c r="G10" s="2"/>
      <c r="H10" s="2"/>
      <c r="I10" s="2"/>
      <c r="J10" s="2"/>
      <c r="K10" s="2"/>
      <c r="L10" s="2"/>
      <c r="M10" s="2"/>
      <c r="N10" s="2"/>
      <c r="O10" s="2"/>
      <c r="P10" s="2"/>
      <c r="Q10" s="2"/>
      <c r="R10" s="2"/>
      <c r="S10" s="2"/>
      <c r="T10" s="2"/>
      <c r="U10" s="2"/>
      <c r="V10" s="2"/>
      <c r="W10" s="2"/>
      <c r="X10" s="2"/>
      <c r="Y10" s="2"/>
      <c r="Z10" s="2"/>
    </row>
    <row r="11" ht="13.5" customHeight="1">
      <c r="A11" s="30" t="s">
        <v>47</v>
      </c>
      <c r="B11" s="3">
        <f>VLOOKUP(A11, Dataset!A7:X45, 7, FALSE)</f>
        <v>11.6</v>
      </c>
      <c r="C11" s="3">
        <f>VLOOKUP(A11, Dataset!A7:X45, 14, FALSE)</f>
        <v>35.2</v>
      </c>
      <c r="D11" s="31">
        <f>VLOOKUP(A11, Dataset!A7:X45, 18, FALSE)</f>
        <v>21.3</v>
      </c>
      <c r="E11" s="32">
        <f>VLOOKUP(A11, Dataset!A7:X45, 20, FALSE)</f>
        <v>43</v>
      </c>
      <c r="F11" s="32">
        <f>VLOOKUP(A11, Dataset!A7:X45, 22, FALSE)</f>
        <v>21.3</v>
      </c>
      <c r="G11" s="2"/>
      <c r="H11" s="2"/>
      <c r="I11" s="2"/>
      <c r="J11" s="2"/>
      <c r="K11" s="2"/>
      <c r="L11" s="2"/>
      <c r="M11" s="2"/>
      <c r="N11" s="2"/>
      <c r="O11" s="2"/>
      <c r="P11" s="2"/>
      <c r="Q11" s="2"/>
      <c r="R11" s="2"/>
      <c r="S11" s="2"/>
      <c r="T11" s="2"/>
      <c r="U11" s="2"/>
      <c r="V11" s="2"/>
      <c r="W11" s="2"/>
      <c r="X11" s="2"/>
      <c r="Y11" s="2"/>
      <c r="Z11" s="2"/>
    </row>
    <row r="12" ht="13.5" customHeight="1">
      <c r="A12" s="30" t="s">
        <v>49</v>
      </c>
      <c r="B12" s="3">
        <f>VLOOKUP(A12, Dataset!A8:X46, 7, FALSE)</f>
        <v>18.4</v>
      </c>
      <c r="C12" s="3">
        <f>VLOOKUP(A12, Dataset!A8:X46, 14, FALSE)</f>
        <v>55.6</v>
      </c>
      <c r="D12" s="31">
        <f>VLOOKUP(A12, Dataset!A8:X46, 18, FALSE)</f>
        <v>33.8</v>
      </c>
      <c r="E12" s="32">
        <f>VLOOKUP(A12, Dataset!A8:X46, 20, FALSE)</f>
        <v>67.9</v>
      </c>
      <c r="F12" s="32">
        <f>VLOOKUP(A12, Dataset!A8:X46, 22, FALSE)</f>
        <v>33.8</v>
      </c>
      <c r="G12" s="2"/>
      <c r="H12" s="2"/>
      <c r="I12" s="2"/>
      <c r="J12" s="2"/>
      <c r="K12" s="2"/>
      <c r="L12" s="2"/>
      <c r="M12" s="2"/>
      <c r="N12" s="2"/>
      <c r="O12" s="2"/>
      <c r="P12" s="2"/>
      <c r="Q12" s="2"/>
      <c r="R12" s="2"/>
      <c r="S12" s="2"/>
      <c r="T12" s="2"/>
      <c r="U12" s="2"/>
      <c r="V12" s="2"/>
      <c r="W12" s="2"/>
      <c r="X12" s="2"/>
      <c r="Y12" s="2"/>
      <c r="Z12" s="2"/>
    </row>
    <row r="13" ht="13.5" customHeight="1">
      <c r="A13" s="30" t="s">
        <v>50</v>
      </c>
      <c r="B13" s="3">
        <f>VLOOKUP(A13, Dataset!A9:X47, 7, FALSE)</f>
        <v>0</v>
      </c>
      <c r="C13" s="3">
        <f>VLOOKUP(A13, Dataset!A9:X47, 14, FALSE)</f>
        <v>0</v>
      </c>
      <c r="D13" s="31">
        <f>VLOOKUP(A13, Dataset!A9:X47, 18, FALSE)</f>
        <v>0</v>
      </c>
      <c r="E13" s="32">
        <f>VLOOKUP(A13, Dataset!A9:X47, 20, FALSE)</f>
        <v>0</v>
      </c>
      <c r="F13" s="32">
        <f>VLOOKUP(A13, Dataset!A9:X47, 22, FALSE)</f>
        <v>0</v>
      </c>
      <c r="G13" s="2"/>
      <c r="H13" s="2"/>
      <c r="I13" s="2"/>
      <c r="J13" s="2"/>
      <c r="K13" s="2"/>
      <c r="L13" s="2"/>
      <c r="M13" s="2"/>
      <c r="N13" s="2"/>
      <c r="O13" s="2"/>
      <c r="P13" s="2"/>
      <c r="Q13" s="2"/>
      <c r="R13" s="2"/>
      <c r="S13" s="2"/>
      <c r="T13" s="2"/>
      <c r="U13" s="2"/>
      <c r="V13" s="2"/>
      <c r="W13" s="2"/>
      <c r="X13" s="2"/>
      <c r="Y13" s="2"/>
      <c r="Z13" s="2"/>
    </row>
    <row r="14" ht="13.5" customHeight="1">
      <c r="A14" s="30" t="s">
        <v>51</v>
      </c>
      <c r="B14" s="3">
        <f>VLOOKUP(A14, Dataset!A10:X48, 7, FALSE)</f>
        <v>21.9</v>
      </c>
      <c r="C14" s="3">
        <f>VLOOKUP(A14, Dataset!A10:X48, 14, FALSE)</f>
        <v>61.5</v>
      </c>
      <c r="D14" s="31">
        <f>VLOOKUP(A14, Dataset!A10:X48, 18, FALSE)</f>
        <v>40.1</v>
      </c>
      <c r="E14" s="32">
        <f>VLOOKUP(A14, Dataset!A10:X48, 20, FALSE)</f>
        <v>76.6</v>
      </c>
      <c r="F14" s="32">
        <f>VLOOKUP(A14, Dataset!A10:X48, 22, FALSE)</f>
        <v>40.1</v>
      </c>
      <c r="G14" s="2"/>
      <c r="H14" s="2"/>
      <c r="I14" s="2"/>
      <c r="J14" s="2"/>
      <c r="K14" s="2"/>
      <c r="L14" s="2"/>
      <c r="M14" s="2"/>
      <c r="N14" s="2"/>
      <c r="O14" s="2"/>
      <c r="P14" s="2"/>
      <c r="Q14" s="2"/>
      <c r="R14" s="2"/>
      <c r="S14" s="2"/>
      <c r="T14" s="2"/>
      <c r="U14" s="2"/>
      <c r="V14" s="2"/>
      <c r="W14" s="2"/>
      <c r="X14" s="2"/>
      <c r="Y14" s="2"/>
      <c r="Z14" s="2"/>
    </row>
    <row r="15" ht="13.5" customHeight="1">
      <c r="A15" s="30" t="s">
        <v>53</v>
      </c>
      <c r="B15" s="3">
        <f>VLOOKUP(A15, Dataset!A11:X49, 7, FALSE)</f>
        <v>26.8</v>
      </c>
      <c r="C15" s="3">
        <f>VLOOKUP(A15, Dataset!A11:X49, 14, FALSE)</f>
        <v>79.6</v>
      </c>
      <c r="D15" s="31">
        <f>VLOOKUP(A15, Dataset!A11:X49, 18, FALSE)</f>
        <v>47.9</v>
      </c>
      <c r="E15" s="32">
        <f>VLOOKUP(A15, Dataset!A11:X49, 20, FALSE)</f>
        <v>96.8</v>
      </c>
      <c r="F15" s="32">
        <f>VLOOKUP(A15, Dataset!A11:X49, 22, FALSE)</f>
        <v>47.9</v>
      </c>
      <c r="G15" s="2"/>
      <c r="H15" s="2"/>
      <c r="I15" s="2"/>
      <c r="J15" s="2"/>
      <c r="K15" s="2"/>
      <c r="L15" s="2"/>
      <c r="M15" s="2"/>
      <c r="N15" s="2"/>
      <c r="O15" s="2"/>
      <c r="P15" s="2"/>
      <c r="Q15" s="2"/>
      <c r="R15" s="2"/>
      <c r="S15" s="2"/>
      <c r="T15" s="2"/>
      <c r="U15" s="2"/>
      <c r="V15" s="2"/>
      <c r="W15" s="2"/>
      <c r="X15" s="2"/>
      <c r="Y15" s="2"/>
      <c r="Z15" s="2"/>
    </row>
    <row r="16" ht="13.5" customHeight="1">
      <c r="A16" s="30" t="s">
        <v>55</v>
      </c>
      <c r="B16" s="3">
        <f>VLOOKUP(A16, Dataset!A12:X50, 7, FALSE)</f>
        <v>28.5</v>
      </c>
      <c r="C16" s="3">
        <f>VLOOKUP(A16, Dataset!A12:X50, 14, FALSE)</f>
        <v>85.4</v>
      </c>
      <c r="D16" s="31">
        <f>VLOOKUP(A16, Dataset!A12:X50, 18, FALSE)</f>
        <v>52.3</v>
      </c>
      <c r="E16" s="32">
        <f>VLOOKUP(A16, Dataset!A12:X50, 20, FALSE)</f>
        <v>106.1</v>
      </c>
      <c r="F16" s="32">
        <f>VLOOKUP(A16, Dataset!A12:X50, 22, FALSE)</f>
        <v>52.3</v>
      </c>
      <c r="G16" s="2"/>
      <c r="H16" s="2"/>
      <c r="I16" s="2"/>
      <c r="J16" s="2"/>
      <c r="K16" s="2"/>
      <c r="L16" s="2"/>
      <c r="M16" s="2"/>
      <c r="N16" s="2"/>
      <c r="O16" s="2"/>
      <c r="P16" s="2"/>
      <c r="Q16" s="2"/>
      <c r="R16" s="2"/>
      <c r="S16" s="2"/>
      <c r="T16" s="2"/>
      <c r="U16" s="2"/>
      <c r="V16" s="2"/>
      <c r="W16" s="2"/>
      <c r="X16" s="2"/>
      <c r="Y16" s="2"/>
      <c r="Z16" s="2"/>
    </row>
    <row r="17" ht="13.5" customHeight="1">
      <c r="A17" s="30" t="s">
        <v>57</v>
      </c>
      <c r="B17" s="3">
        <f>VLOOKUP(A17, Dataset!A13:X51, 7, FALSE)</f>
        <v>30.7</v>
      </c>
      <c r="C17" s="3">
        <f>VLOOKUP(A17, Dataset!A13:X51, 14, FALSE)</f>
        <v>92.1</v>
      </c>
      <c r="D17" s="31">
        <f>VLOOKUP(A17, Dataset!A13:X51, 18, FALSE)</f>
        <v>57</v>
      </c>
      <c r="E17" s="32">
        <f>VLOOKUP(A17, Dataset!A13:X51, 20, FALSE)</f>
        <v>115.1</v>
      </c>
      <c r="F17" s="32">
        <f>VLOOKUP(A17, Dataset!A13:X51, 22, FALSE)</f>
        <v>57</v>
      </c>
      <c r="G17" s="2"/>
      <c r="H17" s="2"/>
      <c r="I17" s="2"/>
      <c r="J17" s="2"/>
      <c r="K17" s="2"/>
      <c r="L17" s="2"/>
      <c r="M17" s="2"/>
      <c r="N17" s="2"/>
      <c r="O17" s="2"/>
      <c r="P17" s="2"/>
      <c r="Q17" s="2"/>
      <c r="R17" s="2"/>
      <c r="S17" s="2"/>
      <c r="T17" s="2"/>
      <c r="U17" s="2"/>
      <c r="V17" s="2"/>
      <c r="W17" s="2"/>
      <c r="X17" s="2"/>
      <c r="Y17" s="2"/>
      <c r="Z17" s="2"/>
    </row>
    <row r="18" ht="13.5" customHeight="1">
      <c r="A18" s="30" t="s">
        <v>58</v>
      </c>
      <c r="B18" s="3">
        <f>VLOOKUP(A18, Dataset!A14:X52, 7, FALSE)</f>
        <v>33.8</v>
      </c>
      <c r="C18" s="3">
        <f>VLOOKUP(A18, Dataset!A14:X52, 14, FALSE)</f>
        <v>101.3</v>
      </c>
      <c r="D18" s="31">
        <f>VLOOKUP(A18, Dataset!A14:X52, 18, FALSE)</f>
        <v>61.4</v>
      </c>
      <c r="E18" s="32">
        <f>VLOOKUP(A18, Dataset!A14:X52, 20, FALSE)</f>
        <v>124.4</v>
      </c>
      <c r="F18" s="32">
        <f>VLOOKUP(A18, Dataset!A14:X52, 22, FALSE)</f>
        <v>61.4</v>
      </c>
      <c r="G18" s="2"/>
      <c r="H18" s="2"/>
      <c r="I18" s="2"/>
      <c r="J18" s="2"/>
      <c r="K18" s="2"/>
      <c r="L18" s="2"/>
      <c r="M18" s="2"/>
      <c r="N18" s="2"/>
      <c r="O18" s="2"/>
      <c r="P18" s="2"/>
      <c r="Q18" s="2"/>
      <c r="R18" s="2"/>
      <c r="S18" s="2"/>
      <c r="T18" s="2"/>
      <c r="U18" s="2"/>
      <c r="V18" s="2"/>
      <c r="W18" s="2"/>
      <c r="X18" s="2"/>
      <c r="Y18" s="2"/>
      <c r="Z18" s="2"/>
    </row>
    <row r="19" ht="13.5" customHeight="1">
      <c r="A19" s="30" t="s">
        <v>59</v>
      </c>
      <c r="B19" s="3">
        <f>VLOOKUP(A19, Dataset!A15:X53, 7, FALSE)</f>
        <v>34.7</v>
      </c>
      <c r="C19" s="3">
        <f>VLOOKUP(A19, Dataset!A15:X53, 14, FALSE)</f>
        <v>106.1</v>
      </c>
      <c r="D19" s="31">
        <f>VLOOKUP(A19, Dataset!A15:X53, 18, FALSE)</f>
        <v>63.6</v>
      </c>
      <c r="E19" s="32">
        <f>VLOOKUP(A19, Dataset!A15:X53, 20, FALSE)</f>
        <v>128.6</v>
      </c>
      <c r="F19" s="32">
        <f>VLOOKUP(A19, Dataset!A15:X53, 22, FALSE)</f>
        <v>63.6</v>
      </c>
      <c r="G19" s="2"/>
      <c r="H19" s="2"/>
      <c r="I19" s="2"/>
      <c r="J19" s="2"/>
      <c r="K19" s="2"/>
      <c r="L19" s="2"/>
      <c r="M19" s="2"/>
      <c r="N19" s="2"/>
      <c r="O19" s="2"/>
      <c r="P19" s="2"/>
      <c r="Q19" s="2"/>
      <c r="R19" s="2"/>
      <c r="S19" s="2"/>
      <c r="T19" s="2"/>
      <c r="U19" s="2"/>
      <c r="V19" s="2"/>
      <c r="W19" s="2"/>
      <c r="X19" s="2"/>
      <c r="Y19" s="2"/>
      <c r="Z19" s="2"/>
    </row>
    <row r="20" ht="13.5" customHeight="1">
      <c r="A20" s="30" t="s">
        <v>64</v>
      </c>
      <c r="B20" s="3">
        <f>VLOOKUP(A20, Dataset!A16:X54, 7, FALSE)</f>
        <v>0</v>
      </c>
      <c r="C20" s="3">
        <f>VLOOKUP(A20, Dataset!A16:X54, 14, FALSE)</f>
        <v>0</v>
      </c>
      <c r="D20" s="31">
        <f>VLOOKUP(A20, Dataset!A16:X54, 18, FALSE)</f>
        <v>0</v>
      </c>
      <c r="E20" s="32">
        <f>VLOOKUP(A20, Dataset!A16:X54, 20, FALSE)</f>
        <v>0</v>
      </c>
      <c r="F20" s="32">
        <f>VLOOKUP(A20, Dataset!A16:X54, 22, FALSE)</f>
        <v>0</v>
      </c>
      <c r="G20" s="2"/>
      <c r="H20" s="2"/>
      <c r="I20" s="2"/>
      <c r="J20" s="2"/>
      <c r="K20" s="2"/>
      <c r="L20" s="2"/>
      <c r="M20" s="2"/>
      <c r="N20" s="2"/>
      <c r="O20" s="2"/>
      <c r="P20" s="2"/>
      <c r="Q20" s="2"/>
      <c r="R20" s="2"/>
      <c r="S20" s="2"/>
      <c r="T20" s="2"/>
      <c r="U20" s="2"/>
      <c r="V20" s="2"/>
      <c r="W20" s="2"/>
      <c r="X20" s="2"/>
      <c r="Y20" s="2"/>
      <c r="Z20" s="2"/>
    </row>
    <row r="21" ht="13.5" customHeight="1">
      <c r="A21" s="30" t="s">
        <v>65</v>
      </c>
      <c r="B21" s="3">
        <f>VLOOKUP(A21, Dataset!A17:X55, 7, FALSE)</f>
        <v>41.3</v>
      </c>
      <c r="C21" s="3">
        <f>VLOOKUP(A21, Dataset!A17:X55, 14, FALSE)</f>
        <v>124.4</v>
      </c>
      <c r="D21" s="31">
        <f>VLOOKUP(A21, Dataset!A17:X55, 18, FALSE)</f>
        <v>75</v>
      </c>
      <c r="E21" s="32">
        <f>VLOOKUP(A21, Dataset!A17:X55, 20, FALSE)</f>
        <v>151.5</v>
      </c>
      <c r="F21" s="32">
        <f>VLOOKUP(A21, Dataset!A17:X55, 22, FALSE)</f>
        <v>75</v>
      </c>
      <c r="G21" s="2"/>
      <c r="H21" s="2"/>
      <c r="I21" s="2"/>
      <c r="J21" s="2"/>
      <c r="K21" s="2"/>
      <c r="L21" s="2"/>
      <c r="M21" s="2"/>
      <c r="N21" s="2"/>
      <c r="O21" s="2"/>
      <c r="P21" s="2"/>
      <c r="Q21" s="2"/>
      <c r="R21" s="2"/>
      <c r="S21" s="2"/>
      <c r="T21" s="2"/>
      <c r="U21" s="2"/>
      <c r="V21" s="2"/>
      <c r="W21" s="2"/>
      <c r="X21" s="2"/>
      <c r="Y21" s="2"/>
      <c r="Z21" s="2"/>
    </row>
    <row r="22" ht="13.5" customHeight="1">
      <c r="A22" s="30" t="s">
        <v>68</v>
      </c>
      <c r="B22" s="3">
        <f>VLOOKUP(A22, Dataset!A18:X56, 7, FALSE)</f>
        <v>-1</v>
      </c>
      <c r="C22" s="3">
        <f>VLOOKUP(A22, Dataset!A18:X56, 14, FALSE)</f>
        <v>-1</v>
      </c>
      <c r="D22" s="31">
        <f>VLOOKUP(A22, Dataset!A18:X56, 18, FALSE)</f>
        <v>-1</v>
      </c>
      <c r="E22" s="32">
        <f>VLOOKUP(A22, Dataset!A18:X56, 20, FALSE)</f>
        <v>-1</v>
      </c>
      <c r="F22" s="32">
        <f>VLOOKUP(A22, Dataset!A18:X56, 22, FALSE)</f>
        <v>-1</v>
      </c>
      <c r="G22" s="2"/>
      <c r="H22" s="2"/>
      <c r="I22" s="2"/>
      <c r="J22" s="2"/>
      <c r="K22" s="2"/>
      <c r="L22" s="2"/>
      <c r="M22" s="2"/>
      <c r="N22" s="2"/>
      <c r="O22" s="2"/>
      <c r="P22" s="2"/>
      <c r="Q22" s="2"/>
      <c r="R22" s="2"/>
      <c r="S22" s="2"/>
      <c r="T22" s="2"/>
      <c r="U22" s="2"/>
      <c r="V22" s="2"/>
      <c r="W22" s="2"/>
      <c r="X22" s="2"/>
      <c r="Y22" s="2"/>
      <c r="Z22" s="2"/>
    </row>
    <row r="23" ht="13.5" customHeight="1">
      <c r="A23" s="30" t="s">
        <v>69</v>
      </c>
      <c r="B23" s="3">
        <f>VLOOKUP(A23, Dataset!A19:X57, 7, FALSE)</f>
        <v>45</v>
      </c>
      <c r="C23" s="3">
        <f>VLOOKUP(A23, Dataset!A19:X57, 14, FALSE)</f>
        <v>133.4</v>
      </c>
      <c r="D23" s="31">
        <f>VLOOKUP(A23, Dataset!A19:X57, 18, FALSE)</f>
        <v>79.4</v>
      </c>
      <c r="E23" s="32">
        <f>VLOOKUP(A23, Dataset!A19:X57, 20, FALSE)</f>
        <v>160.9</v>
      </c>
      <c r="F23" s="32">
        <f>VLOOKUP(A23, Dataset!A19:X57, 22, FALSE)</f>
        <v>79.4</v>
      </c>
      <c r="G23" s="2"/>
      <c r="H23" s="2"/>
      <c r="I23" s="2"/>
      <c r="J23" s="2"/>
      <c r="K23" s="2"/>
      <c r="L23" s="2"/>
      <c r="M23" s="2"/>
      <c r="N23" s="2"/>
      <c r="O23" s="2"/>
      <c r="P23" s="2"/>
      <c r="Q23" s="2"/>
      <c r="R23" s="2"/>
      <c r="S23" s="2"/>
      <c r="T23" s="2"/>
      <c r="U23" s="2"/>
      <c r="V23" s="2"/>
      <c r="W23" s="2"/>
      <c r="X23" s="2"/>
      <c r="Y23" s="2"/>
      <c r="Z23" s="2"/>
    </row>
    <row r="24" ht="13.5" customHeight="1">
      <c r="A24" s="30" t="s">
        <v>70</v>
      </c>
      <c r="B24" s="3">
        <f>VLOOKUP(A24, Dataset!A20:X58, 7, FALSE)</f>
        <v>-1</v>
      </c>
      <c r="C24" s="3">
        <f>VLOOKUP(A24, Dataset!A20:X58, 14, FALSE)</f>
        <v>-1</v>
      </c>
      <c r="D24" s="31">
        <f>VLOOKUP(A24, Dataset!A20:X58, 18, FALSE)</f>
        <v>-1</v>
      </c>
      <c r="E24" s="32">
        <f>VLOOKUP(A24, Dataset!A20:X58, 20, FALSE)</f>
        <v>-1</v>
      </c>
      <c r="F24" s="32">
        <f>VLOOKUP(A24, Dataset!A20:X58, 22, FALSE)</f>
        <v>-1</v>
      </c>
      <c r="G24" s="2"/>
      <c r="H24" s="2"/>
      <c r="I24" s="2"/>
      <c r="J24" s="2"/>
      <c r="K24" s="2"/>
      <c r="L24" s="2"/>
      <c r="M24" s="2"/>
      <c r="N24" s="2"/>
      <c r="O24" s="2"/>
      <c r="P24" s="2"/>
      <c r="Q24" s="2"/>
      <c r="R24" s="2"/>
      <c r="S24" s="2"/>
      <c r="T24" s="2"/>
      <c r="U24" s="2"/>
      <c r="V24" s="2"/>
      <c r="W24" s="2"/>
      <c r="X24" s="2"/>
      <c r="Y24" s="2"/>
      <c r="Z24" s="2"/>
    </row>
    <row r="25" ht="13.5" customHeight="1">
      <c r="A25" s="30" t="s">
        <v>72</v>
      </c>
      <c r="B25" s="3">
        <f>VLOOKUP(A25, Dataset!A21:X59, 7, FALSE)</f>
        <v>43.3</v>
      </c>
      <c r="C25" s="3">
        <f>VLOOKUP(A25, Dataset!A21:X59, 14, FALSE)</f>
        <v>128.6</v>
      </c>
      <c r="D25" s="31">
        <f>VLOOKUP(A25, Dataset!A21:X59, 18, FALSE)</f>
        <v>79.4</v>
      </c>
      <c r="E25" s="32">
        <f>VLOOKUP(A25, Dataset!A21:X59, 20, FALSE)</f>
        <v>160.9</v>
      </c>
      <c r="F25" s="32">
        <f>VLOOKUP(A25, Dataset!A21:X59, 22, FALSE)</f>
        <v>79.4</v>
      </c>
      <c r="G25" s="2"/>
      <c r="H25" s="2"/>
      <c r="I25" s="2"/>
      <c r="J25" s="2"/>
      <c r="K25" s="2"/>
      <c r="L25" s="2"/>
      <c r="M25" s="2"/>
      <c r="N25" s="2"/>
      <c r="O25" s="2"/>
      <c r="P25" s="2"/>
      <c r="Q25" s="2"/>
      <c r="R25" s="2"/>
      <c r="S25" s="2"/>
      <c r="T25" s="2"/>
      <c r="U25" s="2"/>
      <c r="V25" s="2"/>
      <c r="W25" s="2"/>
      <c r="X25" s="2"/>
      <c r="Y25" s="2"/>
      <c r="Z25" s="2"/>
    </row>
    <row r="26" ht="13.5" customHeight="1">
      <c r="A26" s="30" t="s">
        <v>76</v>
      </c>
      <c r="B26" s="3">
        <f>VLOOKUP(A26, Dataset!A22:X60, 7, FALSE)</f>
        <v>49.1</v>
      </c>
      <c r="C26" s="3">
        <f>VLOOKUP(A26, Dataset!A22:X60, 14, FALSE)</f>
        <v>146.8</v>
      </c>
      <c r="D26" s="31">
        <f>VLOOKUP(A26, Dataset!A22:X60, 18, FALSE)</f>
        <v>90.9</v>
      </c>
      <c r="E26" s="32">
        <f>VLOOKUP(A26, Dataset!A22:X60, 20, FALSE)</f>
        <v>183.5</v>
      </c>
      <c r="F26" s="32">
        <f>VLOOKUP(A26, Dataset!A22:X60, 22, FALSE)</f>
        <v>90.9</v>
      </c>
      <c r="G26" s="2"/>
      <c r="H26" s="2"/>
      <c r="I26" s="2"/>
      <c r="J26" s="2"/>
      <c r="K26" s="2"/>
      <c r="L26" s="2"/>
      <c r="M26" s="2"/>
      <c r="N26" s="2"/>
      <c r="O26" s="2"/>
      <c r="P26" s="2"/>
      <c r="Q26" s="2"/>
      <c r="R26" s="2"/>
      <c r="S26" s="2"/>
      <c r="T26" s="2"/>
      <c r="U26" s="2"/>
      <c r="V26" s="2"/>
      <c r="W26" s="2"/>
      <c r="X26" s="2"/>
      <c r="Y26" s="2"/>
      <c r="Z26" s="2"/>
    </row>
    <row r="27" ht="13.5" customHeight="1">
      <c r="A27" s="30" t="s">
        <v>78</v>
      </c>
      <c r="B27" s="3">
        <f>VLOOKUP(A27, Dataset!A23:X61, 7, FALSE)</f>
        <v>51.8</v>
      </c>
      <c r="C27" s="3">
        <f>VLOOKUP(A27, Dataset!A23:X61, 14, FALSE)</f>
        <v>156.4</v>
      </c>
      <c r="D27" s="31">
        <f>VLOOKUP(A27, Dataset!A23:X61, 18, FALSE)</f>
        <v>93.1</v>
      </c>
      <c r="E27" s="32">
        <f>VLOOKUP(A27, Dataset!A23:X61, 20, FALSE)</f>
        <v>188.1</v>
      </c>
      <c r="F27" s="32">
        <f>VLOOKUP(A27, Dataset!A23:X61, 22, FALSE)</f>
        <v>93.1</v>
      </c>
      <c r="G27" s="2"/>
      <c r="H27" s="2"/>
      <c r="I27" s="2"/>
      <c r="J27" s="2"/>
      <c r="K27" s="2"/>
      <c r="L27" s="2"/>
      <c r="M27" s="2"/>
      <c r="N27" s="2"/>
      <c r="O27" s="2"/>
      <c r="P27" s="2"/>
      <c r="Q27" s="2"/>
      <c r="R27" s="2"/>
      <c r="S27" s="2"/>
      <c r="T27" s="2"/>
      <c r="U27" s="2"/>
      <c r="V27" s="2"/>
      <c r="W27" s="2"/>
      <c r="X27" s="2"/>
      <c r="Y27" s="2"/>
      <c r="Z27" s="2"/>
    </row>
    <row r="28" ht="13.5" customHeight="1">
      <c r="A28" s="33" t="s">
        <v>127</v>
      </c>
      <c r="B28" s="34">
        <f t="array" ref="B28">MIN(B5:B27)
</f>
        <v>-1</v>
      </c>
      <c r="C28" s="34">
        <f t="array" ref="C28">MIN(C5:C27)</f>
        <v>-1</v>
      </c>
      <c r="D28" s="34">
        <f t="array" ref="D28">MIN(D5:D27)</f>
        <v>-1</v>
      </c>
      <c r="E28" s="34">
        <f t="array" ref="E28">MIN(E5:E27)</f>
        <v>-1</v>
      </c>
      <c r="F28" s="34">
        <f t="array" ref="F28">MIN(F5:F27)</f>
        <v>-1</v>
      </c>
      <c r="G28" s="2"/>
      <c r="H28" s="2"/>
      <c r="I28" s="2"/>
      <c r="J28" s="2"/>
      <c r="K28" s="2"/>
      <c r="L28" s="2"/>
      <c r="M28" s="2"/>
      <c r="N28" s="2"/>
      <c r="O28" s="2"/>
      <c r="P28" s="2"/>
      <c r="Q28" s="2"/>
      <c r="R28" s="2"/>
      <c r="S28" s="2"/>
      <c r="T28" s="2"/>
      <c r="U28" s="2"/>
      <c r="V28" s="2"/>
      <c r="W28" s="2"/>
      <c r="X28" s="2"/>
      <c r="Y28" s="2"/>
      <c r="Z28" s="2"/>
    </row>
    <row r="29" ht="13.5" customHeight="1">
      <c r="A29" s="33" t="s">
        <v>128</v>
      </c>
      <c r="B29" s="34">
        <f t="array" ref="B29">MAX(B6:B28)
</f>
        <v>51.8</v>
      </c>
      <c r="C29" s="34">
        <f t="array" ref="C29">MAX(C6:C28)</f>
        <v>156.4</v>
      </c>
      <c r="D29" s="34">
        <f t="array" ref="D29">MAX(D6:D28)</f>
        <v>93.1</v>
      </c>
      <c r="E29" s="34">
        <f t="array" ref="E29">MAX(E6:E28)</f>
        <v>188.1</v>
      </c>
      <c r="F29" s="34">
        <f t="array" ref="F29">MAX(F6:F28)</f>
        <v>93.1</v>
      </c>
      <c r="G29" s="2"/>
      <c r="H29" s="2"/>
      <c r="I29" s="2"/>
      <c r="J29" s="2"/>
      <c r="K29" s="2"/>
      <c r="L29" s="2"/>
      <c r="M29" s="2"/>
      <c r="N29" s="2"/>
      <c r="O29" s="2"/>
      <c r="P29" s="2"/>
      <c r="Q29" s="2"/>
      <c r="R29" s="2"/>
      <c r="S29" s="2"/>
      <c r="T29" s="2"/>
      <c r="U29" s="2"/>
      <c r="V29" s="2"/>
      <c r="W29" s="2"/>
      <c r="X29" s="2"/>
      <c r="Y29" s="2"/>
      <c r="Z29" s="2"/>
    </row>
    <row r="30" ht="13.5" customHeight="1">
      <c r="A30" s="33" t="s">
        <v>129</v>
      </c>
      <c r="B30" s="34">
        <f t="array" ref="B30">AVERAGE(B7:B29)
</f>
        <v>22.01304348</v>
      </c>
      <c r="C30" s="34">
        <f t="array" ref="C30">AVERAGE(C7:C29)</f>
        <v>66.09130435</v>
      </c>
      <c r="D30" s="34">
        <f t="array" ref="D30">AVERAGE(D7:D29)</f>
        <v>39.97826087</v>
      </c>
      <c r="E30" s="34">
        <f t="array" ref="E30">AVERAGE(E7:E29)</f>
        <v>80.84347826</v>
      </c>
      <c r="F30" s="34">
        <f t="array" ref="F30">AVERAGE(F7:F29)</f>
        <v>39.97826087</v>
      </c>
      <c r="G30" s="2"/>
      <c r="H30" s="2"/>
      <c r="I30" s="2"/>
      <c r="J30" s="2"/>
      <c r="K30" s="2"/>
      <c r="L30" s="2"/>
      <c r="M30" s="2"/>
      <c r="N30" s="2"/>
      <c r="O30" s="2"/>
      <c r="P30" s="2"/>
      <c r="Q30" s="2"/>
      <c r="R30" s="2"/>
      <c r="S30" s="2"/>
      <c r="T30" s="2"/>
      <c r="U30" s="2"/>
      <c r="V30" s="2"/>
      <c r="W30" s="2"/>
      <c r="X30" s="2"/>
      <c r="Y30" s="2"/>
      <c r="Z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10" width="11.0"/>
    <col customWidth="1" min="11" max="26" width="10.71"/>
  </cols>
  <sheetData>
    <row r="1">
      <c r="A1" s="23" t="s">
        <v>10</v>
      </c>
      <c r="B1" s="24" t="s">
        <v>130</v>
      </c>
      <c r="C1" s="24"/>
      <c r="D1" s="24"/>
      <c r="E1" s="24"/>
      <c r="F1" s="24"/>
      <c r="G1" s="24"/>
      <c r="H1" s="24"/>
      <c r="I1" s="24"/>
      <c r="J1" s="24"/>
      <c r="K1" s="24"/>
      <c r="L1" s="24"/>
      <c r="M1" s="24"/>
      <c r="N1" s="24"/>
      <c r="O1" s="24"/>
      <c r="P1" s="24"/>
      <c r="Q1" s="24"/>
      <c r="R1" s="24"/>
      <c r="S1" s="24"/>
      <c r="T1" s="24"/>
      <c r="U1" s="24"/>
      <c r="V1" s="24"/>
      <c r="W1" s="24"/>
      <c r="X1" s="24"/>
      <c r="Y1" s="24"/>
      <c r="Z1" s="24"/>
    </row>
    <row r="2">
      <c r="A2" s="3"/>
      <c r="B2" s="3"/>
      <c r="C2" s="3"/>
      <c r="D2" s="3"/>
      <c r="E2" s="3"/>
      <c r="F2" s="3"/>
      <c r="G2" s="3"/>
      <c r="H2" s="3"/>
      <c r="I2" s="3"/>
      <c r="J2" s="3"/>
      <c r="K2" s="3"/>
      <c r="L2" s="3"/>
      <c r="M2" s="3"/>
      <c r="N2" s="3"/>
      <c r="O2" s="3"/>
      <c r="P2" s="3"/>
      <c r="Q2" s="3"/>
      <c r="R2" s="3"/>
      <c r="S2" s="3"/>
      <c r="T2" s="3"/>
      <c r="U2" s="3"/>
      <c r="V2" s="3"/>
      <c r="W2" s="3"/>
      <c r="X2" s="3"/>
      <c r="Y2" s="3"/>
      <c r="Z2" s="3"/>
    </row>
    <row r="3">
      <c r="A3" s="2"/>
      <c r="B3" s="3"/>
      <c r="C3" s="2"/>
      <c r="D3" s="2"/>
      <c r="E3" s="2"/>
      <c r="F3" s="2"/>
      <c r="G3" s="2"/>
      <c r="H3" s="2"/>
      <c r="I3" s="2"/>
      <c r="J3" s="2"/>
      <c r="K3" s="2"/>
      <c r="L3" s="2"/>
      <c r="M3" s="2"/>
      <c r="N3" s="2"/>
      <c r="O3" s="2"/>
      <c r="P3" s="2"/>
      <c r="Q3" s="2"/>
      <c r="R3" s="2"/>
      <c r="S3" s="2"/>
      <c r="T3" s="2"/>
      <c r="U3" s="2"/>
      <c r="V3" s="2"/>
      <c r="W3" s="2"/>
      <c r="X3" s="2"/>
      <c r="Y3" s="2"/>
      <c r="Z3" s="2"/>
    </row>
    <row r="4">
      <c r="A4" s="2"/>
      <c r="B4" s="3" t="s">
        <v>131</v>
      </c>
      <c r="C4" s="2"/>
      <c r="D4" s="2"/>
      <c r="E4" s="2"/>
      <c r="F4" s="2"/>
      <c r="G4" s="2"/>
      <c r="H4" s="2"/>
      <c r="I4" s="2"/>
      <c r="J4" s="2"/>
      <c r="K4" s="2"/>
      <c r="L4" s="2"/>
      <c r="M4" s="2"/>
      <c r="N4" s="2"/>
      <c r="O4" s="2"/>
      <c r="P4" s="2"/>
      <c r="Q4" s="2"/>
      <c r="R4" s="2"/>
      <c r="S4" s="2"/>
      <c r="T4" s="2"/>
      <c r="U4" s="2"/>
      <c r="V4" s="2"/>
      <c r="W4" s="2"/>
      <c r="X4" s="2"/>
      <c r="Y4" s="2"/>
      <c r="Z4" s="2"/>
    </row>
    <row r="5">
      <c r="A5" s="35" t="s">
        <v>132</v>
      </c>
      <c r="B5" s="36" t="s">
        <v>133</v>
      </c>
      <c r="C5" s="3"/>
      <c r="D5" s="3"/>
      <c r="E5" s="3"/>
      <c r="F5" s="3"/>
      <c r="G5" s="3"/>
      <c r="H5" s="3"/>
      <c r="I5" s="3"/>
      <c r="J5" s="3"/>
      <c r="K5" s="3"/>
      <c r="L5" s="3"/>
      <c r="M5" s="3"/>
      <c r="N5" s="3"/>
      <c r="O5" s="3"/>
      <c r="P5" s="3"/>
      <c r="Q5" s="3"/>
      <c r="R5" s="3"/>
      <c r="S5" s="3"/>
      <c r="T5" s="3"/>
      <c r="U5" s="3"/>
      <c r="V5" s="3"/>
      <c r="W5" s="3"/>
      <c r="X5" s="3"/>
      <c r="Y5" s="3"/>
      <c r="Z5" s="3"/>
    </row>
    <row r="6">
      <c r="A6" s="35" t="s">
        <v>134</v>
      </c>
      <c r="B6" s="36" t="s">
        <v>135</v>
      </c>
      <c r="C6" s="3"/>
      <c r="D6" s="3"/>
      <c r="E6" s="3"/>
      <c r="F6" s="3"/>
      <c r="G6" s="3"/>
      <c r="H6" s="3"/>
      <c r="I6" s="3"/>
      <c r="J6" s="3"/>
      <c r="K6" s="3"/>
      <c r="L6" s="3"/>
      <c r="M6" s="3"/>
      <c r="N6" s="3"/>
      <c r="O6" s="3"/>
      <c r="P6" s="3"/>
      <c r="Q6" s="3"/>
      <c r="R6" s="3"/>
      <c r="S6" s="3"/>
      <c r="T6" s="3"/>
      <c r="U6" s="3"/>
      <c r="V6" s="3"/>
      <c r="W6" s="3"/>
      <c r="X6" s="3"/>
      <c r="Y6" s="3"/>
      <c r="Z6" s="3"/>
    </row>
    <row r="7">
      <c r="A7" s="35"/>
      <c r="B7" s="37"/>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25" t="s">
        <v>136</v>
      </c>
      <c r="B9" s="3"/>
      <c r="C9" s="3"/>
      <c r="D9" s="3"/>
      <c r="E9" s="3"/>
      <c r="F9" s="3"/>
      <c r="G9" s="3"/>
      <c r="H9" s="3"/>
      <c r="I9" s="2"/>
      <c r="J9" s="2"/>
      <c r="K9" s="3"/>
      <c r="L9" s="3"/>
      <c r="M9" s="3"/>
      <c r="N9" s="3"/>
      <c r="O9" s="3"/>
      <c r="P9" s="3"/>
      <c r="Q9" s="3"/>
      <c r="R9" s="3"/>
      <c r="S9" s="3"/>
      <c r="T9" s="3"/>
      <c r="U9" s="3"/>
      <c r="V9" s="3"/>
      <c r="W9" s="3"/>
      <c r="X9" s="3"/>
      <c r="Y9" s="3"/>
      <c r="Z9" s="3"/>
    </row>
    <row r="10">
      <c r="A10" s="38" t="s">
        <v>137</v>
      </c>
      <c r="B10" s="39" t="s">
        <v>138</v>
      </c>
      <c r="C10" s="39" t="s">
        <v>139</v>
      </c>
      <c r="D10" s="39" t="s">
        <v>140</v>
      </c>
      <c r="E10" s="39" t="s">
        <v>141</v>
      </c>
      <c r="F10" s="39" t="s">
        <v>142</v>
      </c>
      <c r="G10" s="3"/>
      <c r="H10" s="3"/>
      <c r="I10" s="2"/>
      <c r="J10" s="2"/>
      <c r="K10" s="3"/>
      <c r="L10" s="3"/>
      <c r="M10" s="3"/>
      <c r="N10" s="3"/>
      <c r="O10" s="3"/>
      <c r="P10" s="3"/>
      <c r="Q10" s="3"/>
      <c r="R10" s="3"/>
      <c r="S10" s="3"/>
      <c r="T10" s="3"/>
      <c r="U10" s="3"/>
      <c r="V10" s="3"/>
      <c r="W10" s="3"/>
      <c r="X10" s="3"/>
      <c r="Y10" s="3"/>
      <c r="Z10" s="3"/>
    </row>
    <row r="11">
      <c r="A11" s="40" t="s">
        <v>143</v>
      </c>
      <c r="B11" s="41">
        <v>20000.0</v>
      </c>
      <c r="C11" s="41" t="s">
        <v>39</v>
      </c>
      <c r="D11" s="41">
        <v>0.0</v>
      </c>
      <c r="E11" s="42" t="s">
        <v>40</v>
      </c>
      <c r="F11" s="42">
        <v>24.0</v>
      </c>
      <c r="G11" s="3"/>
      <c r="H11" s="3"/>
      <c r="I11" s="2"/>
      <c r="J11" s="2"/>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25" t="s">
        <v>126</v>
      </c>
      <c r="B14" s="3"/>
      <c r="C14" s="3"/>
      <c r="D14" s="3"/>
      <c r="E14" s="3"/>
      <c r="F14" s="3"/>
      <c r="G14" s="3"/>
      <c r="H14" s="3"/>
      <c r="I14" s="3"/>
      <c r="J14" s="3"/>
      <c r="K14" s="3"/>
      <c r="L14" s="3"/>
      <c r="M14" s="3"/>
      <c r="N14" s="3"/>
      <c r="O14" s="3"/>
      <c r="P14" s="3"/>
      <c r="Q14" s="3"/>
      <c r="R14" s="3"/>
      <c r="S14" s="3"/>
      <c r="T14" s="3"/>
      <c r="U14" s="3"/>
      <c r="V14" s="3"/>
      <c r="W14" s="3"/>
      <c r="X14" s="3"/>
      <c r="Y14" s="3"/>
      <c r="Z14" s="3"/>
    </row>
    <row r="15">
      <c r="A15" s="43" t="s">
        <v>144</v>
      </c>
      <c r="B15" s="39" t="s">
        <v>138</v>
      </c>
      <c r="C15" s="44" t="s">
        <v>139</v>
      </c>
      <c r="D15" s="39" t="s">
        <v>140</v>
      </c>
      <c r="E15" s="44" t="s">
        <v>141</v>
      </c>
      <c r="F15" s="39" t="s">
        <v>142</v>
      </c>
      <c r="G15" s="3"/>
      <c r="H15" s="3"/>
      <c r="I15" s="3"/>
      <c r="J15" s="3"/>
      <c r="K15" s="3"/>
      <c r="L15" s="3"/>
      <c r="M15" s="3"/>
      <c r="N15" s="3"/>
      <c r="O15" s="3"/>
      <c r="P15" s="3"/>
      <c r="Q15" s="3"/>
      <c r="R15" s="3"/>
      <c r="S15" s="3"/>
      <c r="T15" s="3"/>
      <c r="U15" s="3"/>
      <c r="V15" s="3"/>
      <c r="W15" s="3"/>
      <c r="X15" s="3"/>
      <c r="Y15" s="3"/>
      <c r="Z15" s="3"/>
    </row>
    <row r="16">
      <c r="A16" s="30" t="s">
        <v>143</v>
      </c>
      <c r="B16" s="45">
        <f>IFERROR(__xludf.DUMMYFUNCTION("SPLIT(A16, ""-"")
"),20000.0)</f>
        <v>20000</v>
      </c>
      <c r="C16" s="3" t="str">
        <f>IFERROR(__xludf.DUMMYFUNCTION("""COMPUTED_VALUE"""),"Monday")</f>
        <v>Monday</v>
      </c>
      <c r="D16" s="45">
        <f>IFERROR(__xludf.DUMMYFUNCTION("""COMPUTED_VALUE"""),0.0)</f>
        <v>0</v>
      </c>
      <c r="E16" s="3" t="str">
        <f>IFERROR(__xludf.DUMMYFUNCTION("""COMPUTED_VALUE"""),"Sunday")</f>
        <v>Sunday</v>
      </c>
      <c r="F16" s="45">
        <f>IFERROR(__xludf.DUMMYFUNCTION("""COMPUTED_VALUE"""),24.0)</f>
        <v>24</v>
      </c>
      <c r="G16" s="3"/>
      <c r="H16" s="3"/>
      <c r="I16" s="3"/>
      <c r="J16" s="3"/>
      <c r="K16" s="3"/>
      <c r="L16" s="3"/>
      <c r="M16" s="3"/>
      <c r="N16" s="3"/>
      <c r="O16" s="3"/>
      <c r="P16" s="3"/>
      <c r="Q16" s="3"/>
      <c r="R16" s="3"/>
      <c r="S16" s="3"/>
      <c r="T16" s="3"/>
      <c r="U16" s="3"/>
      <c r="V16" s="3"/>
      <c r="W16" s="3"/>
      <c r="X16" s="3"/>
      <c r="Y16" s="3"/>
      <c r="Z16" s="3"/>
    </row>
    <row r="17">
      <c r="A17" s="30" t="s">
        <v>145</v>
      </c>
      <c r="B17" s="45">
        <f>IFERROR(__xludf.DUMMYFUNCTION("SPLIT(A17, ""-"")
"),20002.0)</f>
        <v>20002</v>
      </c>
      <c r="C17" s="3" t="str">
        <f>IFERROR(__xludf.DUMMYFUNCTION("""COMPUTED_VALUE"""),"Monday")</f>
        <v>Monday</v>
      </c>
      <c r="D17" s="45">
        <f>IFERROR(__xludf.DUMMYFUNCTION("""COMPUTED_VALUE"""),0.0)</f>
        <v>0</v>
      </c>
      <c r="E17" s="3" t="str">
        <f>IFERROR(__xludf.DUMMYFUNCTION("""COMPUTED_VALUE"""),"Sunday")</f>
        <v>Sunday</v>
      </c>
      <c r="F17" s="45">
        <f>IFERROR(__xludf.DUMMYFUNCTION("""COMPUTED_VALUE"""),24.0)</f>
        <v>24</v>
      </c>
      <c r="G17" s="3"/>
      <c r="H17" s="3"/>
      <c r="I17" s="3"/>
      <c r="J17" s="3"/>
      <c r="K17" s="3"/>
      <c r="L17" s="3"/>
      <c r="M17" s="3"/>
      <c r="N17" s="3"/>
      <c r="O17" s="3"/>
      <c r="P17" s="3"/>
      <c r="Q17" s="3"/>
      <c r="R17" s="3"/>
      <c r="S17" s="3"/>
      <c r="T17" s="3"/>
      <c r="U17" s="3"/>
      <c r="V17" s="3"/>
      <c r="W17" s="3"/>
      <c r="X17" s="3"/>
      <c r="Y17" s="3"/>
      <c r="Z17" s="3"/>
    </row>
    <row r="18">
      <c r="A18" s="30" t="s">
        <v>146</v>
      </c>
      <c r="B18" s="45">
        <f>IFERROR(__xludf.DUMMYFUNCTION("SPLIT(A18, ""-"")
"),20004.0)</f>
        <v>20004</v>
      </c>
      <c r="C18" s="3" t="str">
        <f>IFERROR(__xludf.DUMMYFUNCTION("""COMPUTED_VALUE"""),"Monday")</f>
        <v>Monday</v>
      </c>
      <c r="D18" s="45">
        <f>IFERROR(__xludf.DUMMYFUNCTION("""COMPUTED_VALUE"""),0.0)</f>
        <v>0</v>
      </c>
      <c r="E18" s="3" t="str">
        <f>IFERROR(__xludf.DUMMYFUNCTION("""COMPUTED_VALUE"""),"Sunday")</f>
        <v>Sunday</v>
      </c>
      <c r="F18" s="45">
        <f>IFERROR(__xludf.DUMMYFUNCTION("""COMPUTED_VALUE"""),24.0)</f>
        <v>24</v>
      </c>
      <c r="G18" s="3"/>
      <c r="H18" s="3"/>
      <c r="I18" s="3"/>
      <c r="J18" s="3"/>
      <c r="K18" s="3"/>
      <c r="L18" s="3"/>
      <c r="M18" s="3"/>
      <c r="N18" s="3"/>
      <c r="O18" s="3"/>
      <c r="P18" s="3"/>
      <c r="Q18" s="3"/>
      <c r="R18" s="3"/>
      <c r="S18" s="3"/>
      <c r="T18" s="3"/>
      <c r="U18" s="3"/>
      <c r="V18" s="3"/>
      <c r="W18" s="3"/>
      <c r="X18" s="3"/>
      <c r="Y18" s="3"/>
      <c r="Z18" s="3"/>
    </row>
    <row r="19">
      <c r="A19" s="30" t="s">
        <v>147</v>
      </c>
      <c r="B19" s="45">
        <f>IFERROR(__xludf.DUMMYFUNCTION("SPLIT(A19, ""-"")
"),20006.0)</f>
        <v>20006</v>
      </c>
      <c r="C19" s="3" t="str">
        <f>IFERROR(__xludf.DUMMYFUNCTION("""COMPUTED_VALUE"""),"Monday")</f>
        <v>Monday</v>
      </c>
      <c r="D19" s="45">
        <f>IFERROR(__xludf.DUMMYFUNCTION("""COMPUTED_VALUE"""),0.0)</f>
        <v>0</v>
      </c>
      <c r="E19" s="3" t="str">
        <f>IFERROR(__xludf.DUMMYFUNCTION("""COMPUTED_VALUE"""),"Sunday")</f>
        <v>Sunday</v>
      </c>
      <c r="F19" s="45">
        <f>IFERROR(__xludf.DUMMYFUNCTION("""COMPUTED_VALUE"""),24.0)</f>
        <v>24</v>
      </c>
      <c r="G19" s="3"/>
      <c r="H19" s="3"/>
      <c r="I19" s="3"/>
      <c r="J19" s="3"/>
      <c r="K19" s="3"/>
      <c r="L19" s="3"/>
      <c r="M19" s="3"/>
      <c r="N19" s="3"/>
      <c r="O19" s="3"/>
      <c r="P19" s="3"/>
      <c r="Q19" s="3"/>
      <c r="R19" s="3"/>
      <c r="S19" s="3"/>
      <c r="T19" s="3"/>
      <c r="U19" s="3"/>
      <c r="V19" s="3"/>
      <c r="W19" s="3"/>
      <c r="X19" s="3"/>
      <c r="Y19" s="3"/>
      <c r="Z19" s="3"/>
    </row>
    <row r="20">
      <c r="A20" s="30" t="s">
        <v>148</v>
      </c>
      <c r="B20" s="45">
        <f>IFERROR(__xludf.DUMMYFUNCTION("SPLIT(A20, ""-"")
"),20008.0)</f>
        <v>20008</v>
      </c>
      <c r="C20" s="3" t="str">
        <f>IFERROR(__xludf.DUMMYFUNCTION("""COMPUTED_VALUE"""),"Monday")</f>
        <v>Monday</v>
      </c>
      <c r="D20" s="45">
        <f>IFERROR(__xludf.DUMMYFUNCTION("""COMPUTED_VALUE"""),0.0)</f>
        <v>0</v>
      </c>
      <c r="E20" s="3" t="str">
        <f>IFERROR(__xludf.DUMMYFUNCTION("""COMPUTED_VALUE"""),"Sunday")</f>
        <v>Sunday</v>
      </c>
      <c r="F20" s="45">
        <f>IFERROR(__xludf.DUMMYFUNCTION("""COMPUTED_VALUE"""),24.0)</f>
        <v>24</v>
      </c>
      <c r="G20" s="3"/>
      <c r="H20" s="3"/>
      <c r="I20" s="3"/>
      <c r="J20" s="3"/>
      <c r="K20" s="3"/>
      <c r="L20" s="3"/>
      <c r="M20" s="3"/>
      <c r="N20" s="3"/>
      <c r="O20" s="3"/>
      <c r="P20" s="3"/>
      <c r="Q20" s="3"/>
      <c r="R20" s="3"/>
      <c r="S20" s="3"/>
      <c r="T20" s="3"/>
      <c r="U20" s="3"/>
      <c r="V20" s="3"/>
      <c r="W20" s="3"/>
      <c r="X20" s="3"/>
      <c r="Y20" s="3"/>
      <c r="Z20" s="3"/>
    </row>
    <row r="21" ht="15.75" customHeight="1">
      <c r="A21" s="30" t="s">
        <v>149</v>
      </c>
      <c r="B21" s="45">
        <f>IFERROR(__xludf.DUMMYFUNCTION("SPLIT(A21, ""-"")
"),20010.0)</f>
        <v>20010</v>
      </c>
      <c r="C21" s="3" t="str">
        <f>IFERROR(__xludf.DUMMYFUNCTION("""COMPUTED_VALUE"""),"Monday")</f>
        <v>Monday</v>
      </c>
      <c r="D21" s="45">
        <f>IFERROR(__xludf.DUMMYFUNCTION("""COMPUTED_VALUE"""),0.0)</f>
        <v>0</v>
      </c>
      <c r="E21" s="3" t="str">
        <f>IFERROR(__xludf.DUMMYFUNCTION("""COMPUTED_VALUE"""),"Sunday")</f>
        <v>Sunday</v>
      </c>
      <c r="F21" s="45">
        <f>IFERROR(__xludf.DUMMYFUNCTION("""COMPUTED_VALUE"""),24.0)</f>
        <v>24</v>
      </c>
      <c r="G21" s="3"/>
      <c r="H21" s="3"/>
      <c r="I21" s="3"/>
      <c r="J21" s="3"/>
      <c r="K21" s="3"/>
      <c r="L21" s="3"/>
      <c r="M21" s="3"/>
      <c r="N21" s="3"/>
      <c r="O21" s="3"/>
      <c r="P21" s="3"/>
      <c r="Q21" s="3"/>
      <c r="R21" s="3"/>
      <c r="S21" s="3"/>
      <c r="T21" s="3"/>
      <c r="U21" s="3"/>
      <c r="V21" s="3"/>
      <c r="W21" s="3"/>
      <c r="X21" s="3"/>
      <c r="Y21" s="3"/>
      <c r="Z21" s="3"/>
    </row>
    <row r="22" ht="15.75" customHeight="1">
      <c r="A22" s="30" t="s">
        <v>150</v>
      </c>
      <c r="B22" s="45">
        <f>IFERROR(__xludf.DUMMYFUNCTION("SPLIT(A22, ""-"")
"),20012.0)</f>
        <v>20012</v>
      </c>
      <c r="C22" s="3" t="str">
        <f>IFERROR(__xludf.DUMMYFUNCTION("""COMPUTED_VALUE"""),"Monday")</f>
        <v>Monday</v>
      </c>
      <c r="D22" s="45">
        <f>IFERROR(__xludf.DUMMYFUNCTION("""COMPUTED_VALUE"""),0.0)</f>
        <v>0</v>
      </c>
      <c r="E22" s="3" t="str">
        <f>IFERROR(__xludf.DUMMYFUNCTION("""COMPUTED_VALUE"""),"Sunday")</f>
        <v>Sunday</v>
      </c>
      <c r="F22" s="45">
        <f>IFERROR(__xludf.DUMMYFUNCTION("""COMPUTED_VALUE"""),24.0)</f>
        <v>24</v>
      </c>
      <c r="G22" s="3"/>
      <c r="H22" s="3"/>
      <c r="I22" s="3"/>
      <c r="J22" s="3"/>
      <c r="K22" s="3"/>
      <c r="L22" s="3"/>
      <c r="M22" s="3"/>
      <c r="N22" s="3"/>
      <c r="O22" s="3"/>
      <c r="P22" s="3"/>
      <c r="Q22" s="3"/>
      <c r="R22" s="3"/>
      <c r="S22" s="3"/>
      <c r="T22" s="3"/>
      <c r="U22" s="3"/>
      <c r="V22" s="3"/>
      <c r="W22" s="3"/>
      <c r="X22" s="3"/>
      <c r="Y22" s="3"/>
      <c r="Z22" s="3"/>
    </row>
    <row r="23" ht="15.75" customHeight="1">
      <c r="A23" s="30" t="s">
        <v>151</v>
      </c>
      <c r="B23" s="45">
        <f>IFERROR(__xludf.DUMMYFUNCTION("SPLIT(A23, ""-"")
"),20014.0)</f>
        <v>20014</v>
      </c>
      <c r="C23" s="3" t="str">
        <f>IFERROR(__xludf.DUMMYFUNCTION("""COMPUTED_VALUE"""),"Monday")</f>
        <v>Monday</v>
      </c>
      <c r="D23" s="45">
        <f>IFERROR(__xludf.DUMMYFUNCTION("""COMPUTED_VALUE"""),0.0)</f>
        <v>0</v>
      </c>
      <c r="E23" s="3" t="str">
        <f>IFERROR(__xludf.DUMMYFUNCTION("""COMPUTED_VALUE"""),"Sunday")</f>
        <v>Sunday</v>
      </c>
      <c r="F23" s="45">
        <f>IFERROR(__xludf.DUMMYFUNCTION("""COMPUTED_VALUE"""),24.0)</f>
        <v>24</v>
      </c>
      <c r="G23" s="3"/>
      <c r="H23" s="3"/>
      <c r="I23" s="3"/>
      <c r="J23" s="3"/>
      <c r="K23" s="3"/>
      <c r="L23" s="3"/>
      <c r="M23" s="3"/>
      <c r="N23" s="3"/>
      <c r="O23" s="3"/>
      <c r="P23" s="3"/>
      <c r="Q23" s="3"/>
      <c r="R23" s="3"/>
      <c r="S23" s="3"/>
      <c r="T23" s="3"/>
      <c r="U23" s="3"/>
      <c r="V23" s="3"/>
      <c r="W23" s="3"/>
      <c r="X23" s="3"/>
      <c r="Y23" s="3"/>
      <c r="Z23" s="3"/>
    </row>
    <row r="24" ht="15.75" customHeight="1">
      <c r="A24" s="30" t="s">
        <v>152</v>
      </c>
      <c r="B24" s="45">
        <f>IFERROR(__xludf.DUMMYFUNCTION("SPLIT(A24, ""-"")
"),20016.0)</f>
        <v>20016</v>
      </c>
      <c r="C24" s="3" t="str">
        <f>IFERROR(__xludf.DUMMYFUNCTION("""COMPUTED_VALUE"""),"Monday")</f>
        <v>Monday</v>
      </c>
      <c r="D24" s="45">
        <f>IFERROR(__xludf.DUMMYFUNCTION("""COMPUTED_VALUE"""),0.0)</f>
        <v>0</v>
      </c>
      <c r="E24" s="3" t="str">
        <f>IFERROR(__xludf.DUMMYFUNCTION("""COMPUTED_VALUE"""),"Sunday")</f>
        <v>Sunday</v>
      </c>
      <c r="F24" s="45">
        <f>IFERROR(__xludf.DUMMYFUNCTION("""COMPUTED_VALUE"""),24.0)</f>
        <v>24</v>
      </c>
      <c r="G24" s="3"/>
      <c r="H24" s="3"/>
      <c r="I24" s="3"/>
      <c r="J24" s="3"/>
      <c r="K24" s="3"/>
      <c r="L24" s="3"/>
      <c r="M24" s="3"/>
      <c r="N24" s="3"/>
      <c r="O24" s="3"/>
      <c r="P24" s="3"/>
      <c r="Q24" s="3"/>
      <c r="R24" s="3"/>
      <c r="S24" s="3"/>
      <c r="T24" s="3"/>
      <c r="U24" s="3"/>
      <c r="V24" s="3"/>
      <c r="W24" s="3"/>
      <c r="X24" s="3"/>
      <c r="Y24" s="3"/>
      <c r="Z24" s="3"/>
    </row>
    <row r="25" ht="15.75" customHeight="1">
      <c r="A25" s="30" t="s">
        <v>153</v>
      </c>
      <c r="B25" s="45">
        <f>IFERROR(__xludf.DUMMYFUNCTION("SPLIT(A25, ""-"")
"),20018.0)</f>
        <v>20018</v>
      </c>
      <c r="C25" s="3" t="str">
        <f>IFERROR(__xludf.DUMMYFUNCTION("""COMPUTED_VALUE"""),"Monday")</f>
        <v>Monday</v>
      </c>
      <c r="D25" s="45">
        <f>IFERROR(__xludf.DUMMYFUNCTION("""COMPUTED_VALUE"""),0.0)</f>
        <v>0</v>
      </c>
      <c r="E25" s="3" t="str">
        <f>IFERROR(__xludf.DUMMYFUNCTION("""COMPUTED_VALUE"""),"Sunday")</f>
        <v>Sunday</v>
      </c>
      <c r="F25" s="45">
        <f>IFERROR(__xludf.DUMMYFUNCTION("""COMPUTED_VALUE"""),24.0)</f>
        <v>24</v>
      </c>
      <c r="G25" s="3"/>
      <c r="H25" s="3"/>
      <c r="I25" s="3"/>
      <c r="J25" s="3"/>
      <c r="K25" s="3"/>
      <c r="L25" s="3"/>
      <c r="M25" s="3"/>
      <c r="N25" s="3"/>
      <c r="O25" s="3"/>
      <c r="P25" s="3"/>
      <c r="Q25" s="3"/>
      <c r="R25" s="3"/>
      <c r="S25" s="3"/>
      <c r="T25" s="3"/>
      <c r="U25" s="3"/>
      <c r="V25" s="3"/>
      <c r="W25" s="3"/>
      <c r="X25" s="3"/>
      <c r="Y25" s="3"/>
      <c r="Z25" s="3"/>
    </row>
    <row r="26" ht="15.75" customHeight="1">
      <c r="A26" s="30" t="s">
        <v>154</v>
      </c>
      <c r="B26" s="45">
        <f>IFERROR(__xludf.DUMMYFUNCTION("SPLIT(A26, ""-"")
"),20020.0)</f>
        <v>20020</v>
      </c>
      <c r="C26" s="3" t="str">
        <f>IFERROR(__xludf.DUMMYFUNCTION("""COMPUTED_VALUE"""),"Monday")</f>
        <v>Monday</v>
      </c>
      <c r="D26" s="45">
        <f>IFERROR(__xludf.DUMMYFUNCTION("""COMPUTED_VALUE"""),0.0)</f>
        <v>0</v>
      </c>
      <c r="E26" s="3" t="str">
        <f>IFERROR(__xludf.DUMMYFUNCTION("""COMPUTED_VALUE"""),"Sunday")</f>
        <v>Sunday</v>
      </c>
      <c r="F26" s="45">
        <f>IFERROR(__xludf.DUMMYFUNCTION("""COMPUTED_VALUE"""),24.0)</f>
        <v>24</v>
      </c>
      <c r="G26" s="3"/>
      <c r="H26" s="3"/>
      <c r="I26" s="3"/>
      <c r="J26" s="3"/>
      <c r="K26" s="3"/>
      <c r="L26" s="3"/>
      <c r="M26" s="3"/>
      <c r="N26" s="3"/>
      <c r="O26" s="3"/>
      <c r="P26" s="3"/>
      <c r="Q26" s="3"/>
      <c r="R26" s="3"/>
      <c r="S26" s="3"/>
      <c r="T26" s="3"/>
      <c r="U26" s="3"/>
      <c r="V26" s="3"/>
      <c r="W26" s="3"/>
      <c r="X26" s="3"/>
      <c r="Y26" s="3"/>
      <c r="Z26" s="3"/>
    </row>
    <row r="27" ht="15.75" customHeight="1">
      <c r="A27" s="30" t="s">
        <v>155</v>
      </c>
      <c r="B27" s="45">
        <f>IFERROR(__xludf.DUMMYFUNCTION("SPLIT(A27, ""-"")
"),20022.0)</f>
        <v>20022</v>
      </c>
      <c r="C27" s="3" t="str">
        <f>IFERROR(__xludf.DUMMYFUNCTION("""COMPUTED_VALUE"""),"Monday")</f>
        <v>Monday</v>
      </c>
      <c r="D27" s="45">
        <f>IFERROR(__xludf.DUMMYFUNCTION("""COMPUTED_VALUE"""),0.0)</f>
        <v>0</v>
      </c>
      <c r="E27" s="3" t="str">
        <f>IFERROR(__xludf.DUMMYFUNCTION("""COMPUTED_VALUE"""),"Sunday")</f>
        <v>Sunday</v>
      </c>
      <c r="F27" s="45">
        <f>IFERROR(__xludf.DUMMYFUNCTION("""COMPUTED_VALUE"""),24.0)</f>
        <v>24</v>
      </c>
      <c r="G27" s="3"/>
      <c r="H27" s="3"/>
      <c r="I27" s="3"/>
      <c r="J27" s="3"/>
      <c r="K27" s="3"/>
      <c r="L27" s="3"/>
      <c r="M27" s="3"/>
      <c r="N27" s="3"/>
      <c r="O27" s="3"/>
      <c r="P27" s="3"/>
      <c r="Q27" s="3"/>
      <c r="R27" s="3"/>
      <c r="S27" s="3"/>
      <c r="T27" s="3"/>
      <c r="U27" s="3"/>
      <c r="V27" s="3"/>
      <c r="W27" s="3"/>
      <c r="X27" s="3"/>
      <c r="Y27" s="3"/>
      <c r="Z27" s="3"/>
    </row>
    <row r="28" ht="15.75" customHeight="1">
      <c r="A28" s="30" t="s">
        <v>156</v>
      </c>
      <c r="B28" s="45">
        <f>IFERROR(__xludf.DUMMYFUNCTION("SPLIT(A28, ""-"")
"),20024.0)</f>
        <v>20024</v>
      </c>
      <c r="C28" s="3" t="str">
        <f>IFERROR(__xludf.DUMMYFUNCTION("""COMPUTED_VALUE"""),"Monday")</f>
        <v>Monday</v>
      </c>
      <c r="D28" s="45">
        <f>IFERROR(__xludf.DUMMYFUNCTION("""COMPUTED_VALUE"""),0.0)</f>
        <v>0</v>
      </c>
      <c r="E28" s="3" t="str">
        <f>IFERROR(__xludf.DUMMYFUNCTION("""COMPUTED_VALUE"""),"Sunday")</f>
        <v>Sunday</v>
      </c>
      <c r="F28" s="45">
        <f>IFERROR(__xludf.DUMMYFUNCTION("""COMPUTED_VALUE"""),24.0)</f>
        <v>24</v>
      </c>
      <c r="G28" s="3"/>
      <c r="H28" s="3"/>
      <c r="I28" s="3"/>
      <c r="J28" s="3"/>
      <c r="K28" s="3"/>
      <c r="L28" s="3"/>
      <c r="M28" s="3"/>
      <c r="N28" s="3"/>
      <c r="O28" s="3"/>
      <c r="P28" s="3"/>
      <c r="Q28" s="3"/>
      <c r="R28" s="3"/>
      <c r="S28" s="3"/>
      <c r="T28" s="3"/>
      <c r="U28" s="3"/>
      <c r="V28" s="3"/>
      <c r="W28" s="3"/>
      <c r="X28" s="3"/>
      <c r="Y28" s="3"/>
      <c r="Z28" s="3"/>
    </row>
    <row r="29" ht="15.75" customHeight="1">
      <c r="A29" s="30" t="s">
        <v>157</v>
      </c>
      <c r="B29" s="45">
        <f>IFERROR(__xludf.DUMMYFUNCTION("SPLIT(A29, ""-"")
"),20026.0)</f>
        <v>20026</v>
      </c>
      <c r="C29" s="3" t="str">
        <f>IFERROR(__xludf.DUMMYFUNCTION("""COMPUTED_VALUE"""),"Monday")</f>
        <v>Monday</v>
      </c>
      <c r="D29" s="45">
        <f>IFERROR(__xludf.DUMMYFUNCTION("""COMPUTED_VALUE"""),0.0)</f>
        <v>0</v>
      </c>
      <c r="E29" s="3" t="str">
        <f>IFERROR(__xludf.DUMMYFUNCTION("""COMPUTED_VALUE"""),"Sunday")</f>
        <v>Sunday</v>
      </c>
      <c r="F29" s="45">
        <f>IFERROR(__xludf.DUMMYFUNCTION("""COMPUTED_VALUE"""),24.0)</f>
        <v>24</v>
      </c>
      <c r="G29" s="3"/>
      <c r="H29" s="3"/>
      <c r="I29" s="3"/>
      <c r="J29" s="3"/>
      <c r="K29" s="3"/>
      <c r="L29" s="3"/>
      <c r="M29" s="3"/>
      <c r="N29" s="3"/>
      <c r="O29" s="3"/>
      <c r="P29" s="3"/>
      <c r="Q29" s="3"/>
      <c r="R29" s="3"/>
      <c r="S29" s="3"/>
      <c r="T29" s="3"/>
      <c r="U29" s="3"/>
      <c r="V29" s="3"/>
      <c r="W29" s="3"/>
      <c r="X29" s="3"/>
      <c r="Y29" s="3"/>
      <c r="Z29" s="3"/>
    </row>
    <row r="30" ht="15.75" customHeight="1">
      <c r="A30" s="30" t="s">
        <v>158</v>
      </c>
      <c r="B30" s="45">
        <f>IFERROR(__xludf.DUMMYFUNCTION("SPLIT(A30, ""-"")
"),20028.0)</f>
        <v>20028</v>
      </c>
      <c r="C30" s="3" t="str">
        <f>IFERROR(__xludf.DUMMYFUNCTION("""COMPUTED_VALUE"""),"Monday")</f>
        <v>Monday</v>
      </c>
      <c r="D30" s="45">
        <f>IFERROR(__xludf.DUMMYFUNCTION("""COMPUTED_VALUE"""),0.0)</f>
        <v>0</v>
      </c>
      <c r="E30" s="3" t="str">
        <f>IFERROR(__xludf.DUMMYFUNCTION("""COMPUTED_VALUE"""),"Sunday")</f>
        <v>Sunday</v>
      </c>
      <c r="F30" s="45">
        <f>IFERROR(__xludf.DUMMYFUNCTION("""COMPUTED_VALUE"""),24.0)</f>
        <v>24</v>
      </c>
      <c r="G30" s="3"/>
      <c r="H30" s="3"/>
      <c r="I30" s="3"/>
      <c r="J30" s="3"/>
      <c r="K30" s="3"/>
      <c r="L30" s="3"/>
      <c r="M30" s="3"/>
      <c r="N30" s="3"/>
      <c r="O30" s="3"/>
      <c r="P30" s="3"/>
      <c r="Q30" s="3"/>
      <c r="R30" s="3"/>
      <c r="S30" s="3"/>
      <c r="T30" s="3"/>
      <c r="U30" s="3"/>
      <c r="V30" s="3"/>
      <c r="W30" s="3"/>
      <c r="X30" s="3"/>
      <c r="Y30" s="3"/>
      <c r="Z30" s="3"/>
    </row>
    <row r="31" ht="15.75" customHeight="1">
      <c r="A31" s="30" t="s">
        <v>159</v>
      </c>
      <c r="B31" s="45">
        <f>IFERROR(__xludf.DUMMYFUNCTION("SPLIT(A31, ""-"")
"),20030.0)</f>
        <v>20030</v>
      </c>
      <c r="C31" s="3" t="str">
        <f>IFERROR(__xludf.DUMMYFUNCTION("""COMPUTED_VALUE"""),"Monday")</f>
        <v>Monday</v>
      </c>
      <c r="D31" s="45">
        <f>IFERROR(__xludf.DUMMYFUNCTION("""COMPUTED_VALUE"""),0.0)</f>
        <v>0</v>
      </c>
      <c r="E31" s="3" t="str">
        <f>IFERROR(__xludf.DUMMYFUNCTION("""COMPUTED_VALUE"""),"Sunday")</f>
        <v>Sunday</v>
      </c>
      <c r="F31" s="45">
        <f>IFERROR(__xludf.DUMMYFUNCTION("""COMPUTED_VALUE"""),24.0)</f>
        <v>24</v>
      </c>
      <c r="G31" s="3"/>
      <c r="H31" s="3"/>
      <c r="I31" s="3"/>
      <c r="J31" s="3"/>
      <c r="K31" s="3"/>
      <c r="L31" s="3"/>
      <c r="M31" s="3"/>
      <c r="N31" s="3"/>
      <c r="O31" s="3"/>
      <c r="P31" s="3"/>
      <c r="Q31" s="3"/>
      <c r="R31" s="3"/>
      <c r="S31" s="3"/>
      <c r="T31" s="3"/>
      <c r="U31" s="3"/>
      <c r="V31" s="3"/>
      <c r="W31" s="3"/>
      <c r="X31" s="3"/>
      <c r="Y31" s="3"/>
      <c r="Z31" s="3"/>
    </row>
    <row r="32" ht="15.75" customHeight="1">
      <c r="A32" s="30" t="s">
        <v>160</v>
      </c>
      <c r="B32" s="45">
        <f>IFERROR(__xludf.DUMMYFUNCTION("SPLIT(A32, ""-"")
"),20032.0)</f>
        <v>20032</v>
      </c>
      <c r="C32" s="3" t="str">
        <f>IFERROR(__xludf.DUMMYFUNCTION("""COMPUTED_VALUE"""),"Monday")</f>
        <v>Monday</v>
      </c>
      <c r="D32" s="45">
        <f>IFERROR(__xludf.DUMMYFUNCTION("""COMPUTED_VALUE"""),0.0)</f>
        <v>0</v>
      </c>
      <c r="E32" s="3" t="str">
        <f>IFERROR(__xludf.DUMMYFUNCTION("""COMPUTED_VALUE"""),"Sunday")</f>
        <v>Sunday</v>
      </c>
      <c r="F32" s="45">
        <f>IFERROR(__xludf.DUMMYFUNCTION("""COMPUTED_VALUE"""),24.0)</f>
        <v>24</v>
      </c>
      <c r="G32" s="3"/>
      <c r="H32" s="3"/>
      <c r="I32" s="3"/>
      <c r="J32" s="3"/>
      <c r="K32" s="3"/>
      <c r="L32" s="3"/>
      <c r="M32" s="3"/>
      <c r="N32" s="3"/>
      <c r="O32" s="3"/>
      <c r="P32" s="3"/>
      <c r="Q32" s="3"/>
      <c r="R32" s="3"/>
      <c r="S32" s="3"/>
      <c r="T32" s="3"/>
      <c r="U32" s="3"/>
      <c r="V32" s="3"/>
      <c r="W32" s="3"/>
      <c r="X32" s="3"/>
      <c r="Y32" s="3"/>
      <c r="Z32" s="3"/>
    </row>
    <row r="33" ht="15.75" customHeight="1">
      <c r="A33" s="30" t="s">
        <v>161</v>
      </c>
      <c r="B33" s="45">
        <f>IFERROR(__xludf.DUMMYFUNCTION("SPLIT(A33, ""-"")
"),20034.0)</f>
        <v>20034</v>
      </c>
      <c r="C33" s="3" t="str">
        <f>IFERROR(__xludf.DUMMYFUNCTION("""COMPUTED_VALUE"""),"Monday")</f>
        <v>Monday</v>
      </c>
      <c r="D33" s="45">
        <f>IFERROR(__xludf.DUMMYFUNCTION("""COMPUTED_VALUE"""),0.0)</f>
        <v>0</v>
      </c>
      <c r="E33" s="3" t="str">
        <f>IFERROR(__xludf.DUMMYFUNCTION("""COMPUTED_VALUE"""),"Sunday")</f>
        <v>Sunday</v>
      </c>
      <c r="F33" s="45">
        <f>IFERROR(__xludf.DUMMYFUNCTION("""COMPUTED_VALUE"""),24.0)</f>
        <v>24</v>
      </c>
      <c r="G33" s="3"/>
      <c r="H33" s="3"/>
      <c r="I33" s="3"/>
      <c r="J33" s="3"/>
      <c r="K33" s="3"/>
      <c r="L33" s="3"/>
      <c r="M33" s="3"/>
      <c r="N33" s="3"/>
      <c r="O33" s="3"/>
      <c r="P33" s="3"/>
      <c r="Q33" s="3"/>
      <c r="R33" s="3"/>
      <c r="S33" s="3"/>
      <c r="T33" s="3"/>
      <c r="U33" s="3"/>
      <c r="V33" s="3"/>
      <c r="W33" s="3"/>
      <c r="X33" s="3"/>
      <c r="Y33" s="3"/>
      <c r="Z33" s="3"/>
    </row>
    <row r="34" ht="15.75" customHeight="1">
      <c r="A34" s="30" t="s">
        <v>162</v>
      </c>
      <c r="B34" s="45">
        <f>IFERROR(__xludf.DUMMYFUNCTION("SPLIT(A34, ""-"")
"),20036.0)</f>
        <v>20036</v>
      </c>
      <c r="C34" s="3" t="str">
        <f>IFERROR(__xludf.DUMMYFUNCTION("""COMPUTED_VALUE"""),"Monday")</f>
        <v>Monday</v>
      </c>
      <c r="D34" s="45">
        <f>IFERROR(__xludf.DUMMYFUNCTION("""COMPUTED_VALUE"""),0.0)</f>
        <v>0</v>
      </c>
      <c r="E34" s="3" t="str">
        <f>IFERROR(__xludf.DUMMYFUNCTION("""COMPUTED_VALUE"""),"Sunday")</f>
        <v>Sunday</v>
      </c>
      <c r="F34" s="45">
        <f>IFERROR(__xludf.DUMMYFUNCTION("""COMPUTED_VALUE"""),24.0)</f>
        <v>24</v>
      </c>
      <c r="G34" s="3"/>
      <c r="H34" s="3"/>
      <c r="I34" s="3"/>
      <c r="J34" s="3"/>
      <c r="K34" s="3"/>
      <c r="L34" s="3"/>
      <c r="M34" s="3"/>
      <c r="N34" s="3"/>
      <c r="O34" s="3"/>
      <c r="P34" s="3"/>
      <c r="Q34" s="3"/>
      <c r="R34" s="3"/>
      <c r="S34" s="3"/>
      <c r="T34" s="3"/>
      <c r="U34" s="3"/>
      <c r="V34" s="3"/>
      <c r="W34" s="3"/>
      <c r="X34" s="3"/>
      <c r="Y34" s="3"/>
      <c r="Z34" s="3"/>
    </row>
    <row r="35" ht="15.75" customHeight="1">
      <c r="A35" s="30" t="s">
        <v>163</v>
      </c>
      <c r="B35" s="45">
        <f>IFERROR(__xludf.DUMMYFUNCTION("SPLIT(A35, ""-"")
"),20038.0)</f>
        <v>20038</v>
      </c>
      <c r="C35" s="3" t="str">
        <f>IFERROR(__xludf.DUMMYFUNCTION("""COMPUTED_VALUE"""),"Monday")</f>
        <v>Monday</v>
      </c>
      <c r="D35" s="45">
        <f>IFERROR(__xludf.DUMMYFUNCTION("""COMPUTED_VALUE"""),0.0)</f>
        <v>0</v>
      </c>
      <c r="E35" s="3" t="str">
        <f>IFERROR(__xludf.DUMMYFUNCTION("""COMPUTED_VALUE"""),"Sunday")</f>
        <v>Sunday</v>
      </c>
      <c r="F35" s="45">
        <f>IFERROR(__xludf.DUMMYFUNCTION("""COMPUTED_VALUE"""),24.0)</f>
        <v>24</v>
      </c>
      <c r="G35" s="3"/>
      <c r="H35" s="3"/>
      <c r="I35" s="3"/>
      <c r="J35" s="3"/>
      <c r="K35" s="3"/>
      <c r="L35" s="3"/>
      <c r="M35" s="3"/>
      <c r="N35" s="3"/>
      <c r="O35" s="3"/>
      <c r="P35" s="3"/>
      <c r="Q35" s="3"/>
      <c r="R35" s="3"/>
      <c r="S35" s="3"/>
      <c r="T35" s="3"/>
      <c r="U35" s="3"/>
      <c r="V35" s="3"/>
      <c r="W35" s="3"/>
      <c r="X35" s="3"/>
      <c r="Y35" s="3"/>
      <c r="Z35" s="3"/>
    </row>
    <row r="36" ht="15.75" customHeight="1">
      <c r="A36" s="30" t="s">
        <v>164</v>
      </c>
      <c r="B36" s="45">
        <f>IFERROR(__xludf.DUMMYFUNCTION("SPLIT(A36, ""-"")
"),20040.0)</f>
        <v>20040</v>
      </c>
      <c r="C36" s="3" t="str">
        <f>IFERROR(__xludf.DUMMYFUNCTION("""COMPUTED_VALUE"""),"Monday")</f>
        <v>Monday</v>
      </c>
      <c r="D36" s="45">
        <f>IFERROR(__xludf.DUMMYFUNCTION("""COMPUTED_VALUE"""),0.0)</f>
        <v>0</v>
      </c>
      <c r="E36" s="3" t="str">
        <f>IFERROR(__xludf.DUMMYFUNCTION("""COMPUTED_VALUE"""),"Sunday")</f>
        <v>Sunday</v>
      </c>
      <c r="F36" s="45">
        <f>IFERROR(__xludf.DUMMYFUNCTION("""COMPUTED_VALUE"""),24.0)</f>
        <v>24</v>
      </c>
      <c r="G36" s="3"/>
      <c r="H36" s="3"/>
      <c r="I36" s="3"/>
      <c r="J36" s="3"/>
      <c r="K36" s="3"/>
      <c r="L36" s="3"/>
      <c r="M36" s="3"/>
      <c r="N36" s="3"/>
      <c r="O36" s="3"/>
      <c r="P36" s="3"/>
      <c r="Q36" s="3"/>
      <c r="R36" s="3"/>
      <c r="S36" s="3"/>
      <c r="T36" s="3"/>
      <c r="U36" s="3"/>
      <c r="V36" s="3"/>
      <c r="W36" s="3"/>
      <c r="X36" s="3"/>
      <c r="Y36" s="3"/>
      <c r="Z36" s="3"/>
    </row>
    <row r="37" ht="15.75" customHeight="1">
      <c r="A37" s="30" t="s">
        <v>165</v>
      </c>
      <c r="B37" s="45">
        <f>IFERROR(__xludf.DUMMYFUNCTION("SPLIT(A37, ""-"")
"),20042.0)</f>
        <v>20042</v>
      </c>
      <c r="C37" s="3" t="str">
        <f>IFERROR(__xludf.DUMMYFUNCTION("""COMPUTED_VALUE"""),"Monday")</f>
        <v>Monday</v>
      </c>
      <c r="D37" s="45">
        <f>IFERROR(__xludf.DUMMYFUNCTION("""COMPUTED_VALUE"""),0.0)</f>
        <v>0</v>
      </c>
      <c r="E37" s="3" t="str">
        <f>IFERROR(__xludf.DUMMYFUNCTION("""COMPUTED_VALUE"""),"Sunday")</f>
        <v>Sunday</v>
      </c>
      <c r="F37" s="45">
        <f>IFERROR(__xludf.DUMMYFUNCTION("""COMPUTED_VALUE"""),24.0)</f>
        <v>24</v>
      </c>
      <c r="G37" s="3"/>
      <c r="H37" s="3"/>
      <c r="I37" s="3"/>
      <c r="J37" s="3"/>
      <c r="K37" s="3"/>
      <c r="L37" s="3"/>
      <c r="M37" s="3"/>
      <c r="N37" s="3"/>
      <c r="O37" s="3"/>
      <c r="P37" s="3"/>
      <c r="Q37" s="3"/>
      <c r="R37" s="3"/>
      <c r="S37" s="3"/>
      <c r="T37" s="3"/>
      <c r="U37" s="3"/>
      <c r="V37" s="3"/>
      <c r="W37" s="3"/>
      <c r="X37" s="3"/>
      <c r="Y37" s="3"/>
      <c r="Z37" s="3"/>
    </row>
    <row r="38" ht="15.75" customHeight="1">
      <c r="A38" s="30" t="s">
        <v>166</v>
      </c>
      <c r="B38" s="45">
        <f>IFERROR(__xludf.DUMMYFUNCTION("SPLIT(A38, ""-"")
"),20044.0)</f>
        <v>20044</v>
      </c>
      <c r="C38" s="3" t="str">
        <f>IFERROR(__xludf.DUMMYFUNCTION("""COMPUTED_VALUE"""),"Monday")</f>
        <v>Monday</v>
      </c>
      <c r="D38" s="45">
        <f>IFERROR(__xludf.DUMMYFUNCTION("""COMPUTED_VALUE"""),0.0)</f>
        <v>0</v>
      </c>
      <c r="E38" s="3" t="str">
        <f>IFERROR(__xludf.DUMMYFUNCTION("""COMPUTED_VALUE"""),"Sunday")</f>
        <v>Sunday</v>
      </c>
      <c r="F38" s="45">
        <f>IFERROR(__xludf.DUMMYFUNCTION("""COMPUTED_VALUE"""),24.0)</f>
        <v>24</v>
      </c>
      <c r="G38" s="3"/>
      <c r="H38" s="3"/>
      <c r="I38" s="3"/>
      <c r="J38" s="3"/>
      <c r="K38" s="3"/>
      <c r="L38" s="3"/>
      <c r="M38" s="3"/>
      <c r="N38" s="3"/>
      <c r="O38" s="3"/>
      <c r="P38" s="3"/>
      <c r="Q38" s="3"/>
      <c r="R38" s="3"/>
      <c r="S38" s="3"/>
      <c r="T38" s="3"/>
      <c r="U38" s="3"/>
      <c r="V38" s="3"/>
      <c r="W38" s="3"/>
      <c r="X38" s="3"/>
      <c r="Y38" s="3"/>
      <c r="Z38" s="3"/>
    </row>
    <row r="39" ht="15.75" customHeight="1">
      <c r="A39" s="30" t="s">
        <v>167</v>
      </c>
      <c r="B39" s="45">
        <f>IFERROR(__xludf.DUMMYFUNCTION("SPLIT(A39, ""-"")
"),20046.0)</f>
        <v>20046</v>
      </c>
      <c r="C39" s="3" t="str">
        <f>IFERROR(__xludf.DUMMYFUNCTION("""COMPUTED_VALUE"""),"Monday")</f>
        <v>Monday</v>
      </c>
      <c r="D39" s="45">
        <f>IFERROR(__xludf.DUMMYFUNCTION("""COMPUTED_VALUE"""),0.0)</f>
        <v>0</v>
      </c>
      <c r="E39" s="3" t="str">
        <f>IFERROR(__xludf.DUMMYFUNCTION("""COMPUTED_VALUE"""),"Sunday")</f>
        <v>Sunday</v>
      </c>
      <c r="F39" s="45">
        <f>IFERROR(__xludf.DUMMYFUNCTION("""COMPUTED_VALUE"""),24.0)</f>
        <v>24</v>
      </c>
      <c r="G39" s="3"/>
      <c r="H39" s="3"/>
      <c r="I39" s="3"/>
      <c r="J39" s="3"/>
      <c r="K39" s="3"/>
      <c r="L39" s="3"/>
      <c r="M39" s="3"/>
      <c r="N39" s="3"/>
      <c r="O39" s="3"/>
      <c r="P39" s="3"/>
      <c r="Q39" s="3"/>
      <c r="R39" s="3"/>
      <c r="S39" s="3"/>
      <c r="T39" s="3"/>
      <c r="U39" s="3"/>
      <c r="V39" s="3"/>
      <c r="W39" s="3"/>
      <c r="X39" s="3"/>
      <c r="Y39" s="3"/>
      <c r="Z39" s="3"/>
    </row>
    <row r="40" ht="15.75" customHeight="1">
      <c r="A40" s="30" t="s">
        <v>168</v>
      </c>
      <c r="B40" s="45">
        <f>IFERROR(__xludf.DUMMYFUNCTION("SPLIT(A40, ""-"")
"),20048.0)</f>
        <v>20048</v>
      </c>
      <c r="C40" s="3" t="str">
        <f>IFERROR(__xludf.DUMMYFUNCTION("""COMPUTED_VALUE"""),"Monday")</f>
        <v>Monday</v>
      </c>
      <c r="D40" s="45">
        <f>IFERROR(__xludf.DUMMYFUNCTION("""COMPUTED_VALUE"""),0.0)</f>
        <v>0</v>
      </c>
      <c r="E40" s="3" t="str">
        <f>IFERROR(__xludf.DUMMYFUNCTION("""COMPUTED_VALUE"""),"Sunday")</f>
        <v>Sunday</v>
      </c>
      <c r="F40" s="45">
        <f>IFERROR(__xludf.DUMMYFUNCTION("""COMPUTED_VALUE"""),24.0)</f>
        <v>24</v>
      </c>
      <c r="G40" s="3"/>
      <c r="H40" s="3"/>
      <c r="I40" s="3"/>
      <c r="J40" s="3"/>
      <c r="K40" s="3"/>
      <c r="L40" s="3"/>
      <c r="M40" s="3"/>
      <c r="N40" s="3"/>
      <c r="O40" s="3"/>
      <c r="P40" s="3"/>
      <c r="Q40" s="3"/>
      <c r="R40" s="3"/>
      <c r="S40" s="3"/>
      <c r="T40" s="3"/>
      <c r="U40" s="3"/>
      <c r="V40" s="3"/>
      <c r="W40" s="3"/>
      <c r="X40" s="3"/>
      <c r="Y40" s="3"/>
      <c r="Z40" s="3"/>
    </row>
    <row r="41" ht="15.75" customHeight="1">
      <c r="A41" s="30" t="s">
        <v>169</v>
      </c>
      <c r="B41" s="45">
        <f>IFERROR(__xludf.DUMMYFUNCTION("SPLIT(A41, ""-"")
"),20050.0)</f>
        <v>20050</v>
      </c>
      <c r="C41" s="3" t="str">
        <f>IFERROR(__xludf.DUMMYFUNCTION("""COMPUTED_VALUE"""),"Monday")</f>
        <v>Monday</v>
      </c>
      <c r="D41" s="45">
        <f>IFERROR(__xludf.DUMMYFUNCTION("""COMPUTED_VALUE"""),0.0)</f>
        <v>0</v>
      </c>
      <c r="E41" s="3" t="str">
        <f>IFERROR(__xludf.DUMMYFUNCTION("""COMPUTED_VALUE"""),"Sunday")</f>
        <v>Sunday</v>
      </c>
      <c r="F41" s="45">
        <f>IFERROR(__xludf.DUMMYFUNCTION("""COMPUTED_VALUE"""),24.0)</f>
        <v>24</v>
      </c>
      <c r="G41" s="3"/>
      <c r="H41" s="3"/>
      <c r="I41" s="3"/>
      <c r="J41" s="3"/>
      <c r="K41" s="3"/>
      <c r="L41" s="3"/>
      <c r="M41" s="3"/>
      <c r="N41" s="3"/>
      <c r="O41" s="3"/>
      <c r="P41" s="3"/>
      <c r="Q41" s="3"/>
      <c r="R41" s="3"/>
      <c r="S41" s="3"/>
      <c r="T41" s="3"/>
      <c r="U41" s="3"/>
      <c r="V41" s="3"/>
      <c r="W41" s="3"/>
      <c r="X41" s="3"/>
      <c r="Y41" s="3"/>
      <c r="Z41" s="3"/>
    </row>
    <row r="42" ht="15.75" customHeight="1">
      <c r="A42" s="30" t="s">
        <v>170</v>
      </c>
      <c r="B42" s="45">
        <f>IFERROR(__xludf.DUMMYFUNCTION("SPLIT(A42, ""-"")
"),20052.0)</f>
        <v>20052</v>
      </c>
      <c r="C42" s="3" t="str">
        <f>IFERROR(__xludf.DUMMYFUNCTION("""COMPUTED_VALUE"""),"Monday")</f>
        <v>Monday</v>
      </c>
      <c r="D42" s="45">
        <f>IFERROR(__xludf.DUMMYFUNCTION("""COMPUTED_VALUE"""),0.0)</f>
        <v>0</v>
      </c>
      <c r="E42" s="3" t="str">
        <f>IFERROR(__xludf.DUMMYFUNCTION("""COMPUTED_VALUE"""),"Sunday")</f>
        <v>Sunday</v>
      </c>
      <c r="F42" s="45">
        <f>IFERROR(__xludf.DUMMYFUNCTION("""COMPUTED_VALUE"""),24.0)</f>
        <v>24</v>
      </c>
      <c r="G42" s="3"/>
      <c r="H42" s="3"/>
      <c r="I42" s="3"/>
      <c r="J42" s="3"/>
      <c r="K42" s="3"/>
      <c r="L42" s="3"/>
      <c r="M42" s="3"/>
      <c r="N42" s="3"/>
      <c r="O42" s="3"/>
      <c r="P42" s="3"/>
      <c r="Q42" s="3"/>
      <c r="R42" s="3"/>
      <c r="S42" s="3"/>
      <c r="T42" s="3"/>
      <c r="U42" s="3"/>
      <c r="V42" s="3"/>
      <c r="W42" s="3"/>
      <c r="X42" s="3"/>
      <c r="Y42" s="3"/>
      <c r="Z42" s="3"/>
    </row>
    <row r="43" ht="15.75" customHeight="1">
      <c r="A43" s="30" t="s">
        <v>171</v>
      </c>
      <c r="B43" s="45">
        <f>IFERROR(__xludf.DUMMYFUNCTION("SPLIT(A43, ""-"")
"),20054.0)</f>
        <v>20054</v>
      </c>
      <c r="C43" s="3" t="str">
        <f>IFERROR(__xludf.DUMMYFUNCTION("""COMPUTED_VALUE"""),"Monday")</f>
        <v>Monday</v>
      </c>
      <c r="D43" s="45">
        <f>IFERROR(__xludf.DUMMYFUNCTION("""COMPUTED_VALUE"""),0.0)</f>
        <v>0</v>
      </c>
      <c r="E43" s="3" t="str">
        <f>IFERROR(__xludf.DUMMYFUNCTION("""COMPUTED_VALUE"""),"Sunday")</f>
        <v>Sunday</v>
      </c>
      <c r="F43" s="45">
        <f>IFERROR(__xludf.DUMMYFUNCTION("""COMPUTED_VALUE"""),24.0)</f>
        <v>24</v>
      </c>
      <c r="G43" s="3"/>
      <c r="H43" s="3"/>
      <c r="I43" s="3"/>
      <c r="J43" s="3"/>
      <c r="K43" s="3"/>
      <c r="L43" s="3"/>
      <c r="M43" s="3"/>
      <c r="N43" s="3"/>
      <c r="O43" s="3"/>
      <c r="P43" s="3"/>
      <c r="Q43" s="3"/>
      <c r="R43" s="3"/>
      <c r="S43" s="3"/>
      <c r="T43" s="3"/>
      <c r="U43" s="3"/>
      <c r="V43" s="3"/>
      <c r="W43" s="3"/>
      <c r="X43" s="3"/>
      <c r="Y43" s="3"/>
      <c r="Z43" s="3"/>
    </row>
    <row r="44" ht="15.75" customHeight="1">
      <c r="A44" s="30" t="s">
        <v>172</v>
      </c>
      <c r="B44" s="45">
        <f>IFERROR(__xludf.DUMMYFUNCTION("SPLIT(A44, ""-"")
"),20058.0)</f>
        <v>20058</v>
      </c>
      <c r="C44" s="3" t="str">
        <f>IFERROR(__xludf.DUMMYFUNCTION("""COMPUTED_VALUE"""),"Monday")</f>
        <v>Monday</v>
      </c>
      <c r="D44" s="45">
        <f>IFERROR(__xludf.DUMMYFUNCTION("""COMPUTED_VALUE"""),0.0)</f>
        <v>0</v>
      </c>
      <c r="E44" s="3" t="str">
        <f>IFERROR(__xludf.DUMMYFUNCTION("""COMPUTED_VALUE"""),"Sunday")</f>
        <v>Sunday</v>
      </c>
      <c r="F44" s="45">
        <f>IFERROR(__xludf.DUMMYFUNCTION("""COMPUTED_VALUE"""),24.0)</f>
        <v>24</v>
      </c>
      <c r="G44" s="3"/>
      <c r="H44" s="3"/>
      <c r="I44" s="3"/>
      <c r="J44" s="3"/>
      <c r="K44" s="3"/>
      <c r="L44" s="3"/>
      <c r="M44" s="3"/>
      <c r="N44" s="3"/>
      <c r="O44" s="3"/>
      <c r="P44" s="3"/>
      <c r="Q44" s="3"/>
      <c r="R44" s="3"/>
      <c r="S44" s="3"/>
      <c r="T44" s="3"/>
      <c r="U44" s="3"/>
      <c r="V44" s="3"/>
      <c r="W44" s="3"/>
      <c r="X44" s="3"/>
      <c r="Y44" s="3"/>
      <c r="Z44" s="3"/>
    </row>
    <row r="45" ht="15.75" customHeight="1">
      <c r="A45" s="30" t="s">
        <v>173</v>
      </c>
      <c r="B45" s="45">
        <f>IFERROR(__xludf.DUMMYFUNCTION("SPLIT(A45, ""-"")
"),20060.0)</f>
        <v>20060</v>
      </c>
      <c r="C45" s="3" t="str">
        <f>IFERROR(__xludf.DUMMYFUNCTION("""COMPUTED_VALUE"""),"Monday")</f>
        <v>Monday</v>
      </c>
      <c r="D45" s="45">
        <f>IFERROR(__xludf.DUMMYFUNCTION("""COMPUTED_VALUE"""),0.0)</f>
        <v>0</v>
      </c>
      <c r="E45" s="3" t="str">
        <f>IFERROR(__xludf.DUMMYFUNCTION("""COMPUTED_VALUE"""),"Sunday")</f>
        <v>Sunday</v>
      </c>
      <c r="F45" s="45">
        <f>IFERROR(__xludf.DUMMYFUNCTION("""COMPUTED_VALUE"""),24.0)</f>
        <v>24</v>
      </c>
      <c r="G45" s="3"/>
      <c r="H45" s="3"/>
      <c r="I45" s="3"/>
      <c r="J45" s="3"/>
      <c r="K45" s="3"/>
      <c r="L45" s="3"/>
      <c r="M45" s="3"/>
      <c r="N45" s="3"/>
      <c r="O45" s="3"/>
      <c r="P45" s="3"/>
      <c r="Q45" s="3"/>
      <c r="R45" s="3"/>
      <c r="S45" s="3"/>
      <c r="T45" s="3"/>
      <c r="U45" s="3"/>
      <c r="V45" s="3"/>
      <c r="W45" s="3"/>
      <c r="X45" s="3"/>
      <c r="Y45" s="3"/>
      <c r="Z45" s="3"/>
    </row>
    <row r="46" ht="15.75" customHeight="1">
      <c r="A46" s="30" t="s">
        <v>174</v>
      </c>
      <c r="B46" s="45">
        <f>IFERROR(__xludf.DUMMYFUNCTION("SPLIT(A46, ""-"")
"),21000.0)</f>
        <v>21000</v>
      </c>
      <c r="C46" s="3" t="str">
        <f>IFERROR(__xludf.DUMMYFUNCTION("""COMPUTED_VALUE"""),"Monday")</f>
        <v>Monday</v>
      </c>
      <c r="D46" s="45">
        <f>IFERROR(__xludf.DUMMYFUNCTION("""COMPUTED_VALUE"""),0.0)</f>
        <v>0</v>
      </c>
      <c r="E46" s="3" t="str">
        <f>IFERROR(__xludf.DUMMYFUNCTION("""COMPUTED_VALUE"""),"Sunday")</f>
        <v>Sunday</v>
      </c>
      <c r="F46" s="45">
        <f>IFERROR(__xludf.DUMMYFUNCTION("""COMPUTED_VALUE"""),24.0)</f>
        <v>24</v>
      </c>
      <c r="G46" s="3"/>
      <c r="H46" s="3"/>
      <c r="I46" s="3"/>
      <c r="J46" s="3"/>
      <c r="K46" s="3"/>
      <c r="L46" s="3"/>
      <c r="M46" s="3"/>
      <c r="N46" s="3"/>
      <c r="O46" s="3"/>
      <c r="P46" s="3"/>
      <c r="Q46" s="3"/>
      <c r="R46" s="3"/>
      <c r="S46" s="3"/>
      <c r="T46" s="3"/>
      <c r="U46" s="3"/>
      <c r="V46" s="3"/>
      <c r="W46" s="3"/>
      <c r="X46" s="3"/>
      <c r="Y46" s="3"/>
      <c r="Z46" s="3"/>
    </row>
    <row r="47" ht="15.75" customHeight="1">
      <c r="A47" s="30" t="s">
        <v>175</v>
      </c>
      <c r="B47" s="45">
        <f>IFERROR(__xludf.DUMMYFUNCTION("SPLIT(A47, ""-"")
"),21002.0)</f>
        <v>21002</v>
      </c>
      <c r="C47" s="3" t="str">
        <f>IFERROR(__xludf.DUMMYFUNCTION("""COMPUTED_VALUE"""),"Monday")</f>
        <v>Monday</v>
      </c>
      <c r="D47" s="45">
        <f>IFERROR(__xludf.DUMMYFUNCTION("""COMPUTED_VALUE"""),0.0)</f>
        <v>0</v>
      </c>
      <c r="E47" s="3" t="str">
        <f>IFERROR(__xludf.DUMMYFUNCTION("""COMPUTED_VALUE"""),"Sunday")</f>
        <v>Sunday</v>
      </c>
      <c r="F47" s="45">
        <f>IFERROR(__xludf.DUMMYFUNCTION("""COMPUTED_VALUE"""),24.0)</f>
        <v>24</v>
      </c>
      <c r="G47" s="3"/>
      <c r="H47" s="3"/>
      <c r="I47" s="3"/>
      <c r="J47" s="3"/>
      <c r="K47" s="3"/>
      <c r="L47" s="3"/>
      <c r="M47" s="3"/>
      <c r="N47" s="3"/>
      <c r="O47" s="3"/>
      <c r="P47" s="3"/>
      <c r="Q47" s="3"/>
      <c r="R47" s="3"/>
      <c r="S47" s="3"/>
      <c r="T47" s="3"/>
      <c r="U47" s="3"/>
      <c r="V47" s="3"/>
      <c r="W47" s="3"/>
      <c r="X47" s="3"/>
      <c r="Y47" s="3"/>
      <c r="Z47" s="3"/>
    </row>
    <row r="48" ht="15.75" customHeight="1">
      <c r="A48" s="30" t="s">
        <v>176</v>
      </c>
      <c r="B48" s="45">
        <f>IFERROR(__xludf.DUMMYFUNCTION("SPLIT(A48, ""-"")
"),21004.0)</f>
        <v>21004</v>
      </c>
      <c r="C48" s="3" t="str">
        <f>IFERROR(__xludf.DUMMYFUNCTION("""COMPUTED_VALUE"""),"Monday")</f>
        <v>Monday</v>
      </c>
      <c r="D48" s="45">
        <f>IFERROR(__xludf.DUMMYFUNCTION("""COMPUTED_VALUE"""),0.0)</f>
        <v>0</v>
      </c>
      <c r="E48" s="3" t="str">
        <f>IFERROR(__xludf.DUMMYFUNCTION("""COMPUTED_VALUE"""),"Sunday")</f>
        <v>Sunday</v>
      </c>
      <c r="F48" s="45">
        <f>IFERROR(__xludf.DUMMYFUNCTION("""COMPUTED_VALUE"""),24.0)</f>
        <v>24</v>
      </c>
      <c r="G48" s="3"/>
      <c r="H48" s="3"/>
      <c r="I48" s="3"/>
      <c r="J48" s="3"/>
      <c r="K48" s="3"/>
      <c r="L48" s="3"/>
      <c r="M48" s="3"/>
      <c r="N48" s="3"/>
      <c r="O48" s="3"/>
      <c r="P48" s="3"/>
      <c r="Q48" s="3"/>
      <c r="R48" s="3"/>
      <c r="S48" s="3"/>
      <c r="T48" s="3"/>
      <c r="U48" s="3"/>
      <c r="V48" s="3"/>
      <c r="W48" s="3"/>
      <c r="X48" s="3"/>
      <c r="Y48" s="3"/>
      <c r="Z48" s="3"/>
    </row>
    <row r="49" ht="15.75" customHeight="1">
      <c r="A49" s="30" t="s">
        <v>177</v>
      </c>
      <c r="B49" s="45">
        <f>IFERROR(__xludf.DUMMYFUNCTION("SPLIT(A49, ""-"")
"),21006.0)</f>
        <v>21006</v>
      </c>
      <c r="C49" s="3" t="str">
        <f>IFERROR(__xludf.DUMMYFUNCTION("""COMPUTED_VALUE"""),"Monday")</f>
        <v>Monday</v>
      </c>
      <c r="D49" s="45">
        <f>IFERROR(__xludf.DUMMYFUNCTION("""COMPUTED_VALUE"""),0.0)</f>
        <v>0</v>
      </c>
      <c r="E49" s="3" t="str">
        <f>IFERROR(__xludf.DUMMYFUNCTION("""COMPUTED_VALUE"""),"Sunday")</f>
        <v>Sunday</v>
      </c>
      <c r="F49" s="45">
        <f>IFERROR(__xludf.DUMMYFUNCTION("""COMPUTED_VALUE"""),24.0)</f>
        <v>24</v>
      </c>
      <c r="G49" s="3"/>
      <c r="H49" s="3"/>
      <c r="I49" s="3"/>
      <c r="J49" s="3"/>
      <c r="K49" s="3"/>
      <c r="L49" s="3"/>
      <c r="M49" s="3"/>
      <c r="N49" s="3"/>
      <c r="O49" s="3"/>
      <c r="P49" s="3"/>
      <c r="Q49" s="3"/>
      <c r="R49" s="3"/>
      <c r="S49" s="3"/>
      <c r="T49" s="3"/>
      <c r="U49" s="3"/>
      <c r="V49" s="3"/>
      <c r="W49" s="3"/>
      <c r="X49" s="3"/>
      <c r="Y49" s="3"/>
      <c r="Z49" s="3"/>
    </row>
    <row r="50" ht="15.75" customHeight="1">
      <c r="A50" s="30" t="s">
        <v>178</v>
      </c>
      <c r="B50" s="45">
        <f>IFERROR(__xludf.DUMMYFUNCTION("SPLIT(A50, ""-"")
"),21008.0)</f>
        <v>21008</v>
      </c>
      <c r="C50" s="3" t="str">
        <f>IFERROR(__xludf.DUMMYFUNCTION("""COMPUTED_VALUE"""),"Monday")</f>
        <v>Monday</v>
      </c>
      <c r="D50" s="45">
        <f>IFERROR(__xludf.DUMMYFUNCTION("""COMPUTED_VALUE"""),0.0)</f>
        <v>0</v>
      </c>
      <c r="E50" s="3" t="str">
        <f>IFERROR(__xludf.DUMMYFUNCTION("""COMPUTED_VALUE"""),"Sunday")</f>
        <v>Sunday</v>
      </c>
      <c r="F50" s="45">
        <f>IFERROR(__xludf.DUMMYFUNCTION("""COMPUTED_VALUE"""),24.0)</f>
        <v>24</v>
      </c>
      <c r="G50" s="3"/>
      <c r="H50" s="3"/>
      <c r="I50" s="3"/>
      <c r="J50" s="3"/>
      <c r="K50" s="3"/>
      <c r="L50" s="3"/>
      <c r="M50" s="3"/>
      <c r="N50" s="3"/>
      <c r="O50" s="3"/>
      <c r="P50" s="3"/>
      <c r="Q50" s="3"/>
      <c r="R50" s="3"/>
      <c r="S50" s="3"/>
      <c r="T50" s="3"/>
      <c r="U50" s="3"/>
      <c r="V50" s="3"/>
      <c r="W50" s="3"/>
      <c r="X50" s="3"/>
      <c r="Y50" s="3"/>
      <c r="Z50" s="3"/>
    </row>
    <row r="51" ht="15.75" customHeight="1">
      <c r="A51" s="30" t="s">
        <v>179</v>
      </c>
      <c r="B51" s="45">
        <f>IFERROR(__xludf.DUMMYFUNCTION("SPLIT(A51, ""-"")
"),21010.0)</f>
        <v>21010</v>
      </c>
      <c r="C51" s="3" t="str">
        <f>IFERROR(__xludf.DUMMYFUNCTION("""COMPUTED_VALUE"""),"Monday")</f>
        <v>Monday</v>
      </c>
      <c r="D51" s="45">
        <f>IFERROR(__xludf.DUMMYFUNCTION("""COMPUTED_VALUE"""),0.0)</f>
        <v>0</v>
      </c>
      <c r="E51" s="3" t="str">
        <f>IFERROR(__xludf.DUMMYFUNCTION("""COMPUTED_VALUE"""),"Sunday")</f>
        <v>Sunday</v>
      </c>
      <c r="F51" s="45">
        <f>IFERROR(__xludf.DUMMYFUNCTION("""COMPUTED_VALUE"""),24.0)</f>
        <v>24</v>
      </c>
      <c r="G51" s="3"/>
      <c r="H51" s="3"/>
      <c r="I51" s="3"/>
      <c r="J51" s="3"/>
      <c r="K51" s="3"/>
      <c r="L51" s="3"/>
      <c r="M51" s="3"/>
      <c r="N51" s="3"/>
      <c r="O51" s="3"/>
      <c r="P51" s="3"/>
      <c r="Q51" s="3"/>
      <c r="R51" s="3"/>
      <c r="S51" s="3"/>
      <c r="T51" s="3"/>
      <c r="U51" s="3"/>
      <c r="V51" s="3"/>
      <c r="W51" s="3"/>
      <c r="X51" s="3"/>
      <c r="Y51" s="3"/>
      <c r="Z51" s="3"/>
    </row>
    <row r="52" ht="15.75" customHeight="1">
      <c r="A52" s="30" t="s">
        <v>180</v>
      </c>
      <c r="B52" s="45">
        <f>IFERROR(__xludf.DUMMYFUNCTION("SPLIT(A52, ""-"")
"),21012.0)</f>
        <v>21012</v>
      </c>
      <c r="C52" s="3" t="str">
        <f>IFERROR(__xludf.DUMMYFUNCTION("""COMPUTED_VALUE"""),"Monday")</f>
        <v>Monday</v>
      </c>
      <c r="D52" s="45">
        <f>IFERROR(__xludf.DUMMYFUNCTION("""COMPUTED_VALUE"""),0.0)</f>
        <v>0</v>
      </c>
      <c r="E52" s="3" t="str">
        <f>IFERROR(__xludf.DUMMYFUNCTION("""COMPUTED_VALUE"""),"Sunday")</f>
        <v>Sunday</v>
      </c>
      <c r="F52" s="45">
        <f>IFERROR(__xludf.DUMMYFUNCTION("""COMPUTED_VALUE"""),24.0)</f>
        <v>24</v>
      </c>
      <c r="G52" s="3"/>
      <c r="H52" s="3"/>
      <c r="I52" s="3"/>
      <c r="J52" s="3"/>
      <c r="K52" s="3"/>
      <c r="L52" s="3"/>
      <c r="M52" s="3"/>
      <c r="N52" s="3"/>
      <c r="O52" s="3"/>
      <c r="P52" s="3"/>
      <c r="Q52" s="3"/>
      <c r="R52" s="3"/>
      <c r="S52" s="3"/>
      <c r="T52" s="3"/>
      <c r="U52" s="3"/>
      <c r="V52" s="3"/>
      <c r="W52" s="3"/>
      <c r="X52" s="3"/>
      <c r="Y52" s="3"/>
      <c r="Z52" s="3"/>
    </row>
    <row r="53" ht="15.75" customHeight="1">
      <c r="A53" s="30" t="s">
        <v>181</v>
      </c>
      <c r="B53" s="45">
        <f>IFERROR(__xludf.DUMMYFUNCTION("SPLIT(A53, ""-"")
"),21014.0)</f>
        <v>21014</v>
      </c>
      <c r="C53" s="3" t="str">
        <f>IFERROR(__xludf.DUMMYFUNCTION("""COMPUTED_VALUE"""),"Monday")</f>
        <v>Monday</v>
      </c>
      <c r="D53" s="45">
        <f>IFERROR(__xludf.DUMMYFUNCTION("""COMPUTED_VALUE"""),0.0)</f>
        <v>0</v>
      </c>
      <c r="E53" s="3" t="str">
        <f>IFERROR(__xludf.DUMMYFUNCTION("""COMPUTED_VALUE"""),"Sunday")</f>
        <v>Sunday</v>
      </c>
      <c r="F53" s="45">
        <f>IFERROR(__xludf.DUMMYFUNCTION("""COMPUTED_VALUE"""),24.0)</f>
        <v>24</v>
      </c>
      <c r="G53" s="3"/>
      <c r="H53" s="3"/>
      <c r="I53" s="3"/>
      <c r="J53" s="3"/>
      <c r="K53" s="3"/>
      <c r="L53" s="3"/>
      <c r="M53" s="3"/>
      <c r="N53" s="3"/>
      <c r="O53" s="3"/>
      <c r="P53" s="3"/>
      <c r="Q53" s="3"/>
      <c r="R53" s="3"/>
      <c r="S53" s="3"/>
      <c r="T53" s="3"/>
      <c r="U53" s="3"/>
      <c r="V53" s="3"/>
      <c r="W53" s="3"/>
      <c r="X53" s="3"/>
      <c r="Y53" s="3"/>
      <c r="Z53" s="3"/>
    </row>
    <row r="54" ht="15.75" customHeight="1">
      <c r="A54" s="40" t="s">
        <v>182</v>
      </c>
      <c r="B54" s="45">
        <f>IFERROR(__xludf.DUMMYFUNCTION("SPLIT(A54, ""-"")
"),21016.0)</f>
        <v>21016</v>
      </c>
      <c r="C54" s="46" t="str">
        <f>IFERROR(__xludf.DUMMYFUNCTION("""COMPUTED_VALUE"""),"Monday")</f>
        <v>Monday</v>
      </c>
      <c r="D54" s="41">
        <f>IFERROR(__xludf.DUMMYFUNCTION("""COMPUTED_VALUE"""),0.0)</f>
        <v>0</v>
      </c>
      <c r="E54" s="46" t="str">
        <f>IFERROR(__xludf.DUMMYFUNCTION("""COMPUTED_VALUE"""),"Sunday")</f>
        <v>Sunday</v>
      </c>
      <c r="F54" s="41">
        <f>IFERROR(__xludf.DUMMYFUNCTION("""COMPUTED_VALUE"""),24.0)</f>
        <v>24</v>
      </c>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17.86"/>
    <col customWidth="1" min="3" max="3" width="11.0"/>
    <col customWidth="1" min="4" max="4" width="13.14"/>
    <col customWidth="1" min="5" max="5" width="10.86"/>
    <col customWidth="1" min="6" max="6" width="13.43"/>
    <col customWidth="1" min="7" max="26" width="10.71"/>
  </cols>
  <sheetData>
    <row r="1" ht="13.5" customHeight="1">
      <c r="A1" s="23" t="s">
        <v>11</v>
      </c>
      <c r="B1" s="24" t="s">
        <v>183</v>
      </c>
      <c r="C1" s="2"/>
      <c r="D1" s="2"/>
      <c r="E1" s="2"/>
      <c r="F1" s="2"/>
      <c r="G1" s="2"/>
      <c r="H1" s="2"/>
      <c r="I1" s="2"/>
      <c r="J1" s="2"/>
      <c r="K1" s="2"/>
      <c r="L1" s="2"/>
      <c r="M1" s="2"/>
      <c r="N1" s="2"/>
      <c r="O1" s="2"/>
      <c r="P1" s="2"/>
      <c r="Q1" s="2"/>
      <c r="R1" s="2"/>
      <c r="S1" s="2"/>
      <c r="T1" s="2"/>
      <c r="U1" s="2"/>
      <c r="V1" s="2"/>
      <c r="W1" s="2"/>
      <c r="X1" s="2"/>
      <c r="Y1" s="2"/>
      <c r="Z1" s="2"/>
    </row>
    <row r="2" ht="13.5" customHeight="1">
      <c r="A2" s="2"/>
      <c r="B2" s="37" t="s">
        <v>184</v>
      </c>
      <c r="C2" s="2"/>
      <c r="D2" s="2"/>
      <c r="E2" s="2"/>
      <c r="F2" s="2"/>
      <c r="G2" s="2"/>
      <c r="H2" s="2"/>
      <c r="I2" s="2"/>
      <c r="J2" s="2"/>
      <c r="K2" s="2"/>
      <c r="L2" s="2"/>
      <c r="M2" s="2"/>
      <c r="N2" s="2"/>
      <c r="O2" s="2"/>
      <c r="P2" s="2"/>
      <c r="Q2" s="2"/>
      <c r="R2" s="2"/>
      <c r="S2" s="2"/>
      <c r="T2" s="2"/>
      <c r="U2" s="2"/>
      <c r="V2" s="2"/>
      <c r="W2" s="2"/>
      <c r="X2" s="2"/>
      <c r="Y2" s="2"/>
      <c r="Z2" s="2"/>
    </row>
    <row r="3" ht="13.5" customHeight="1">
      <c r="A3" s="2"/>
      <c r="B3" s="2"/>
      <c r="C3" s="2"/>
      <c r="D3" s="2"/>
      <c r="E3" s="2"/>
      <c r="F3" s="2"/>
      <c r="G3" s="2"/>
      <c r="H3" s="2"/>
      <c r="I3" s="2"/>
      <c r="J3" s="2"/>
      <c r="K3" s="2"/>
      <c r="L3" s="2"/>
      <c r="M3" s="2"/>
      <c r="N3" s="2"/>
      <c r="O3" s="2"/>
      <c r="P3" s="2"/>
      <c r="Q3" s="2"/>
      <c r="R3" s="2"/>
      <c r="S3" s="2"/>
      <c r="T3" s="2"/>
      <c r="U3" s="2"/>
      <c r="V3" s="2"/>
      <c r="W3" s="2"/>
      <c r="X3" s="2"/>
      <c r="Y3" s="2"/>
      <c r="Z3" s="2"/>
    </row>
    <row r="4" ht="13.5" customHeight="1">
      <c r="A4" s="2"/>
      <c r="B4" s="2"/>
      <c r="C4" s="2"/>
      <c r="D4" s="2"/>
      <c r="E4" s="2"/>
      <c r="F4" s="2"/>
      <c r="G4" s="2"/>
      <c r="H4" s="2"/>
      <c r="I4" s="2"/>
      <c r="J4" s="2"/>
      <c r="K4" s="2"/>
      <c r="L4" s="2"/>
      <c r="M4" s="2"/>
      <c r="N4" s="2"/>
      <c r="O4" s="2"/>
      <c r="P4" s="2"/>
      <c r="Q4" s="2"/>
      <c r="R4" s="2"/>
      <c r="S4" s="2"/>
      <c r="T4" s="2"/>
      <c r="U4" s="2"/>
      <c r="V4" s="2"/>
      <c r="W4" s="2"/>
      <c r="X4" s="2"/>
      <c r="Y4" s="2"/>
      <c r="Z4" s="2"/>
    </row>
    <row r="5" ht="13.5" customHeight="1">
      <c r="A5" s="2"/>
      <c r="B5" s="3" t="s">
        <v>131</v>
      </c>
      <c r="C5" s="2"/>
      <c r="D5" s="2"/>
      <c r="E5" s="2"/>
      <c r="F5" s="2"/>
      <c r="G5" s="2"/>
      <c r="H5" s="2"/>
      <c r="I5" s="2"/>
      <c r="J5" s="2"/>
      <c r="K5" s="2"/>
      <c r="L5" s="2"/>
      <c r="M5" s="2"/>
      <c r="N5" s="2"/>
      <c r="O5" s="2"/>
      <c r="P5" s="2"/>
      <c r="Q5" s="2"/>
      <c r="R5" s="2"/>
      <c r="S5" s="2"/>
      <c r="T5" s="2"/>
      <c r="U5" s="2"/>
      <c r="V5" s="2"/>
      <c r="W5" s="2"/>
      <c r="X5" s="2"/>
      <c r="Y5" s="2"/>
      <c r="Z5" s="2"/>
    </row>
    <row r="6" ht="13.5" customHeight="1">
      <c r="A6" s="16" t="s">
        <v>132</v>
      </c>
      <c r="B6" s="47" t="s">
        <v>185</v>
      </c>
      <c r="C6" s="2"/>
      <c r="D6" s="2"/>
      <c r="E6" s="2"/>
      <c r="F6" s="2"/>
      <c r="G6" s="2"/>
      <c r="H6" s="2"/>
      <c r="I6" s="2"/>
      <c r="J6" s="2"/>
      <c r="K6" s="2"/>
      <c r="L6" s="2"/>
      <c r="M6" s="2"/>
      <c r="N6" s="2"/>
      <c r="O6" s="2"/>
      <c r="P6" s="2"/>
      <c r="Q6" s="2"/>
      <c r="R6" s="2"/>
      <c r="S6" s="2"/>
      <c r="T6" s="2"/>
      <c r="U6" s="2"/>
      <c r="V6" s="2"/>
      <c r="W6" s="2"/>
      <c r="X6" s="2"/>
      <c r="Y6" s="2"/>
      <c r="Z6" s="2"/>
    </row>
    <row r="7" ht="13.5" customHeight="1">
      <c r="A7" s="16" t="s">
        <v>134</v>
      </c>
      <c r="B7" s="47" t="s">
        <v>186</v>
      </c>
      <c r="C7" s="2"/>
      <c r="D7" s="2"/>
      <c r="E7" s="2"/>
      <c r="F7" s="2"/>
      <c r="G7" s="2"/>
      <c r="H7" s="2"/>
      <c r="I7" s="2"/>
      <c r="J7" s="2"/>
      <c r="K7" s="2"/>
      <c r="L7" s="2"/>
      <c r="M7" s="2"/>
      <c r="N7" s="2"/>
      <c r="O7" s="2"/>
      <c r="P7" s="2"/>
      <c r="Q7" s="2"/>
      <c r="R7" s="2"/>
      <c r="S7" s="2"/>
      <c r="T7" s="2"/>
      <c r="U7" s="2"/>
      <c r="V7" s="2"/>
      <c r="W7" s="2"/>
      <c r="X7" s="2"/>
      <c r="Y7" s="2"/>
      <c r="Z7" s="2"/>
    </row>
    <row r="8" ht="13.5" customHeight="1">
      <c r="A8" s="2"/>
      <c r="B8" s="2"/>
      <c r="C8" s="2"/>
      <c r="D8" s="2"/>
      <c r="E8" s="2"/>
      <c r="F8" s="2"/>
      <c r="G8" s="2"/>
      <c r="H8" s="2"/>
      <c r="I8" s="2"/>
      <c r="J8" s="2"/>
      <c r="K8" s="2"/>
      <c r="L8" s="2"/>
      <c r="M8" s="2"/>
      <c r="N8" s="2"/>
      <c r="O8" s="2"/>
      <c r="P8" s="2"/>
      <c r="Q8" s="2"/>
      <c r="R8" s="2"/>
      <c r="S8" s="2"/>
      <c r="T8" s="2"/>
      <c r="U8" s="2"/>
      <c r="V8" s="2"/>
      <c r="W8" s="2"/>
      <c r="X8" s="2"/>
      <c r="Y8" s="2"/>
      <c r="Z8" s="2"/>
    </row>
    <row r="9" ht="13.5" customHeight="1">
      <c r="A9" s="2"/>
      <c r="B9" s="2"/>
      <c r="C9" s="2"/>
      <c r="D9" s="2"/>
      <c r="E9" s="2"/>
      <c r="F9" s="2"/>
      <c r="G9" s="2"/>
      <c r="H9" s="2"/>
      <c r="I9" s="2"/>
      <c r="J9" s="2"/>
      <c r="K9" s="2"/>
      <c r="L9" s="2"/>
      <c r="M9" s="2"/>
      <c r="N9" s="2"/>
      <c r="O9" s="2"/>
      <c r="P9" s="2"/>
      <c r="Q9" s="2"/>
      <c r="R9" s="2"/>
      <c r="S9" s="2"/>
      <c r="T9" s="2"/>
      <c r="U9" s="2"/>
      <c r="V9" s="2"/>
      <c r="W9" s="2"/>
      <c r="X9" s="2"/>
      <c r="Y9" s="2"/>
      <c r="Z9" s="2"/>
    </row>
    <row r="10" ht="13.5" customHeight="1">
      <c r="A10" s="25" t="s">
        <v>126</v>
      </c>
      <c r="B10" s="2"/>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48" t="s">
        <v>187</v>
      </c>
      <c r="B11" s="39" t="s">
        <v>188</v>
      </c>
      <c r="C11" s="39" t="s">
        <v>189</v>
      </c>
      <c r="D11" s="2"/>
      <c r="E11" s="2"/>
      <c r="F11" s="2"/>
      <c r="G11" s="2"/>
      <c r="H11" s="2"/>
      <c r="I11" s="2"/>
      <c r="J11" s="2"/>
      <c r="K11" s="2"/>
      <c r="L11" s="2"/>
      <c r="M11" s="2"/>
      <c r="N11" s="2"/>
      <c r="O11" s="2"/>
      <c r="P11" s="2"/>
      <c r="Q11" s="2"/>
      <c r="R11" s="2"/>
      <c r="S11" s="2"/>
      <c r="T11" s="2"/>
      <c r="U11" s="2"/>
      <c r="V11" s="2"/>
      <c r="W11" s="2"/>
      <c r="X11" s="2"/>
      <c r="Y11" s="2"/>
      <c r="Z11" s="2"/>
    </row>
    <row r="12" ht="13.5" customHeight="1">
      <c r="A12" s="48">
        <v>44927.0</v>
      </c>
      <c r="B12" s="39" t="s">
        <v>190</v>
      </c>
      <c r="C12" s="39">
        <v>200.0</v>
      </c>
      <c r="D12" s="2"/>
      <c r="E12" s="2"/>
      <c r="F12" s="2"/>
      <c r="G12" s="2"/>
      <c r="H12" s="2"/>
      <c r="I12" s="2"/>
      <c r="J12" s="2"/>
      <c r="K12" s="2"/>
      <c r="L12" s="2"/>
      <c r="M12" s="2"/>
      <c r="N12" s="2"/>
      <c r="O12" s="2"/>
      <c r="P12" s="2"/>
      <c r="Q12" s="2"/>
      <c r="R12" s="2"/>
      <c r="S12" s="2"/>
      <c r="T12" s="2"/>
      <c r="U12" s="2"/>
      <c r="V12" s="2"/>
      <c r="W12" s="2"/>
      <c r="X12" s="2"/>
      <c r="Y12" s="2"/>
      <c r="Z12" s="2"/>
    </row>
    <row r="13" ht="13.5" customHeight="1">
      <c r="A13" s="48">
        <v>44928.0</v>
      </c>
      <c r="B13" s="39" t="s">
        <v>191</v>
      </c>
      <c r="C13" s="39" t="e">
        <v>#N/A</v>
      </c>
      <c r="D13" s="2"/>
      <c r="E13" s="2"/>
      <c r="F13" s="2"/>
      <c r="G13" s="2"/>
      <c r="H13" s="2"/>
      <c r="I13" s="2"/>
      <c r="J13" s="2"/>
      <c r="K13" s="2"/>
      <c r="L13" s="2"/>
      <c r="M13" s="2"/>
      <c r="N13" s="2"/>
      <c r="O13" s="2"/>
      <c r="P13" s="2"/>
      <c r="Q13" s="2"/>
      <c r="R13" s="2"/>
      <c r="S13" s="2"/>
      <c r="T13" s="2"/>
      <c r="U13" s="2"/>
      <c r="V13" s="2"/>
      <c r="W13" s="2"/>
      <c r="X13" s="2"/>
      <c r="Y13" s="2"/>
      <c r="Z13" s="2"/>
    </row>
    <row r="14" ht="13.5" customHeight="1">
      <c r="A14" s="48">
        <v>44929.0</v>
      </c>
      <c r="B14" s="39" t="s">
        <v>192</v>
      </c>
      <c r="C14" s="39">
        <v>50.0</v>
      </c>
      <c r="D14" s="2"/>
      <c r="E14" s="2"/>
      <c r="F14" s="2"/>
      <c r="G14" s="2"/>
      <c r="H14" s="2"/>
      <c r="I14" s="2"/>
      <c r="J14" s="2"/>
      <c r="K14" s="2"/>
      <c r="L14" s="2"/>
      <c r="M14" s="2"/>
      <c r="N14" s="2"/>
      <c r="O14" s="2"/>
      <c r="P14" s="2"/>
      <c r="Q14" s="2"/>
      <c r="R14" s="2"/>
      <c r="S14" s="2"/>
      <c r="T14" s="2"/>
      <c r="U14" s="2"/>
      <c r="V14" s="2"/>
      <c r="W14" s="2"/>
      <c r="X14" s="2"/>
      <c r="Y14" s="2"/>
      <c r="Z14" s="2"/>
    </row>
    <row r="15" ht="13.5" customHeight="1">
      <c r="A15" s="48">
        <v>44930.0</v>
      </c>
      <c r="B15" s="39" t="s">
        <v>193</v>
      </c>
      <c r="C15" s="39" t="e">
        <v>#N/A</v>
      </c>
      <c r="D15" s="2"/>
      <c r="E15" s="2"/>
      <c r="F15" s="2"/>
      <c r="G15" s="2"/>
      <c r="H15" s="2"/>
      <c r="I15" s="2"/>
      <c r="J15" s="2"/>
      <c r="K15" s="2"/>
      <c r="L15" s="2"/>
      <c r="M15" s="2"/>
      <c r="N15" s="2"/>
      <c r="O15" s="2"/>
      <c r="P15" s="2"/>
      <c r="Q15" s="2"/>
      <c r="R15" s="2"/>
      <c r="S15" s="2"/>
      <c r="T15" s="2"/>
      <c r="U15" s="2"/>
      <c r="V15" s="2"/>
      <c r="W15" s="2"/>
      <c r="X15" s="2"/>
      <c r="Y15" s="2"/>
      <c r="Z15" s="2"/>
    </row>
    <row r="16" ht="13.5" customHeight="1">
      <c r="A16" s="48">
        <v>44931.0</v>
      </c>
      <c r="B16" s="39" t="s">
        <v>194</v>
      </c>
      <c r="C16" s="39">
        <v>10.0</v>
      </c>
      <c r="D16" s="2"/>
      <c r="E16" s="2"/>
      <c r="F16" s="2"/>
      <c r="G16" s="2"/>
      <c r="H16" s="2"/>
      <c r="I16" s="2"/>
      <c r="J16" s="2"/>
      <c r="K16" s="2"/>
      <c r="L16" s="2"/>
      <c r="M16" s="2"/>
      <c r="N16" s="2"/>
      <c r="O16" s="2"/>
      <c r="P16" s="2"/>
      <c r="Q16" s="2"/>
      <c r="R16" s="2"/>
      <c r="S16" s="2"/>
      <c r="T16" s="2"/>
      <c r="U16" s="2"/>
      <c r="V16" s="2"/>
      <c r="W16" s="2"/>
      <c r="X16" s="2"/>
      <c r="Y16" s="2"/>
      <c r="Z16" s="2"/>
    </row>
    <row r="17" ht="13.5" customHeight="1">
      <c r="A17" s="48">
        <v>44932.0</v>
      </c>
      <c r="B17" s="39" t="s">
        <v>195</v>
      </c>
      <c r="C17" s="39">
        <v>150.0</v>
      </c>
      <c r="D17" s="2"/>
      <c r="E17" s="2"/>
      <c r="F17" s="2"/>
      <c r="G17" s="2"/>
      <c r="H17" s="2"/>
      <c r="I17" s="2"/>
      <c r="J17" s="2"/>
      <c r="K17" s="2"/>
      <c r="L17" s="2"/>
      <c r="M17" s="2"/>
      <c r="N17" s="2"/>
      <c r="O17" s="2"/>
      <c r="P17" s="2"/>
      <c r="Q17" s="2"/>
      <c r="R17" s="2"/>
      <c r="S17" s="2"/>
      <c r="T17" s="2"/>
      <c r="U17" s="2"/>
      <c r="V17" s="2"/>
      <c r="W17" s="2"/>
      <c r="X17" s="2"/>
      <c r="Y17" s="2"/>
      <c r="Z17" s="2"/>
    </row>
    <row r="18" ht="13.5" customHeight="1">
      <c r="A18" s="48">
        <v>44933.0</v>
      </c>
      <c r="B18" s="39" t="s">
        <v>196</v>
      </c>
      <c r="C18" s="39">
        <v>80.0</v>
      </c>
      <c r="D18" s="2"/>
      <c r="E18" s="2"/>
      <c r="F18" s="2"/>
      <c r="G18" s="2"/>
      <c r="H18" s="2"/>
      <c r="I18" s="2"/>
      <c r="J18" s="2"/>
      <c r="K18" s="2"/>
      <c r="L18" s="2"/>
      <c r="M18" s="2"/>
      <c r="N18" s="2"/>
      <c r="O18" s="2"/>
      <c r="P18" s="2"/>
      <c r="Q18" s="2"/>
      <c r="R18" s="2"/>
      <c r="S18" s="2"/>
      <c r="T18" s="2"/>
      <c r="U18" s="2"/>
      <c r="V18" s="2"/>
      <c r="W18" s="2"/>
      <c r="X18" s="2"/>
      <c r="Y18" s="2"/>
      <c r="Z18" s="2"/>
    </row>
    <row r="19" ht="13.5" customHeight="1">
      <c r="A19" s="48">
        <v>44934.0</v>
      </c>
      <c r="B19" s="39" t="s">
        <v>197</v>
      </c>
      <c r="C19" s="39" t="e">
        <v>#N/A</v>
      </c>
      <c r="D19" s="2"/>
      <c r="E19" s="2"/>
      <c r="F19" s="2"/>
      <c r="G19" s="2"/>
      <c r="H19" s="2"/>
      <c r="I19" s="2"/>
      <c r="J19" s="2"/>
      <c r="K19" s="2"/>
      <c r="L19" s="2"/>
      <c r="M19" s="2"/>
      <c r="N19" s="2"/>
      <c r="O19" s="2"/>
      <c r="P19" s="2"/>
      <c r="Q19" s="2"/>
      <c r="R19" s="2"/>
      <c r="S19" s="2"/>
      <c r="T19" s="2"/>
      <c r="U19" s="2"/>
      <c r="V19" s="2"/>
      <c r="W19" s="2"/>
      <c r="X19" s="2"/>
      <c r="Y19" s="2"/>
      <c r="Z19" s="2"/>
    </row>
    <row r="20" ht="13.5" customHeight="1">
      <c r="A20" s="48">
        <v>44935.0</v>
      </c>
      <c r="B20" s="39" t="s">
        <v>198</v>
      </c>
      <c r="C20" s="39">
        <v>30.0</v>
      </c>
      <c r="D20" s="2"/>
      <c r="E20" s="2"/>
      <c r="F20" s="2"/>
      <c r="G20" s="2"/>
      <c r="H20" s="2"/>
      <c r="I20" s="2"/>
      <c r="J20" s="2"/>
      <c r="K20" s="2"/>
      <c r="L20" s="2"/>
      <c r="M20" s="2"/>
      <c r="N20" s="2"/>
      <c r="O20" s="2"/>
      <c r="P20" s="2"/>
      <c r="Q20" s="2"/>
      <c r="R20" s="2"/>
      <c r="S20" s="2"/>
      <c r="T20" s="2"/>
      <c r="U20" s="2"/>
      <c r="V20" s="2"/>
      <c r="W20" s="2"/>
      <c r="X20" s="2"/>
      <c r="Y20" s="2"/>
      <c r="Z20" s="2"/>
    </row>
    <row r="21" ht="13.5" customHeight="1">
      <c r="A21" s="48">
        <v>44936.0</v>
      </c>
      <c r="B21" s="39" t="s">
        <v>199</v>
      </c>
      <c r="C21" s="39" t="e">
        <v>#N/A</v>
      </c>
      <c r="D21" s="2"/>
      <c r="E21" s="2"/>
      <c r="F21" s="2"/>
      <c r="G21" s="2"/>
      <c r="H21" s="2"/>
      <c r="I21" s="2"/>
      <c r="J21" s="2"/>
      <c r="K21" s="2"/>
      <c r="L21" s="2"/>
      <c r="M21" s="2"/>
      <c r="N21" s="2"/>
      <c r="O21" s="2"/>
      <c r="P21" s="2"/>
      <c r="Q21" s="2"/>
      <c r="R21" s="2"/>
      <c r="S21" s="2"/>
      <c r="T21" s="2"/>
      <c r="U21" s="2"/>
      <c r="V21" s="2"/>
      <c r="W21" s="2"/>
      <c r="X21" s="2"/>
      <c r="Y21" s="2"/>
      <c r="Z21" s="2"/>
    </row>
    <row r="22" ht="13.5" customHeight="1">
      <c r="A22" s="2"/>
      <c r="B22" s="39" t="s">
        <v>200</v>
      </c>
      <c r="C22" s="9">
        <f>SUM(IFERROR(C12:C21, 20))</f>
        <v>600</v>
      </c>
      <c r="D22" s="2"/>
      <c r="E22" s="2"/>
      <c r="F22" s="2"/>
      <c r="G22" s="2"/>
      <c r="H22" s="2"/>
      <c r="I22" s="2"/>
      <c r="J22" s="2"/>
      <c r="K22" s="2"/>
      <c r="L22" s="2"/>
      <c r="M22" s="2"/>
      <c r="N22" s="2"/>
      <c r="O22" s="2"/>
      <c r="P22" s="2"/>
      <c r="Q22" s="2"/>
      <c r="R22" s="2"/>
      <c r="S22" s="2"/>
      <c r="T22" s="2"/>
      <c r="U22" s="2"/>
      <c r="V22" s="2"/>
      <c r="W22" s="2"/>
      <c r="X22" s="2"/>
      <c r="Y22" s="2"/>
      <c r="Z22" s="2"/>
    </row>
    <row r="23"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14" width="11.0"/>
    <col customWidth="1" min="15" max="26" width="10.71"/>
  </cols>
  <sheetData>
    <row r="1" ht="13.5" customHeight="1">
      <c r="A1" s="23" t="s">
        <v>12</v>
      </c>
      <c r="B1" s="24" t="s">
        <v>201</v>
      </c>
      <c r="C1" s="2"/>
      <c r="D1" s="2"/>
      <c r="E1" s="2"/>
      <c r="F1" s="2"/>
      <c r="G1" s="2"/>
      <c r="H1" s="2"/>
      <c r="I1" s="2"/>
      <c r="J1" s="2"/>
      <c r="K1" s="2"/>
      <c r="L1" s="2"/>
      <c r="M1" s="2"/>
      <c r="N1" s="2"/>
      <c r="O1" s="2"/>
      <c r="P1" s="2"/>
      <c r="Q1" s="2"/>
      <c r="R1" s="2"/>
      <c r="S1" s="2"/>
      <c r="T1" s="2"/>
      <c r="U1" s="2"/>
      <c r="V1" s="2"/>
      <c r="W1" s="2"/>
      <c r="X1" s="2"/>
      <c r="Y1" s="2"/>
      <c r="Z1" s="2"/>
    </row>
    <row r="2" ht="13.5" customHeight="1">
      <c r="A2" s="2"/>
      <c r="B2" s="2"/>
      <c r="C2" s="2"/>
      <c r="D2" s="2"/>
      <c r="E2" s="2"/>
      <c r="F2" s="2"/>
      <c r="G2" s="2"/>
      <c r="H2" s="2"/>
      <c r="I2" s="2"/>
      <c r="J2" s="2"/>
      <c r="K2" s="2"/>
      <c r="L2" s="2"/>
      <c r="M2" s="2"/>
      <c r="N2" s="2"/>
      <c r="O2" s="2"/>
      <c r="P2" s="2"/>
      <c r="Q2" s="2"/>
      <c r="R2" s="2"/>
      <c r="S2" s="2"/>
      <c r="T2" s="2"/>
      <c r="U2" s="2"/>
      <c r="V2" s="2"/>
      <c r="W2" s="2"/>
      <c r="X2" s="2"/>
      <c r="Y2" s="2"/>
      <c r="Z2" s="2"/>
    </row>
    <row r="3" ht="13.5" customHeight="1">
      <c r="A3" s="2"/>
      <c r="B3" s="3" t="s">
        <v>131</v>
      </c>
      <c r="C3" s="2"/>
      <c r="D3" s="2"/>
      <c r="E3" s="2"/>
      <c r="F3" s="2"/>
      <c r="G3" s="2"/>
      <c r="H3" s="2"/>
      <c r="I3" s="2"/>
      <c r="J3" s="2"/>
      <c r="K3" s="2"/>
      <c r="L3" s="2"/>
      <c r="M3" s="2"/>
      <c r="N3" s="2"/>
      <c r="O3" s="2"/>
      <c r="P3" s="2"/>
      <c r="Q3" s="2"/>
      <c r="R3" s="2"/>
      <c r="S3" s="2"/>
      <c r="T3" s="2"/>
      <c r="U3" s="2"/>
      <c r="V3" s="2"/>
      <c r="W3" s="2"/>
      <c r="X3" s="2"/>
      <c r="Y3" s="2"/>
      <c r="Z3" s="2"/>
    </row>
    <row r="4" ht="13.5" customHeight="1">
      <c r="A4" s="35" t="s">
        <v>132</v>
      </c>
      <c r="B4" s="3"/>
      <c r="C4" s="49" t="s">
        <v>202</v>
      </c>
      <c r="D4" s="2"/>
      <c r="E4" s="2"/>
      <c r="F4" s="2"/>
      <c r="G4" s="2"/>
      <c r="H4" s="2"/>
      <c r="I4" s="2"/>
      <c r="J4" s="2"/>
      <c r="K4" s="2"/>
      <c r="L4" s="2"/>
      <c r="M4" s="2"/>
      <c r="N4" s="2"/>
      <c r="O4" s="2"/>
      <c r="P4" s="2"/>
      <c r="Q4" s="2"/>
      <c r="R4" s="2"/>
      <c r="S4" s="2"/>
      <c r="T4" s="2"/>
      <c r="U4" s="2"/>
      <c r="V4" s="2"/>
      <c r="W4" s="2"/>
      <c r="X4" s="2"/>
      <c r="Y4" s="2"/>
      <c r="Z4" s="2"/>
    </row>
    <row r="5" ht="13.5" customHeight="1">
      <c r="A5" s="35" t="s">
        <v>134</v>
      </c>
      <c r="B5" s="3"/>
      <c r="C5" s="49" t="s">
        <v>203</v>
      </c>
      <c r="D5" s="2"/>
      <c r="E5" s="2"/>
      <c r="F5" s="2"/>
      <c r="G5" s="2"/>
      <c r="H5" s="2"/>
      <c r="I5" s="2"/>
      <c r="J5" s="2"/>
      <c r="K5" s="2"/>
      <c r="L5" s="2"/>
      <c r="M5" s="2"/>
      <c r="N5" s="2"/>
      <c r="O5" s="2"/>
      <c r="P5" s="2"/>
      <c r="Q5" s="2"/>
      <c r="R5" s="2"/>
      <c r="S5" s="2"/>
      <c r="T5" s="2"/>
      <c r="U5" s="2"/>
      <c r="V5" s="2"/>
      <c r="W5" s="2"/>
      <c r="X5" s="2"/>
      <c r="Y5" s="2"/>
      <c r="Z5" s="2"/>
    </row>
    <row r="6" ht="13.5" customHeight="1">
      <c r="A6" s="16"/>
      <c r="B6" s="3"/>
      <c r="C6" s="2"/>
      <c r="D6" s="2"/>
      <c r="E6" s="2"/>
      <c r="F6" s="2"/>
      <c r="G6" s="2"/>
      <c r="H6" s="2"/>
      <c r="I6" s="2"/>
      <c r="J6" s="2"/>
      <c r="K6" s="2"/>
      <c r="L6" s="2"/>
      <c r="M6" s="2"/>
      <c r="N6" s="2"/>
      <c r="O6" s="2"/>
      <c r="P6" s="2"/>
      <c r="Q6" s="2"/>
      <c r="R6" s="2"/>
      <c r="S6" s="2"/>
      <c r="T6" s="2"/>
      <c r="U6" s="2"/>
      <c r="V6" s="2"/>
      <c r="W6" s="2"/>
      <c r="X6" s="2"/>
      <c r="Y6" s="2"/>
      <c r="Z6" s="2"/>
    </row>
    <row r="7" ht="13.5" customHeight="1">
      <c r="A7" s="2"/>
      <c r="B7" s="2"/>
      <c r="C7" s="2"/>
      <c r="D7" s="2"/>
      <c r="E7" s="2"/>
      <c r="F7" s="2"/>
      <c r="G7" s="2"/>
      <c r="H7" s="2"/>
      <c r="I7" s="2"/>
      <c r="J7" s="2"/>
      <c r="K7" s="2"/>
      <c r="L7" s="2"/>
      <c r="M7" s="2"/>
      <c r="N7" s="2"/>
      <c r="O7" s="2"/>
      <c r="P7" s="2"/>
      <c r="Q7" s="2"/>
      <c r="R7" s="2"/>
      <c r="S7" s="2"/>
      <c r="T7" s="2"/>
      <c r="U7" s="2"/>
      <c r="V7" s="2"/>
      <c r="W7" s="2"/>
      <c r="X7" s="2"/>
      <c r="Y7" s="2"/>
      <c r="Z7" s="2"/>
    </row>
    <row r="8" ht="13.5" customHeight="1">
      <c r="A8" s="25" t="s">
        <v>126</v>
      </c>
      <c r="B8" s="2"/>
      <c r="C8" s="2"/>
      <c r="D8" s="2"/>
      <c r="E8" s="2"/>
      <c r="F8" s="2"/>
      <c r="G8" s="2"/>
      <c r="H8" s="2"/>
      <c r="I8" s="2"/>
      <c r="J8" s="2"/>
      <c r="K8" s="2"/>
      <c r="L8" s="2"/>
      <c r="M8" s="25" t="s">
        <v>204</v>
      </c>
      <c r="N8" s="2"/>
      <c r="O8" s="2"/>
      <c r="P8" s="2"/>
      <c r="Q8" s="2"/>
      <c r="R8" s="2"/>
      <c r="S8" s="2"/>
      <c r="T8" s="2"/>
      <c r="U8" s="2"/>
      <c r="V8" s="2"/>
      <c r="W8" s="2"/>
      <c r="X8" s="2"/>
      <c r="Y8" s="2"/>
      <c r="Z8" s="2"/>
    </row>
    <row r="9" ht="13.5" customHeight="1">
      <c r="A9" s="5"/>
      <c r="B9" s="5" t="s">
        <v>205</v>
      </c>
      <c r="C9" s="5" t="s">
        <v>206</v>
      </c>
      <c r="D9" s="5" t="s">
        <v>207</v>
      </c>
      <c r="E9" s="5" t="s">
        <v>208</v>
      </c>
      <c r="F9" s="5" t="s">
        <v>209</v>
      </c>
      <c r="G9" s="5" t="s">
        <v>210</v>
      </c>
      <c r="H9" s="5" t="s">
        <v>211</v>
      </c>
      <c r="I9" s="5" t="s">
        <v>212</v>
      </c>
      <c r="J9" s="5" t="s">
        <v>213</v>
      </c>
      <c r="K9" s="2"/>
      <c r="L9" s="2"/>
      <c r="M9" s="33" t="s">
        <v>15</v>
      </c>
      <c r="N9" s="33" t="s">
        <v>214</v>
      </c>
      <c r="O9" s="2"/>
      <c r="P9" s="2"/>
      <c r="Q9" s="2"/>
      <c r="R9" s="2"/>
      <c r="S9" s="2"/>
      <c r="T9" s="2"/>
      <c r="U9" s="2"/>
      <c r="V9" s="2"/>
      <c r="W9" s="2"/>
      <c r="X9" s="2"/>
      <c r="Y9" s="2"/>
      <c r="Z9" s="2"/>
    </row>
    <row r="10" ht="13.5" customHeight="1">
      <c r="A10" s="5" t="s">
        <v>205</v>
      </c>
      <c r="B10" s="9">
        <v>-1.0</v>
      </c>
      <c r="C10" s="9">
        <v>95.0</v>
      </c>
      <c r="D10" s="9">
        <v>-1.0</v>
      </c>
      <c r="E10" s="9">
        <v>185.0</v>
      </c>
      <c r="F10" s="9">
        <v>255.0</v>
      </c>
      <c r="G10" s="9">
        <v>305.0</v>
      </c>
      <c r="H10" s="9">
        <v>415.0</v>
      </c>
      <c r="I10" s="9">
        <v>480.0</v>
      </c>
      <c r="J10" s="9">
        <v>525.0</v>
      </c>
      <c r="K10" s="2"/>
      <c r="L10" s="2"/>
      <c r="M10" s="45">
        <v>10100.0</v>
      </c>
      <c r="N10" s="45" t="s">
        <v>205</v>
      </c>
      <c r="O10" s="2"/>
      <c r="P10" s="2"/>
      <c r="Q10" s="2"/>
      <c r="R10" s="2"/>
      <c r="S10" s="2"/>
      <c r="T10" s="2"/>
      <c r="U10" s="2"/>
      <c r="V10" s="2"/>
      <c r="W10" s="2"/>
      <c r="X10" s="2"/>
      <c r="Y10" s="2"/>
      <c r="Z10" s="2"/>
    </row>
    <row r="11" ht="13.5" customHeight="1">
      <c r="A11" s="5" t="s">
        <v>206</v>
      </c>
      <c r="B11" s="9">
        <v>95.0</v>
      </c>
      <c r="C11" s="9">
        <v>-1.0</v>
      </c>
      <c r="D11" s="9">
        <v>-1.0</v>
      </c>
      <c r="E11" s="9">
        <v>90.0</v>
      </c>
      <c r="F11" s="9">
        <v>160.0</v>
      </c>
      <c r="G11" s="9">
        <v>210.0</v>
      </c>
      <c r="H11" s="9">
        <v>325.0</v>
      </c>
      <c r="I11" s="9">
        <v>390.0</v>
      </c>
      <c r="J11" s="9">
        <v>430.0</v>
      </c>
      <c r="K11" s="2"/>
      <c r="L11" s="2"/>
      <c r="M11" s="45">
        <v>10102.0</v>
      </c>
      <c r="N11" s="45" t="s">
        <v>206</v>
      </c>
      <c r="O11" s="2"/>
      <c r="P11" s="2"/>
      <c r="Q11" s="2"/>
      <c r="R11" s="2"/>
      <c r="S11" s="2"/>
      <c r="T11" s="2"/>
      <c r="U11" s="2"/>
      <c r="V11" s="2"/>
      <c r="W11" s="2"/>
      <c r="X11" s="2"/>
      <c r="Y11" s="2"/>
      <c r="Z11" s="2"/>
    </row>
    <row r="12" ht="13.5" customHeight="1">
      <c r="A12" s="5" t="s">
        <v>207</v>
      </c>
      <c r="B12" s="9">
        <v>-1.0</v>
      </c>
      <c r="C12" s="9">
        <v>-1.0</v>
      </c>
      <c r="D12" s="9">
        <v>-1.0</v>
      </c>
      <c r="E12" s="9">
        <v>60.0</v>
      </c>
      <c r="F12" s="9">
        <v>130.0</v>
      </c>
      <c r="G12" s="9">
        <v>180.0</v>
      </c>
      <c r="H12" s="9">
        <v>295.0</v>
      </c>
      <c r="I12" s="9">
        <v>355.0</v>
      </c>
      <c r="J12" s="9">
        <v>400.0</v>
      </c>
      <c r="K12" s="2"/>
      <c r="L12" s="2"/>
      <c r="M12" s="45">
        <v>10104.0</v>
      </c>
      <c r="N12" s="45" t="s">
        <v>207</v>
      </c>
      <c r="O12" s="2"/>
      <c r="P12" s="2"/>
      <c r="Q12" s="2"/>
      <c r="R12" s="2"/>
      <c r="S12" s="2"/>
      <c r="T12" s="2"/>
      <c r="U12" s="2"/>
      <c r="V12" s="2"/>
      <c r="W12" s="2"/>
      <c r="X12" s="2"/>
      <c r="Y12" s="2"/>
      <c r="Z12" s="2"/>
    </row>
    <row r="13" ht="13.5" customHeight="1">
      <c r="A13" s="5" t="s">
        <v>208</v>
      </c>
      <c r="B13" s="9">
        <v>185.0</v>
      </c>
      <c r="C13" s="9">
        <v>90.0</v>
      </c>
      <c r="D13" s="9">
        <v>60.0</v>
      </c>
      <c r="E13" s="9">
        <v>-1.0</v>
      </c>
      <c r="F13" s="9">
        <v>70.0</v>
      </c>
      <c r="G13" s="9">
        <v>120.0</v>
      </c>
      <c r="H13" s="9">
        <v>235.0</v>
      </c>
      <c r="I13" s="9">
        <v>300.0</v>
      </c>
      <c r="J13" s="9">
        <v>340.0</v>
      </c>
      <c r="K13" s="2"/>
      <c r="L13" s="2"/>
      <c r="M13" s="45">
        <v>10106.0</v>
      </c>
      <c r="N13" s="45" t="s">
        <v>208</v>
      </c>
      <c r="O13" s="2"/>
      <c r="P13" s="2"/>
      <c r="Q13" s="2"/>
      <c r="R13" s="2"/>
      <c r="S13" s="2"/>
      <c r="T13" s="2"/>
      <c r="U13" s="2"/>
      <c r="V13" s="2"/>
      <c r="W13" s="2"/>
      <c r="X13" s="2"/>
      <c r="Y13" s="2"/>
      <c r="Z13" s="2"/>
    </row>
    <row r="14" ht="13.5" customHeight="1">
      <c r="A14" s="5" t="s">
        <v>209</v>
      </c>
      <c r="B14" s="9">
        <v>255.0</v>
      </c>
      <c r="C14" s="9">
        <v>160.0</v>
      </c>
      <c r="D14" s="9">
        <v>130.0</v>
      </c>
      <c r="E14" s="9">
        <v>70.0</v>
      </c>
      <c r="F14" s="9">
        <v>-1.0</v>
      </c>
      <c r="G14" s="9">
        <v>50.0</v>
      </c>
      <c r="H14" s="9">
        <v>165.0</v>
      </c>
      <c r="I14" s="9">
        <v>230.0</v>
      </c>
      <c r="J14" s="9">
        <v>270.0</v>
      </c>
      <c r="K14" s="2"/>
      <c r="L14" s="2"/>
      <c r="M14" s="45">
        <v>10108.0</v>
      </c>
      <c r="N14" s="45" t="s">
        <v>209</v>
      </c>
      <c r="O14" s="2"/>
      <c r="P14" s="2"/>
      <c r="Q14" s="2"/>
      <c r="R14" s="2"/>
      <c r="S14" s="2"/>
      <c r="T14" s="2"/>
      <c r="U14" s="2"/>
      <c r="V14" s="2"/>
      <c r="W14" s="2"/>
      <c r="X14" s="2"/>
      <c r="Y14" s="2"/>
      <c r="Z14" s="2"/>
    </row>
    <row r="15" ht="13.5" customHeight="1">
      <c r="A15" s="5" t="s">
        <v>210</v>
      </c>
      <c r="B15" s="9">
        <v>305.0</v>
      </c>
      <c r="C15" s="9">
        <v>210.0</v>
      </c>
      <c r="D15" s="9">
        <v>180.0</v>
      </c>
      <c r="E15" s="9">
        <v>120.0</v>
      </c>
      <c r="F15" s="9">
        <v>50.0</v>
      </c>
      <c r="G15" s="9">
        <v>-1.0</v>
      </c>
      <c r="H15" s="9">
        <v>115.0</v>
      </c>
      <c r="I15" s="9">
        <v>180.0</v>
      </c>
      <c r="J15" s="9">
        <v>220.0</v>
      </c>
      <c r="K15" s="2"/>
      <c r="L15" s="2"/>
      <c r="M15" s="45">
        <v>10110.0</v>
      </c>
      <c r="N15" s="45" t="s">
        <v>210</v>
      </c>
      <c r="O15" s="2"/>
      <c r="P15" s="2"/>
      <c r="Q15" s="2"/>
      <c r="R15" s="2"/>
      <c r="S15" s="2"/>
      <c r="T15" s="2"/>
      <c r="U15" s="2"/>
      <c r="V15" s="2"/>
      <c r="W15" s="2"/>
      <c r="X15" s="2"/>
      <c r="Y15" s="2"/>
      <c r="Z15" s="2"/>
    </row>
    <row r="16" ht="13.5" customHeight="1">
      <c r="A16" s="5" t="s">
        <v>211</v>
      </c>
      <c r="B16" s="9">
        <v>415.0</v>
      </c>
      <c r="C16" s="9">
        <v>325.0</v>
      </c>
      <c r="D16" s="9">
        <v>295.0</v>
      </c>
      <c r="E16" s="9">
        <v>235.0</v>
      </c>
      <c r="F16" s="9">
        <v>165.0</v>
      </c>
      <c r="G16" s="9">
        <v>115.0</v>
      </c>
      <c r="H16" s="9">
        <v>-1.0</v>
      </c>
      <c r="I16" s="9">
        <v>65.0</v>
      </c>
      <c r="J16" s="9">
        <v>105.0</v>
      </c>
      <c r="K16" s="2"/>
      <c r="L16" s="2"/>
      <c r="M16" s="45">
        <v>10112.0</v>
      </c>
      <c r="N16" s="45" t="s">
        <v>211</v>
      </c>
      <c r="O16" s="2"/>
      <c r="P16" s="2"/>
      <c r="Q16" s="2"/>
      <c r="R16" s="2"/>
      <c r="S16" s="2"/>
      <c r="T16" s="2"/>
      <c r="U16" s="2"/>
      <c r="V16" s="2"/>
      <c r="W16" s="2"/>
      <c r="X16" s="2"/>
      <c r="Y16" s="2"/>
      <c r="Z16" s="2"/>
    </row>
    <row r="17" ht="13.5" customHeight="1">
      <c r="A17" s="5" t="s">
        <v>212</v>
      </c>
      <c r="B17" s="9">
        <v>480.0</v>
      </c>
      <c r="C17" s="9">
        <v>390.0</v>
      </c>
      <c r="D17" s="9">
        <v>355.0</v>
      </c>
      <c r="E17" s="9">
        <v>300.0</v>
      </c>
      <c r="F17" s="9">
        <v>230.0</v>
      </c>
      <c r="G17" s="9">
        <v>180.0</v>
      </c>
      <c r="H17" s="9">
        <v>65.0</v>
      </c>
      <c r="I17" s="9">
        <v>-1.0</v>
      </c>
      <c r="J17" s="9">
        <v>40.0</v>
      </c>
      <c r="K17" s="2"/>
      <c r="L17" s="2"/>
      <c r="M17" s="45">
        <v>10114.0</v>
      </c>
      <c r="N17" s="45" t="s">
        <v>212</v>
      </c>
      <c r="O17" s="2"/>
      <c r="P17" s="2"/>
      <c r="Q17" s="2"/>
      <c r="R17" s="2"/>
      <c r="S17" s="2"/>
      <c r="T17" s="2"/>
      <c r="U17" s="2"/>
      <c r="V17" s="2"/>
      <c r="W17" s="2"/>
      <c r="X17" s="2"/>
      <c r="Y17" s="2"/>
      <c r="Z17" s="2"/>
    </row>
    <row r="18" ht="13.5" customHeight="1">
      <c r="A18" s="5" t="s">
        <v>213</v>
      </c>
      <c r="B18" s="9">
        <v>525.0</v>
      </c>
      <c r="C18" s="9">
        <v>430.0</v>
      </c>
      <c r="D18" s="9">
        <v>400.0</v>
      </c>
      <c r="E18" s="9">
        <v>340.0</v>
      </c>
      <c r="F18" s="9">
        <v>270.0</v>
      </c>
      <c r="G18" s="9">
        <v>220.0</v>
      </c>
      <c r="H18" s="9">
        <v>105.0</v>
      </c>
      <c r="I18" s="9">
        <v>40.0</v>
      </c>
      <c r="J18" s="9">
        <v>-1.0</v>
      </c>
      <c r="K18" s="2"/>
      <c r="L18" s="2"/>
      <c r="M18" s="41">
        <v>10116.0</v>
      </c>
      <c r="N18" s="41" t="s">
        <v>213</v>
      </c>
      <c r="O18" s="2"/>
      <c r="P18" s="2"/>
      <c r="Q18" s="2"/>
      <c r="R18" s="2"/>
      <c r="S18" s="2"/>
      <c r="T18" s="2"/>
      <c r="U18" s="2"/>
      <c r="V18" s="2"/>
      <c r="W18" s="2"/>
      <c r="X18" s="2"/>
      <c r="Y18" s="2"/>
      <c r="Z18" s="2"/>
    </row>
    <row r="19" ht="13.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3.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3.5" customHeight="1">
      <c r="A21" s="25" t="s">
        <v>215</v>
      </c>
      <c r="B21" s="2"/>
      <c r="C21" s="2"/>
      <c r="D21" s="2"/>
      <c r="E21" s="2"/>
      <c r="F21" s="2"/>
      <c r="G21" s="2"/>
      <c r="H21" s="2"/>
      <c r="I21" s="2"/>
      <c r="J21" s="2"/>
      <c r="K21" s="2"/>
      <c r="L21" s="2"/>
      <c r="M21" s="2"/>
      <c r="N21" s="2"/>
      <c r="O21" s="2"/>
      <c r="P21" s="2"/>
      <c r="Q21" s="2"/>
      <c r="R21" s="2"/>
      <c r="S21" s="2"/>
      <c r="T21" s="2"/>
      <c r="U21" s="2"/>
      <c r="V21" s="2"/>
      <c r="W21" s="2"/>
      <c r="X21" s="2"/>
      <c r="Y21" s="2"/>
      <c r="Z21" s="2"/>
    </row>
    <row r="22" ht="13.5" customHeight="1">
      <c r="A22" s="43" t="s">
        <v>216</v>
      </c>
      <c r="B22" s="39" t="s">
        <v>217</v>
      </c>
      <c r="C22" s="50" t="s">
        <v>137</v>
      </c>
      <c r="D22" s="2"/>
      <c r="E22" s="2"/>
      <c r="F22" s="2"/>
      <c r="G22" s="2"/>
      <c r="H22" s="2"/>
      <c r="I22" s="2"/>
      <c r="J22" s="2"/>
      <c r="K22" s="2"/>
      <c r="L22" s="2"/>
      <c r="M22" s="2"/>
      <c r="N22" s="2"/>
      <c r="O22" s="2"/>
      <c r="P22" s="2"/>
      <c r="Q22" s="2"/>
      <c r="R22" s="2"/>
      <c r="S22" s="2"/>
      <c r="T22" s="2"/>
      <c r="U22" s="2"/>
      <c r="V22" s="2"/>
      <c r="W22" s="2"/>
      <c r="X22" s="2"/>
      <c r="Y22" s="2"/>
      <c r="Z22" s="2"/>
    </row>
    <row r="23" ht="13.5" customHeight="1">
      <c r="A23" s="30">
        <v>10100.0</v>
      </c>
      <c r="B23" s="45">
        <v>10102.0</v>
      </c>
      <c r="C23" s="51">
        <f t="shared" ref="C23:C35" si="2">INDEX($B$10:$J$18, MATCH(E23,$A$10:$A$18,18),MATCH(F23,$B$9:$J$9,18))</f>
        <v>95</v>
      </c>
      <c r="D23" s="2"/>
      <c r="E23" s="2" t="str">
        <f t="shared" ref="E23:F23" si="1">VLOOKUP(A23, $M$10:$N$18, 2, FALSE)</f>
        <v>A</v>
      </c>
      <c r="F23" s="2" t="str">
        <f t="shared" si="1"/>
        <v>B</v>
      </c>
      <c r="G23" s="2"/>
      <c r="H23" s="2"/>
      <c r="I23" s="2"/>
      <c r="J23" s="2"/>
      <c r="K23" s="2"/>
      <c r="L23" s="2"/>
      <c r="M23" s="2"/>
      <c r="N23" s="2"/>
      <c r="O23" s="2"/>
      <c r="P23" s="2"/>
      <c r="Q23" s="2"/>
      <c r="R23" s="2"/>
      <c r="S23" s="2"/>
      <c r="T23" s="2"/>
      <c r="U23" s="2"/>
      <c r="V23" s="2"/>
      <c r="W23" s="2"/>
      <c r="X23" s="2"/>
      <c r="Y23" s="2"/>
      <c r="Z23" s="2"/>
    </row>
    <row r="24" ht="13.5" customHeight="1">
      <c r="A24" s="30">
        <v>10100.0</v>
      </c>
      <c r="B24" s="45">
        <v>10104.0</v>
      </c>
      <c r="C24" s="51">
        <f t="shared" si="2"/>
        <v>-1</v>
      </c>
      <c r="D24" s="2"/>
      <c r="E24" s="2" t="str">
        <f t="shared" ref="E24:F24" si="3">VLOOKUP(A24, $M$10:$N$18, 2, FALSE)</f>
        <v>A</v>
      </c>
      <c r="F24" s="2" t="str">
        <f t="shared" si="3"/>
        <v>C</v>
      </c>
      <c r="G24" s="2"/>
      <c r="H24" s="2"/>
      <c r="I24" s="2"/>
      <c r="J24" s="2"/>
      <c r="K24" s="2"/>
      <c r="L24" s="2"/>
      <c r="M24" s="2"/>
      <c r="N24" s="2"/>
      <c r="O24" s="2"/>
      <c r="P24" s="2"/>
      <c r="Q24" s="2"/>
      <c r="R24" s="2"/>
      <c r="S24" s="2"/>
      <c r="T24" s="2"/>
      <c r="U24" s="2"/>
      <c r="V24" s="2"/>
      <c r="W24" s="2"/>
      <c r="X24" s="2"/>
      <c r="Y24" s="2"/>
      <c r="Z24" s="2"/>
    </row>
    <row r="25" ht="13.5" customHeight="1">
      <c r="A25" s="30">
        <v>10108.0</v>
      </c>
      <c r="B25" s="45">
        <v>10102.0</v>
      </c>
      <c r="C25" s="51">
        <f t="shared" si="2"/>
        <v>160</v>
      </c>
      <c r="D25" s="2"/>
      <c r="E25" s="2" t="str">
        <f t="shared" ref="E25:F25" si="4">VLOOKUP(A25, $M$10:$N$18, 2, FALSE)</f>
        <v>E</v>
      </c>
      <c r="F25" s="2" t="str">
        <f t="shared" si="4"/>
        <v>B</v>
      </c>
      <c r="G25" s="2"/>
      <c r="H25" s="2"/>
      <c r="I25" s="2"/>
      <c r="J25" s="2"/>
      <c r="K25" s="2"/>
      <c r="L25" s="2"/>
      <c r="M25" s="2"/>
      <c r="N25" s="2"/>
      <c r="O25" s="2"/>
      <c r="P25" s="2"/>
      <c r="Q25" s="2"/>
      <c r="R25" s="2"/>
      <c r="S25" s="2"/>
      <c r="T25" s="2"/>
      <c r="U25" s="2"/>
      <c r="V25" s="2"/>
      <c r="W25" s="2"/>
      <c r="X25" s="2"/>
      <c r="Y25" s="2"/>
      <c r="Z25" s="2"/>
    </row>
    <row r="26" ht="13.5" customHeight="1">
      <c r="A26" s="30">
        <v>10100.0</v>
      </c>
      <c r="B26" s="45">
        <v>10106.0</v>
      </c>
      <c r="C26" s="51">
        <f t="shared" si="2"/>
        <v>185</v>
      </c>
      <c r="D26" s="2"/>
      <c r="E26" s="2" t="str">
        <f t="shared" ref="E26:F26" si="5">VLOOKUP(A26, $M$10:$N$18, 2, FALSE)</f>
        <v>A</v>
      </c>
      <c r="F26" s="2" t="str">
        <f t="shared" si="5"/>
        <v>D</v>
      </c>
      <c r="G26" s="2"/>
      <c r="H26" s="2"/>
      <c r="I26" s="2"/>
      <c r="J26" s="2"/>
      <c r="K26" s="2"/>
      <c r="L26" s="2"/>
      <c r="M26" s="2"/>
      <c r="N26" s="2"/>
      <c r="O26" s="2"/>
      <c r="P26" s="2"/>
      <c r="Q26" s="2"/>
      <c r="R26" s="2"/>
      <c r="S26" s="2"/>
      <c r="T26" s="2"/>
      <c r="U26" s="2"/>
      <c r="V26" s="2"/>
      <c r="W26" s="2"/>
      <c r="X26" s="2"/>
      <c r="Y26" s="2"/>
      <c r="Z26" s="2"/>
    </row>
    <row r="27" ht="13.5" customHeight="1">
      <c r="A27" s="30">
        <v>10108.0</v>
      </c>
      <c r="B27" s="45">
        <v>10110.0</v>
      </c>
      <c r="C27" s="51">
        <f t="shared" si="2"/>
        <v>50</v>
      </c>
      <c r="D27" s="2"/>
      <c r="E27" s="2" t="str">
        <f t="shared" ref="E27:F27" si="6">VLOOKUP(A27, $M$10:$N$18, 2, FALSE)</f>
        <v>E</v>
      </c>
      <c r="F27" s="2" t="str">
        <f t="shared" si="6"/>
        <v>F</v>
      </c>
      <c r="G27" s="2"/>
      <c r="H27" s="2"/>
      <c r="I27" s="2"/>
      <c r="J27" s="2"/>
      <c r="K27" s="2"/>
      <c r="L27" s="2"/>
      <c r="M27" s="2"/>
      <c r="N27" s="2"/>
      <c r="O27" s="2"/>
      <c r="P27" s="2"/>
      <c r="Q27" s="2"/>
      <c r="R27" s="2"/>
      <c r="S27" s="2"/>
      <c r="T27" s="2"/>
      <c r="U27" s="2"/>
      <c r="V27" s="2"/>
      <c r="W27" s="2"/>
      <c r="X27" s="2"/>
      <c r="Y27" s="2"/>
      <c r="Z27" s="2"/>
    </row>
    <row r="28" ht="13.5" customHeight="1">
      <c r="A28" s="30">
        <v>10102.0</v>
      </c>
      <c r="B28" s="45">
        <v>10104.0</v>
      </c>
      <c r="C28" s="51">
        <f t="shared" si="2"/>
        <v>-1</v>
      </c>
      <c r="D28" s="2"/>
      <c r="E28" s="2" t="str">
        <f t="shared" ref="E28:F28" si="7">VLOOKUP(A28, $M$10:$N$18, 2, FALSE)</f>
        <v>B</v>
      </c>
      <c r="F28" s="2" t="str">
        <f t="shared" si="7"/>
        <v>C</v>
      </c>
      <c r="G28" s="2"/>
      <c r="H28" s="2"/>
      <c r="I28" s="2"/>
      <c r="J28" s="2"/>
      <c r="K28" s="2"/>
      <c r="L28" s="2"/>
      <c r="M28" s="2"/>
      <c r="N28" s="2"/>
      <c r="O28" s="2"/>
      <c r="P28" s="2"/>
      <c r="Q28" s="2"/>
      <c r="R28" s="2"/>
      <c r="S28" s="2"/>
      <c r="T28" s="2"/>
      <c r="U28" s="2"/>
      <c r="V28" s="2"/>
      <c r="W28" s="2"/>
      <c r="X28" s="2"/>
      <c r="Y28" s="2"/>
      <c r="Z28" s="2"/>
    </row>
    <row r="29" ht="13.5" customHeight="1">
      <c r="A29" s="30">
        <v>10106.0</v>
      </c>
      <c r="B29" s="45">
        <v>10108.0</v>
      </c>
      <c r="C29" s="51">
        <f t="shared" si="2"/>
        <v>70</v>
      </c>
      <c r="D29" s="2"/>
      <c r="E29" s="2" t="str">
        <f t="shared" ref="E29:F29" si="8">VLOOKUP(A29, $M$10:$N$18, 2, FALSE)</f>
        <v>D</v>
      </c>
      <c r="F29" s="2" t="str">
        <f t="shared" si="8"/>
        <v>E</v>
      </c>
      <c r="G29" s="2"/>
      <c r="H29" s="2"/>
      <c r="I29" s="2"/>
      <c r="J29" s="2"/>
      <c r="K29" s="2"/>
      <c r="L29" s="2"/>
      <c r="M29" s="2"/>
      <c r="N29" s="2"/>
      <c r="O29" s="2"/>
      <c r="P29" s="2"/>
      <c r="Q29" s="2"/>
      <c r="R29" s="2"/>
      <c r="S29" s="2"/>
      <c r="T29" s="2"/>
      <c r="U29" s="2"/>
      <c r="V29" s="2"/>
      <c r="W29" s="2"/>
      <c r="X29" s="2"/>
      <c r="Y29" s="2"/>
      <c r="Z29" s="2"/>
    </row>
    <row r="30" ht="13.5" customHeight="1">
      <c r="A30" s="30">
        <v>10102.0</v>
      </c>
      <c r="B30" s="45">
        <v>10106.0</v>
      </c>
      <c r="C30" s="51">
        <f t="shared" si="2"/>
        <v>90</v>
      </c>
      <c r="D30" s="2"/>
      <c r="E30" s="2" t="str">
        <f t="shared" ref="E30:F30" si="9">VLOOKUP(A30, $M$10:$N$18, 2, FALSE)</f>
        <v>B</v>
      </c>
      <c r="F30" s="2" t="str">
        <f t="shared" si="9"/>
        <v>D</v>
      </c>
      <c r="G30" s="2"/>
      <c r="H30" s="2"/>
      <c r="I30" s="2"/>
      <c r="J30" s="2"/>
      <c r="K30" s="2"/>
      <c r="L30" s="2"/>
      <c r="M30" s="2"/>
      <c r="N30" s="2"/>
      <c r="O30" s="2"/>
      <c r="P30" s="2"/>
      <c r="Q30" s="2"/>
      <c r="R30" s="2"/>
      <c r="S30" s="2"/>
      <c r="T30" s="2"/>
      <c r="U30" s="2"/>
      <c r="V30" s="2"/>
      <c r="W30" s="2"/>
      <c r="X30" s="2"/>
      <c r="Y30" s="2"/>
      <c r="Z30" s="2"/>
    </row>
    <row r="31" ht="13.5" customHeight="1">
      <c r="A31" s="30">
        <v>10110.0</v>
      </c>
      <c r="B31" s="45">
        <v>10114.0</v>
      </c>
      <c r="C31" s="51">
        <f t="shared" si="2"/>
        <v>180</v>
      </c>
      <c r="D31" s="2"/>
      <c r="E31" s="2" t="str">
        <f t="shared" ref="E31:F31" si="10">VLOOKUP(A31, $M$10:$N$18, 2, FALSE)</f>
        <v>F</v>
      </c>
      <c r="F31" s="2" t="str">
        <f t="shared" si="10"/>
        <v>H</v>
      </c>
      <c r="G31" s="2"/>
      <c r="H31" s="2"/>
      <c r="I31" s="2"/>
      <c r="J31" s="2"/>
      <c r="K31" s="2"/>
      <c r="L31" s="2"/>
      <c r="M31" s="2"/>
      <c r="N31" s="2"/>
      <c r="O31" s="2"/>
      <c r="P31" s="2"/>
      <c r="Q31" s="2"/>
      <c r="R31" s="2"/>
      <c r="S31" s="2"/>
      <c r="T31" s="2"/>
      <c r="U31" s="2"/>
      <c r="V31" s="2"/>
      <c r="W31" s="2"/>
      <c r="X31" s="2"/>
      <c r="Y31" s="2"/>
      <c r="Z31" s="2"/>
    </row>
    <row r="32" ht="13.5" customHeight="1">
      <c r="A32" s="30">
        <v>10104.0</v>
      </c>
      <c r="B32" s="45">
        <v>10106.0</v>
      </c>
      <c r="C32" s="51">
        <f t="shared" si="2"/>
        <v>60</v>
      </c>
      <c r="D32" s="2"/>
      <c r="E32" s="2" t="str">
        <f t="shared" ref="E32:F32" si="11">VLOOKUP(A32, $M$10:$N$18, 2, FALSE)</f>
        <v>C</v>
      </c>
      <c r="F32" s="2" t="str">
        <f t="shared" si="11"/>
        <v>D</v>
      </c>
      <c r="G32" s="2"/>
      <c r="H32" s="2"/>
      <c r="I32" s="2"/>
      <c r="J32" s="2"/>
      <c r="K32" s="2"/>
      <c r="L32" s="2"/>
      <c r="M32" s="2"/>
      <c r="N32" s="2"/>
      <c r="O32" s="2"/>
      <c r="P32" s="2"/>
      <c r="Q32" s="2"/>
      <c r="R32" s="2"/>
      <c r="S32" s="2"/>
      <c r="T32" s="2"/>
      <c r="U32" s="2"/>
      <c r="V32" s="2"/>
      <c r="W32" s="2"/>
      <c r="X32" s="2"/>
      <c r="Y32" s="2"/>
      <c r="Z32" s="2"/>
    </row>
    <row r="33" ht="13.5" customHeight="1">
      <c r="A33" s="30">
        <v>10110.0</v>
      </c>
      <c r="B33" s="45">
        <v>10112.0</v>
      </c>
      <c r="C33" s="51">
        <f t="shared" si="2"/>
        <v>115</v>
      </c>
      <c r="D33" s="2"/>
      <c r="E33" s="2" t="str">
        <f t="shared" ref="E33:F33" si="12">VLOOKUP(A33, $M$10:$N$18, 2, FALSE)</f>
        <v>F</v>
      </c>
      <c r="F33" s="2" t="str">
        <f t="shared" si="12"/>
        <v>G</v>
      </c>
      <c r="G33" s="2"/>
      <c r="H33" s="2"/>
      <c r="I33" s="2"/>
      <c r="J33" s="2"/>
      <c r="K33" s="2"/>
      <c r="L33" s="2"/>
      <c r="M33" s="2"/>
      <c r="N33" s="2"/>
      <c r="O33" s="2"/>
      <c r="P33" s="2"/>
      <c r="Q33" s="2"/>
      <c r="R33" s="2"/>
      <c r="S33" s="2"/>
      <c r="T33" s="2"/>
      <c r="U33" s="2"/>
      <c r="V33" s="2"/>
      <c r="W33" s="2"/>
      <c r="X33" s="2"/>
      <c r="Y33" s="2"/>
      <c r="Z33" s="2"/>
    </row>
    <row r="34" ht="13.5" customHeight="1">
      <c r="A34" s="30">
        <v>10100.0</v>
      </c>
      <c r="B34" s="45">
        <v>10114.0</v>
      </c>
      <c r="C34" s="51">
        <f t="shared" si="2"/>
        <v>480</v>
      </c>
      <c r="D34" s="2"/>
      <c r="E34" s="2" t="str">
        <f t="shared" ref="E34:F34" si="13">VLOOKUP(A34, $M$10:$N$18, 2, FALSE)</f>
        <v>A</v>
      </c>
      <c r="F34" s="2" t="str">
        <f t="shared" si="13"/>
        <v>H</v>
      </c>
      <c r="G34" s="2"/>
      <c r="H34" s="2"/>
      <c r="I34" s="2"/>
      <c r="J34" s="2"/>
      <c r="K34" s="2"/>
      <c r="L34" s="2"/>
      <c r="M34" s="2"/>
      <c r="N34" s="2"/>
      <c r="O34" s="2"/>
      <c r="P34" s="2"/>
      <c r="Q34" s="2"/>
      <c r="R34" s="2"/>
      <c r="S34" s="2"/>
      <c r="T34" s="2"/>
      <c r="U34" s="2"/>
      <c r="V34" s="2"/>
      <c r="W34" s="2"/>
      <c r="X34" s="2"/>
      <c r="Y34" s="2"/>
      <c r="Z34" s="2"/>
    </row>
    <row r="35" ht="13.5" customHeight="1">
      <c r="A35" s="40">
        <v>10112.0</v>
      </c>
      <c r="B35" s="41">
        <v>10116.0</v>
      </c>
      <c r="C35" s="51">
        <f t="shared" si="2"/>
        <v>105</v>
      </c>
      <c r="D35" s="2"/>
      <c r="E35" s="2" t="str">
        <f t="shared" ref="E35:F35" si="14">VLOOKUP(A35, $M$10:$N$18, 2, FALSE)</f>
        <v>G</v>
      </c>
      <c r="F35" s="2" t="str">
        <f t="shared" si="14"/>
        <v>I</v>
      </c>
      <c r="G35" s="2"/>
      <c r="H35" s="2"/>
      <c r="I35" s="2"/>
      <c r="J35" s="2"/>
      <c r="K35" s="2"/>
      <c r="L35" s="2"/>
      <c r="M35" s="2"/>
      <c r="N35" s="2"/>
      <c r="O35" s="2"/>
      <c r="P35" s="2"/>
      <c r="Q35" s="2"/>
      <c r="R35" s="2"/>
      <c r="S35" s="2"/>
      <c r="T35" s="2"/>
      <c r="U35" s="2"/>
      <c r="V35" s="2"/>
      <c r="W35" s="2"/>
      <c r="X35" s="2"/>
      <c r="Y35" s="2"/>
      <c r="Z35" s="2"/>
    </row>
    <row r="36" ht="13.5" customHeight="1">
      <c r="A36" s="2"/>
      <c r="B36" s="49" t="s">
        <v>218</v>
      </c>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49" t="s">
        <v>218</v>
      </c>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t="str">
        <f>IFERROR(VLOOKUP(B2, Table_A!A:B, 2, FALSE), "") &amp; " " &amp; IFERROR(VLOOKUP(B2, Table_B!B:C, 2, FALSE), "")</f>
        <v> </v>
      </c>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