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huan\realTimeUpdate\data\Products\"/>
    </mc:Choice>
  </mc:AlternateContent>
  <xr:revisionPtr revIDLastSave="0" documentId="13_ncr:1_{31899345-E0F7-4B69-8C4F-0E61116EE3D2}" xr6:coauthVersionLast="47" xr6:coauthVersionMax="47" xr10:uidLastSave="{00000000-0000-0000-0000-000000000000}"/>
  <bookViews>
    <workbookView xWindow="32310" yWindow="3510" windowWidth="21600" windowHeight="11835" xr2:uid="{DB39F161-0C5A-423F-9D06-F24EC87AD2A2}"/>
  </bookViews>
  <sheets>
    <sheet name="CE04A16" sheetId="1" r:id="rId1"/>
    <sheet name="CofA" sheetId="2" r:id="rId2"/>
  </sheets>
  <definedNames>
    <definedName name="_xlnm.Print_Area" localSheetId="0">CE04A16!$A$1:$M$72</definedName>
    <definedName name="_xlnm.Print_Area" localSheetId="1">CofA!$A$1:$F$38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A31" i="2"/>
  <c r="F63" i="1"/>
  <c r="F18" i="2"/>
  <c r="D82" i="1"/>
  <c r="E82" i="1"/>
  <c r="G82" i="1"/>
  <c r="J83" i="1"/>
  <c r="E16" i="2"/>
  <c r="F64" i="1"/>
  <c r="G64" i="1"/>
  <c r="F72" i="1"/>
  <c r="G70" i="1"/>
  <c r="G72" i="1"/>
  <c r="F71" i="1"/>
  <c r="G71" i="1"/>
  <c r="F70" i="1"/>
  <c r="F69" i="1"/>
  <c r="B22" i="1"/>
  <c r="B11" i="1"/>
  <c r="E18" i="2"/>
  <c r="C17" i="2"/>
  <c r="C18" i="2"/>
  <c r="C19" i="2"/>
  <c r="C20" i="2"/>
  <c r="C16" i="2"/>
  <c r="B20" i="2"/>
  <c r="A20" i="2"/>
  <c r="B19" i="2"/>
  <c r="A19" i="2"/>
  <c r="B18" i="2"/>
  <c r="A18" i="2"/>
  <c r="B17" i="2"/>
  <c r="A17" i="2"/>
  <c r="B16" i="2"/>
  <c r="A16" i="2"/>
  <c r="A12" i="2"/>
  <c r="A11" i="2"/>
  <c r="A57" i="1"/>
  <c r="A58" i="1"/>
  <c r="A59" i="1"/>
  <c r="A60" i="1"/>
  <c r="A56" i="1"/>
  <c r="G69" i="1"/>
  <c r="G63" i="1"/>
  <c r="F66" i="1"/>
  <c r="F65" i="1"/>
  <c r="F17" i="2"/>
  <c r="G66" i="1"/>
  <c r="F16" i="2"/>
  <c r="G65" i="1"/>
</calcChain>
</file>

<file path=xl/sharedStrings.xml><?xml version="1.0" encoding="utf-8"?>
<sst xmlns="http://schemas.openxmlformats.org/spreadsheetml/2006/main" count="205" uniqueCount="155">
  <si>
    <t>Kit Components:</t>
  </si>
  <si>
    <t>Qty</t>
  </si>
  <si>
    <t>Bottle Type</t>
  </si>
  <si>
    <t>Storage</t>
  </si>
  <si>
    <t>-20˚C</t>
  </si>
  <si>
    <t>1 mL</t>
  </si>
  <si>
    <t>Component Name:</t>
  </si>
  <si>
    <t>Amount per Batch/Lot:</t>
  </si>
  <si>
    <t>Prescribed Chemical and Amounts</t>
  </si>
  <si>
    <t>Actual Chemical Used and Qty</t>
  </si>
  <si>
    <t>Chemical Name</t>
  </si>
  <si>
    <t>Vendor</t>
  </si>
  <si>
    <t>Catalog No.</t>
  </si>
  <si>
    <t>Storage Location</t>
  </si>
  <si>
    <t>MW</t>
  </si>
  <si>
    <t>Amount</t>
  </si>
  <si>
    <t>Units</t>
  </si>
  <si>
    <t>Lot number</t>
  </si>
  <si>
    <t>mL</t>
  </si>
  <si>
    <t>Sigma</t>
  </si>
  <si>
    <t>g</t>
  </si>
  <si>
    <t>dH2O</t>
  </si>
  <si>
    <t>Cabinet B</t>
  </si>
  <si>
    <t>20 mL</t>
  </si>
  <si>
    <t>30mL White Bottle</t>
  </si>
  <si>
    <t>Calibrator</t>
  </si>
  <si>
    <t>NAD Solution</t>
  </si>
  <si>
    <t>1.5 mL</t>
  </si>
  <si>
    <t>MTT Solution</t>
  </si>
  <si>
    <t>1 M Tris, pH 8.2</t>
  </si>
  <si>
    <t>Prepared Stock</t>
  </si>
  <si>
    <t>Lithium Lactate</t>
  </si>
  <si>
    <t>Note: Adjust pH to 8.2 with 6N HCL</t>
  </si>
  <si>
    <t>MTT</t>
  </si>
  <si>
    <t>Date:</t>
  </si>
  <si>
    <t>By:</t>
  </si>
  <si>
    <t>Date Released:</t>
  </si>
  <si>
    <t xml:space="preserve">Amount per Batch/Lot:  </t>
  </si>
  <si>
    <t>QC Procedures</t>
  </si>
  <si>
    <t>QC Results</t>
  </si>
  <si>
    <t>Reagents Used For QC:</t>
  </si>
  <si>
    <t>Acceptable Results:</t>
  </si>
  <si>
    <t>Reagent</t>
  </si>
  <si>
    <t>Lot #</t>
  </si>
  <si>
    <t>Low</t>
  </si>
  <si>
    <t>High</t>
  </si>
  <si>
    <t>Protocol Version:</t>
  </si>
  <si>
    <t>sigma</t>
  </si>
  <si>
    <t>440469 - 50g</t>
  </si>
  <si>
    <t>Refridg. M</t>
  </si>
  <si>
    <t>Ref. M</t>
  </si>
  <si>
    <t>Biomatik</t>
  </si>
  <si>
    <t>A3338</t>
  </si>
  <si>
    <t>Lot#:</t>
  </si>
  <si>
    <t>(e.g. BD04A29, for 130429)</t>
  </si>
  <si>
    <t>(mm/dd/yyyy)</t>
  </si>
  <si>
    <t>Product Information</t>
  </si>
  <si>
    <t>Quality Control Results</t>
  </si>
  <si>
    <t>Components</t>
  </si>
  <si>
    <t>Volume</t>
  </si>
  <si>
    <t>Vial Code</t>
  </si>
  <si>
    <t>Test</t>
  </si>
  <si>
    <t>Criteria</t>
  </si>
  <si>
    <t>Results</t>
  </si>
  <si>
    <t>Pass</t>
  </si>
  <si>
    <t>Quality Assurance Statement</t>
  </si>
  <si>
    <t xml:space="preserve">The information on this certificate of analysis has been reviewed and accurately reflects the </t>
  </si>
  <si>
    <t xml:space="preserve">manufacturing and analysis data for the product lot specified above. </t>
  </si>
  <si>
    <t>Quality Assurance Manager:  FH</t>
  </si>
  <si>
    <t xml:space="preserve">Support </t>
  </si>
  <si>
    <t xml:space="preserve">For technical support, please call 1-510-782-9988, or E-mail: info@bioassaysys.com </t>
  </si>
  <si>
    <t>Kit Lot Size:</t>
  </si>
  <si>
    <t>Shelf Life (months):</t>
  </si>
  <si>
    <t>Labels</t>
  </si>
  <si>
    <t>Labels Checked By:</t>
  </si>
  <si>
    <t>QC Checked By:</t>
  </si>
  <si>
    <t>2 mL Amber Tube</t>
  </si>
  <si>
    <t>CAL1 -20˚C</t>
  </si>
  <si>
    <t>BAS</t>
  </si>
  <si>
    <t>Diaphorase</t>
  </si>
  <si>
    <t>120 µL</t>
  </si>
  <si>
    <r>
      <t xml:space="preserve">500 </t>
    </r>
    <r>
      <rPr>
        <sz val="10"/>
        <rFont val="Arial"/>
      </rPr>
      <t>µ</t>
    </r>
    <r>
      <rPr>
        <sz val="10"/>
        <rFont val="Arial"/>
      </rPr>
      <t>LTube (Yellow Cap)</t>
    </r>
  </si>
  <si>
    <t>Substrate Buffer</t>
  </si>
  <si>
    <t>LDH for QC</t>
  </si>
  <si>
    <t>Slope:</t>
  </si>
  <si>
    <t>Slope</t>
  </si>
  <si>
    <t>Actual Results:</t>
  </si>
  <si>
    <t>OD @ 0 min</t>
  </si>
  <si>
    <t>∆OD</t>
  </si>
  <si>
    <r>
      <rPr>
        <b/>
        <sz val="10"/>
        <rFont val="Arial"/>
        <family val="2"/>
      </rPr>
      <t>∆∆</t>
    </r>
    <r>
      <rPr>
        <b/>
        <sz val="10"/>
        <rFont val="Arial"/>
        <family val="2"/>
      </rPr>
      <t>OD</t>
    </r>
  </si>
  <si>
    <t>OD @ 25 min</t>
  </si>
  <si>
    <t>Read OD 565nm kinetics for 30 minutes. Use data from 0 min and 25 min.</t>
  </si>
  <si>
    <t>Dilute standards:</t>
  </si>
  <si>
    <r>
      <t xml:space="preserve">QC Reagent: </t>
    </r>
    <r>
      <rPr>
        <sz val="10"/>
        <rFont val="Arial"/>
      </rPr>
      <t>Prepare working reagent: 700</t>
    </r>
    <r>
      <rPr>
        <sz val="10"/>
        <rFont val="Arial"/>
      </rPr>
      <t xml:space="preserve"> µ</t>
    </r>
    <r>
      <rPr>
        <sz val="10"/>
        <rFont val="Arial"/>
      </rPr>
      <t xml:space="preserve">L of Substrate Buffer + 56 </t>
    </r>
    <r>
      <rPr>
        <sz val="10"/>
        <rFont val="Arial"/>
      </rPr>
      <t>µ</t>
    </r>
    <r>
      <rPr>
        <sz val="10"/>
        <rFont val="Arial"/>
      </rPr>
      <t xml:space="preserve">L MTT +  32 </t>
    </r>
    <r>
      <rPr>
        <sz val="10"/>
        <rFont val="Arial"/>
      </rPr>
      <t>µ</t>
    </r>
    <r>
      <rPr>
        <sz val="10"/>
        <rFont val="Arial"/>
      </rPr>
      <t xml:space="preserve">L NAD +  4 </t>
    </r>
    <r>
      <rPr>
        <sz val="10"/>
        <rFont val="Arial"/>
      </rPr>
      <t>µ</t>
    </r>
    <r>
      <rPr>
        <sz val="10"/>
        <rFont val="Arial"/>
      </rPr>
      <t>L Diaphorase</t>
    </r>
  </si>
  <si>
    <t>Add 10 µL of each standard to separate wells.</t>
  </si>
  <si>
    <r>
      <t xml:space="preserve">Detection: </t>
    </r>
    <r>
      <rPr>
        <sz val="10"/>
        <rFont val="Arial"/>
      </rPr>
      <t xml:space="preserve">Add 190 </t>
    </r>
    <r>
      <rPr>
        <sz val="10"/>
        <rFont val="Arial"/>
      </rPr>
      <t>µ</t>
    </r>
    <r>
      <rPr>
        <sz val="10"/>
        <rFont val="Arial"/>
      </rPr>
      <t>L of working reagent to each well. Tap plate to mix.</t>
    </r>
  </si>
  <si>
    <r>
      <t>R</t>
    </r>
    <r>
      <rPr>
        <b/>
        <vertAlign val="superscript"/>
        <sz val="10"/>
        <rFont val="Arial"/>
        <family val="2"/>
      </rPr>
      <t>2</t>
    </r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</si>
  <si>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:</t>
    </r>
  </si>
  <si>
    <r>
      <t xml:space="preserve">Water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OD:</t>
    </r>
  </si>
  <si>
    <r>
      <t xml:space="preserve">Calibrator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OD:</t>
    </r>
  </si>
  <si>
    <r>
      <t xml:space="preserve">Water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</t>
    </r>
  </si>
  <si>
    <r>
      <t xml:space="preserve">Calibrator </t>
    </r>
    <r>
      <rPr>
        <b/>
        <sz val="10"/>
        <rFont val="Arial"/>
        <family val="2"/>
      </rPr>
      <t>∆</t>
    </r>
    <r>
      <rPr>
        <b/>
        <sz val="10"/>
        <rFont val="Arial"/>
        <family val="2"/>
      </rPr>
      <t>OD</t>
    </r>
  </si>
  <si>
    <r>
      <t xml:space="preserve"> Linearity R</t>
    </r>
    <r>
      <rPr>
        <vertAlign val="superscript"/>
        <sz val="10"/>
        <rFont val="Tahoma"/>
        <family val="2"/>
        <charset val="204"/>
      </rPr>
      <t>2</t>
    </r>
    <r>
      <rPr>
        <sz val="10"/>
        <rFont val="Tahoma"/>
        <family val="2"/>
        <charset val="204"/>
      </rPr>
      <t xml:space="preserve"> &gt; 0.99</t>
    </r>
  </si>
  <si>
    <r>
      <t>LDH (</t>
    </r>
    <r>
      <rPr>
        <b/>
        <sz val="10"/>
        <rFont val="Arial"/>
        <family val="2"/>
      </rPr>
      <t>k</t>
    </r>
    <r>
      <rPr>
        <b/>
        <sz val="10"/>
        <rFont val="Arial"/>
        <family val="2"/>
      </rPr>
      <t>U/L)</t>
    </r>
  </si>
  <si>
    <t>150512</t>
  </si>
  <si>
    <t>Dil Factor</t>
  </si>
  <si>
    <t>-Blank</t>
  </si>
  <si>
    <t>X Dil Factor</t>
  </si>
  <si>
    <t>Blank</t>
  </si>
  <si>
    <t>%RSD</t>
  </si>
  <si>
    <t xml:space="preserve"> Pass/Fail</t>
  </si>
  <si>
    <t>Calibrator QC</t>
  </si>
  <si>
    <r>
      <t>Methylene Blue Extinction Coefficient 565 nm (mM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cm</t>
    </r>
    <r>
      <rPr>
        <b/>
        <vertAlign val="superscript"/>
        <sz val="10"/>
        <rFont val="Verdana"/>
        <family val="2"/>
      </rPr>
      <t>-1</t>
    </r>
    <r>
      <rPr>
        <b/>
        <sz val="10"/>
        <rFont val="Verdana"/>
      </rPr>
      <t>):</t>
    </r>
  </si>
  <si>
    <t>OD565</t>
  </si>
  <si>
    <t>[MethyleneBlue] (µM)</t>
  </si>
  <si>
    <t>[MB](µM):</t>
  </si>
  <si>
    <t>Measure OD at 565 nm and enter data in Calibrator QC Table below.</t>
  </si>
  <si>
    <r>
      <t xml:space="preserve">LDH Standard Curve &amp; Calibrator </t>
    </r>
    <r>
      <rPr>
        <sz val="10"/>
        <rFont val="Times New Roman"/>
        <family val="1"/>
      </rPr>
      <t>Δ</t>
    </r>
    <r>
      <rPr>
        <sz val="10"/>
        <rFont val="Tahoma"/>
        <family val="2"/>
        <charset val="204"/>
      </rPr>
      <t>OD (in Cuvette)</t>
    </r>
  </si>
  <si>
    <r>
      <t xml:space="preserve">QC Calibrator: </t>
    </r>
    <r>
      <rPr>
        <sz val="10"/>
        <rFont val="Arial"/>
      </rPr>
      <t xml:space="preserve"> </t>
    </r>
    <r>
      <rPr>
        <sz val="10"/>
        <rFont val="Arial"/>
      </rPr>
      <t>Add 400 µL Calibrator and 400 µL 200 mM NaOH in 50% Isopropanol (Blank) to separate cuvettes.</t>
    </r>
  </si>
  <si>
    <r>
      <t>Standard Curve</t>
    </r>
    <r>
      <rPr>
        <sz val="10"/>
        <rFont val="Arial"/>
      </rPr>
      <t>: Add 5 µL of 0.3 U/µL LDH (See above) for QC to 595 µL of LDH dilution buffer (See Above) to make 2.5 kU/L LDH.</t>
    </r>
  </si>
  <si>
    <t xml:space="preserve">(1) 100 µL 2.5 kU/L, (2) 60 µL 2.5 kU/LL + 40 µL Dilution Buffer, (3) 30 µL 2.5 kU/L + 70 µL Dilution Buffer and (4) 100 µL Dilution Buffer. </t>
  </si>
  <si>
    <t>Weight (g)</t>
  </si>
  <si>
    <t>29.8-30.3</t>
  </si>
  <si>
    <t>3.141-3.220</t>
  </si>
  <si>
    <t>2.677-2.684</t>
  </si>
  <si>
    <t>1.059-1.075</t>
  </si>
  <si>
    <r>
      <t>3</t>
    </r>
    <r>
      <rPr>
        <b/>
        <sz val="10"/>
        <rFont val="Arial"/>
        <family val="2"/>
      </rPr>
      <t>000 mL</t>
    </r>
  </si>
  <si>
    <t>to 3000</t>
  </si>
  <si>
    <t>to 1200</t>
  </si>
  <si>
    <t>1200 mL</t>
  </si>
  <si>
    <t>2.42 wt% 
(200)</t>
  </si>
  <si>
    <t>0.48 wt% (50)</t>
  </si>
  <si>
    <t>0.44 wt% (10.67)</t>
  </si>
  <si>
    <t>[Final] wt% (mM)</t>
  </si>
  <si>
    <t>NOTE:  For Stability data, please see D2DH_2019 BJ12A11</t>
  </si>
  <si>
    <t>Final</t>
  </si>
  <si>
    <t>CE04B16</t>
  </si>
  <si>
    <t>CE04E10</t>
  </si>
  <si>
    <t>CE01C23</t>
  </si>
  <si>
    <t>CD12F29</t>
  </si>
  <si>
    <t>CE04D16</t>
  </si>
  <si>
    <t>Used LDH dilution buffer lot 231116. Diluted 0.3 U/uL LDH to 0.8x.</t>
  </si>
  <si>
    <t>x288 (~1000 mL unpacked, stored in Freezer I (or Freezer U))</t>
  </si>
  <si>
    <t>YK2023111001</t>
  </si>
  <si>
    <t>to 1480.954</t>
  </si>
  <si>
    <t>Combined with 4x CD09G21 and 6x CC04G11</t>
  </si>
  <si>
    <t>x56</t>
  </si>
  <si>
    <t>stock</t>
  </si>
  <si>
    <t>440469-50g</t>
  </si>
  <si>
    <t>MKCP2871</t>
  </si>
  <si>
    <t>PK</t>
  </si>
  <si>
    <t>D2DH-100</t>
  </si>
  <si>
    <t xml:space="preserve">QuantiChrom™ Lactate Dehydrogenase Assay Kit </t>
  </si>
  <si>
    <t>AB</t>
  </si>
  <si>
    <t>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</si>
</sst>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34" x14ac:knownFonts="1">
    <font>
      <sz val="10"/>
      <name val="Verdana"/>
    </font>
    <font>
      <b/>
      <sz val="10"/>
      <name val="Verdana"/>
    </font>
    <font>
      <b/>
      <sz val="12"/>
      <name val="Arial"/>
      <family val="2"/>
    </font>
    <font>
      <sz val="10"/>
      <name val="Arial"/>
    </font>
    <font>
      <b/>
      <sz val="11"/>
      <name val="Arial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</font>
    <font>
      <sz val="10"/>
      <name val="Arial"/>
    </font>
    <font>
      <b/>
      <sz val="16"/>
      <name val="Arial"/>
    </font>
    <font>
      <b/>
      <sz val="16"/>
      <name val="Arial"/>
    </font>
    <font>
      <b/>
      <sz val="14"/>
      <name val="Arial"/>
    </font>
    <font>
      <b/>
      <sz val="10"/>
      <color indexed="10"/>
      <name val="Arial"/>
      <family val="2"/>
    </font>
    <font>
      <sz val="8"/>
      <name val="Verdana"/>
    </font>
    <font>
      <sz val="10"/>
      <name val="Tahoma"/>
      <family val="2"/>
      <charset val="204"/>
    </font>
    <font>
      <b/>
      <i/>
      <sz val="11"/>
      <color indexed="56"/>
      <name val="Tahoma"/>
      <family val="2"/>
      <charset val="204"/>
    </font>
    <font>
      <sz val="10"/>
      <color indexed="56"/>
      <name val="Tahoma"/>
      <family val="2"/>
      <charset val="204"/>
    </font>
    <font>
      <b/>
      <u/>
      <sz val="14"/>
      <name val="Tahoma"/>
      <family val="2"/>
      <charset val="204"/>
    </font>
    <font>
      <b/>
      <u/>
      <sz val="10"/>
      <name val="Tahoma"/>
      <family val="2"/>
      <charset val="204"/>
    </font>
    <font>
      <b/>
      <sz val="10"/>
      <name val="Tahoma"/>
      <family val="2"/>
      <charset val="204"/>
    </font>
    <font>
      <b/>
      <u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sz val="10"/>
      <name val="Times New Roman"/>
      <family val="1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Tahoma"/>
      <family val="2"/>
      <charset val="204"/>
    </font>
    <font>
      <b/>
      <vertAlign val="superscript"/>
      <sz val="10"/>
      <name val="Verdana"/>
      <family val="2"/>
    </font>
    <font>
      <sz val="10"/>
      <color indexed="10"/>
      <name val="Arial"/>
    </font>
    <font>
      <b/>
      <sz val="12"/>
      <color indexed="10"/>
      <name val="Arial"/>
    </font>
    <font>
      <b/>
      <sz val="12"/>
      <color indexed="10"/>
      <name val="Verdana"/>
    </font>
    <font>
      <b/>
      <sz val="10"/>
      <name val="Arial"/>
    </font>
    <font>
      <b/>
      <sz val="10"/>
      <name val="Arial Narrow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13">
    <xf numFmtId="0" fontId="0" fillId="0" borderId="0" xfId="0"/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5" fillId="0" borderId="0" xfId="0" applyFont="1" applyAlignment="1">
      <alignment horizontal="justify" vertical="center" shrinkToFit="1"/>
    </xf>
    <xf numFmtId="0" fontId="3" fillId="0" borderId="1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2" xfId="0" quotePrefix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justify" vertical="center" shrinkToFit="1"/>
    </xf>
    <xf numFmtId="0" fontId="5" fillId="0" borderId="5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horizontal="right" vertical="center" shrinkToFit="1"/>
    </xf>
    <xf numFmtId="0" fontId="3" fillId="0" borderId="8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justify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 shrinkToFi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shrinkToFit="1"/>
    </xf>
    <xf numFmtId="0" fontId="5" fillId="0" borderId="8" xfId="0" applyFont="1" applyBorder="1" applyAlignment="1">
      <alignment horizontal="right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justify" vertical="center"/>
    </xf>
    <xf numFmtId="0" fontId="6" fillId="0" borderId="4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shrinkToFit="1"/>
    </xf>
    <xf numFmtId="14" fontId="3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1" applyFont="1" applyAlignment="1">
      <alignment horizontal="center"/>
    </xf>
    <xf numFmtId="0" fontId="3" fillId="0" borderId="4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right" vertical="center" shrinkToFit="1"/>
    </xf>
    <xf numFmtId="0" fontId="3" fillId="0" borderId="4" xfId="0" applyFont="1" applyBorder="1" applyAlignment="1">
      <alignment horizontal="left" vertical="center" shrinkToFit="1"/>
    </xf>
    <xf numFmtId="0" fontId="11" fillId="0" borderId="4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shrinkToFit="1"/>
    </xf>
    <xf numFmtId="0" fontId="3" fillId="0" borderId="5" xfId="0" quotePrefix="1" applyFont="1" applyBorder="1" applyAlignment="1">
      <alignment horizontal="center" vertical="center" shrinkToFit="1"/>
    </xf>
    <xf numFmtId="0" fontId="5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/>
    <xf numFmtId="49" fontId="14" fillId="0" borderId="0" xfId="0" applyNumberFormat="1" applyFont="1"/>
    <xf numFmtId="0" fontId="19" fillId="0" borderId="0" xfId="0" applyFont="1"/>
    <xf numFmtId="0" fontId="19" fillId="0" borderId="21" xfId="0" applyFont="1" applyBorder="1" applyAlignment="1">
      <alignment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right" vertical="center" indent="1"/>
    </xf>
    <xf numFmtId="0" fontId="14" fillId="0" borderId="2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right" vertical="center" indent="1"/>
    </xf>
    <xf numFmtId="0" fontId="14" fillId="0" borderId="2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right" vertical="center" indent="1"/>
    </xf>
    <xf numFmtId="0" fontId="14" fillId="0" borderId="13" xfId="0" applyFont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14" fontId="14" fillId="0" borderId="0" xfId="0" applyNumberFormat="1" applyFont="1"/>
    <xf numFmtId="0" fontId="14" fillId="0" borderId="2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4" fontId="14" fillId="0" borderId="30" xfId="0" applyNumberFormat="1" applyFont="1" applyBorder="1" applyAlignment="1">
      <alignment horizontal="center" vertical="center" wrapText="1"/>
    </xf>
    <xf numFmtId="164" fontId="14" fillId="0" borderId="3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4" fillId="2" borderId="20" xfId="0" applyFont="1" applyFill="1" applyBorder="1" applyAlignment="1">
      <alignment horizontal="justify" vertical="center"/>
    </xf>
    <xf numFmtId="0" fontId="5" fillId="0" borderId="2" xfId="0" applyFont="1" applyBorder="1" applyAlignment="1">
      <alignment vertical="center" shrinkToFit="1"/>
    </xf>
    <xf numFmtId="0" fontId="5" fillId="0" borderId="5" xfId="0" applyFont="1" applyBorder="1" applyAlignment="1">
      <alignment horizontal="justify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 shrinkToFit="1"/>
    </xf>
    <xf numFmtId="0" fontId="24" fillId="0" borderId="32" xfId="0" applyFont="1" applyBorder="1" applyAlignment="1">
      <alignment vertical="center"/>
    </xf>
    <xf numFmtId="0" fontId="3" fillId="0" borderId="33" xfId="0" applyFont="1" applyBorder="1" applyAlignment="1">
      <alignment horizontal="right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24" fillId="3" borderId="36" xfId="0" applyFont="1" applyFill="1" applyBorder="1" applyAlignment="1">
      <alignment vertical="center"/>
    </xf>
    <xf numFmtId="0" fontId="24" fillId="3" borderId="36" xfId="1" applyFont="1" applyFill="1" applyBorder="1" applyAlignment="1">
      <alignment horizont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0" fontId="24" fillId="3" borderId="39" xfId="0" applyFont="1" applyFill="1" applyBorder="1" applyAlignment="1">
      <alignment vertical="center"/>
    </xf>
    <xf numFmtId="0" fontId="5" fillId="0" borderId="38" xfId="0" applyFont="1" applyBorder="1" applyAlignment="1">
      <alignment horizontal="right" vertical="center" shrinkToFit="1"/>
    </xf>
    <xf numFmtId="0" fontId="24" fillId="0" borderId="40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44" xfId="0" applyFont="1" applyBorder="1" applyAlignment="1">
      <alignment vertical="center" shrinkToFit="1"/>
    </xf>
    <xf numFmtId="0" fontId="3" fillId="0" borderId="44" xfId="0" applyFont="1" applyBorder="1" applyAlignment="1">
      <alignment horizontal="center" vertical="center" shrinkToFit="1"/>
    </xf>
    <xf numFmtId="0" fontId="3" fillId="0" borderId="44" xfId="0" applyFont="1" applyBorder="1" applyAlignment="1">
      <alignment vertical="center" shrinkToFit="1"/>
    </xf>
    <xf numFmtId="0" fontId="3" fillId="0" borderId="44" xfId="0" applyFont="1" applyBorder="1" applyAlignment="1">
      <alignment horizontal="right" vertical="center" shrinkToFit="1"/>
    </xf>
    <xf numFmtId="0" fontId="3" fillId="0" borderId="44" xfId="0" applyFont="1" applyBorder="1" applyAlignment="1">
      <alignment horizontal="left" vertical="center" shrinkToFit="1"/>
    </xf>
    <xf numFmtId="0" fontId="14" fillId="0" borderId="31" xfId="0" applyFont="1" applyBorder="1" applyAlignment="1">
      <alignment horizontal="center" vertical="center" wrapText="1"/>
    </xf>
    <xf numFmtId="0" fontId="3" fillId="0" borderId="42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1" fillId="0" borderId="42" xfId="0" applyFont="1" applyBorder="1"/>
    <xf numFmtId="0" fontId="3" fillId="0" borderId="45" xfId="0" applyFont="1" applyBorder="1" applyAlignment="1">
      <alignment horizontal="center" vertical="center"/>
    </xf>
    <xf numFmtId="0" fontId="0" fillId="0" borderId="42" xfId="0" applyBorder="1"/>
    <xf numFmtId="0" fontId="3" fillId="0" borderId="46" xfId="0" applyFont="1" applyBorder="1" applyAlignment="1">
      <alignment vertical="center"/>
    </xf>
    <xf numFmtId="0" fontId="5" fillId="0" borderId="46" xfId="0" applyFont="1" applyBorder="1" applyAlignment="1">
      <alignment horizontal="center" vertical="center"/>
    </xf>
    <xf numFmtId="0" fontId="1" fillId="0" borderId="47" xfId="0" applyFont="1" applyBorder="1"/>
    <xf numFmtId="0" fontId="1" fillId="0" borderId="38" xfId="0" applyFont="1" applyBorder="1" applyAlignment="1">
      <alignment horizontal="center"/>
    </xf>
    <xf numFmtId="0" fontId="1" fillId="0" borderId="48" xfId="0" quotePrefix="1" applyFont="1" applyBorder="1" applyAlignment="1">
      <alignment horizontal="center"/>
    </xf>
    <xf numFmtId="0" fontId="1" fillId="0" borderId="38" xfId="0" applyFont="1" applyBorder="1" applyAlignment="1">
      <alignment horizontal="left"/>
    </xf>
    <xf numFmtId="0" fontId="5" fillId="0" borderId="45" xfId="0" applyFont="1" applyBorder="1" applyAlignment="1">
      <alignment horizontal="right" vertical="center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45" xfId="0" applyFont="1" applyBorder="1" applyAlignment="1">
      <alignment vertical="center"/>
    </xf>
    <xf numFmtId="0" fontId="0" fillId="0" borderId="51" xfId="0" applyBorder="1"/>
    <xf numFmtId="0" fontId="0" fillId="0" borderId="4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0" borderId="2" xfId="0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 wrapText="1" shrinkToFit="1"/>
    </xf>
    <xf numFmtId="0" fontId="28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shrinkToFit="1"/>
    </xf>
    <xf numFmtId="0" fontId="3" fillId="0" borderId="53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2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2" fontId="29" fillId="0" borderId="0" xfId="0" applyNumberFormat="1" applyFont="1" applyAlignment="1">
      <alignment vertical="center" wrapText="1" shrinkToFit="1"/>
    </xf>
    <xf numFmtId="2" fontId="30" fillId="0" borderId="0" xfId="0" applyNumberFormat="1" applyFont="1" applyAlignment="1">
      <alignment vertical="center" wrapText="1" shrinkToFit="1"/>
    </xf>
    <xf numFmtId="0" fontId="5" fillId="0" borderId="0" xfId="0" applyFont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5" fillId="3" borderId="55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42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shrinkToFit="1"/>
    </xf>
    <xf numFmtId="0" fontId="3" fillId="0" borderId="58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5" fillId="6" borderId="0" xfId="0" applyFont="1" applyFill="1" applyAlignment="1">
      <alignment horizontal="center" vertical="center" shrinkToFit="1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4" fillId="0" borderId="1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A842201A-AB5F-403C-90DD-ED4170A92F06}"/>
  </cellStyles>
  <dxfs count="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5098315296319"/>
          <c:y val="9.6156975009659321E-2"/>
          <c:w val="0.77584852932851445"/>
          <c:h val="0.711561615071478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32057453715439166"/>
                  <c:y val="0.3012829943002375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CE04A16!$C$69:$C$72</c:f>
              <c:numCache>
                <c:formatCode>General</c:formatCode>
                <c:ptCount val="4"/>
                <c:pt idx="0">
                  <c:v>2.5</c:v>
                </c:pt>
                <c:pt idx="1">
                  <c:v>1.5</c:v>
                </c:pt>
                <c:pt idx="2">
                  <c:v>0.75</c:v>
                </c:pt>
                <c:pt idx="3">
                  <c:v>0</c:v>
                </c:pt>
              </c:numCache>
            </c:numRef>
          </c:xVal>
          <c:yVal>
            <c:numRef>
              <c:f>CE04A16!$G$69:$G$72</c:f>
              <c:numCache>
                <c:formatCode>General</c:formatCode>
                <c:ptCount val="4"/>
                <c:pt idx="0">
                  <c:v>1.7636999999999998</c:v>
                </c:pt>
                <c:pt idx="1">
                  <c:v>0.92449999999999999</c:v>
                </c:pt>
                <c:pt idx="2">
                  <c:v>0.55279999999999996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E-400B-B9CE-3F70E6DD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43519"/>
        <c:axId val="1"/>
      </c:scatterChart>
      <c:valAx>
        <c:axId val="1132343519"/>
        <c:scaling>
          <c:orientation val="minMax"/>
          <c:max val="2.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LDH kU/L</a:t>
                </a:r>
              </a:p>
            </c:rich>
          </c:tx>
          <c:layout>
            <c:manualLayout>
              <c:xMode val="edge"/>
              <c:yMode val="edge"/>
              <c:x val="0.45405462778691119"/>
              <c:y val="0.85499831751800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∆∆OD 565nm</a:t>
                </a:r>
              </a:p>
            </c:rich>
          </c:tx>
          <c:layout>
            <c:manualLayout>
              <c:xMode val="edge"/>
              <c:yMode val="edge"/>
              <c:x val="3.4759193562343166E-2"/>
              <c:y val="0.35159734840837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23435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53</xdr:row>
      <xdr:rowOff>85725</xdr:rowOff>
    </xdr:from>
    <xdr:to>
      <xdr:col>12</xdr:col>
      <xdr:colOff>304800</xdr:colOff>
      <xdr:row>70</xdr:row>
      <xdr:rowOff>28575</xdr:rowOff>
    </xdr:to>
    <xdr:graphicFrame macro="">
      <xdr:nvGraphicFramePr>
        <xdr:cNvPr id="2134" name="Chart 1">
          <a:extLst>
            <a:ext uri="{FF2B5EF4-FFF2-40B4-BE49-F238E27FC236}">
              <a16:creationId xmlns:a16="http://schemas.microsoft.com/office/drawing/2014/main" id="{DB36FEE3-F440-1318-4366-7830F94B8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104775</xdr:rowOff>
    </xdr:from>
    <xdr:to>
      <xdr:col>0</xdr:col>
      <xdr:colOff>1057275</xdr:colOff>
      <xdr:row>29</xdr:row>
      <xdr:rowOff>47625</xdr:rowOff>
    </xdr:to>
    <xdr:pic>
      <xdr:nvPicPr>
        <xdr:cNvPr id="1225" name="Picture 1">
          <a:extLst>
            <a:ext uri="{FF2B5EF4-FFF2-40B4-BE49-F238E27FC236}">
              <a16:creationId xmlns:a16="http://schemas.microsoft.com/office/drawing/2014/main" id="{37DEDBCE-16A6-A99C-455D-8EA901D0A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33925"/>
          <a:ext cx="809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0</xdr:colOff>
      <xdr:row>8</xdr:row>
      <xdr:rowOff>0</xdr:rowOff>
    </xdr:to>
    <xdr:pic>
      <xdr:nvPicPr>
        <xdr:cNvPr id="1226" name="Picture 2">
          <a:extLst>
            <a:ext uri="{FF2B5EF4-FFF2-40B4-BE49-F238E27FC236}">
              <a16:creationId xmlns:a16="http://schemas.microsoft.com/office/drawing/2014/main" id="{1002589B-25D5-0C51-78C8-966F7913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5981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40E4-A2C3-4B1E-BDCF-9D63963974BD}">
  <dimension ref="A1:P88"/>
  <sheetViews>
    <sheetView tabSelected="1" zoomScaleNormal="100" workbookViewId="0">
      <selection activeCell="I5" sqref="I5"/>
    </sheetView>
  </sheetViews>
  <sheetFormatPr defaultColWidth="10.75" defaultRowHeight="12.75" x14ac:dyDescent="0.2"/>
  <cols>
    <col min="1" max="1" width="18.125" style="1" customWidth="1"/>
    <col min="2" max="2" width="9.25" style="13" customWidth="1"/>
    <col min="3" max="3" width="10.125" style="1" customWidth="1"/>
    <col min="4" max="4" width="11.375" style="1" customWidth="1"/>
    <col min="5" max="5" width="11.625" style="2" customWidth="1"/>
    <col min="6" max="6" width="10.125" style="1" customWidth="1"/>
    <col min="7" max="7" width="10" style="2" customWidth="1"/>
    <col min="8" max="8" width="12.375" style="32" customWidth="1"/>
    <col min="9" max="9" width="11.75" style="1" customWidth="1"/>
    <col min="10" max="10" width="9.375" style="1" customWidth="1"/>
    <col min="11" max="11" width="11.375" style="1" customWidth="1"/>
    <col min="12" max="12" width="10.75" style="1" customWidth="1"/>
    <col min="13" max="13" width="6.375" style="1" customWidth="1"/>
    <col min="14" max="16384" width="10.75" style="1"/>
  </cols>
  <sheetData>
    <row r="1" spans="1:16" ht="27" customHeight="1" x14ac:dyDescent="0.2">
      <c r="A1" s="165" t="s">
        <v>151</v>
      </c>
      <c r="B1" s="166" t="s">
        <v>152</v>
      </c>
      <c r="C1" s="165"/>
      <c r="D1" s="165"/>
      <c r="E1" s="165"/>
      <c r="F1" s="165"/>
      <c r="G1" s="165"/>
      <c r="H1" s="165"/>
      <c r="I1" s="165"/>
      <c r="J1" s="167"/>
      <c r="K1" s="167"/>
      <c r="L1" s="165"/>
    </row>
    <row r="2" spans="1:16" ht="15" customHeight="1" x14ac:dyDescent="0.2">
      <c r="A2" s="31" t="s">
        <v>36</v>
      </c>
      <c r="B2" s="52">
        <v>39056</v>
      </c>
      <c r="D2" s="64" t="s">
        <v>46</v>
      </c>
      <c r="E2" s="108" t="s">
        <v>104</v>
      </c>
      <c r="H2" s="1"/>
      <c r="J2" s="168" t="s">
        <v>34</v>
      </c>
      <c r="K2" s="169">
        <v>45292</v>
      </c>
      <c r="L2" s="8"/>
      <c r="M2" s="71" t="s">
        <v>54</v>
      </c>
    </row>
    <row r="3" spans="1:16" ht="19.5" customHeight="1" thickBot="1" x14ac:dyDescent="0.25">
      <c r="A3" s="109" t="s">
        <v>0</v>
      </c>
      <c r="B3" s="65" t="s">
        <v>1</v>
      </c>
      <c r="C3" s="176" t="s">
        <v>2</v>
      </c>
      <c r="D3" s="177"/>
      <c r="E3" s="66" t="s">
        <v>3</v>
      </c>
      <c r="F3" s="106" t="s">
        <v>73</v>
      </c>
      <c r="G3" s="106" t="s">
        <v>121</v>
      </c>
      <c r="H3" s="107" t="s">
        <v>72</v>
      </c>
      <c r="I3" s="105">
        <v>15</v>
      </c>
      <c r="J3" s="168" t="s">
        <v>53</v>
      </c>
      <c r="K3" s="170" t="str">
        <f>LOOKUP(YEAR(K2),{2021,"CB";2022,"CC";2023,"CD";2024,"CE";2025,"CF";2026,"CG";2027,"CH";2028,"CI";2029,"CJ";2030,"CK"})&amp;TEXT(K2,"mm")&amp;"A"&amp;TEXT(K2,"dd")</f>
        <v>CE01A01</v>
      </c>
      <c r="L3" s="8"/>
      <c r="M3" s="71" t="s">
        <v>55</v>
      </c>
    </row>
    <row r="4" spans="1:16" ht="15" customHeight="1" x14ac:dyDescent="0.2">
      <c r="A4" s="21" t="s">
        <v>82</v>
      </c>
      <c r="B4" s="4" t="s">
        <v>23</v>
      </c>
      <c r="C4" s="174" t="s">
        <v>24</v>
      </c>
      <c r="D4" s="175"/>
      <c r="E4" s="17" t="s">
        <v>4</v>
      </c>
      <c r="F4" s="17" t="s">
        <v>4</v>
      </c>
      <c r="G4" s="114" t="s">
        <v>122</v>
      </c>
      <c r="H4" s="173"/>
      <c r="I4" s="13" t="s">
        <v>135</v>
      </c>
      <c r="J4" s="107" t="s">
        <v>35</v>
      </c>
      <c r="K4" s="72" t="s">
        <v>153</v>
      </c>
      <c r="L4" s="8"/>
      <c r="M4" s="8"/>
    </row>
    <row r="5" spans="1:16" ht="15" customHeight="1" x14ac:dyDescent="0.2">
      <c r="A5" s="110" t="s">
        <v>25</v>
      </c>
      <c r="B5" s="4" t="s">
        <v>27</v>
      </c>
      <c r="C5" s="174" t="s">
        <v>76</v>
      </c>
      <c r="D5" s="175"/>
      <c r="E5" s="17" t="s">
        <v>4</v>
      </c>
      <c r="F5" s="17" t="s">
        <v>77</v>
      </c>
      <c r="G5" s="55" t="s">
        <v>123</v>
      </c>
      <c r="H5" s="107" t="s">
        <v>71</v>
      </c>
      <c r="I5" s="104">
        <v>56</v>
      </c>
      <c r="J5" s="171" t="s">
        <v>154</v>
      </c>
      <c r="K5" s="172">
        <f>EDATE(K2,I3)</f>
        <v>45748</v>
      </c>
      <c r="L5" s="8"/>
      <c r="M5" s="8"/>
    </row>
    <row r="6" spans="1:16" ht="22.7" customHeight="1" x14ac:dyDescent="0.2">
      <c r="A6" s="21" t="s">
        <v>79</v>
      </c>
      <c r="B6" s="4" t="s">
        <v>80</v>
      </c>
      <c r="C6" s="178" t="s">
        <v>81</v>
      </c>
      <c r="D6" s="179"/>
      <c r="E6" s="17" t="s">
        <v>4</v>
      </c>
      <c r="F6" s="17" t="s">
        <v>4</v>
      </c>
      <c r="G6" s="160" t="s">
        <v>125</v>
      </c>
      <c r="H6" s="1"/>
      <c r="J6" s="171" t="s">
        <v>74</v>
      </c>
      <c r="K6" s="33" t="s">
        <v>150</v>
      </c>
      <c r="L6" s="8"/>
      <c r="M6" s="8"/>
    </row>
    <row r="7" spans="1:16" ht="15" customHeight="1" x14ac:dyDescent="0.2">
      <c r="A7" s="21" t="s">
        <v>26</v>
      </c>
      <c r="B7" s="4" t="s">
        <v>5</v>
      </c>
      <c r="C7" s="174" t="s">
        <v>76</v>
      </c>
      <c r="D7" s="175"/>
      <c r="E7" s="17" t="s">
        <v>4</v>
      </c>
      <c r="F7" s="17" t="s">
        <v>4</v>
      </c>
      <c r="G7" s="159" t="s">
        <v>124</v>
      </c>
      <c r="H7" s="1"/>
      <c r="J7" s="171" t="s">
        <v>34</v>
      </c>
      <c r="K7" s="169">
        <v>45293</v>
      </c>
    </row>
    <row r="8" spans="1:16" ht="15" customHeight="1" x14ac:dyDescent="0.2">
      <c r="A8" s="111" t="s">
        <v>28</v>
      </c>
      <c r="B8" s="67" t="s">
        <v>27</v>
      </c>
      <c r="C8" s="180" t="s">
        <v>76</v>
      </c>
      <c r="D8" s="181"/>
      <c r="E8" s="68" t="s">
        <v>4</v>
      </c>
      <c r="F8" s="68" t="s">
        <v>4</v>
      </c>
      <c r="G8" s="25" t="s">
        <v>123</v>
      </c>
      <c r="H8" s="1"/>
      <c r="J8" s="171" t="s">
        <v>75</v>
      </c>
      <c r="K8" s="33" t="s">
        <v>150</v>
      </c>
    </row>
    <row r="9" spans="1:16" ht="18.75" customHeight="1" x14ac:dyDescent="0.2">
      <c r="A9" s="3"/>
      <c r="C9" s="13"/>
      <c r="D9" s="43"/>
      <c r="H9" s="1"/>
      <c r="J9" s="171" t="s">
        <v>34</v>
      </c>
      <c r="K9" s="169">
        <v>45294</v>
      </c>
    </row>
    <row r="10" spans="1:16" ht="12" customHeight="1" x14ac:dyDescent="0.2">
      <c r="A10" s="3"/>
      <c r="H10" s="1"/>
    </row>
    <row r="11" spans="1:16" s="8" customFormat="1" ht="15" customHeight="1" thickBot="1" x14ac:dyDescent="0.25">
      <c r="A11" s="48" t="s">
        <v>6</v>
      </c>
      <c r="B11" s="62" t="str">
        <f>A4</f>
        <v>Substrate Buffer</v>
      </c>
      <c r="C11" s="30"/>
      <c r="D11" s="16"/>
      <c r="E11" s="30" t="s">
        <v>7</v>
      </c>
      <c r="F11" s="49"/>
      <c r="G11" s="54" t="s">
        <v>129</v>
      </c>
      <c r="H11" s="47"/>
      <c r="I11" s="16"/>
      <c r="J11" s="16"/>
      <c r="K11" s="16"/>
      <c r="L11" s="16"/>
      <c r="M11" s="16"/>
      <c r="N11" s="8" t="s">
        <v>146</v>
      </c>
    </row>
    <row r="12" spans="1:16" ht="15" customHeight="1" x14ac:dyDescent="0.2">
      <c r="A12" s="182" t="s">
        <v>8</v>
      </c>
      <c r="B12" s="183"/>
      <c r="C12" s="183"/>
      <c r="D12" s="183"/>
      <c r="E12" s="183"/>
      <c r="F12" s="183"/>
      <c r="G12" s="44"/>
      <c r="H12" s="46"/>
      <c r="I12" s="188" t="s">
        <v>9</v>
      </c>
      <c r="J12" s="188"/>
      <c r="K12" s="188"/>
      <c r="L12" s="188"/>
      <c r="M12" s="189"/>
    </row>
    <row r="13" spans="1:16" s="9" customFormat="1" ht="24.75" customHeight="1" thickBot="1" x14ac:dyDescent="0.25">
      <c r="A13" s="38" t="s">
        <v>10</v>
      </c>
      <c r="B13" s="38" t="s">
        <v>11</v>
      </c>
      <c r="C13" s="39" t="s">
        <v>12</v>
      </c>
      <c r="D13" s="38" t="s">
        <v>13</v>
      </c>
      <c r="E13" s="38" t="s">
        <v>14</v>
      </c>
      <c r="F13" s="38" t="s">
        <v>133</v>
      </c>
      <c r="G13" s="40" t="s">
        <v>15</v>
      </c>
      <c r="H13" s="41" t="s">
        <v>16</v>
      </c>
      <c r="I13" s="42" t="s">
        <v>11</v>
      </c>
      <c r="J13" s="38" t="s">
        <v>12</v>
      </c>
      <c r="K13" s="38" t="s">
        <v>17</v>
      </c>
      <c r="L13" s="40" t="s">
        <v>15</v>
      </c>
      <c r="M13" s="39" t="s">
        <v>16</v>
      </c>
    </row>
    <row r="14" spans="1:16" ht="24.75" customHeight="1" x14ac:dyDescent="0.2">
      <c r="A14" s="19" t="s">
        <v>29</v>
      </c>
      <c r="B14" s="10"/>
      <c r="C14" s="20" t="s">
        <v>30</v>
      </c>
      <c r="D14" s="10" t="s">
        <v>49</v>
      </c>
      <c r="E14" s="10">
        <v>121.14</v>
      </c>
      <c r="F14" s="160" t="s">
        <v>130</v>
      </c>
      <c r="G14" s="2">
        <v>240</v>
      </c>
      <c r="H14" s="34" t="s">
        <v>18</v>
      </c>
      <c r="I14" s="11" t="s">
        <v>78</v>
      </c>
      <c r="J14" s="10" t="s">
        <v>147</v>
      </c>
      <c r="K14" s="10">
        <v>240325</v>
      </c>
      <c r="L14" s="12">
        <v>240</v>
      </c>
      <c r="M14" s="112" t="s">
        <v>18</v>
      </c>
      <c r="O14" s="13"/>
      <c r="P14" s="13"/>
    </row>
    <row r="15" spans="1:16" ht="24.75" customHeight="1" x14ac:dyDescent="0.2">
      <c r="A15" s="21" t="s">
        <v>31</v>
      </c>
      <c r="B15" s="10" t="s">
        <v>47</v>
      </c>
      <c r="C15" s="20" t="s">
        <v>48</v>
      </c>
      <c r="D15" s="10" t="s">
        <v>22</v>
      </c>
      <c r="E15" s="10">
        <v>96.01</v>
      </c>
      <c r="F15" s="10" t="s">
        <v>131</v>
      </c>
      <c r="G15" s="2">
        <v>5.75</v>
      </c>
      <c r="H15" s="34" t="s">
        <v>20</v>
      </c>
      <c r="I15" s="11" t="s">
        <v>19</v>
      </c>
      <c r="J15" s="10" t="s">
        <v>148</v>
      </c>
      <c r="K15" s="10" t="s">
        <v>149</v>
      </c>
      <c r="L15" s="12">
        <v>5.7506000000000004</v>
      </c>
      <c r="M15" s="112" t="s">
        <v>20</v>
      </c>
      <c r="O15" s="13"/>
      <c r="P15" s="13"/>
    </row>
    <row r="16" spans="1:16" ht="24.75" customHeight="1" x14ac:dyDescent="0.2">
      <c r="A16" s="22" t="s">
        <v>21</v>
      </c>
      <c r="B16" s="18"/>
      <c r="C16" s="24"/>
      <c r="D16" s="23"/>
      <c r="E16" s="25"/>
      <c r="F16" s="18"/>
      <c r="G16" s="26" t="s">
        <v>128</v>
      </c>
      <c r="H16" s="35" t="s">
        <v>18</v>
      </c>
      <c r="I16" s="27"/>
      <c r="J16" s="18"/>
      <c r="K16" s="18"/>
      <c r="L16" s="28" t="s">
        <v>128</v>
      </c>
      <c r="M16" s="113" t="s">
        <v>18</v>
      </c>
      <c r="N16" s="2"/>
    </row>
    <row r="17" spans="1:14" x14ac:dyDescent="0.2">
      <c r="A17" s="6" t="s">
        <v>32</v>
      </c>
      <c r="B17" s="53"/>
      <c r="C17" s="6"/>
      <c r="D17" s="7"/>
      <c r="E17" s="8"/>
      <c r="F17" s="7"/>
      <c r="G17" s="8"/>
      <c r="H17" s="33"/>
      <c r="I17" s="13"/>
      <c r="J17" s="13"/>
      <c r="K17" s="13"/>
      <c r="L17" s="13"/>
      <c r="M17" s="13"/>
    </row>
    <row r="18" spans="1:14" ht="9.75" customHeight="1" x14ac:dyDescent="0.2">
      <c r="A18" s="6"/>
      <c r="B18" s="53"/>
      <c r="C18" s="6"/>
      <c r="D18" s="7"/>
      <c r="E18" s="8"/>
      <c r="F18" s="7"/>
      <c r="G18" s="8"/>
      <c r="H18" s="33"/>
      <c r="I18" s="13"/>
      <c r="J18" s="13"/>
      <c r="K18" s="13"/>
      <c r="L18" s="13"/>
      <c r="M18" s="13"/>
    </row>
    <row r="19" spans="1:14" ht="9.75" customHeight="1" x14ac:dyDescent="0.2">
      <c r="A19" s="37"/>
      <c r="F19" s="13"/>
      <c r="H19" s="13"/>
    </row>
    <row r="20" spans="1:14" ht="9.75" customHeight="1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</row>
    <row r="21" spans="1:14" ht="9.75" customHeight="1" x14ac:dyDescent="0.2">
      <c r="A21" s="5"/>
      <c r="H21" s="1"/>
    </row>
    <row r="22" spans="1:14" s="8" customFormat="1" ht="18.75" thickBot="1" x14ac:dyDescent="0.25">
      <c r="A22" s="69" t="s">
        <v>6</v>
      </c>
      <c r="B22" s="62" t="str">
        <f>A8</f>
        <v>MTT Solution</v>
      </c>
      <c r="C22" s="16"/>
      <c r="D22" s="16"/>
      <c r="E22" s="30" t="s">
        <v>37</v>
      </c>
      <c r="F22" s="70"/>
      <c r="G22" s="54" t="s">
        <v>126</v>
      </c>
      <c r="H22" s="16"/>
      <c r="I22" s="16"/>
      <c r="J22" s="16"/>
      <c r="K22" s="16"/>
      <c r="L22" s="16"/>
      <c r="M22" s="16"/>
      <c r="N22" s="8" t="s">
        <v>142</v>
      </c>
    </row>
    <row r="23" spans="1:14" s="8" customFormat="1" x14ac:dyDescent="0.2">
      <c r="A23" s="182" t="s">
        <v>8</v>
      </c>
      <c r="B23" s="183"/>
      <c r="C23" s="183"/>
      <c r="D23" s="183"/>
      <c r="E23" s="183"/>
      <c r="F23" s="183"/>
      <c r="G23" s="44"/>
      <c r="H23" s="45"/>
      <c r="I23" s="183" t="s">
        <v>9</v>
      </c>
      <c r="J23" s="183"/>
      <c r="K23" s="183"/>
      <c r="L23" s="183"/>
      <c r="M23" s="184"/>
    </row>
    <row r="24" spans="1:14" s="8" customFormat="1" ht="24.75" customHeight="1" thickBot="1" x14ac:dyDescent="0.25">
      <c r="A24" s="38" t="s">
        <v>10</v>
      </c>
      <c r="B24" s="38" t="s">
        <v>11</v>
      </c>
      <c r="C24" s="39" t="s">
        <v>12</v>
      </c>
      <c r="D24" s="38" t="s">
        <v>13</v>
      </c>
      <c r="E24" s="38" t="s">
        <v>14</v>
      </c>
      <c r="F24" s="38" t="s">
        <v>133</v>
      </c>
      <c r="G24" s="40" t="s">
        <v>15</v>
      </c>
      <c r="H24" s="41" t="s">
        <v>16</v>
      </c>
      <c r="I24" s="42" t="s">
        <v>11</v>
      </c>
      <c r="J24" s="38" t="s">
        <v>12</v>
      </c>
      <c r="K24" s="38" t="s">
        <v>17</v>
      </c>
      <c r="L24" s="40" t="s">
        <v>15</v>
      </c>
      <c r="M24" s="39" t="s">
        <v>16</v>
      </c>
    </row>
    <row r="25" spans="1:14" s="8" customFormat="1" ht="24.75" customHeight="1" x14ac:dyDescent="0.2">
      <c r="A25" s="21" t="s">
        <v>33</v>
      </c>
      <c r="B25" s="55" t="s">
        <v>51</v>
      </c>
      <c r="C25" s="20" t="s">
        <v>52</v>
      </c>
      <c r="D25" s="10" t="s">
        <v>50</v>
      </c>
      <c r="E25" s="10">
        <v>414.32</v>
      </c>
      <c r="F25" s="50" t="s">
        <v>132</v>
      </c>
      <c r="G25" s="2">
        <v>13.263</v>
      </c>
      <c r="H25" s="34" t="s">
        <v>20</v>
      </c>
      <c r="I25" s="55" t="s">
        <v>51</v>
      </c>
      <c r="J25" s="20" t="s">
        <v>52</v>
      </c>
      <c r="K25" s="10" t="s">
        <v>143</v>
      </c>
      <c r="L25" s="13">
        <v>6.5472999999999999</v>
      </c>
      <c r="M25" s="20" t="s">
        <v>20</v>
      </c>
    </row>
    <row r="26" spans="1:14" ht="24.75" customHeight="1" x14ac:dyDescent="0.2">
      <c r="A26" s="29" t="s">
        <v>21</v>
      </c>
      <c r="B26" s="18"/>
      <c r="C26" s="24"/>
      <c r="D26" s="23"/>
      <c r="E26" s="25"/>
      <c r="F26" s="23"/>
      <c r="G26" s="26" t="s">
        <v>127</v>
      </c>
      <c r="H26" s="35" t="s">
        <v>18</v>
      </c>
      <c r="I26" s="27"/>
      <c r="J26" s="18"/>
      <c r="K26" s="18"/>
      <c r="L26" s="67" t="s">
        <v>144</v>
      </c>
      <c r="M26" s="162" t="s">
        <v>18</v>
      </c>
    </row>
    <row r="27" spans="1:14" ht="24.75" customHeight="1" x14ac:dyDescent="0.2">
      <c r="A27" s="37"/>
      <c r="I27" s="199" t="s">
        <v>145</v>
      </c>
      <c r="J27" s="200"/>
      <c r="K27" s="200"/>
      <c r="L27" s="200"/>
      <c r="M27" s="201"/>
    </row>
    <row r="28" spans="1:14" ht="9.75" customHeight="1" x14ac:dyDescent="0.2">
      <c r="A28" s="6"/>
    </row>
    <row r="29" spans="1:14" ht="9.75" customHeight="1" x14ac:dyDescent="0.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</row>
    <row r="30" spans="1:14" s="8" customFormat="1" ht="18" customHeight="1" thickBot="1" x14ac:dyDescent="0.25">
      <c r="A30" s="5"/>
      <c r="B30" s="13"/>
      <c r="C30" s="1"/>
      <c r="D30" s="1"/>
      <c r="E30" s="2"/>
      <c r="F30" s="1"/>
      <c r="G30" s="2"/>
      <c r="H30" s="32"/>
      <c r="I30" s="1"/>
      <c r="J30" s="1"/>
      <c r="K30" s="1"/>
      <c r="L30" s="1"/>
      <c r="M30" s="1"/>
    </row>
    <row r="31" spans="1:14" ht="3" customHeight="1" thickBot="1" x14ac:dyDescent="0.25">
      <c r="A31" s="134"/>
      <c r="B31" s="135"/>
      <c r="C31" s="136"/>
      <c r="D31" s="136"/>
      <c r="E31" s="137"/>
      <c r="F31" s="136"/>
      <c r="G31" s="137"/>
      <c r="H31" s="138"/>
      <c r="I31" s="136"/>
      <c r="J31" s="136"/>
      <c r="K31" s="136"/>
      <c r="L31" s="136"/>
      <c r="M31" s="136"/>
    </row>
    <row r="32" spans="1:14" x14ac:dyDescent="0.2">
      <c r="A32" s="5"/>
    </row>
    <row r="33" spans="1:13" x14ac:dyDescent="0.2">
      <c r="A33" s="185" t="s">
        <v>38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</row>
    <row r="34" spans="1:13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</row>
    <row r="35" spans="1:13" x14ac:dyDescent="0.2">
      <c r="A35" s="5"/>
    </row>
    <row r="36" spans="1:13" x14ac:dyDescent="0.2">
      <c r="B36" s="14" t="s">
        <v>118</v>
      </c>
      <c r="C36" s="8"/>
      <c r="D36" s="8"/>
      <c r="E36" s="7"/>
      <c r="F36" s="8"/>
      <c r="G36" s="7"/>
      <c r="H36" s="33"/>
      <c r="I36" s="8"/>
      <c r="J36" s="8"/>
      <c r="K36" s="8"/>
      <c r="L36" s="8"/>
      <c r="M36" s="8"/>
    </row>
    <row r="37" spans="1:13" x14ac:dyDescent="0.2">
      <c r="B37" s="14"/>
      <c r="C37" s="8" t="s">
        <v>116</v>
      </c>
      <c r="D37" s="8"/>
      <c r="E37" s="7"/>
      <c r="F37" s="8"/>
      <c r="G37" s="7"/>
      <c r="H37" s="33"/>
      <c r="I37" s="8"/>
      <c r="J37" s="8"/>
      <c r="K37" s="8"/>
      <c r="L37" s="8"/>
      <c r="M37" s="8"/>
    </row>
    <row r="38" spans="1:13" x14ac:dyDescent="0.2">
      <c r="A38" s="14"/>
      <c r="B38" s="15"/>
      <c r="C38" s="8"/>
      <c r="D38" s="8"/>
      <c r="E38" s="7"/>
      <c r="F38" s="8"/>
      <c r="G38" s="7"/>
      <c r="H38" s="33"/>
      <c r="I38" s="8"/>
      <c r="J38" s="8"/>
      <c r="K38" s="8"/>
      <c r="L38" s="8"/>
      <c r="M38" s="8"/>
    </row>
    <row r="39" spans="1:13" x14ac:dyDescent="0.2">
      <c r="B39" s="14" t="s">
        <v>93</v>
      </c>
      <c r="C39" s="8"/>
      <c r="D39" s="8"/>
      <c r="E39" s="7"/>
      <c r="F39" s="8"/>
      <c r="G39" s="7"/>
      <c r="H39" s="33"/>
      <c r="I39" s="8"/>
      <c r="J39" s="8"/>
      <c r="K39" s="8"/>
      <c r="L39" s="8"/>
      <c r="M39" s="8"/>
    </row>
    <row r="40" spans="1:13" x14ac:dyDescent="0.2">
      <c r="A40" s="14"/>
      <c r="B40" s="15"/>
      <c r="C40" s="8"/>
      <c r="D40" s="8"/>
      <c r="E40" s="7"/>
      <c r="F40" s="8"/>
      <c r="G40" s="7"/>
      <c r="H40" s="33"/>
      <c r="I40" s="8"/>
      <c r="J40" s="8"/>
      <c r="K40" s="8"/>
      <c r="L40" s="8"/>
      <c r="M40" s="8"/>
    </row>
    <row r="41" spans="1:13" x14ac:dyDescent="0.2">
      <c r="A41" s="14"/>
      <c r="B41" s="14" t="s">
        <v>119</v>
      </c>
      <c r="C41" s="15"/>
      <c r="D41" s="8"/>
      <c r="E41" s="7"/>
      <c r="F41" s="8"/>
      <c r="G41" s="7"/>
      <c r="H41" s="33"/>
      <c r="I41" s="8"/>
      <c r="J41" s="8"/>
      <c r="K41" s="8"/>
      <c r="L41" s="161" t="s">
        <v>141</v>
      </c>
      <c r="M41" s="8"/>
    </row>
    <row r="42" spans="1:13" x14ac:dyDescent="0.2">
      <c r="A42" s="14"/>
      <c r="B42" s="8"/>
      <c r="C42" s="33" t="s">
        <v>92</v>
      </c>
      <c r="E42" s="7"/>
      <c r="F42" s="8"/>
      <c r="G42" s="7"/>
      <c r="H42" s="33"/>
      <c r="I42" s="8"/>
      <c r="J42" s="8"/>
      <c r="K42" s="8"/>
      <c r="L42" s="8"/>
      <c r="M42" s="8"/>
    </row>
    <row r="43" spans="1:13" x14ac:dyDescent="0.2">
      <c r="A43" s="14"/>
      <c r="B43" s="15"/>
      <c r="C43" s="33" t="s">
        <v>120</v>
      </c>
      <c r="E43" s="7"/>
      <c r="F43" s="8"/>
      <c r="G43" s="7"/>
      <c r="H43" s="33"/>
      <c r="I43" s="8"/>
      <c r="J43" s="8"/>
      <c r="K43" s="8"/>
      <c r="L43" s="8"/>
      <c r="M43" s="8"/>
    </row>
    <row r="44" spans="1:13" x14ac:dyDescent="0.2">
      <c r="B44" s="1"/>
      <c r="C44" s="8" t="s">
        <v>94</v>
      </c>
    </row>
    <row r="46" spans="1:13" x14ac:dyDescent="0.2">
      <c r="B46" s="133" t="s">
        <v>95</v>
      </c>
    </row>
    <row r="47" spans="1:13" x14ac:dyDescent="0.2">
      <c r="B47" s="133"/>
      <c r="C47" s="8" t="s">
        <v>91</v>
      </c>
    </row>
    <row r="48" spans="1:13" ht="13.5" thickBot="1" x14ac:dyDescent="0.25">
      <c r="A48" s="51"/>
      <c r="B48" s="59"/>
      <c r="C48" s="51"/>
      <c r="D48" s="51"/>
      <c r="E48" s="60"/>
      <c r="F48" s="51"/>
      <c r="G48" s="60"/>
      <c r="H48" s="61"/>
      <c r="I48" s="51"/>
      <c r="J48" s="51"/>
      <c r="K48" s="51"/>
      <c r="L48" s="51"/>
      <c r="M48" s="51"/>
    </row>
    <row r="49" spans="1:13" x14ac:dyDescent="0.2">
      <c r="A49" s="8"/>
      <c r="B49" s="1"/>
      <c r="C49" s="13"/>
      <c r="E49" s="1"/>
      <c r="F49" s="2"/>
      <c r="G49" s="1"/>
    </row>
    <row r="50" spans="1:13" ht="12.75" customHeight="1" x14ac:dyDescent="0.2">
      <c r="A50" s="186" t="s">
        <v>39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</row>
    <row r="51" spans="1:13" ht="12.75" customHeight="1" x14ac:dyDescent="0.2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</row>
    <row r="52" spans="1:13" x14ac:dyDescent="0.2">
      <c r="A52" s="8"/>
      <c r="B52" s="1"/>
      <c r="C52" s="13"/>
      <c r="E52" s="1"/>
      <c r="F52" s="2"/>
      <c r="G52" s="1"/>
    </row>
    <row r="53" spans="1:13" x14ac:dyDescent="0.2">
      <c r="A53" s="14" t="s">
        <v>40</v>
      </c>
      <c r="B53" s="8"/>
      <c r="C53" s="15"/>
    </row>
    <row r="54" spans="1:13" ht="15" customHeight="1" x14ac:dyDescent="0.2">
      <c r="A54" s="8"/>
      <c r="B54" s="8"/>
      <c r="C54" s="56"/>
      <c r="D54" s="6" t="s">
        <v>41</v>
      </c>
      <c r="E54" s="7"/>
      <c r="F54" s="15"/>
      <c r="G54" s="7"/>
    </row>
    <row r="55" spans="1:13" ht="15" customHeight="1" thickBot="1" x14ac:dyDescent="0.25">
      <c r="A55" s="30" t="s">
        <v>42</v>
      </c>
      <c r="B55" s="36" t="s">
        <v>43</v>
      </c>
      <c r="C55" s="15"/>
      <c r="D55" s="8"/>
      <c r="E55" s="7"/>
      <c r="F55" s="36" t="s">
        <v>44</v>
      </c>
      <c r="G55" s="36" t="s">
        <v>45</v>
      </c>
    </row>
    <row r="56" spans="1:13" ht="14.1" customHeight="1" x14ac:dyDescent="0.2">
      <c r="A56" s="8" t="str">
        <f>A4</f>
        <v>Substrate Buffer</v>
      </c>
      <c r="B56" s="8" t="s">
        <v>136</v>
      </c>
      <c r="C56" s="15"/>
      <c r="E56" s="107" t="s">
        <v>101</v>
      </c>
      <c r="F56" s="15">
        <v>0.8</v>
      </c>
      <c r="G56" s="15">
        <v>0.87</v>
      </c>
    </row>
    <row r="57" spans="1:13" ht="14.1" customHeight="1" x14ac:dyDescent="0.2">
      <c r="A57" s="8" t="str">
        <f>A5</f>
        <v>Calibrator</v>
      </c>
      <c r="B57" s="8" t="s">
        <v>137</v>
      </c>
      <c r="C57" s="15"/>
      <c r="D57" s="6"/>
      <c r="E57" s="107" t="s">
        <v>100</v>
      </c>
      <c r="F57" s="15">
        <v>0</v>
      </c>
      <c r="G57" s="15">
        <v>0.12</v>
      </c>
    </row>
    <row r="58" spans="1:13" ht="14.1" customHeight="1" x14ac:dyDescent="0.2">
      <c r="A58" s="8" t="str">
        <f>A6</f>
        <v>Diaphorase</v>
      </c>
      <c r="B58" s="8" t="s">
        <v>138</v>
      </c>
      <c r="C58" s="15"/>
      <c r="E58" s="115" t="s">
        <v>85</v>
      </c>
      <c r="F58" s="13">
        <v>0.65</v>
      </c>
      <c r="G58" s="13">
        <v>0.75</v>
      </c>
    </row>
    <row r="59" spans="1:13" ht="14.1" customHeight="1" x14ac:dyDescent="0.2">
      <c r="A59" s="8" t="str">
        <f>A7</f>
        <v>NAD Solution</v>
      </c>
      <c r="B59" s="8" t="s">
        <v>139</v>
      </c>
      <c r="C59" s="15"/>
      <c r="E59" s="115" t="s">
        <v>96</v>
      </c>
      <c r="F59" s="196">
        <v>0.99</v>
      </c>
      <c r="G59" s="196"/>
    </row>
    <row r="60" spans="1:13" ht="14.1" customHeight="1" thickBot="1" x14ac:dyDescent="0.25">
      <c r="A60" s="8" t="str">
        <f>A8</f>
        <v>MTT Solution</v>
      </c>
      <c r="B60" s="8" t="s">
        <v>140</v>
      </c>
      <c r="C60" s="15"/>
      <c r="D60" s="8"/>
      <c r="E60" s="7"/>
      <c r="F60" s="15"/>
      <c r="G60" s="7"/>
    </row>
    <row r="61" spans="1:13" ht="14.1" customHeight="1" thickTop="1" x14ac:dyDescent="0.2">
      <c r="A61" s="8" t="s">
        <v>83</v>
      </c>
      <c r="B61" s="33">
        <v>211018</v>
      </c>
      <c r="D61" s="116" t="s">
        <v>86</v>
      </c>
      <c r="E61" s="117"/>
      <c r="F61" s="118"/>
      <c r="G61" s="119"/>
      <c r="H61" s="1"/>
    </row>
    <row r="62" spans="1:13" ht="15" customHeight="1" thickBot="1" x14ac:dyDescent="0.25">
      <c r="A62" s="8"/>
      <c r="B62" s="1"/>
      <c r="D62" s="63"/>
      <c r="E62" s="7"/>
      <c r="F62" s="15"/>
      <c r="G62" s="120"/>
      <c r="H62" s="1"/>
    </row>
    <row r="63" spans="1:13" ht="15" customHeight="1" thickBot="1" x14ac:dyDescent="0.25">
      <c r="A63" s="8"/>
      <c r="B63" s="1"/>
      <c r="D63" s="63"/>
      <c r="E63" s="107" t="s">
        <v>99</v>
      </c>
      <c r="F63" s="15">
        <f>C82-C81</f>
        <v>0.84099999999999997</v>
      </c>
      <c r="G63" s="121" t="b">
        <f>AND(F63&gt;F56,F63&lt;G56)</f>
        <v>1</v>
      </c>
      <c r="H63" s="1"/>
    </row>
    <row r="64" spans="1:13" ht="15" customHeight="1" thickBot="1" x14ac:dyDescent="0.25">
      <c r="D64" s="63"/>
      <c r="E64" s="107" t="s">
        <v>98</v>
      </c>
      <c r="F64" s="15">
        <f>E72-D72</f>
        <v>-1.0000000000000286E-4</v>
      </c>
      <c r="G64" s="122" t="b">
        <f>OR(F64&gt;F57,F64&lt;F57)</f>
        <v>1</v>
      </c>
      <c r="H64" s="1"/>
    </row>
    <row r="65" spans="1:13" ht="15" customHeight="1" thickBot="1" x14ac:dyDescent="0.25">
      <c r="A65" s="8"/>
      <c r="B65" s="1"/>
      <c r="D65" s="63"/>
      <c r="E65" s="115" t="s">
        <v>84</v>
      </c>
      <c r="F65" s="15">
        <f>SLOPE(G69:G72,C69:C72)</f>
        <v>0.69023926940639269</v>
      </c>
      <c r="G65" s="121" t="b">
        <f>AND(F65&gt;F58,F65&lt;G58)</f>
        <v>1</v>
      </c>
      <c r="H65" s="1"/>
    </row>
    <row r="66" spans="1:13" ht="15" thickBot="1" x14ac:dyDescent="0.25">
      <c r="A66" s="8"/>
      <c r="B66" s="8"/>
      <c r="D66" s="123"/>
      <c r="E66" s="126" t="s">
        <v>97</v>
      </c>
      <c r="F66" s="124">
        <f>RSQ(G69:G72,C69:C72)</f>
        <v>0.99111148249457637</v>
      </c>
      <c r="G66" s="125" t="b">
        <f>OR(F66=F59,F66&gt;F59)</f>
        <v>1</v>
      </c>
      <c r="H66" s="1"/>
    </row>
    <row r="67" spans="1:13" ht="13.5" thickTop="1" x14ac:dyDescent="0.2">
      <c r="A67" s="8"/>
      <c r="B67" s="8"/>
      <c r="E67" s="1"/>
      <c r="G67" s="1"/>
      <c r="H67" s="1"/>
    </row>
    <row r="68" spans="1:13" ht="13.5" thickBot="1" x14ac:dyDescent="0.25">
      <c r="A68" s="8"/>
      <c r="B68" s="1"/>
      <c r="C68" s="54" t="s">
        <v>103</v>
      </c>
      <c r="D68" s="127" t="s">
        <v>87</v>
      </c>
      <c r="E68" s="128" t="s">
        <v>90</v>
      </c>
      <c r="F68" s="129" t="s">
        <v>88</v>
      </c>
      <c r="G68" s="128" t="s">
        <v>89</v>
      </c>
      <c r="H68" s="1"/>
    </row>
    <row r="69" spans="1:13" x14ac:dyDescent="0.2">
      <c r="A69" s="8"/>
      <c r="B69" s="1"/>
      <c r="C69" s="130">
        <v>2.5</v>
      </c>
      <c r="D69" s="163">
        <v>5.57E-2</v>
      </c>
      <c r="E69" s="13">
        <v>1.8192999999999999</v>
      </c>
      <c r="F69" s="131">
        <f>E69-D69</f>
        <v>1.7635999999999998</v>
      </c>
      <c r="G69" s="15">
        <f>F69-F72</f>
        <v>1.7636999999999998</v>
      </c>
      <c r="H69" s="1"/>
    </row>
    <row r="70" spans="1:13" x14ac:dyDescent="0.2">
      <c r="A70" s="8"/>
      <c r="B70" s="1"/>
      <c r="C70" s="130">
        <v>1.5</v>
      </c>
      <c r="D70" s="164">
        <v>4.9000000000000002E-2</v>
      </c>
      <c r="E70" s="13">
        <v>0.97340000000000004</v>
      </c>
      <c r="F70" s="131">
        <f>E70-D70</f>
        <v>0.9244</v>
      </c>
      <c r="G70" s="15">
        <f>F70-F72</f>
        <v>0.92449999999999999</v>
      </c>
      <c r="H70" s="1"/>
      <c r="J70" s="6"/>
      <c r="K70" s="57"/>
    </row>
    <row r="71" spans="1:13" x14ac:dyDescent="0.2">
      <c r="A71" s="8"/>
      <c r="B71" s="1"/>
      <c r="C71" s="130">
        <v>0.75</v>
      </c>
      <c r="D71" s="164">
        <v>4.53E-2</v>
      </c>
      <c r="E71" s="13">
        <v>0.59799999999999998</v>
      </c>
      <c r="F71" s="131">
        <f>E71-D71</f>
        <v>0.55269999999999997</v>
      </c>
      <c r="G71" s="15">
        <f>F71-F72</f>
        <v>0.55279999999999996</v>
      </c>
      <c r="H71" s="1"/>
      <c r="I71" s="15"/>
      <c r="J71" s="58"/>
      <c r="K71" s="8"/>
      <c r="L71" s="8"/>
      <c r="M71" s="8"/>
    </row>
    <row r="72" spans="1:13" x14ac:dyDescent="0.2">
      <c r="B72" s="1"/>
      <c r="C72" s="130">
        <v>0</v>
      </c>
      <c r="D72" s="164">
        <v>3.5700000000000003E-2</v>
      </c>
      <c r="E72" s="13">
        <v>3.56E-2</v>
      </c>
      <c r="F72" s="131">
        <f>E72-D72</f>
        <v>-1.0000000000000286E-4</v>
      </c>
      <c r="G72" s="15">
        <f>F72-F72</f>
        <v>0</v>
      </c>
      <c r="H72" s="1"/>
    </row>
    <row r="73" spans="1:13" x14ac:dyDescent="0.2">
      <c r="B73" s="1"/>
      <c r="E73" s="1"/>
      <c r="G73" s="1"/>
      <c r="H73" s="1"/>
    </row>
    <row r="74" spans="1:13" ht="13.5" thickBot="1" x14ac:dyDescent="0.25">
      <c r="B74" s="1"/>
      <c r="E74" s="1"/>
      <c r="G74" s="1"/>
      <c r="H74" s="1"/>
    </row>
    <row r="75" spans="1:13" x14ac:dyDescent="0.2">
      <c r="B75" s="203" t="s">
        <v>111</v>
      </c>
      <c r="C75" s="204"/>
      <c r="D75" s="204"/>
      <c r="E75" s="204"/>
      <c r="F75" s="204"/>
      <c r="G75" s="204"/>
      <c r="H75" s="204"/>
      <c r="I75" s="204"/>
      <c r="J75" s="204"/>
      <c r="K75" s="205"/>
    </row>
    <row r="76" spans="1:13" x14ac:dyDescent="0.2">
      <c r="B76" s="206"/>
      <c r="C76" s="207"/>
      <c r="D76" s="207"/>
      <c r="E76" s="207"/>
      <c r="F76" s="207"/>
      <c r="G76" s="207"/>
      <c r="H76" s="207"/>
      <c r="I76" s="207"/>
      <c r="J76" s="207"/>
      <c r="K76" s="208"/>
    </row>
    <row r="77" spans="1:13" x14ac:dyDescent="0.2">
      <c r="B77" s="140"/>
      <c r="C77" s="8"/>
      <c r="D77" s="8"/>
      <c r="E77" s="8"/>
      <c r="F77" s="8"/>
      <c r="G77" s="8"/>
      <c r="H77" s="8"/>
      <c r="I77" s="8"/>
      <c r="J77" s="8"/>
      <c r="K77" s="141"/>
    </row>
    <row r="78" spans="1:13" ht="15" x14ac:dyDescent="0.2">
      <c r="B78" s="142" t="s">
        <v>112</v>
      </c>
      <c r="C78"/>
      <c r="D78"/>
      <c r="F78" s="7"/>
      <c r="G78">
        <v>23.4</v>
      </c>
      <c r="H78" s="8"/>
      <c r="I78" s="14" t="s">
        <v>41</v>
      </c>
      <c r="J78" s="7"/>
      <c r="K78" s="143"/>
    </row>
    <row r="79" spans="1:13" ht="13.5" thickBot="1" x14ac:dyDescent="0.25">
      <c r="B79" s="144"/>
      <c r="C79"/>
      <c r="D79"/>
      <c r="E79"/>
      <c r="F79"/>
      <c r="G79"/>
      <c r="H79" s="8"/>
      <c r="I79" s="145"/>
      <c r="J79" s="54" t="s">
        <v>44</v>
      </c>
      <c r="K79" s="146" t="s">
        <v>45</v>
      </c>
    </row>
    <row r="80" spans="1:13" ht="13.5" thickBot="1" x14ac:dyDescent="0.25">
      <c r="B80" s="147" t="s">
        <v>105</v>
      </c>
      <c r="C80" s="148" t="s">
        <v>113</v>
      </c>
      <c r="D80" s="149" t="s">
        <v>106</v>
      </c>
      <c r="E80" s="150" t="s">
        <v>107</v>
      </c>
      <c r="F80" s="148"/>
      <c r="G80" s="148" t="s">
        <v>114</v>
      </c>
      <c r="H80" s="8"/>
      <c r="I80" s="151" t="s">
        <v>115</v>
      </c>
      <c r="J80" s="15">
        <v>34</v>
      </c>
      <c r="K80" s="143">
        <v>37</v>
      </c>
    </row>
    <row r="81" spans="1:11" ht="13.5" thickTop="1" x14ac:dyDescent="0.2">
      <c r="B81" s="152" t="s">
        <v>108</v>
      </c>
      <c r="C81" s="1">
        <v>6.3E-2</v>
      </c>
      <c r="D81" s="153"/>
      <c r="E81" s="154"/>
      <c r="F81" s="154"/>
      <c r="G81" s="154"/>
      <c r="H81" s="8"/>
      <c r="I81" s="155" t="s">
        <v>109</v>
      </c>
      <c r="J81" s="197"/>
      <c r="K81" s="198"/>
    </row>
    <row r="82" spans="1:11" ht="13.5" thickBot="1" x14ac:dyDescent="0.25">
      <c r="B82" s="152">
        <v>1</v>
      </c>
      <c r="C82" s="1">
        <v>0.90400000000000003</v>
      </c>
      <c r="D82" s="153">
        <f>C82-C81</f>
        <v>0.84099999999999997</v>
      </c>
      <c r="E82" s="154">
        <f>D82*B82</f>
        <v>0.84099999999999997</v>
      </c>
      <c r="F82" s="154"/>
      <c r="G82" s="154">
        <f>E82/G78*1000</f>
        <v>35.940170940170944</v>
      </c>
      <c r="H82" s="8"/>
      <c r="I82" s="8"/>
      <c r="J82" s="192" t="s">
        <v>110</v>
      </c>
      <c r="K82" s="193"/>
    </row>
    <row r="83" spans="1:11" ht="13.5" thickBot="1" x14ac:dyDescent="0.25">
      <c r="B83" s="156"/>
      <c r="C83" s="157"/>
      <c r="D83" s="158"/>
      <c r="E83" s="157"/>
      <c r="F83" s="157"/>
      <c r="G83" s="157"/>
      <c r="H83" s="16"/>
      <c r="I83" s="16"/>
      <c r="J83" s="194" t="b">
        <f>AND(G82&gt;J80,G82&lt;K80)</f>
        <v>1</v>
      </c>
      <c r="K83" s="195"/>
    </row>
    <row r="88" spans="1:11" s="8" customFormat="1" ht="21" customHeight="1" x14ac:dyDescent="0.2">
      <c r="A88" s="190" t="s">
        <v>134</v>
      </c>
      <c r="B88" s="191"/>
      <c r="C88" s="191"/>
      <c r="D88" s="191"/>
      <c r="E88" s="191"/>
      <c r="F88" s="191"/>
      <c r="G88" s="7"/>
      <c r="H88" s="33"/>
    </row>
  </sheetData>
  <mergeCells count="21">
    <mergeCell ref="A88:F88"/>
    <mergeCell ref="J82:K82"/>
    <mergeCell ref="J83:K83"/>
    <mergeCell ref="F59:G59"/>
    <mergeCell ref="J81:K81"/>
    <mergeCell ref="B75:K76"/>
    <mergeCell ref="A23:F23"/>
    <mergeCell ref="C7:D7"/>
    <mergeCell ref="I23:M23"/>
    <mergeCell ref="A33:M34"/>
    <mergeCell ref="A50:M51"/>
    <mergeCell ref="A20:M20"/>
    <mergeCell ref="A12:F12"/>
    <mergeCell ref="I12:M12"/>
    <mergeCell ref="I27:M27"/>
    <mergeCell ref="A29:M29"/>
    <mergeCell ref="C4:D4"/>
    <mergeCell ref="C5:D5"/>
    <mergeCell ref="C3:D3"/>
    <mergeCell ref="C6:D6"/>
    <mergeCell ref="C8:D8"/>
  </mergeCells>
  <phoneticPr fontId="0" type="noConversion"/>
  <conditionalFormatting sqref="G63 G65 J83:K83">
    <cfRule type="cellIs" dxfId="6" priority="8" stopIfTrue="1" operator="notEqual">
      <formula>TRUE</formula>
    </cfRule>
  </conditionalFormatting>
  <conditionalFormatting sqref="G63:G66 J83:K83">
    <cfRule type="cellIs" dxfId="5" priority="7" stopIfTrue="1" operator="equal">
      <formula>TRUE</formula>
    </cfRule>
  </conditionalFormatting>
  <conditionalFormatting sqref="G64 G66">
    <cfRule type="cellIs" dxfId="4" priority="16" stopIfTrue="1" operator="equal">
      <formula>FALSE</formula>
    </cfRule>
  </conditionalFormatting>
  <conditionalFormatting sqref="J70">
    <cfRule type="cellIs" dxfId="3" priority="3" stopIfTrue="1" operator="between">
      <formula>#REF!</formula>
      <formula>#REF!</formula>
    </cfRule>
    <cfRule type="cellIs" dxfId="2" priority="4" stopIfTrue="1" operator="notBetween">
      <formula>#REF!</formula>
      <formula>#REF!</formula>
    </cfRule>
  </conditionalFormatting>
  <conditionalFormatting sqref="J71">
    <cfRule type="cellIs" dxfId="1" priority="5" stopIfTrue="1" operator="greaterThanOrEqual">
      <formula>#REF!</formula>
    </cfRule>
    <cfRule type="cellIs" dxfId="0" priority="6" stopIfTrue="1" operator="lessThan">
      <formula>#REF!</formula>
    </cfRule>
  </conditionalFormatting>
  <pageMargins left="0.75" right="0.75" top="0.6" bottom="0.6" header="0.5" footer="0.96"/>
  <pageSetup scale="73" fitToHeight="2" orientation="landscape" r:id="rId1"/>
  <headerFooter alignWithMargins="0"/>
  <rowBreaks count="1" manualBreakCount="1">
    <brk id="29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FA2B-42CC-4454-9543-176418BF26D7}">
  <dimension ref="A1:F35"/>
  <sheetViews>
    <sheetView zoomScaleNormal="100" workbookViewId="0">
      <selection activeCell="K28" sqref="K27:K28"/>
    </sheetView>
  </sheetViews>
  <sheetFormatPr defaultRowHeight="12.75" customHeight="1" x14ac:dyDescent="0.2"/>
  <cols>
    <col min="1" max="1" width="11.625" style="74" customWidth="1"/>
    <col min="2" max="2" width="8.625" style="74" customWidth="1"/>
    <col min="3" max="3" width="8.875" style="74" customWidth="1"/>
    <col min="4" max="4" width="15.75" style="74" customWidth="1"/>
    <col min="5" max="5" width="25" style="74" customWidth="1"/>
    <col min="6" max="6" width="8.75" style="74" customWidth="1"/>
    <col min="7" max="16384" width="9" style="74"/>
  </cols>
  <sheetData>
    <row r="1" spans="1:6" ht="12.75" customHeight="1" x14ac:dyDescent="0.2">
      <c r="A1" s="73"/>
      <c r="B1" s="73"/>
      <c r="C1" s="73"/>
      <c r="D1" s="73"/>
      <c r="E1" s="73"/>
      <c r="F1" s="73"/>
    </row>
    <row r="2" spans="1:6" ht="12.75" customHeight="1" x14ac:dyDescent="0.2">
      <c r="C2" s="75"/>
      <c r="D2" s="75"/>
      <c r="E2" s="76"/>
    </row>
    <row r="3" spans="1:6" ht="12.75" customHeight="1" x14ac:dyDescent="0.2">
      <c r="C3" s="77"/>
      <c r="D3" s="77"/>
      <c r="E3" s="76"/>
    </row>
    <row r="4" spans="1:6" ht="12.75" customHeight="1" x14ac:dyDescent="0.2">
      <c r="C4" s="77"/>
      <c r="D4" s="77"/>
      <c r="E4" s="76"/>
    </row>
    <row r="5" spans="1:6" ht="12.75" customHeight="1" x14ac:dyDescent="0.2">
      <c r="E5" s="76"/>
    </row>
    <row r="7" spans="1:6" ht="12.75" customHeight="1" x14ac:dyDescent="0.25">
      <c r="A7" s="209"/>
      <c r="B7" s="209"/>
      <c r="C7" s="209"/>
      <c r="D7" s="209"/>
      <c r="E7" s="209"/>
      <c r="F7" s="209"/>
    </row>
    <row r="8" spans="1:6" ht="12.75" customHeight="1" x14ac:dyDescent="0.25">
      <c r="A8" s="78"/>
      <c r="B8" s="78"/>
      <c r="C8" s="78"/>
      <c r="D8" s="78"/>
      <c r="E8" s="78"/>
      <c r="F8" s="78"/>
    </row>
    <row r="10" spans="1:6" ht="12.75" customHeight="1" x14ac:dyDescent="0.2">
      <c r="A10" s="79" t="s">
        <v>56</v>
      </c>
      <c r="B10" s="79"/>
    </row>
    <row r="11" spans="1:6" ht="12.75" customHeight="1" x14ac:dyDescent="0.2">
      <c r="A11" s="74" t="str">
        <f>CE04A16!A1:L1</f>
        <v>D2DH-100</v>
      </c>
    </row>
    <row r="12" spans="1:6" ht="12.75" customHeight="1" x14ac:dyDescent="0.2">
      <c r="A12" s="74" t="str">
        <f>"Product Lot#: "&amp;CE04A16!K2</f>
        <v>Product Lot#: 45292</v>
      </c>
      <c r="B12" s="80"/>
    </row>
    <row r="13" spans="1:6" ht="12.75" customHeight="1" x14ac:dyDescent="0.2">
      <c r="A13" s="81"/>
      <c r="B13" s="81"/>
    </row>
    <row r="14" spans="1:6" ht="12.75" customHeight="1" thickBot="1" x14ac:dyDescent="0.25">
      <c r="A14" s="81" t="s">
        <v>57</v>
      </c>
      <c r="B14" s="79"/>
    </row>
    <row r="15" spans="1:6" s="73" customFormat="1" ht="12.75" customHeight="1" thickBot="1" x14ac:dyDescent="0.25">
      <c r="A15" s="82" t="s">
        <v>58</v>
      </c>
      <c r="B15" s="83" t="s">
        <v>59</v>
      </c>
      <c r="C15" s="84" t="s">
        <v>60</v>
      </c>
      <c r="D15" s="84" t="s">
        <v>61</v>
      </c>
      <c r="E15" s="84" t="s">
        <v>62</v>
      </c>
      <c r="F15" s="85" t="s">
        <v>63</v>
      </c>
    </row>
    <row r="16" spans="1:6" s="90" customFormat="1" ht="24" customHeight="1" x14ac:dyDescent="0.2">
      <c r="A16" s="86" t="str">
        <f>CE04A16!A4</f>
        <v>Substrate Buffer</v>
      </c>
      <c r="B16" s="87" t="str">
        <f>CE04A16!B4</f>
        <v>20 mL</v>
      </c>
      <c r="C16" s="88" t="str">
        <f>CE04A16!B56</f>
        <v>CE04B16</v>
      </c>
      <c r="D16" s="210" t="s">
        <v>117</v>
      </c>
      <c r="E16" s="89" t="str">
        <f>CE04A16!E58&amp;" = "&amp;CE04A16!F58&amp;" - "&amp;CE04A16!G58</f>
        <v>Slope = 0.65 - 0.75</v>
      </c>
      <c r="F16" s="102">
        <f>CE04A16!F65</f>
        <v>0.69023926940639269</v>
      </c>
    </row>
    <row r="17" spans="1:6" s="90" customFormat="1" ht="15" customHeight="1" x14ac:dyDescent="0.2">
      <c r="A17" s="91" t="str">
        <f>CE04A16!A5</f>
        <v>Calibrator</v>
      </c>
      <c r="B17" s="92" t="str">
        <f>CE04A16!B5</f>
        <v>1.5 mL</v>
      </c>
      <c r="C17" s="100" t="str">
        <f>CE04A16!B57</f>
        <v>CE04E10</v>
      </c>
      <c r="D17" s="211"/>
      <c r="E17" s="93" t="s">
        <v>102</v>
      </c>
      <c r="F17" s="103">
        <f>CE04A16!F66</f>
        <v>0.99111148249457637</v>
      </c>
    </row>
    <row r="18" spans="1:6" s="90" customFormat="1" ht="15" customHeight="1" x14ac:dyDescent="0.2">
      <c r="A18" s="91" t="str">
        <f>CE04A16!A6</f>
        <v>Diaphorase</v>
      </c>
      <c r="B18" s="92" t="str">
        <f>CE04A16!B6</f>
        <v>120 µL</v>
      </c>
      <c r="C18" s="100" t="str">
        <f>CE04A16!B58</f>
        <v>CE01C23</v>
      </c>
      <c r="D18" s="211"/>
      <c r="E18" s="93" t="str">
        <f>CE04A16!E56&amp;" = "&amp;CE04A16!F56&amp;" - "&amp;CE04A16!G56</f>
        <v>Calibrator ∆OD = 0.8 - 0.87</v>
      </c>
      <c r="F18" s="103">
        <f>CE04A16!F63</f>
        <v>0.84099999999999997</v>
      </c>
    </row>
    <row r="19" spans="1:6" s="90" customFormat="1" ht="15" customHeight="1" x14ac:dyDescent="0.2">
      <c r="A19" s="91" t="str">
        <f>CE04A16!A7</f>
        <v>NAD Solution</v>
      </c>
      <c r="B19" s="92" t="str">
        <f>CE04A16!B7</f>
        <v>1 mL</v>
      </c>
      <c r="C19" s="100" t="str">
        <f>CE04A16!B59</f>
        <v>CD12F29</v>
      </c>
      <c r="D19" s="211"/>
      <c r="E19" s="93"/>
      <c r="F19" s="139" t="s">
        <v>64</v>
      </c>
    </row>
    <row r="20" spans="1:6" s="90" customFormat="1" ht="15" customHeight="1" thickBot="1" x14ac:dyDescent="0.25">
      <c r="A20" s="94" t="str">
        <f>CE04A16!A8</f>
        <v>MTT Solution</v>
      </c>
      <c r="B20" s="95" t="str">
        <f>CE04A16!B8</f>
        <v>1.5 mL</v>
      </c>
      <c r="C20" s="101" t="str">
        <f>CE04A16!B60</f>
        <v>CE04D16</v>
      </c>
      <c r="D20" s="212"/>
      <c r="E20" s="96"/>
      <c r="F20" s="132"/>
    </row>
    <row r="22" spans="1:6" ht="12.75" customHeight="1" x14ac:dyDescent="0.2">
      <c r="A22" s="97" t="s">
        <v>65</v>
      </c>
      <c r="B22" s="97"/>
    </row>
    <row r="23" spans="1:6" ht="12.75" customHeight="1" x14ac:dyDescent="0.2">
      <c r="A23" s="98" t="s">
        <v>66</v>
      </c>
      <c r="B23" s="98"/>
    </row>
    <row r="24" spans="1:6" ht="12.75" customHeight="1" x14ac:dyDescent="0.2">
      <c r="A24" s="98" t="s">
        <v>67</v>
      </c>
      <c r="B24" s="98"/>
    </row>
    <row r="25" spans="1:6" ht="12.75" customHeight="1" x14ac:dyDescent="0.2">
      <c r="A25" s="98"/>
      <c r="B25" s="98"/>
    </row>
    <row r="26" spans="1:6" ht="12.75" customHeight="1" x14ac:dyDescent="0.2">
      <c r="A26" s="98"/>
      <c r="B26" s="98"/>
    </row>
    <row r="27" spans="1:6" ht="12.75" customHeight="1" x14ac:dyDescent="0.2">
      <c r="A27" s="98" t="s">
        <v>68</v>
      </c>
      <c r="B27" s="98"/>
    </row>
    <row r="29" spans="1:6" ht="12.75" customHeight="1" x14ac:dyDescent="0.2">
      <c r="A29" s="98"/>
      <c r="B29" s="98"/>
    </row>
    <row r="30" spans="1:6" ht="12.75" customHeight="1" x14ac:dyDescent="0.2">
      <c r="A30" s="98"/>
      <c r="B30" s="98"/>
    </row>
    <row r="31" spans="1:6" ht="12.75" customHeight="1" x14ac:dyDescent="0.2">
      <c r="A31" s="98" t="e">
        <f>"Date: "&amp;MONTH(CE04A16!K3)&amp;"/"&amp;DAY(CE04A16!K3)&amp;"/"&amp;YEAR(CE04A16!K3)</f>
        <v>#VALUE!</v>
      </c>
      <c r="B31" s="98"/>
      <c r="C31" s="99"/>
    </row>
    <row r="32" spans="1:6" ht="12.75" customHeight="1" x14ac:dyDescent="0.2">
      <c r="A32" s="98"/>
      <c r="B32" s="98"/>
    </row>
    <row r="33" spans="1:2" ht="12.75" customHeight="1" x14ac:dyDescent="0.2">
      <c r="A33" s="98"/>
      <c r="B33" s="98"/>
    </row>
    <row r="34" spans="1:2" ht="12.75" customHeight="1" x14ac:dyDescent="0.2">
      <c r="A34" s="97" t="s">
        <v>69</v>
      </c>
      <c r="B34" s="97"/>
    </row>
    <row r="35" spans="1:2" ht="12.75" customHeight="1" x14ac:dyDescent="0.2">
      <c r="A35" s="98" t="s">
        <v>70</v>
      </c>
      <c r="B35" s="98"/>
    </row>
  </sheetData>
  <mergeCells count="2">
    <mergeCell ref="A7:F7"/>
    <mergeCell ref="D16:D20"/>
  </mergeCells>
  <phoneticPr fontId="13" type="noConversion"/>
  <pageMargins left="0.75" right="0.75" top="0.5" bottom="0.5" header="0.5" footer="0.5"/>
  <pageSetup scale="92" orientation="portrait" horizontalDpi="300" verticalDpi="300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CE04A16</vt:lpstr>
      <vt:lpstr>CofA</vt:lpstr>
      <vt:lpstr>CE04A16!Print_Area</vt:lpstr>
      <vt:lpstr>CofA!Print_Area</vt:lpstr>
    </vt:vector>
  </TitlesOfParts>
  <Company>BioAssay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Zawada</dc:creator>
  <cp:lastModifiedBy>David Huang</cp:lastModifiedBy>
  <cp:lastPrinted>2021-02-12T18:17:23Z</cp:lastPrinted>
  <dcterms:created xsi:type="dcterms:W3CDTF">2008-12-22T22:46:22Z</dcterms:created>
  <dcterms:modified xsi:type="dcterms:W3CDTF">2024-06-18T21:42:18Z</dcterms:modified>
</cp:coreProperties>
</file>