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huan\realTimeUpdate\data\Products\"/>
    </mc:Choice>
  </mc:AlternateContent>
  <xr:revisionPtr revIDLastSave="0" documentId="13_ncr:1_{A92A7F97-D1C3-4804-BB45-8BC1E353D1D1}" xr6:coauthVersionLast="47" xr6:coauthVersionMax="47" xr10:uidLastSave="{00000000-0000-0000-0000-000000000000}"/>
  <bookViews>
    <workbookView xWindow="32310" yWindow="3510" windowWidth="21600" windowHeight="11835" xr2:uid="{53615178-665A-4FFA-86AB-3A1E00CB6BAF}"/>
  </bookViews>
  <sheets>
    <sheet name="CE01A01" sheetId="4" r:id="rId1"/>
    <sheet name="CE02A01" sheetId="1" r:id="rId2"/>
    <sheet name="CofA" sheetId="3" r:id="rId3"/>
  </sheets>
  <definedNames>
    <definedName name="_xlnm.Print_Area" localSheetId="0">CE01A01!$A$1:$M$83</definedName>
    <definedName name="_xlnm.Print_Area" localSheetId="1">CE02A01!$A$1:$M$110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4" l="1"/>
  <c r="K3" i="4"/>
  <c r="L2" i="4"/>
  <c r="K5" i="1"/>
  <c r="K3" i="1"/>
  <c r="L2" i="1"/>
  <c r="D74" i="4"/>
  <c r="F74" i="4"/>
  <c r="E83" i="4"/>
  <c r="E82" i="4"/>
  <c r="F83" i="4"/>
  <c r="F82" i="4"/>
  <c r="D93" i="4"/>
  <c r="E93" i="4"/>
  <c r="G93" i="4"/>
  <c r="D94" i="4"/>
  <c r="E94" i="4"/>
  <c r="G94" i="4"/>
  <c r="D95" i="4"/>
  <c r="E95" i="4"/>
  <c r="G95" i="4"/>
  <c r="G98" i="4"/>
  <c r="G97" i="4"/>
  <c r="G99" i="4"/>
  <c r="H99" i="4"/>
  <c r="H97" i="4"/>
  <c r="A65" i="4"/>
  <c r="A66" i="4"/>
  <c r="A64" i="4"/>
  <c r="E92" i="1"/>
  <c r="F92" i="1"/>
  <c r="D84" i="1"/>
  <c r="F84" i="1"/>
  <c r="E93" i="1"/>
  <c r="F93" i="1"/>
  <c r="D103" i="1"/>
  <c r="E103" i="1"/>
  <c r="G103" i="1"/>
  <c r="D104" i="1"/>
  <c r="E104" i="1"/>
  <c r="G104" i="1"/>
  <c r="D105" i="1"/>
  <c r="E105" i="1"/>
  <c r="G105" i="1"/>
  <c r="G108" i="1"/>
  <c r="G107" i="1"/>
  <c r="G109" i="1"/>
  <c r="H109" i="1"/>
  <c r="H107" i="1"/>
  <c r="C17" i="3"/>
  <c r="C18" i="3"/>
  <c r="C16" i="3"/>
  <c r="E17" i="3"/>
  <c r="E16" i="3"/>
  <c r="F17" i="3"/>
  <c r="F16" i="3"/>
  <c r="A29" i="3"/>
  <c r="B18" i="3"/>
  <c r="A18" i="3"/>
  <c r="B17" i="3"/>
  <c r="A17" i="3"/>
  <c r="B16" i="3"/>
  <c r="A16" i="3"/>
  <c r="A12" i="3"/>
  <c r="A11" i="3"/>
  <c r="A75" i="1"/>
  <c r="A76" i="1"/>
  <c r="A74" i="1"/>
</calcChain>
</file>

<file path=xl/sharedStrings.xml><?xml version="1.0" encoding="utf-8"?>
<sst xmlns="http://schemas.openxmlformats.org/spreadsheetml/2006/main" count="539" uniqueCount="206">
  <si>
    <t>Kit Components:</t>
  </si>
  <si>
    <t>Qty</t>
  </si>
  <si>
    <t>Bottle Type</t>
  </si>
  <si>
    <t>Storage</t>
  </si>
  <si>
    <t>Component Name:</t>
  </si>
  <si>
    <t>Amount per Batch/Lot:</t>
  </si>
  <si>
    <t>Prescribed Chemical and Amounts</t>
  </si>
  <si>
    <t>Actual Chemical Used and Qty</t>
  </si>
  <si>
    <t>Chemical Name</t>
  </si>
  <si>
    <t>Vendor</t>
  </si>
  <si>
    <t>Catalog No.</t>
  </si>
  <si>
    <t>Storage Location</t>
  </si>
  <si>
    <t>MW</t>
  </si>
  <si>
    <t>Amount</t>
  </si>
  <si>
    <t>Units</t>
  </si>
  <si>
    <t>Lot number</t>
  </si>
  <si>
    <t>mL</t>
  </si>
  <si>
    <t>Sigma</t>
  </si>
  <si>
    <t>Assay Buffer</t>
  </si>
  <si>
    <t>Cabinet B</t>
  </si>
  <si>
    <t>15 mL White Bottle</t>
  </si>
  <si>
    <t>Calibrator</t>
  </si>
  <si>
    <t>H2O</t>
  </si>
  <si>
    <t>BAS</t>
  </si>
  <si>
    <t>g</t>
  </si>
  <si>
    <t xml:space="preserve">QC Calibrator:  </t>
  </si>
  <si>
    <t>QC Reaction:</t>
  </si>
  <si>
    <t>30 mL</t>
  </si>
  <si>
    <t>30 mL White Bottle</t>
  </si>
  <si>
    <t>Product Released 2007</t>
  </si>
  <si>
    <t>240 mg</t>
  </si>
  <si>
    <t>RT</t>
  </si>
  <si>
    <t>4 mL</t>
  </si>
  <si>
    <t>Triton X-100</t>
  </si>
  <si>
    <t>Actual pH =</t>
  </si>
  <si>
    <t>5'-dithiobis-(2-nitro-benzoic acid) (DTNB)</t>
  </si>
  <si>
    <t>KH2PO4</t>
  </si>
  <si>
    <t>Na2HPO4</t>
  </si>
  <si>
    <t>D8130</t>
  </si>
  <si>
    <t>Acetylthiocholine Iodide</t>
  </si>
  <si>
    <t>200 uL H2O, 200 uL Calibrator, OD412nm. DOD = 0.45 to 0.48 - 0.042.  DOD should be ~ 0.408 to 0.438</t>
  </si>
  <si>
    <t>Refrig. M</t>
  </si>
  <si>
    <t>Reagent</t>
  </si>
  <si>
    <t>1 M Tris (pH 7.6)</t>
  </si>
  <si>
    <t>Low</t>
  </si>
  <si>
    <t>High</t>
  </si>
  <si>
    <t>Lot #</t>
  </si>
  <si>
    <t>QC Results</t>
  </si>
  <si>
    <t xml:space="preserve"> 200uL Calibrator DOD:</t>
  </si>
  <si>
    <t>OD 5 min</t>
  </si>
  <si>
    <t xml:space="preserve">1. Prepare Working Reagent: Weigh 5 mg Reagent, add 0.5 mL Assay Buffer to a final concentration of 10 mg/mL. </t>
  </si>
  <si>
    <t>3. b) DOD(Blank) = OD10min – OD2min= - 0.015 to + 0.015</t>
  </si>
  <si>
    <t xml:space="preserve">                       Blank DOD @ 412nm:</t>
  </si>
  <si>
    <t xml:space="preserve">                            Bovine Serum</t>
  </si>
  <si>
    <t xml:space="preserve">                            Blank</t>
  </si>
  <si>
    <t>QC Procedures</t>
  </si>
  <si>
    <t>Changes/Comments:</t>
  </si>
  <si>
    <t>Bovine Serum</t>
  </si>
  <si>
    <t>*Serum Lot as of 100921, Change when new lot is required.</t>
  </si>
  <si>
    <r>
      <t xml:space="preserve">2.b) </t>
    </r>
    <r>
      <rPr>
        <b/>
        <sz val="10"/>
        <rFont val="Arial"/>
        <family val="2"/>
      </rPr>
      <t>Blank Test:</t>
    </r>
    <r>
      <rPr>
        <sz val="10"/>
        <rFont val="Arial"/>
      </rPr>
      <t xml:space="preserve"> 10 uL Assay Buffer + 190 uL 10mg/mL Working Reagent. Record OD412 kinetics.</t>
    </r>
  </si>
  <si>
    <t>3. a) DOD(Bovine Serum) = OD10min – OD2min= 0.15 to 0.20</t>
  </si>
  <si>
    <r>
      <t>D</t>
    </r>
    <r>
      <rPr>
        <b/>
        <sz val="10"/>
        <rFont val="Arial"/>
        <family val="2"/>
      </rPr>
      <t>OD @ 412nm</t>
    </r>
  </si>
  <si>
    <t>Protocol Version:</t>
  </si>
  <si>
    <t>OD412</t>
  </si>
  <si>
    <t>2 min</t>
  </si>
  <si>
    <t>10 min</t>
  </si>
  <si>
    <t>Bovine Serum DOD @ 412nm:</t>
  </si>
  <si>
    <t xml:space="preserve"> Pass/Fail</t>
  </si>
  <si>
    <t>Calibrator QC Results</t>
  </si>
  <si>
    <t>Serum / Blank QC Results</t>
  </si>
  <si>
    <t>Pass/Fail</t>
  </si>
  <si>
    <r>
      <t xml:space="preserve">2.a) </t>
    </r>
    <r>
      <rPr>
        <b/>
        <sz val="10"/>
        <rFont val="Arial"/>
        <family val="2"/>
      </rPr>
      <t>Serum Test:</t>
    </r>
    <r>
      <rPr>
        <sz val="10"/>
        <rFont val="Arial"/>
      </rPr>
      <t xml:space="preserve"> 10uL Bovine Serum (Lot#548783, current aliquots 100921)  + 190 uL 10mg/mL Working Reagent. Record OD412 kinetics. </t>
    </r>
  </si>
  <si>
    <t>NEW</t>
  </si>
  <si>
    <t>OLD</t>
  </si>
  <si>
    <t xml:space="preserve">Reason: </t>
  </si>
  <si>
    <t>none</t>
  </si>
  <si>
    <t>Change History for DACE:</t>
  </si>
  <si>
    <t>100921_WW</t>
  </si>
  <si>
    <t>QC control</t>
  </si>
  <si>
    <t>Blank DOD @ 412nm:</t>
  </si>
  <si>
    <t>-0.015 - 0.015</t>
  </si>
  <si>
    <t>0.15 - 0.20</t>
  </si>
  <si>
    <t>0.15-0.30</t>
  </si>
  <si>
    <t>Bovine Serum (straight)</t>
  </si>
  <si>
    <t>Whole Blood ("Wiebke") 1:40 in water</t>
  </si>
  <si>
    <t>Was added to QC, to limit background added by reagent to less than +/- 8U/L. i.e. below detection limit</t>
  </si>
  <si>
    <t>Whole Blood tended to form clots that gave rise to higher variation - Bovine Serum is more homogenous and does not need to be diluted.</t>
  </si>
  <si>
    <t>New QC control</t>
  </si>
  <si>
    <t>Cabinet N</t>
  </si>
  <si>
    <t>1500 mL</t>
  </si>
  <si>
    <t>Benzalkonium Chloride (50 w%)</t>
  </si>
  <si>
    <t>Alfa Aesar</t>
  </si>
  <si>
    <t>B20760</t>
  </si>
  <si>
    <t>Cabinet C</t>
  </si>
  <si>
    <t>uL</t>
  </si>
  <si>
    <t>130418RZ: Benzalkonium Chloride added to Assay Buffer to eliminate microbial growth.</t>
  </si>
  <si>
    <t>(mm/dd/yyyy)</t>
  </si>
  <si>
    <t>(e.g. BD04A29, for 130429)</t>
  </si>
  <si>
    <t>By:</t>
  </si>
  <si>
    <t>Product Information</t>
  </si>
  <si>
    <t>Quality Control Results</t>
  </si>
  <si>
    <t>Components</t>
  </si>
  <si>
    <t>Volume</t>
  </si>
  <si>
    <t>Vial Code</t>
  </si>
  <si>
    <t>Test</t>
  </si>
  <si>
    <t>Criteria</t>
  </si>
  <si>
    <t>Results</t>
  </si>
  <si>
    <t>Pass</t>
  </si>
  <si>
    <t>Quality Assurance Statement</t>
  </si>
  <si>
    <t xml:space="preserve">The information on this certificate of analysis has been reviewed and accurately reflects the </t>
  </si>
  <si>
    <t xml:space="preserve">manufacturing and analysis data for the product lot specified above. </t>
  </si>
  <si>
    <t>Quality Assurance Manager:  FH</t>
  </si>
  <si>
    <t xml:space="preserve">Support </t>
  </si>
  <si>
    <t xml:space="preserve">For technical support, please call 1-510-782-9988, or E-mail: info@bioassaysys.com </t>
  </si>
  <si>
    <t>Lot#:</t>
  </si>
  <si>
    <t>Date:</t>
  </si>
  <si>
    <t>Serum Control</t>
  </si>
  <si>
    <r>
      <t>Δ</t>
    </r>
    <r>
      <rPr>
        <b/>
        <sz val="10"/>
        <rFont val="Arial"/>
        <family val="2"/>
      </rPr>
      <t>OD</t>
    </r>
  </si>
  <si>
    <t>Kit Lot Size:</t>
  </si>
  <si>
    <t>50 kits eq</t>
  </si>
  <si>
    <t>Shelf Life (months):</t>
  </si>
  <si>
    <t>Labels Checked By:</t>
  </si>
  <si>
    <t>QC Checked By:</t>
  </si>
  <si>
    <r>
      <rPr>
        <b/>
        <sz val="10"/>
        <rFont val="Arial"/>
        <family val="2"/>
      </rPr>
      <t>Labels</t>
    </r>
  </si>
  <si>
    <t>CAL2 RT</t>
  </si>
  <si>
    <t>Adjust pH with HCl to 7.45 to 7.54</t>
  </si>
  <si>
    <t>Rocky M</t>
  </si>
  <si>
    <t>dH2O</t>
  </si>
  <si>
    <t>Stock</t>
  </si>
  <si>
    <t>QC 0.25% Tartraziner:</t>
  </si>
  <si>
    <r>
      <rPr>
        <sz val="10"/>
        <rFont val="Arial"/>
      </rPr>
      <t xml:space="preserve">Make three 50X dilutions of Calibrator in </t>
    </r>
    <r>
      <rPr>
        <b/>
        <sz val="10"/>
        <color indexed="10"/>
        <rFont val="Arial"/>
        <family val="2"/>
      </rPr>
      <t>dH2O</t>
    </r>
  </si>
  <si>
    <r>
      <t xml:space="preserve">Add 400 uL of each dilution to separate low volume cuvette (min vol 300 uL) and also add 400 uL </t>
    </r>
    <r>
      <rPr>
        <b/>
        <sz val="10"/>
        <color indexed="10"/>
        <rFont val="Arial"/>
        <family val="2"/>
      </rPr>
      <t>dH2O</t>
    </r>
    <r>
      <rPr>
        <sz val="10"/>
        <rFont val="Arial"/>
      </rPr>
      <t xml:space="preserve"> to a separate cuvette to serve as the blank.</t>
    </r>
  </si>
  <si>
    <t>Read absorbance of each cuvette at 410 nm on the SpectraMax.</t>
  </si>
  <si>
    <t>0.25% Tartrazine QC</t>
  </si>
  <si>
    <r>
      <t>Tartrazine Extinction Coefficient 410 nm (mM</t>
    </r>
    <r>
      <rPr>
        <b/>
        <vertAlign val="superscript"/>
        <sz val="10"/>
        <rFont val="Verdana"/>
        <family val="2"/>
      </rPr>
      <t>-1</t>
    </r>
    <r>
      <rPr>
        <b/>
        <sz val="10"/>
        <rFont val="Verdana"/>
      </rPr>
      <t>cm</t>
    </r>
    <r>
      <rPr>
        <b/>
        <vertAlign val="superscript"/>
        <sz val="10"/>
        <rFont val="Verdana"/>
        <family val="2"/>
      </rPr>
      <t>-1</t>
    </r>
    <r>
      <rPr>
        <b/>
        <sz val="10"/>
        <rFont val="Verdana"/>
      </rPr>
      <t>):</t>
    </r>
  </si>
  <si>
    <t>Acceptable Results:</t>
  </si>
  <si>
    <t>Dil Factor</t>
  </si>
  <si>
    <t>OD410</t>
  </si>
  <si>
    <t>-Blank</t>
  </si>
  <si>
    <t>X Dil Factor</t>
  </si>
  <si>
    <t>[Tartrazine] (mM)</t>
  </si>
  <si>
    <t>[Tartrazine](mM):</t>
  </si>
  <si>
    <t>Blank</t>
  </si>
  <si>
    <t>%RSD</t>
  </si>
  <si>
    <t>Average</t>
  </si>
  <si>
    <t>StDev</t>
  </si>
  <si>
    <t>1000 mL (same as DLPS)</t>
  </si>
  <si>
    <t>Note:  Don't use Na2HPO4 from Chem Cruz (Cat: SC-203402B) as the MW is different.  Please stick with the one with MW 142.</t>
  </si>
  <si>
    <t>Weight (g)</t>
  </si>
  <si>
    <t>39.4-40.7</t>
  </si>
  <si>
    <t>10.9-11.4</t>
  </si>
  <si>
    <t>2.97% (0.102)</t>
  </si>
  <si>
    <t>1.64% (0.041)</t>
  </si>
  <si>
    <t>15.4% (1.13)</t>
  </si>
  <si>
    <t>80.0% (5.64)</t>
  </si>
  <si>
    <t>NOTE:  For Stability data, please see MAK119 DACE_2019 119BJ04A12</t>
  </si>
  <si>
    <t>210202AS: Added % w/v to all contents</t>
  </si>
  <si>
    <t>0.0025 w%</t>
  </si>
  <si>
    <t>0.25% Tartrazine (see below)</t>
  </si>
  <si>
    <t xml:space="preserve"> P1087</t>
  </si>
  <si>
    <t>S1131</t>
  </si>
  <si>
    <t>T9284</t>
  </si>
  <si>
    <t>1.5mL Amber Tube</t>
  </si>
  <si>
    <t>to 1500</t>
  </si>
  <si>
    <t>If needed adjust 0.025% Tartrazine with either more Tartrazine (low values) or dH2O (high values) to achieve correct absorbance at 410 nm.</t>
  </si>
  <si>
    <t>10%v (100)</t>
  </si>
  <si>
    <t>0.1v%</t>
  </si>
  <si>
    <t xml:space="preserve"> 0.0022%w (0.000022)</t>
  </si>
  <si>
    <t>[Final] wt% (mM)</t>
  </si>
  <si>
    <t>220805 FH</t>
  </si>
  <si>
    <t>0.23 - 0.25</t>
  </si>
  <si>
    <t>Grind mixture in glass mortar until thoroughly mixed. Use DACE spoon (See Edmond or Frank) to scoop 230 mg solids (2.45% CV) in 1.5 mL or 2 mL Amber Tube (theoretically 190mg needed)</t>
  </si>
  <si>
    <t>______7.49_____</t>
  </si>
  <si>
    <t>SLCK0183</t>
  </si>
  <si>
    <t>ml</t>
  </si>
  <si>
    <t>ul</t>
  </si>
  <si>
    <t>pH7.4</t>
  </si>
  <si>
    <t>51x</t>
  </si>
  <si>
    <t>BCCD0406</t>
  </si>
  <si>
    <t>MLCL2022</t>
  </si>
  <si>
    <t>K2NA-11121302</t>
  </si>
  <si>
    <t>mg</t>
  </si>
  <si>
    <t>45x</t>
  </si>
  <si>
    <t>added 201.4 ml H2O because slope was too high</t>
  </si>
  <si>
    <t>80x also 380ml unpacked</t>
  </si>
  <si>
    <t>CD04B27</t>
  </si>
  <si>
    <t>CD04C27</t>
  </si>
  <si>
    <t>CD04D27</t>
  </si>
  <si>
    <t>PK</t>
  </si>
  <si>
    <t>46x</t>
  </si>
  <si>
    <t>47x</t>
  </si>
  <si>
    <t>BCCJ6032</t>
  </si>
  <si>
    <t>added 155mg to raise slope</t>
  </si>
  <si>
    <t>MKCL9152</t>
  </si>
  <si>
    <r>
      <t xml:space="preserve">2.a) </t>
    </r>
    <r>
      <rPr>
        <b/>
        <sz val="10"/>
        <rFont val="Arial"/>
        <family val="2"/>
      </rPr>
      <t>Serum Test:</t>
    </r>
    <r>
      <rPr>
        <sz val="10"/>
        <rFont val="Arial"/>
      </rPr>
      <t xml:space="preserve"> 10uL Bovine Serum (Lot#548783, current aliquots 100921)  + 190 uL 10mg/mL Working Reagent. Record OD412 kinetics. </t>
    </r>
  </si>
  <si>
    <r>
      <t xml:space="preserve">2.b) </t>
    </r>
    <r>
      <rPr>
        <b/>
        <sz val="10"/>
        <rFont val="Arial"/>
        <family val="2"/>
      </rPr>
      <t>Blank Test:</t>
    </r>
    <r>
      <rPr>
        <sz val="10"/>
        <rFont val="Arial"/>
      </rPr>
      <t xml:space="preserve"> 10 uL Assay Buffer + 190 uL 10mg/mL Working Reagent. Record OD412 kinetics.</t>
    </r>
  </si>
  <si>
    <t>CD11B09</t>
  </si>
  <si>
    <t>CD11C09</t>
  </si>
  <si>
    <t>CD08E14</t>
  </si>
  <si>
    <r>
      <t>D</t>
    </r>
    <r>
      <rPr>
        <b/>
        <sz val="10"/>
        <rFont val="Arial"/>
        <family val="2"/>
      </rPr>
      <t>OD @ 412nm</t>
    </r>
  </si>
  <si>
    <r>
      <t>Δ</t>
    </r>
    <r>
      <rPr>
        <b/>
        <sz val="10"/>
        <rFont val="Arial"/>
        <family val="2"/>
      </rPr>
      <t>OD</t>
    </r>
  </si>
  <si>
    <t>Today</t>
  </si>
  <si>
    <t>DACE-100</t>
  </si>
  <si>
    <r>
      <t>QuantiChrom</t>
    </r>
    <r>
      <rPr>
        <b/>
        <vertAlign val="superscript"/>
        <sz val="12"/>
        <rFont val="Arial"/>
        <family val="2"/>
      </rPr>
      <t>™</t>
    </r>
    <r>
      <rPr>
        <b/>
        <sz val="12"/>
        <rFont val="Arial"/>
        <family val="2"/>
      </rPr>
      <t xml:space="preserve"> </t>
    </r>
    <r>
      <rPr>
        <b/>
        <sz val="12"/>
        <rFont val="Arial"/>
        <family val="2"/>
      </rPr>
      <t>Acetylcholinesterase Assay Kit</t>
    </r>
  </si>
  <si>
    <t>AB</t>
  </si>
  <si>
    <t>Expiry: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</si>
</sst>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%"/>
    <numFmt numFmtId="166" formatCode="m/d/yy;@"/>
  </numFmts>
  <fonts count="38" x14ac:knownFonts="1">
    <font>
      <sz val="10"/>
      <name val="Verdana"/>
    </font>
    <font>
      <b/>
      <sz val="10"/>
      <name val="Verdana"/>
    </font>
    <font>
      <b/>
      <sz val="12"/>
      <name val="Arial"/>
      <family val="2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name val="Arial"/>
      <family val="2"/>
    </font>
    <font>
      <i/>
      <sz val="10"/>
      <name val="Arial"/>
    </font>
    <font>
      <i/>
      <sz val="10"/>
      <name val="Arial"/>
    </font>
    <font>
      <b/>
      <sz val="16"/>
      <name val="Arial"/>
      <family val="2"/>
    </font>
    <font>
      <b/>
      <sz val="14"/>
      <name val="Arial"/>
    </font>
    <font>
      <b/>
      <sz val="14"/>
      <name val="Arial"/>
    </font>
    <font>
      <b/>
      <sz val="16"/>
      <name val="Arial"/>
      <family val="2"/>
    </font>
    <font>
      <b/>
      <sz val="10"/>
      <name val="Symbol"/>
      <family val="1"/>
    </font>
    <font>
      <b/>
      <sz val="11"/>
      <name val="Arial"/>
    </font>
    <font>
      <b/>
      <sz val="10"/>
      <color indexed="10"/>
      <name val="Arial"/>
      <family val="2"/>
    </font>
    <font>
      <sz val="8"/>
      <name val="Verdana"/>
    </font>
    <font>
      <sz val="10"/>
      <name val="Tahoma"/>
      <family val="2"/>
      <charset val="204"/>
    </font>
    <font>
      <b/>
      <i/>
      <sz val="11"/>
      <color indexed="56"/>
      <name val="Tahoma"/>
      <family val="2"/>
      <charset val="204"/>
    </font>
    <font>
      <sz val="10"/>
      <color indexed="56"/>
      <name val="Tahoma"/>
      <family val="2"/>
      <charset val="204"/>
    </font>
    <font>
      <b/>
      <u/>
      <sz val="14"/>
      <name val="Tahoma"/>
      <family val="2"/>
      <charset val="204"/>
    </font>
    <font>
      <b/>
      <u/>
      <sz val="10"/>
      <name val="Tahoma"/>
      <family val="2"/>
      <charset val="204"/>
    </font>
    <font>
      <b/>
      <sz val="10"/>
      <name val="Tahoma"/>
      <family val="2"/>
      <charset val="204"/>
    </font>
    <font>
      <b/>
      <u/>
      <sz val="10"/>
      <color indexed="8"/>
      <name val="Tahoma"/>
      <family val="2"/>
      <charset val="204"/>
    </font>
    <font>
      <sz val="10"/>
      <color indexed="8"/>
      <name val="Tahoma"/>
      <family val="2"/>
      <charset val="204"/>
    </font>
    <font>
      <b/>
      <sz val="10"/>
      <name val="Times New Roman"/>
      <family val="1"/>
    </font>
    <font>
      <b/>
      <sz val="12"/>
      <color indexed="10"/>
      <name val="Arial"/>
      <family val="2"/>
    </font>
    <font>
      <b/>
      <vertAlign val="superscript"/>
      <sz val="10"/>
      <name val="Verdana"/>
      <family val="2"/>
    </font>
    <font>
      <sz val="10"/>
      <color indexed="10"/>
      <name val="Verdana"/>
    </font>
    <font>
      <b/>
      <sz val="10"/>
      <name val="Arial"/>
      <family val="2"/>
    </font>
    <font>
      <b/>
      <sz val="12"/>
      <color indexed="10"/>
      <name val="Arial"/>
    </font>
    <font>
      <b/>
      <sz val="12"/>
      <color indexed="10"/>
      <name val="Verdana"/>
    </font>
    <font>
      <sz val="10"/>
      <name val="Arial"/>
      <family val="2"/>
    </font>
    <font>
      <b/>
      <sz val="10"/>
      <name val="Arial"/>
    </font>
    <font>
      <b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0" fontId="6" fillId="0" borderId="0"/>
    <xf numFmtId="0" fontId="3" fillId="0" borderId="0"/>
  </cellStyleXfs>
  <cellXfs count="309">
    <xf numFmtId="0" fontId="0" fillId="0" borderId="0" xfId="0"/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right" vertical="center" shrinkToFit="1"/>
    </xf>
    <xf numFmtId="0" fontId="4" fillId="0" borderId="0" xfId="0" applyFont="1" applyAlignment="1">
      <alignment horizontal="justify" vertical="center" shrinkToFi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6" fillId="0" borderId="0" xfId="0" applyFont="1"/>
    <xf numFmtId="0" fontId="7" fillId="0" borderId="0" xfId="0" applyFont="1" applyAlignment="1">
      <alignment vertical="center" shrinkToFit="1"/>
    </xf>
    <xf numFmtId="0" fontId="5" fillId="0" borderId="0" xfId="0" applyFont="1"/>
    <xf numFmtId="0" fontId="2" fillId="0" borderId="0" xfId="0" applyFont="1" applyAlignment="1">
      <alignment horizontal="center" vertical="center" shrinkToFi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1" xfId="0" applyFont="1" applyBorder="1" applyAlignment="1">
      <alignment vertical="center" shrinkToFit="1"/>
    </xf>
    <xf numFmtId="0" fontId="6" fillId="0" borderId="8" xfId="0" applyFont="1" applyBorder="1" applyAlignment="1">
      <alignment horizontal="center" vertical="center" wrapText="1" shrinkToFit="1"/>
    </xf>
    <xf numFmtId="0" fontId="6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9" xfId="0" applyFont="1" applyBorder="1" applyAlignment="1">
      <alignment vertical="center" wrapText="1"/>
    </xf>
    <xf numFmtId="0" fontId="4" fillId="0" borderId="0" xfId="0" applyFont="1" applyAlignment="1">
      <alignment horizontal="justify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wrapText="1" shrinkToFit="1"/>
    </xf>
    <xf numFmtId="0" fontId="3" fillId="0" borderId="7" xfId="0" applyFont="1" applyBorder="1" applyAlignment="1">
      <alignment horizontal="center" vertical="center" shrinkToFit="1"/>
    </xf>
    <xf numFmtId="0" fontId="1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Border="1" applyAlignment="1">
      <alignment horizontal="right" vertical="center" shrinkToFit="1"/>
    </xf>
    <xf numFmtId="0" fontId="12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4" fillId="0" borderId="0" xfId="0" applyFont="1" applyAlignment="1">
      <alignment vertical="center" shrinkToFit="1"/>
    </xf>
    <xf numFmtId="0" fontId="6" fillId="0" borderId="0" xfId="0" applyFont="1" applyAlignment="1">
      <alignment horizontal="center" vertical="center" wrapText="1" shrinkToFit="1"/>
    </xf>
    <xf numFmtId="0" fontId="4" fillId="0" borderId="0" xfId="0" applyFont="1" applyAlignme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shrinkToFit="1"/>
    </xf>
    <xf numFmtId="0" fontId="4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justify" vertical="center"/>
    </xf>
    <xf numFmtId="0" fontId="14" fillId="0" borderId="10" xfId="0" applyFont="1" applyBorder="1" applyAlignment="1">
      <alignment vertical="center"/>
    </xf>
    <xf numFmtId="0" fontId="4" fillId="0" borderId="10" xfId="0" applyFont="1" applyBorder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right" vertical="center"/>
    </xf>
    <xf numFmtId="0" fontId="4" fillId="0" borderId="9" xfId="0" applyFont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/>
    </xf>
    <xf numFmtId="0" fontId="3" fillId="0" borderId="18" xfId="0" applyFont="1" applyBorder="1" applyAlignment="1">
      <alignment vertical="center"/>
    </xf>
    <xf numFmtId="0" fontId="3" fillId="0" borderId="18" xfId="0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19" xfId="0" applyFont="1" applyBorder="1" applyAlignment="1">
      <alignment horizontal="justify" vertical="center" shrinkToFit="1"/>
    </xf>
    <xf numFmtId="0" fontId="6" fillId="0" borderId="20" xfId="0" applyFont="1" applyBorder="1" applyAlignment="1">
      <alignment vertical="center" shrinkToFi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3" fillId="0" borderId="21" xfId="0" applyFont="1" applyBorder="1" applyAlignment="1">
      <alignment horizontal="right" vertical="center"/>
    </xf>
    <xf numFmtId="0" fontId="3" fillId="0" borderId="2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3" borderId="25" xfId="0" applyFont="1" applyFill="1" applyBorder="1" applyAlignment="1">
      <alignment vertical="center" shrinkToFit="1"/>
    </xf>
    <xf numFmtId="0" fontId="5" fillId="0" borderId="26" xfId="0" applyFont="1" applyBorder="1" applyAlignment="1">
      <alignment horizontal="left" vertical="center"/>
    </xf>
    <xf numFmtId="0" fontId="6" fillId="0" borderId="27" xfId="0" applyFont="1" applyBorder="1" applyAlignment="1">
      <alignment vertical="center" shrinkToFit="1"/>
    </xf>
    <xf numFmtId="0" fontId="3" fillId="0" borderId="28" xfId="0" applyFont="1" applyBorder="1" applyAlignment="1">
      <alignment horizontal="center" vertical="center"/>
    </xf>
    <xf numFmtId="0" fontId="5" fillId="3" borderId="29" xfId="0" applyFont="1" applyFill="1" applyBorder="1" applyAlignment="1">
      <alignment vertical="center" shrinkToFit="1"/>
    </xf>
    <xf numFmtId="0" fontId="5" fillId="0" borderId="3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right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0" borderId="0" xfId="0" quotePrefix="1" applyFont="1" applyAlignment="1">
      <alignment vertical="center"/>
    </xf>
    <xf numFmtId="0" fontId="17" fillId="2" borderId="33" xfId="0" applyFont="1" applyFill="1" applyBorder="1" applyAlignment="1">
      <alignment horizontal="justify" vertical="center" shrinkToFit="1"/>
    </xf>
    <xf numFmtId="0" fontId="5" fillId="2" borderId="33" xfId="0" applyFont="1" applyFill="1" applyBorder="1" applyAlignment="1">
      <alignment horizontal="center" vertical="center" shrinkToFit="1"/>
    </xf>
    <xf numFmtId="0" fontId="5" fillId="2" borderId="34" xfId="0" applyFont="1" applyFill="1" applyBorder="1" applyAlignment="1">
      <alignment horizontal="center" vertical="center" shrinkToFit="1"/>
    </xf>
    <xf numFmtId="0" fontId="4" fillId="0" borderId="6" xfId="0" applyFont="1" applyBorder="1" applyAlignment="1">
      <alignment horizontal="justify" vertical="center" shrinkToFit="1"/>
    </xf>
    <xf numFmtId="0" fontId="3" fillId="0" borderId="4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justify" vertical="center" shrinkToFit="1"/>
    </xf>
    <xf numFmtId="0" fontId="18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21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4" fillId="0" borderId="0" xfId="0" applyFont="1"/>
    <xf numFmtId="49" fontId="20" fillId="0" borderId="0" xfId="0" applyNumberFormat="1" applyFont="1"/>
    <xf numFmtId="0" fontId="25" fillId="0" borderId="0" xfId="0" applyFont="1"/>
    <xf numFmtId="0" fontId="25" fillId="0" borderId="35" xfId="0" applyFont="1" applyBorder="1" applyAlignment="1">
      <alignment vertical="center" wrapText="1"/>
    </xf>
    <xf numFmtId="0" fontId="25" fillId="0" borderId="36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left" vertical="center" wrapText="1"/>
    </xf>
    <xf numFmtId="0" fontId="20" fillId="0" borderId="40" xfId="0" applyFont="1" applyBorder="1" applyAlignment="1">
      <alignment horizontal="right" vertical="center" indent="1"/>
    </xf>
    <xf numFmtId="0" fontId="20" fillId="0" borderId="41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0" fillId="0" borderId="42" xfId="0" applyFont="1" applyBorder="1" applyAlignment="1">
      <alignment horizontal="left" vertical="center" wrapText="1"/>
    </xf>
    <xf numFmtId="0" fontId="20" fillId="0" borderId="43" xfId="0" applyFont="1" applyBorder="1" applyAlignment="1">
      <alignment horizontal="right" vertical="center" indent="1"/>
    </xf>
    <xf numFmtId="0" fontId="20" fillId="0" borderId="4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left" vertical="center" wrapText="1"/>
    </xf>
    <xf numFmtId="0" fontId="20" fillId="0" borderId="34" xfId="0" applyFont="1" applyBorder="1" applyAlignment="1">
      <alignment horizontal="right" vertical="center" indent="1"/>
    </xf>
    <xf numFmtId="0" fontId="20" fillId="0" borderId="14" xfId="0" applyFont="1" applyBorder="1" applyAlignment="1">
      <alignment horizontal="center" vertical="center" wrapText="1"/>
    </xf>
    <xf numFmtId="0" fontId="26" fillId="0" borderId="0" xfId="0" applyFont="1"/>
    <xf numFmtId="0" fontId="27" fillId="0" borderId="0" xfId="0" applyFont="1"/>
    <xf numFmtId="14" fontId="20" fillId="0" borderId="0" xfId="0" applyNumberFormat="1" applyFont="1"/>
    <xf numFmtId="0" fontId="20" fillId="0" borderId="45" xfId="0" applyFont="1" applyBorder="1" applyAlignment="1">
      <alignment horizontal="center" vertical="center" wrapText="1"/>
    </xf>
    <xf numFmtId="164" fontId="20" fillId="0" borderId="46" xfId="0" applyNumberFormat="1" applyFont="1" applyBorder="1" applyAlignment="1">
      <alignment horizontal="center" vertical="center" wrapText="1"/>
    </xf>
    <xf numFmtId="164" fontId="20" fillId="0" borderId="47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0" fillId="0" borderId="43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shrinkToFit="1"/>
    </xf>
    <xf numFmtId="0" fontId="3" fillId="0" borderId="41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left" vertical="center" wrapText="1"/>
    </xf>
    <xf numFmtId="0" fontId="3" fillId="0" borderId="48" xfId="0" applyFont="1" applyBorder="1" applyAlignment="1">
      <alignment horizontal="right" vertical="center"/>
    </xf>
    <xf numFmtId="0" fontId="3" fillId="0" borderId="49" xfId="0" applyFont="1" applyBorder="1" applyAlignment="1">
      <alignment horizontal="left" vertical="center"/>
    </xf>
    <xf numFmtId="0" fontId="3" fillId="0" borderId="4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1" fillId="0" borderId="21" xfId="0" applyFont="1" applyBorder="1"/>
    <xf numFmtId="0" fontId="0" fillId="0" borderId="0" xfId="0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0" fillId="0" borderId="21" xfId="0" applyBorder="1"/>
    <xf numFmtId="0" fontId="3" fillId="0" borderId="53" xfId="0" applyFont="1" applyBorder="1" applyAlignment="1">
      <alignment vertical="center"/>
    </xf>
    <xf numFmtId="0" fontId="4" fillId="0" borderId="53" xfId="0" applyFont="1" applyBorder="1" applyAlignment="1">
      <alignment horizontal="center" vertical="center"/>
    </xf>
    <xf numFmtId="0" fontId="1" fillId="0" borderId="54" xfId="0" applyFont="1" applyBorder="1"/>
    <xf numFmtId="0" fontId="1" fillId="0" borderId="27" xfId="0" applyFont="1" applyBorder="1" applyAlignment="1">
      <alignment horizontal="center"/>
    </xf>
    <xf numFmtId="0" fontId="1" fillId="0" borderId="55" xfId="0" quotePrefix="1" applyFont="1" applyBorder="1" applyAlignment="1">
      <alignment horizontal="center"/>
    </xf>
    <xf numFmtId="0" fontId="1" fillId="0" borderId="27" xfId="0" applyFont="1" applyBorder="1" applyAlignment="1">
      <alignment horizontal="left"/>
    </xf>
    <xf numFmtId="0" fontId="4" fillId="0" borderId="22" xfId="0" applyFont="1" applyBorder="1" applyAlignment="1">
      <alignment horizontal="right" vertical="center"/>
    </xf>
    <xf numFmtId="0" fontId="0" fillId="0" borderId="56" xfId="0" applyBorder="1"/>
    <xf numFmtId="0" fontId="0" fillId="0" borderId="57" xfId="0" applyBorder="1" applyAlignment="1">
      <alignment horizontal="center"/>
    </xf>
    <xf numFmtId="0" fontId="4" fillId="0" borderId="22" xfId="0" applyFont="1" applyBorder="1" applyAlignment="1">
      <alignment vertical="center"/>
    </xf>
    <xf numFmtId="0" fontId="1" fillId="0" borderId="0" xfId="0" applyFont="1"/>
    <xf numFmtId="0" fontId="0" fillId="0" borderId="58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10" xfId="0" applyFont="1" applyBorder="1"/>
    <xf numFmtId="0" fontId="32" fillId="2" borderId="3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 shrinkToFit="1"/>
    </xf>
    <xf numFmtId="165" fontId="3" fillId="0" borderId="8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0" fontId="5" fillId="2" borderId="61" xfId="0" applyFont="1" applyFill="1" applyBorder="1" applyAlignment="1">
      <alignment horizontal="center" vertical="center" wrapText="1"/>
    </xf>
    <xf numFmtId="0" fontId="5" fillId="2" borderId="62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4" fillId="0" borderId="50" xfId="0" applyFont="1" applyBorder="1" applyAlignment="1">
      <alignment vertical="center" wrapText="1"/>
    </xf>
    <xf numFmtId="0" fontId="3" fillId="0" borderId="41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64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4" fillId="2" borderId="33" xfId="0" applyFont="1" applyFill="1" applyBorder="1" applyAlignment="1">
      <alignment horizontal="center" vertical="center" shrinkToFit="1"/>
    </xf>
    <xf numFmtId="0" fontId="4" fillId="2" borderId="34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0" xfId="0" applyFont="1" applyAlignment="1">
      <alignment horizontal="center" vertical="center" wrapText="1" shrinkToFit="1"/>
    </xf>
    <xf numFmtId="0" fontId="4" fillId="0" borderId="10" xfId="0" applyFont="1" applyBorder="1" applyAlignment="1">
      <alignment horizontal="justify" vertical="center"/>
    </xf>
    <xf numFmtId="0" fontId="4" fillId="2" borderId="34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6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3" fillId="0" borderId="52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0" fontId="4" fillId="0" borderId="12" xfId="0" applyFont="1" applyBorder="1" applyAlignment="1">
      <alignment vertical="center"/>
    </xf>
    <xf numFmtId="0" fontId="3" fillId="0" borderId="19" xfId="0" applyFont="1" applyBorder="1" applyAlignment="1">
      <alignment horizontal="justify" vertical="center" shrinkToFit="1"/>
    </xf>
    <xf numFmtId="0" fontId="3" fillId="0" borderId="11" xfId="0" applyFont="1" applyBorder="1" applyAlignment="1">
      <alignment horizontal="justify" vertical="center" shrinkToFit="1"/>
    </xf>
    <xf numFmtId="0" fontId="4" fillId="0" borderId="1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3" borderId="25" xfId="0" applyFont="1" applyFill="1" applyBorder="1" applyAlignment="1">
      <alignment vertical="center" shrinkToFit="1"/>
    </xf>
    <xf numFmtId="0" fontId="4" fillId="0" borderId="6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3" fillId="0" borderId="20" xfId="0" applyFont="1" applyBorder="1" applyAlignment="1">
      <alignment vertical="center" shrinkToFit="1"/>
    </xf>
    <xf numFmtId="0" fontId="4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vertical="center" shrinkToFit="1"/>
    </xf>
    <xf numFmtId="0" fontId="4" fillId="3" borderId="29" xfId="0" applyFont="1" applyFill="1" applyBorder="1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3" fillId="0" borderId="66" xfId="0" applyFont="1" applyBorder="1" applyAlignment="1">
      <alignment horizontal="center" vertical="center" shrinkToFit="1"/>
    </xf>
    <xf numFmtId="0" fontId="3" fillId="0" borderId="67" xfId="0" applyFont="1" applyBorder="1" applyAlignment="1">
      <alignment horizontal="center" vertical="center" shrinkToFi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5" fillId="0" borderId="0" xfId="0" applyFont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3" fillId="4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37" fillId="0" borderId="0" xfId="0" applyFont="1" applyAlignment="1">
      <alignment horizontal="right" vertical="center"/>
    </xf>
    <xf numFmtId="166" fontId="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3" fillId="0" borderId="71" xfId="0" applyFont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 wrapText="1"/>
    </xf>
    <xf numFmtId="0" fontId="13" fillId="0" borderId="73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8" fillId="0" borderId="68" xfId="0" applyFont="1" applyBorder="1" applyAlignment="1">
      <alignment horizontal="left" vertical="center" wrapText="1"/>
    </xf>
    <xf numFmtId="0" fontId="31" fillId="0" borderId="68" xfId="0" applyFont="1" applyBorder="1" applyAlignment="1">
      <alignment vertical="center" wrapText="1"/>
    </xf>
    <xf numFmtId="2" fontId="33" fillId="0" borderId="0" xfId="0" applyNumberFormat="1" applyFont="1" applyAlignment="1">
      <alignment vertical="center" wrapText="1" shrinkToFit="1"/>
    </xf>
    <xf numFmtId="2" fontId="34" fillId="0" borderId="0" xfId="0" applyNumberFormat="1" applyFont="1" applyAlignment="1">
      <alignment vertical="center" wrapText="1" shrinkToFit="1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3" borderId="63" xfId="0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4" fillId="3" borderId="63" xfId="2" applyFont="1" applyFill="1" applyBorder="1" applyAlignment="1">
      <alignment horizontal="center"/>
    </xf>
    <xf numFmtId="0" fontId="4" fillId="3" borderId="13" xfId="2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69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3" fillId="0" borderId="71" xfId="0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0" fontId="13" fillId="0" borderId="73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3" borderId="63" xfId="1" applyFont="1" applyFill="1" applyBorder="1" applyAlignment="1">
      <alignment horizontal="center"/>
    </xf>
    <xf numFmtId="0" fontId="4" fillId="3" borderId="13" xfId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0" fillId="0" borderId="41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FFB78F33-5DBB-474F-93E2-2020A5F85153}"/>
    <cellStyle name="Normal 2_DACEManu" xfId="2" xr:uid="{CD37E0A9-A44D-45A4-95D2-B9A774631050}"/>
  </cellStyles>
  <dxfs count="8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25</xdr:row>
      <xdr:rowOff>104775</xdr:rowOff>
    </xdr:from>
    <xdr:to>
      <xdr:col>0</xdr:col>
      <xdr:colOff>1057275</xdr:colOff>
      <xdr:row>27</xdr:row>
      <xdr:rowOff>38100</xdr:rowOff>
    </xdr:to>
    <xdr:pic>
      <xdr:nvPicPr>
        <xdr:cNvPr id="2089" name="Picture 1">
          <a:extLst>
            <a:ext uri="{FF2B5EF4-FFF2-40B4-BE49-F238E27FC236}">
              <a16:creationId xmlns:a16="http://schemas.microsoft.com/office/drawing/2014/main" id="{CACAD628-AF0E-2B80-15C0-CB31F1FF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152900"/>
          <a:ext cx="9810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5</xdr:col>
      <xdr:colOff>733425</xdr:colOff>
      <xdr:row>8</xdr:row>
      <xdr:rowOff>0</xdr:rowOff>
    </xdr:to>
    <xdr:pic>
      <xdr:nvPicPr>
        <xdr:cNvPr id="2090" name="Picture 2">
          <a:extLst>
            <a:ext uri="{FF2B5EF4-FFF2-40B4-BE49-F238E27FC236}">
              <a16:creationId xmlns:a16="http://schemas.microsoft.com/office/drawing/2014/main" id="{0A9FCB04-EF36-3B30-2D89-0E9D9C821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58864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D6E6-DECC-4D01-B166-E89162DD17F8}">
  <dimension ref="A1:V130"/>
  <sheetViews>
    <sheetView tabSelected="1" zoomScaleNormal="100" workbookViewId="0">
      <selection activeCell="I6" sqref="I6"/>
    </sheetView>
  </sheetViews>
  <sheetFormatPr defaultColWidth="10.75" defaultRowHeight="12.75" x14ac:dyDescent="0.2"/>
  <cols>
    <col min="1" max="1" width="18" style="1" customWidth="1"/>
    <col min="2" max="2" width="8.25" style="1" customWidth="1"/>
    <col min="3" max="3" width="14.75" style="1" customWidth="1"/>
    <col min="4" max="4" width="11.625" style="1" customWidth="1"/>
    <col min="5" max="5" width="7.375" style="2" customWidth="1"/>
    <col min="6" max="6" width="12.625" style="1" customWidth="1"/>
    <col min="7" max="7" width="13.25" style="2" customWidth="1"/>
    <col min="8" max="8" width="6.375" style="1" customWidth="1"/>
    <col min="9" max="9" width="11.75" style="1" customWidth="1"/>
    <col min="10" max="10" width="10.75" style="1" customWidth="1"/>
    <col min="11" max="11" width="11.375" style="1" customWidth="1"/>
    <col min="12" max="12" width="10.75" style="1" customWidth="1"/>
    <col min="13" max="13" width="8.375" style="1" customWidth="1"/>
    <col min="14" max="16384" width="10.75" style="1"/>
  </cols>
  <sheetData>
    <row r="1" spans="1:14" ht="18.75" x14ac:dyDescent="0.2">
      <c r="A1" s="206" t="s">
        <v>202</v>
      </c>
      <c r="B1" s="244" t="s">
        <v>203</v>
      </c>
      <c r="C1" s="206"/>
      <c r="D1" s="206"/>
      <c r="E1" s="206"/>
      <c r="F1" s="206"/>
      <c r="G1" s="206"/>
      <c r="H1" s="244"/>
      <c r="I1" s="244"/>
      <c r="J1" s="245"/>
      <c r="K1" s="245"/>
      <c r="L1" s="246" t="s">
        <v>201</v>
      </c>
      <c r="M1" s="206"/>
      <c r="N1" s="16"/>
    </row>
    <row r="2" spans="1:14" ht="15" customHeight="1" x14ac:dyDescent="0.2">
      <c r="A2" s="26" t="s">
        <v>29</v>
      </c>
      <c r="B2" s="27"/>
      <c r="C2" s="18"/>
      <c r="D2" s="87" t="s">
        <v>62</v>
      </c>
      <c r="E2" s="185" t="s">
        <v>169</v>
      </c>
      <c r="F2" s="86"/>
      <c r="G2" s="18"/>
      <c r="H2" s="7"/>
      <c r="I2" s="7"/>
      <c r="J2" s="247" t="s">
        <v>115</v>
      </c>
      <c r="K2" s="198">
        <v>45292</v>
      </c>
      <c r="L2" s="114">
        <f ca="1">TODAY()</f>
        <v>45461</v>
      </c>
      <c r="M2" s="7"/>
      <c r="N2" s="113" t="s">
        <v>97</v>
      </c>
    </row>
    <row r="3" spans="1:14" ht="15" customHeight="1" thickBot="1" x14ac:dyDescent="0.25">
      <c r="A3" s="107" t="s">
        <v>0</v>
      </c>
      <c r="B3" s="207" t="s">
        <v>1</v>
      </c>
      <c r="C3" s="207" t="s">
        <v>2</v>
      </c>
      <c r="D3" s="147" t="s">
        <v>3</v>
      </c>
      <c r="E3" s="147" t="s">
        <v>123</v>
      </c>
      <c r="F3" s="208" t="s">
        <v>148</v>
      </c>
      <c r="H3" s="87" t="s">
        <v>120</v>
      </c>
      <c r="I3" s="86">
        <v>12</v>
      </c>
      <c r="J3" s="247" t="s">
        <v>114</v>
      </c>
      <c r="K3" s="248" t="str">
        <f>LOOKUP(YEAR(K2),{2021,"CB";2022,"CC";2023,"CD";2024,"CE";2025,"CF";2026,"CG";2027,"CH";2028,"CI";2029,"CJ";2030,"CK"})&amp;TEXT(K2,"mm")&amp;"A"&amp;TEXT(K2,"dd")</f>
        <v>CE01A01</v>
      </c>
      <c r="L3" s="7"/>
      <c r="M3" s="7"/>
      <c r="N3" s="113" t="s">
        <v>96</v>
      </c>
    </row>
    <row r="4" spans="1:14" ht="15" customHeight="1" x14ac:dyDescent="0.2">
      <c r="A4" s="110" t="s">
        <v>18</v>
      </c>
      <c r="B4" s="46" t="s">
        <v>27</v>
      </c>
      <c r="C4" s="46" t="s">
        <v>28</v>
      </c>
      <c r="D4" s="148" t="s">
        <v>31</v>
      </c>
      <c r="E4" s="111" t="s">
        <v>31</v>
      </c>
      <c r="F4" s="152" t="s">
        <v>149</v>
      </c>
      <c r="H4" s="249"/>
      <c r="I4" s="7"/>
      <c r="J4" s="87" t="s">
        <v>98</v>
      </c>
      <c r="K4" s="114" t="s">
        <v>204</v>
      </c>
      <c r="L4" s="7"/>
      <c r="M4" s="7"/>
      <c r="N4" s="7"/>
    </row>
    <row r="5" spans="1:14" ht="15" customHeight="1" x14ac:dyDescent="0.2">
      <c r="A5" s="209" t="s">
        <v>42</v>
      </c>
      <c r="B5" s="46" t="s">
        <v>30</v>
      </c>
      <c r="C5" s="210" t="s">
        <v>162</v>
      </c>
      <c r="D5" s="48" t="s">
        <v>31</v>
      </c>
      <c r="E5" s="48" t="s">
        <v>31</v>
      </c>
      <c r="F5" s="160" t="s">
        <v>170</v>
      </c>
      <c r="H5" s="87" t="s">
        <v>118</v>
      </c>
      <c r="I5" s="250">
        <v>46</v>
      </c>
      <c r="J5" s="251" t="s">
        <v>205</v>
      </c>
      <c r="K5" s="252">
        <f>EDATE(K2,I3)</f>
        <v>45658</v>
      </c>
      <c r="L5" s="7"/>
      <c r="M5" s="7"/>
      <c r="N5" s="7"/>
    </row>
    <row r="6" spans="1:14" ht="15" customHeight="1" x14ac:dyDescent="0.2">
      <c r="A6" s="28" t="s">
        <v>21</v>
      </c>
      <c r="B6" s="12" t="s">
        <v>32</v>
      </c>
      <c r="C6" s="182" t="s">
        <v>20</v>
      </c>
      <c r="D6" s="37" t="s">
        <v>31</v>
      </c>
      <c r="E6" s="37" t="s">
        <v>124</v>
      </c>
      <c r="F6" s="182" t="s">
        <v>150</v>
      </c>
      <c r="H6" s="7"/>
      <c r="I6" s="7"/>
      <c r="J6" s="251" t="s">
        <v>121</v>
      </c>
      <c r="K6" s="36" t="s">
        <v>188</v>
      </c>
      <c r="L6" s="7"/>
      <c r="M6" s="7"/>
      <c r="N6" s="7"/>
    </row>
    <row r="7" spans="1:14" ht="15.75" customHeight="1" x14ac:dyDescent="0.2">
      <c r="A7" s="62"/>
      <c r="B7" s="9"/>
      <c r="C7" s="211"/>
      <c r="D7" s="9"/>
      <c r="E7" s="9"/>
      <c r="H7" s="7"/>
      <c r="I7" s="7"/>
      <c r="J7" s="251" t="s">
        <v>115</v>
      </c>
      <c r="K7" s="198">
        <v>45293</v>
      </c>
      <c r="L7" s="7"/>
      <c r="M7" s="7"/>
      <c r="N7" s="7"/>
    </row>
    <row r="8" spans="1:14" ht="15.75" customHeight="1" x14ac:dyDescent="0.2">
      <c r="A8" s="62"/>
      <c r="B8" s="9"/>
      <c r="C8" s="211"/>
      <c r="D8" s="9"/>
      <c r="H8" s="7"/>
      <c r="I8" s="7"/>
      <c r="J8" s="251" t="s">
        <v>122</v>
      </c>
      <c r="K8" s="36" t="s">
        <v>188</v>
      </c>
      <c r="L8" s="7"/>
    </row>
    <row r="9" spans="1:14" ht="15.75" customHeight="1" x14ac:dyDescent="0.2">
      <c r="A9" s="3"/>
      <c r="H9" s="7"/>
      <c r="I9" s="7"/>
      <c r="J9" s="251" t="s">
        <v>115</v>
      </c>
      <c r="K9" s="198">
        <v>45294</v>
      </c>
      <c r="L9" s="7"/>
    </row>
    <row r="10" spans="1:14" s="7" customFormat="1" ht="15" customHeight="1" thickBot="1" x14ac:dyDescent="0.25">
      <c r="A10" s="212" t="s">
        <v>4</v>
      </c>
      <c r="B10" s="77" t="s">
        <v>18</v>
      </c>
      <c r="C10" s="60"/>
      <c r="D10" s="58"/>
      <c r="E10" s="60" t="s">
        <v>5</v>
      </c>
      <c r="F10" s="74"/>
      <c r="G10" s="75" t="s">
        <v>89</v>
      </c>
      <c r="H10" s="58"/>
      <c r="I10" s="58"/>
      <c r="J10" s="58"/>
      <c r="K10" s="58"/>
      <c r="L10" s="58"/>
      <c r="M10" s="58"/>
      <c r="N10" s="7" t="s">
        <v>189</v>
      </c>
    </row>
    <row r="11" spans="1:14" ht="15" customHeight="1" x14ac:dyDescent="0.2">
      <c r="A11" s="254" t="s">
        <v>6</v>
      </c>
      <c r="B11" s="255"/>
      <c r="C11" s="255"/>
      <c r="D11" s="255"/>
      <c r="E11" s="255"/>
      <c r="F11" s="255"/>
      <c r="G11" s="70"/>
      <c r="H11" s="71"/>
      <c r="I11" s="255" t="s">
        <v>7</v>
      </c>
      <c r="J11" s="255"/>
      <c r="K11" s="255"/>
      <c r="L11" s="255"/>
      <c r="M11" s="256"/>
    </row>
    <row r="12" spans="1:14" s="8" customFormat="1" ht="24.75" customHeight="1" thickBot="1" x14ac:dyDescent="0.25">
      <c r="A12" s="213" t="s">
        <v>8</v>
      </c>
      <c r="B12" s="213" t="s">
        <v>9</v>
      </c>
      <c r="C12" s="214" t="s">
        <v>10</v>
      </c>
      <c r="D12" s="213" t="s">
        <v>11</v>
      </c>
      <c r="E12" s="213" t="s">
        <v>12</v>
      </c>
      <c r="F12" s="213" t="s">
        <v>168</v>
      </c>
      <c r="G12" s="215" t="s">
        <v>13</v>
      </c>
      <c r="H12" s="216" t="s">
        <v>14</v>
      </c>
      <c r="I12" s="217" t="s">
        <v>9</v>
      </c>
      <c r="J12" s="213" t="s">
        <v>10</v>
      </c>
      <c r="K12" s="213" t="s">
        <v>15</v>
      </c>
      <c r="L12" s="215" t="s">
        <v>13</v>
      </c>
      <c r="M12" s="214" t="s">
        <v>14</v>
      </c>
    </row>
    <row r="13" spans="1:14" s="8" customFormat="1" ht="24.75" customHeight="1" x14ac:dyDescent="0.2">
      <c r="A13" s="24" t="s">
        <v>43</v>
      </c>
      <c r="B13" s="19" t="s">
        <v>23</v>
      </c>
      <c r="C13" s="23" t="s">
        <v>128</v>
      </c>
      <c r="D13" s="19" t="s">
        <v>41</v>
      </c>
      <c r="E13" s="19"/>
      <c r="F13" s="19" t="s">
        <v>165</v>
      </c>
      <c r="G13" s="20">
        <v>150</v>
      </c>
      <c r="H13" s="21" t="s">
        <v>16</v>
      </c>
      <c r="I13" s="19" t="s">
        <v>23</v>
      </c>
      <c r="J13" s="23" t="s">
        <v>128</v>
      </c>
      <c r="K13" s="19">
        <v>230502</v>
      </c>
      <c r="L13" s="22">
        <v>150</v>
      </c>
      <c r="M13" s="23" t="s">
        <v>16</v>
      </c>
    </row>
    <row r="14" spans="1:14" s="8" customFormat="1" ht="24.75" customHeight="1" x14ac:dyDescent="0.2">
      <c r="A14" s="24" t="s">
        <v>33</v>
      </c>
      <c r="B14" s="19" t="s">
        <v>17</v>
      </c>
      <c r="C14" s="23" t="s">
        <v>161</v>
      </c>
      <c r="D14" s="19" t="s">
        <v>88</v>
      </c>
      <c r="E14" s="19"/>
      <c r="F14" s="41" t="s">
        <v>166</v>
      </c>
      <c r="G14" s="20">
        <v>1.5</v>
      </c>
      <c r="H14" s="21" t="s">
        <v>16</v>
      </c>
      <c r="I14" s="19" t="s">
        <v>17</v>
      </c>
      <c r="J14" s="23" t="s">
        <v>161</v>
      </c>
      <c r="K14" s="19" t="s">
        <v>173</v>
      </c>
      <c r="L14" s="22">
        <v>1.5</v>
      </c>
      <c r="M14" s="23" t="s">
        <v>16</v>
      </c>
    </row>
    <row r="15" spans="1:14" s="8" customFormat="1" ht="24.75" customHeight="1" x14ac:dyDescent="0.2">
      <c r="A15" s="218" t="s">
        <v>90</v>
      </c>
      <c r="B15" s="19" t="s">
        <v>91</v>
      </c>
      <c r="C15" s="23" t="s">
        <v>92</v>
      </c>
      <c r="D15" s="19" t="s">
        <v>93</v>
      </c>
      <c r="E15" s="19"/>
      <c r="F15" s="41" t="s">
        <v>157</v>
      </c>
      <c r="G15" s="20">
        <v>75</v>
      </c>
      <c r="H15" s="21" t="s">
        <v>94</v>
      </c>
      <c r="I15" s="19" t="s">
        <v>91</v>
      </c>
      <c r="J15" s="23" t="s">
        <v>92</v>
      </c>
      <c r="K15" s="19">
        <v>10145772</v>
      </c>
      <c r="L15" s="22">
        <v>75</v>
      </c>
      <c r="M15" s="23" t="s">
        <v>94</v>
      </c>
    </row>
    <row r="16" spans="1:14" s="8" customFormat="1" ht="24.75" customHeight="1" x14ac:dyDescent="0.2">
      <c r="A16" s="191" t="s">
        <v>22</v>
      </c>
      <c r="B16" s="192" t="s">
        <v>23</v>
      </c>
      <c r="C16" s="192"/>
      <c r="D16" s="192"/>
      <c r="E16" s="192"/>
      <c r="F16" s="192"/>
      <c r="G16" s="32" t="s">
        <v>163</v>
      </c>
      <c r="H16" s="33" t="s">
        <v>16</v>
      </c>
      <c r="I16" s="219"/>
      <c r="J16" s="192"/>
      <c r="K16" s="192"/>
      <c r="L16" s="194" t="s">
        <v>163</v>
      </c>
      <c r="M16" s="31" t="s">
        <v>16</v>
      </c>
    </row>
    <row r="17" spans="1:14" s="8" customFormat="1" ht="24.75" customHeight="1" x14ac:dyDescent="0.2">
      <c r="A17" s="64" t="s">
        <v>125</v>
      </c>
      <c r="B17" s="25"/>
      <c r="C17" s="25"/>
      <c r="D17" s="25"/>
      <c r="E17" s="25"/>
      <c r="F17" s="25"/>
      <c r="G17" s="25"/>
      <c r="I17" s="25" t="s">
        <v>34</v>
      </c>
      <c r="J17" s="25">
        <v>7.47</v>
      </c>
      <c r="K17" s="25"/>
      <c r="L17" s="25"/>
      <c r="M17" s="25"/>
    </row>
    <row r="18" spans="1:14" s="8" customFormat="1" ht="9.75" customHeight="1" x14ac:dyDescent="0.2">
      <c r="A18" s="64"/>
      <c r="B18" s="25"/>
      <c r="C18" s="25"/>
      <c r="D18" s="25"/>
      <c r="E18" s="25"/>
      <c r="F18" s="25"/>
      <c r="G18" s="20"/>
      <c r="I18" s="25"/>
      <c r="J18" s="25"/>
      <c r="K18" s="25"/>
      <c r="L18" s="25"/>
      <c r="M18" s="25"/>
    </row>
    <row r="19" spans="1:14" s="8" customFormat="1" ht="9.75" customHeight="1" x14ac:dyDescent="0.2">
      <c r="A19" s="257"/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</row>
    <row r="20" spans="1:14" s="8" customFormat="1" ht="9.75" customHeight="1" x14ac:dyDescent="0.2">
      <c r="A20" s="34"/>
      <c r="B20" s="25"/>
      <c r="C20" s="25"/>
      <c r="D20" s="25"/>
      <c r="E20" s="25"/>
      <c r="F20" s="25"/>
      <c r="G20" s="20"/>
      <c r="I20" s="25"/>
      <c r="J20" s="25"/>
      <c r="K20" s="25"/>
      <c r="L20" s="25"/>
      <c r="M20" s="25"/>
    </row>
    <row r="21" spans="1:14" s="8" customFormat="1" ht="15" customHeight="1" thickBot="1" x14ac:dyDescent="0.25">
      <c r="A21" s="212" t="s">
        <v>4</v>
      </c>
      <c r="B21" s="77" t="s">
        <v>42</v>
      </c>
      <c r="C21" s="60"/>
      <c r="D21" s="61"/>
      <c r="E21" s="60" t="s">
        <v>5</v>
      </c>
      <c r="F21" s="74"/>
      <c r="G21" s="75" t="s">
        <v>119</v>
      </c>
      <c r="H21" s="58"/>
      <c r="I21" s="76"/>
      <c r="J21" s="76"/>
      <c r="K21" s="76"/>
      <c r="L21" s="76"/>
      <c r="M21" s="76"/>
      <c r="N21" s="8" t="s">
        <v>190</v>
      </c>
    </row>
    <row r="22" spans="1:14" s="8" customFormat="1" ht="15" customHeight="1" x14ac:dyDescent="0.2">
      <c r="A22" s="254" t="s">
        <v>6</v>
      </c>
      <c r="B22" s="255"/>
      <c r="C22" s="255"/>
      <c r="D22" s="255"/>
      <c r="E22" s="255"/>
      <c r="F22" s="255"/>
      <c r="G22" s="70"/>
      <c r="H22" s="71"/>
      <c r="I22" s="255" t="s">
        <v>7</v>
      </c>
      <c r="J22" s="255"/>
      <c r="K22" s="255"/>
      <c r="L22" s="255"/>
      <c r="M22" s="256"/>
    </row>
    <row r="23" spans="1:14" s="8" customFormat="1" ht="24.75" customHeight="1" thickBot="1" x14ac:dyDescent="0.25">
      <c r="A23" s="220" t="s">
        <v>8</v>
      </c>
      <c r="B23" s="220" t="s">
        <v>9</v>
      </c>
      <c r="C23" s="221" t="s">
        <v>10</v>
      </c>
      <c r="D23" s="220" t="s">
        <v>11</v>
      </c>
      <c r="E23" s="220" t="s">
        <v>12</v>
      </c>
      <c r="F23" s="213" t="s">
        <v>168</v>
      </c>
      <c r="G23" s="222" t="s">
        <v>13</v>
      </c>
      <c r="H23" s="223" t="s">
        <v>14</v>
      </c>
      <c r="I23" s="224" t="s">
        <v>9</v>
      </c>
      <c r="J23" s="220" t="s">
        <v>10</v>
      </c>
      <c r="K23" s="220" t="s">
        <v>15</v>
      </c>
      <c r="L23" s="222" t="s">
        <v>13</v>
      </c>
      <c r="M23" s="221" t="s">
        <v>14</v>
      </c>
    </row>
    <row r="24" spans="1:14" s="8" customFormat="1" ht="24.75" customHeight="1" x14ac:dyDescent="0.2">
      <c r="A24" s="24" t="s">
        <v>39</v>
      </c>
      <c r="B24" s="19" t="s">
        <v>17</v>
      </c>
      <c r="C24" s="19">
        <v>1480</v>
      </c>
      <c r="D24" s="19" t="s">
        <v>41</v>
      </c>
      <c r="E24" s="19">
        <v>289.18</v>
      </c>
      <c r="F24" s="19" t="s">
        <v>151</v>
      </c>
      <c r="G24" s="20">
        <v>0.36</v>
      </c>
      <c r="H24" s="21" t="s">
        <v>24</v>
      </c>
      <c r="I24" s="19" t="s">
        <v>17</v>
      </c>
      <c r="J24" s="19">
        <v>1480</v>
      </c>
      <c r="K24" s="19" t="s">
        <v>191</v>
      </c>
      <c r="L24" s="25">
        <v>360.1</v>
      </c>
      <c r="M24" s="23" t="s">
        <v>181</v>
      </c>
      <c r="N24" s="8" t="s">
        <v>192</v>
      </c>
    </row>
    <row r="25" spans="1:14" s="8" customFormat="1" ht="24.75" customHeight="1" x14ac:dyDescent="0.2">
      <c r="A25" s="24" t="s">
        <v>35</v>
      </c>
      <c r="B25" s="19" t="s">
        <v>17</v>
      </c>
      <c r="C25" s="23" t="s">
        <v>38</v>
      </c>
      <c r="D25" s="19" t="s">
        <v>19</v>
      </c>
      <c r="E25" s="19">
        <v>396.35</v>
      </c>
      <c r="F25" s="19" t="s">
        <v>152</v>
      </c>
      <c r="G25" s="20">
        <v>0.2</v>
      </c>
      <c r="H25" s="21" t="s">
        <v>24</v>
      </c>
      <c r="I25" s="19" t="s">
        <v>17</v>
      </c>
      <c r="J25" s="23" t="s">
        <v>38</v>
      </c>
      <c r="K25" s="19" t="s">
        <v>193</v>
      </c>
      <c r="L25" s="25">
        <v>201.4</v>
      </c>
      <c r="M25" s="23" t="s">
        <v>181</v>
      </c>
    </row>
    <row r="26" spans="1:14" s="8" customFormat="1" ht="24.75" customHeight="1" x14ac:dyDescent="0.2">
      <c r="A26" s="24" t="s">
        <v>36</v>
      </c>
      <c r="B26" s="19" t="s">
        <v>126</v>
      </c>
      <c r="C26" s="23" t="s">
        <v>159</v>
      </c>
      <c r="D26" s="19" t="s">
        <v>19</v>
      </c>
      <c r="E26" s="19">
        <v>136.1</v>
      </c>
      <c r="F26" s="19" t="s">
        <v>153</v>
      </c>
      <c r="G26" s="20">
        <v>1.875</v>
      </c>
      <c r="H26" s="21" t="s">
        <v>24</v>
      </c>
      <c r="I26" s="19" t="s">
        <v>126</v>
      </c>
      <c r="J26" s="23" t="s">
        <v>159</v>
      </c>
      <c r="K26" s="19">
        <v>2022042569</v>
      </c>
      <c r="L26" s="25">
        <v>1.8754999999999999</v>
      </c>
      <c r="M26" s="23" t="s">
        <v>24</v>
      </c>
    </row>
    <row r="27" spans="1:14" s="8" customFormat="1" ht="24.75" customHeight="1" x14ac:dyDescent="0.2">
      <c r="A27" s="24" t="s">
        <v>37</v>
      </c>
      <c r="B27" s="19" t="s">
        <v>126</v>
      </c>
      <c r="C27" s="23" t="s">
        <v>160</v>
      </c>
      <c r="D27" s="19" t="s">
        <v>88</v>
      </c>
      <c r="E27" s="19">
        <v>142</v>
      </c>
      <c r="F27" s="19" t="s">
        <v>154</v>
      </c>
      <c r="G27" s="20">
        <v>9.76</v>
      </c>
      <c r="H27" s="21" t="s">
        <v>24</v>
      </c>
      <c r="I27" s="19" t="s">
        <v>126</v>
      </c>
      <c r="J27" s="23" t="s">
        <v>160</v>
      </c>
      <c r="K27" s="19" t="s">
        <v>180</v>
      </c>
      <c r="L27" s="25">
        <v>9.76</v>
      </c>
      <c r="M27" s="23" t="s">
        <v>24</v>
      </c>
    </row>
    <row r="28" spans="1:14" s="8" customFormat="1" ht="24.75" customHeight="1" x14ac:dyDescent="0.2">
      <c r="A28" s="43" t="s">
        <v>171</v>
      </c>
      <c r="B28" s="39"/>
      <c r="C28" s="39"/>
      <c r="D28" s="39"/>
      <c r="E28" s="39"/>
      <c r="F28" s="39"/>
      <c r="G28" s="32"/>
      <c r="H28" s="42"/>
      <c r="I28" s="14"/>
      <c r="J28" s="14"/>
      <c r="K28" s="14"/>
      <c r="L28" s="14"/>
      <c r="M28" s="13"/>
    </row>
    <row r="29" spans="1:14" s="8" customFormat="1" ht="21" customHeight="1" x14ac:dyDescent="0.2">
      <c r="A29" s="268" t="s">
        <v>147</v>
      </c>
      <c r="B29" s="269"/>
      <c r="C29" s="269"/>
      <c r="D29" s="269"/>
      <c r="E29" s="269"/>
      <c r="F29" s="269"/>
      <c r="G29" s="269"/>
      <c r="H29" s="269"/>
      <c r="I29" s="269"/>
      <c r="J29" s="269"/>
      <c r="K29" s="1"/>
      <c r="L29" s="1"/>
      <c r="M29" s="1"/>
    </row>
    <row r="30" spans="1:14" ht="9.75" customHeight="1" x14ac:dyDescent="0.2">
      <c r="I30" s="9"/>
      <c r="J30" s="9"/>
      <c r="K30" s="9"/>
      <c r="L30" s="9"/>
      <c r="M30" s="9"/>
    </row>
    <row r="31" spans="1:14" ht="9.75" customHeight="1" x14ac:dyDescent="0.2">
      <c r="A31" s="257"/>
      <c r="B31" s="257"/>
      <c r="C31" s="257"/>
      <c r="D31" s="257"/>
      <c r="E31" s="257"/>
      <c r="F31" s="257"/>
      <c r="G31" s="257"/>
      <c r="H31" s="257"/>
      <c r="I31" s="257"/>
      <c r="J31" s="257"/>
      <c r="K31" s="257"/>
      <c r="L31" s="257"/>
      <c r="M31" s="257"/>
    </row>
    <row r="32" spans="1:14" ht="9.75" customHeight="1" x14ac:dyDescent="0.2">
      <c r="A32" s="64" t="s">
        <v>56</v>
      </c>
      <c r="I32" s="9"/>
      <c r="J32" s="9"/>
      <c r="K32" s="9"/>
      <c r="L32" s="9"/>
      <c r="M32" s="9"/>
    </row>
    <row r="33" spans="1:22" ht="15" customHeight="1" x14ac:dyDescent="0.2">
      <c r="A33" s="7" t="s">
        <v>95</v>
      </c>
      <c r="I33" s="9"/>
      <c r="J33" s="9"/>
      <c r="K33" s="9"/>
      <c r="L33" s="9"/>
      <c r="M33" s="9"/>
    </row>
    <row r="34" spans="1:22" ht="15" customHeight="1" x14ac:dyDescent="0.2">
      <c r="A34" s="7" t="s">
        <v>156</v>
      </c>
      <c r="I34" s="9"/>
      <c r="J34" s="9"/>
      <c r="K34" s="9"/>
      <c r="L34" s="9"/>
      <c r="M34" s="9"/>
    </row>
    <row r="35" spans="1:22" ht="24.75" customHeight="1" thickBot="1" x14ac:dyDescent="0.25">
      <c r="I35" s="9"/>
      <c r="J35" s="9"/>
      <c r="K35" s="9"/>
      <c r="L35" s="9"/>
      <c r="M35" s="9"/>
    </row>
    <row r="36" spans="1:22" ht="3" customHeight="1" thickTop="1" thickBot="1" x14ac:dyDescent="0.25">
      <c r="A36" s="82"/>
      <c r="B36" s="82"/>
      <c r="C36" s="82"/>
      <c r="D36" s="82"/>
      <c r="E36" s="83"/>
      <c r="F36" s="82"/>
      <c r="G36" s="83"/>
      <c r="H36" s="82"/>
      <c r="I36" s="82"/>
      <c r="J36" s="82"/>
      <c r="K36" s="82"/>
      <c r="L36" s="82"/>
      <c r="M36" s="82"/>
      <c r="O36" s="64"/>
      <c r="P36" s="10"/>
      <c r="Q36" s="10"/>
      <c r="R36" s="10"/>
      <c r="S36" s="10"/>
      <c r="T36" s="195"/>
      <c r="U36" s="6"/>
      <c r="V36" s="36"/>
    </row>
    <row r="37" spans="1:22" ht="24.75" customHeight="1" thickTop="1" x14ac:dyDescent="0.2">
      <c r="A37" s="7"/>
      <c r="B37" s="7"/>
      <c r="C37" s="7"/>
      <c r="D37" s="7"/>
      <c r="E37" s="6"/>
      <c r="F37" s="7"/>
      <c r="G37" s="6"/>
      <c r="H37" s="7"/>
      <c r="I37" s="7"/>
      <c r="J37" s="7"/>
      <c r="K37" s="7"/>
      <c r="L37" s="7"/>
      <c r="M37" s="7"/>
      <c r="O37" s="64"/>
      <c r="P37" s="10"/>
      <c r="Q37" s="10"/>
      <c r="R37" s="10"/>
      <c r="S37" s="10"/>
      <c r="T37" s="10"/>
      <c r="U37" s="6"/>
    </row>
    <row r="38" spans="1:22" ht="8.25" customHeight="1" x14ac:dyDescent="0.2">
      <c r="A38" s="253" t="s">
        <v>55</v>
      </c>
      <c r="B38" s="253"/>
      <c r="C38" s="253"/>
      <c r="D38" s="253"/>
      <c r="E38" s="253"/>
      <c r="F38" s="253"/>
      <c r="G38" s="253"/>
      <c r="H38" s="253"/>
      <c r="I38" s="253"/>
      <c r="J38" s="253"/>
      <c r="K38" s="253"/>
      <c r="L38" s="253"/>
      <c r="M38" s="253"/>
      <c r="O38" s="7"/>
    </row>
    <row r="39" spans="1:22" ht="8.25" customHeight="1" x14ac:dyDescent="0.2">
      <c r="A39" s="253"/>
      <c r="B39" s="253"/>
      <c r="C39" s="253"/>
      <c r="D39" s="253"/>
      <c r="E39" s="253"/>
      <c r="F39" s="253"/>
      <c r="G39" s="253"/>
      <c r="H39" s="253"/>
      <c r="I39" s="253"/>
      <c r="J39" s="253"/>
      <c r="K39" s="253"/>
      <c r="L39" s="253"/>
      <c r="M39" s="253"/>
      <c r="O39" s="7"/>
    </row>
    <row r="40" spans="1:22" ht="8.25" customHeight="1" x14ac:dyDescent="0.2">
      <c r="I40" s="9"/>
      <c r="J40" s="9"/>
      <c r="K40" s="9"/>
      <c r="L40" s="9"/>
      <c r="M40" s="9"/>
      <c r="O40" s="7"/>
    </row>
    <row r="41" spans="1:22" ht="24.75" customHeight="1" x14ac:dyDescent="0.2">
      <c r="A41" s="62"/>
      <c r="B41" s="9"/>
      <c r="C41" s="9"/>
      <c r="D41" s="9"/>
      <c r="E41" s="9"/>
      <c r="F41" s="9"/>
      <c r="H41" s="9"/>
      <c r="O41" s="7"/>
    </row>
    <row r="42" spans="1:22" ht="24.75" customHeight="1" x14ac:dyDescent="0.2">
      <c r="A42" s="62" t="s">
        <v>25</v>
      </c>
      <c r="B42" s="36" t="s">
        <v>40</v>
      </c>
      <c r="C42" s="9"/>
      <c r="D42" s="9"/>
      <c r="E42" s="9"/>
      <c r="F42" s="9"/>
      <c r="H42" s="9"/>
      <c r="O42" s="7"/>
    </row>
    <row r="43" spans="1:22" ht="24.75" customHeight="1" x14ac:dyDescent="0.2">
      <c r="A43" s="62"/>
      <c r="B43" s="36"/>
      <c r="C43" s="9"/>
      <c r="D43" s="9"/>
      <c r="E43" s="9"/>
      <c r="F43" s="9"/>
      <c r="H43" s="9"/>
      <c r="O43" s="7"/>
    </row>
    <row r="44" spans="1:22" ht="24.75" customHeight="1" x14ac:dyDescent="0.2">
      <c r="A44" s="64" t="s">
        <v>26</v>
      </c>
      <c r="B44" s="36" t="s">
        <v>50</v>
      </c>
      <c r="C44" s="7"/>
      <c r="D44" s="7"/>
      <c r="E44" s="6"/>
      <c r="F44" s="7"/>
      <c r="H44" s="225"/>
      <c r="J44" s="7"/>
      <c r="K44" s="226"/>
      <c r="L44" s="7"/>
      <c r="M44" s="7"/>
      <c r="O44" s="7"/>
    </row>
    <row r="45" spans="1:22" ht="24.75" customHeight="1" x14ac:dyDescent="0.2">
      <c r="A45" s="64"/>
      <c r="B45" s="7" t="s">
        <v>194</v>
      </c>
      <c r="C45" s="7"/>
      <c r="D45" s="7"/>
      <c r="E45" s="6"/>
      <c r="F45" s="9"/>
      <c r="H45" s="9"/>
      <c r="O45" s="7"/>
    </row>
    <row r="46" spans="1:22" ht="24.75" customHeight="1" x14ac:dyDescent="0.2">
      <c r="A46" s="64"/>
      <c r="B46" s="7" t="s">
        <v>195</v>
      </c>
      <c r="C46" s="7"/>
      <c r="D46" s="7"/>
      <c r="E46" s="6"/>
      <c r="F46" s="9"/>
      <c r="H46" s="9"/>
      <c r="O46" s="7"/>
    </row>
    <row r="47" spans="1:22" ht="15" customHeight="1" x14ac:dyDescent="0.2">
      <c r="A47" s="64"/>
      <c r="B47" s="7" t="s">
        <v>60</v>
      </c>
      <c r="H47" s="9"/>
      <c r="O47" s="7"/>
    </row>
    <row r="48" spans="1:22" x14ac:dyDescent="0.2">
      <c r="A48" s="64"/>
      <c r="B48" s="7" t="s">
        <v>51</v>
      </c>
      <c r="H48" s="9"/>
    </row>
    <row r="49" spans="1:14" x14ac:dyDescent="0.2">
      <c r="A49" s="64"/>
      <c r="B49" s="7"/>
      <c r="H49" s="9"/>
    </row>
    <row r="50" spans="1:14" x14ac:dyDescent="0.2">
      <c r="A50" s="64" t="s">
        <v>129</v>
      </c>
      <c r="B50" s="7"/>
      <c r="C50" s="36"/>
      <c r="D50" s="7"/>
      <c r="E50" s="6"/>
      <c r="F50" s="7"/>
      <c r="G50" s="6"/>
      <c r="H50" s="36"/>
      <c r="I50" s="7"/>
      <c r="J50" s="7"/>
      <c r="K50" s="7"/>
      <c r="L50" s="7"/>
      <c r="M50" s="7"/>
      <c r="N50" s="7"/>
    </row>
    <row r="51" spans="1:14" x14ac:dyDescent="0.2">
      <c r="A51" s="64"/>
      <c r="B51" s="64" t="s">
        <v>130</v>
      </c>
      <c r="C51" s="7"/>
      <c r="D51" s="7"/>
      <c r="E51" s="6"/>
      <c r="F51" s="7"/>
      <c r="G51" s="6"/>
      <c r="H51" s="36"/>
      <c r="I51" s="7"/>
      <c r="J51" s="7"/>
      <c r="K51" s="7"/>
      <c r="L51" s="7"/>
      <c r="M51" s="7"/>
      <c r="N51" s="7"/>
    </row>
    <row r="52" spans="1:14" x14ac:dyDescent="0.2">
      <c r="B52" s="7" t="s">
        <v>131</v>
      </c>
      <c r="D52" s="7"/>
      <c r="E52" s="6"/>
      <c r="F52" s="7"/>
      <c r="G52" s="6"/>
      <c r="H52" s="51"/>
    </row>
    <row r="53" spans="1:14" ht="5.0999999999999996" customHeight="1" x14ac:dyDescent="0.2">
      <c r="B53" s="7" t="s">
        <v>132</v>
      </c>
      <c r="D53" s="7"/>
      <c r="E53" s="6"/>
      <c r="F53" s="7"/>
      <c r="G53" s="6"/>
      <c r="H53" s="51"/>
    </row>
    <row r="54" spans="1:14" x14ac:dyDescent="0.2">
      <c r="B54" s="7"/>
      <c r="D54" s="7"/>
      <c r="E54" s="6"/>
      <c r="F54" s="7"/>
      <c r="G54" s="6"/>
      <c r="H54" s="51"/>
    </row>
    <row r="55" spans="1:14" x14ac:dyDescent="0.2">
      <c r="B55" s="64" t="s">
        <v>164</v>
      </c>
      <c r="D55" s="7"/>
      <c r="E55" s="6"/>
      <c r="F55" s="7"/>
      <c r="G55" s="6"/>
      <c r="H55" s="51"/>
    </row>
    <row r="56" spans="1:14" ht="13.5" thickBot="1" x14ac:dyDescent="0.25">
      <c r="A56" s="52"/>
      <c r="B56" s="52"/>
      <c r="C56" s="52"/>
      <c r="D56" s="52"/>
      <c r="E56" s="53"/>
      <c r="F56" s="52"/>
      <c r="G56" s="53"/>
      <c r="H56" s="52"/>
      <c r="I56" s="52"/>
      <c r="J56" s="52"/>
      <c r="K56" s="52"/>
      <c r="L56" s="52"/>
      <c r="M56" s="52"/>
    </row>
    <row r="57" spans="1:14" ht="12.75" customHeight="1" x14ac:dyDescent="0.2">
      <c r="A57" s="7"/>
      <c r="E57" s="1"/>
      <c r="F57" s="2"/>
      <c r="G57" s="1"/>
      <c r="H57" s="51"/>
    </row>
    <row r="58" spans="1:14" ht="15" customHeight="1" x14ac:dyDescent="0.2">
      <c r="A58" s="273" t="s">
        <v>47</v>
      </c>
      <c r="B58" s="273"/>
      <c r="C58" s="273"/>
      <c r="D58" s="273"/>
      <c r="E58" s="273"/>
      <c r="F58" s="273"/>
      <c r="G58" s="273"/>
      <c r="H58" s="273"/>
      <c r="I58" s="273"/>
      <c r="J58" s="273"/>
      <c r="K58" s="273"/>
      <c r="L58" s="273"/>
      <c r="M58" s="273"/>
    </row>
    <row r="59" spans="1:14" ht="14.25" customHeight="1" x14ac:dyDescent="0.2">
      <c r="A59" s="273"/>
      <c r="B59" s="273"/>
      <c r="C59" s="273"/>
      <c r="D59" s="273"/>
      <c r="E59" s="273"/>
      <c r="F59" s="273"/>
      <c r="G59" s="273"/>
      <c r="H59" s="273"/>
      <c r="I59" s="273"/>
      <c r="J59" s="273"/>
      <c r="K59" s="273"/>
      <c r="L59" s="273"/>
      <c r="M59" s="273"/>
    </row>
    <row r="60" spans="1:14" ht="14.25" customHeight="1" x14ac:dyDescent="0.2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4" ht="15" customHeight="1" x14ac:dyDescent="0.2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</row>
    <row r="62" spans="1:14" ht="14.25" customHeight="1" thickBot="1" x14ac:dyDescent="0.25">
      <c r="A62" s="7"/>
      <c r="B62" s="7"/>
      <c r="C62" s="27"/>
      <c r="D62" s="7"/>
      <c r="E62" s="6"/>
      <c r="F62" s="75" t="s">
        <v>44</v>
      </c>
      <c r="G62" s="75" t="s">
        <v>45</v>
      </c>
      <c r="H62" s="36"/>
      <c r="I62" s="7"/>
      <c r="J62" s="7"/>
      <c r="K62" s="7"/>
      <c r="L62" s="7"/>
      <c r="M62" s="7"/>
    </row>
    <row r="63" spans="1:14" ht="16.5" customHeight="1" thickBot="1" x14ac:dyDescent="0.25">
      <c r="A63" s="227" t="s">
        <v>42</v>
      </c>
      <c r="B63" s="75" t="s">
        <v>46</v>
      </c>
      <c r="C63" s="7"/>
      <c r="E63" s="87" t="s">
        <v>48</v>
      </c>
      <c r="F63" s="10">
        <v>0.40799999999999997</v>
      </c>
      <c r="G63" s="10">
        <v>0.438</v>
      </c>
      <c r="H63" s="36"/>
      <c r="I63" s="7"/>
      <c r="J63" s="7"/>
      <c r="K63" s="7"/>
      <c r="L63" s="7"/>
      <c r="M63" s="7"/>
    </row>
    <row r="64" spans="1:14" ht="16.5" customHeight="1" x14ac:dyDescent="0.2">
      <c r="A64" s="228" t="str">
        <f>A4</f>
        <v>Assay Buffer</v>
      </c>
      <c r="B64" s="7" t="s">
        <v>196</v>
      </c>
      <c r="C64" s="7"/>
      <c r="D64" s="7"/>
      <c r="E64" s="6"/>
      <c r="F64" s="272"/>
      <c r="G64" s="272"/>
      <c r="H64" s="36"/>
      <c r="I64" s="7"/>
      <c r="J64" s="7"/>
      <c r="K64" s="7"/>
      <c r="L64" s="7"/>
      <c r="M64" s="7"/>
    </row>
    <row r="65" spans="1:14" ht="16.5" customHeight="1" x14ac:dyDescent="0.2">
      <c r="A65" s="229" t="str">
        <f>A5</f>
        <v>Reagent</v>
      </c>
      <c r="B65" s="7" t="s">
        <v>197</v>
      </c>
      <c r="C65" s="7"/>
      <c r="D65" s="7"/>
      <c r="E65" s="6"/>
      <c r="F65" s="10"/>
      <c r="G65" s="6"/>
      <c r="H65" s="36"/>
      <c r="I65" s="7"/>
      <c r="J65" s="7"/>
      <c r="K65" s="7"/>
      <c r="L65" s="7"/>
      <c r="M65" s="7"/>
    </row>
    <row r="66" spans="1:14" ht="16.5" customHeight="1" thickBot="1" x14ac:dyDescent="0.25">
      <c r="A66" s="229" t="str">
        <f>A6</f>
        <v>Calibrator</v>
      </c>
      <c r="B66" s="7" t="s">
        <v>198</v>
      </c>
      <c r="C66" s="7"/>
      <c r="D66" s="7"/>
      <c r="E66" s="6"/>
      <c r="F66" s="75" t="s">
        <v>44</v>
      </c>
      <c r="G66" s="75" t="s">
        <v>45</v>
      </c>
      <c r="H66" s="36"/>
      <c r="I66" s="7"/>
      <c r="J66" s="7"/>
      <c r="K66" s="7"/>
      <c r="L66" s="7"/>
      <c r="M66" s="7"/>
    </row>
    <row r="67" spans="1:14" s="7" customFormat="1" ht="15" customHeight="1" x14ac:dyDescent="0.2">
      <c r="A67" s="84" t="s">
        <v>57</v>
      </c>
      <c r="B67" s="10">
        <v>1218838</v>
      </c>
      <c r="C67" s="1"/>
      <c r="D67" s="1"/>
      <c r="E67" s="87" t="s">
        <v>66</v>
      </c>
      <c r="F67" s="10">
        <v>0.15</v>
      </c>
      <c r="G67" s="10">
        <v>0.22</v>
      </c>
      <c r="H67" s="36"/>
      <c r="N67" s="1"/>
    </row>
    <row r="68" spans="1:14" s="7" customFormat="1" ht="15" customHeight="1" x14ac:dyDescent="0.2">
      <c r="A68" s="280"/>
      <c r="B68" s="280"/>
      <c r="C68" s="1"/>
      <c r="D68" s="1"/>
      <c r="E68" s="87" t="s">
        <v>52</v>
      </c>
      <c r="F68" s="10">
        <v>-1.4999999999999999E-2</v>
      </c>
      <c r="G68" s="10">
        <v>1.4999999999999999E-2</v>
      </c>
      <c r="H68" s="36"/>
      <c r="N68" s="1"/>
    </row>
    <row r="69" spans="1:14" ht="15" customHeight="1" x14ac:dyDescent="0.2">
      <c r="A69" s="280"/>
      <c r="B69" s="280"/>
      <c r="C69" s="7"/>
      <c r="D69" s="7"/>
      <c r="E69" s="6"/>
      <c r="F69" s="10"/>
      <c r="G69" s="10"/>
      <c r="H69" s="36"/>
      <c r="I69" s="7"/>
      <c r="J69" s="7"/>
      <c r="K69" s="7"/>
      <c r="L69" s="7"/>
      <c r="M69" s="7"/>
    </row>
    <row r="70" spans="1:14" ht="15" customHeight="1" thickBot="1" x14ac:dyDescent="0.25">
      <c r="A70" s="25"/>
      <c r="B70" s="25"/>
      <c r="C70" s="7"/>
      <c r="D70" s="7"/>
      <c r="E70" s="6"/>
      <c r="F70" s="10"/>
      <c r="G70" s="10"/>
      <c r="H70" s="36"/>
      <c r="I70" s="7"/>
      <c r="J70" s="7"/>
      <c r="K70" s="7"/>
      <c r="L70" s="7"/>
      <c r="M70" s="7"/>
    </row>
    <row r="71" spans="1:14" ht="15" customHeight="1" thickTop="1" x14ac:dyDescent="0.2">
      <c r="A71" s="25"/>
      <c r="B71" s="262" t="s">
        <v>68</v>
      </c>
      <c r="C71" s="263"/>
      <c r="D71" s="263"/>
      <c r="E71" s="263"/>
      <c r="F71" s="264"/>
      <c r="G71" s="10"/>
      <c r="H71" s="36"/>
      <c r="I71" s="7"/>
      <c r="J71" s="7"/>
      <c r="K71" s="7"/>
      <c r="L71" s="7"/>
      <c r="M71" s="7"/>
    </row>
    <row r="72" spans="1:14" ht="15" customHeight="1" x14ac:dyDescent="0.2">
      <c r="A72" s="7"/>
      <c r="B72" s="265"/>
      <c r="C72" s="266"/>
      <c r="D72" s="266"/>
      <c r="E72" s="266"/>
      <c r="F72" s="267"/>
      <c r="G72" s="10"/>
      <c r="H72" s="36"/>
      <c r="I72" s="199"/>
      <c r="J72" s="7"/>
      <c r="K72" s="7"/>
      <c r="L72" s="7"/>
      <c r="M72" s="7"/>
    </row>
    <row r="73" spans="1:14" ht="13.5" thickBot="1" x14ac:dyDescent="0.25">
      <c r="A73" s="7"/>
      <c r="B73" s="105"/>
      <c r="C73" s="75" t="s">
        <v>49</v>
      </c>
      <c r="D73" s="85" t="s">
        <v>199</v>
      </c>
      <c r="E73" s="6"/>
      <c r="F73" s="230" t="s">
        <v>70</v>
      </c>
      <c r="G73" s="10"/>
      <c r="H73" s="36"/>
      <c r="J73" s="7"/>
      <c r="K73" s="7"/>
      <c r="L73" s="7"/>
      <c r="M73" s="7"/>
    </row>
    <row r="74" spans="1:14" ht="13.5" thickBot="1" x14ac:dyDescent="0.25">
      <c r="A74" s="7"/>
      <c r="B74" s="231" t="s">
        <v>21</v>
      </c>
      <c r="C74" s="9">
        <v>0.4486</v>
      </c>
      <c r="D74" s="10">
        <f>(C74-$C$75)</f>
        <v>0.40960000000000002</v>
      </c>
      <c r="E74" s="6"/>
      <c r="F74" s="232" t="b">
        <f>AND(D74&gt;F63,D74&lt;G63)</f>
        <v>1</v>
      </c>
      <c r="G74" s="10"/>
      <c r="H74" s="36"/>
      <c r="L74" s="7"/>
      <c r="M74" s="7"/>
    </row>
    <row r="75" spans="1:14" ht="13.5" thickBot="1" x14ac:dyDescent="0.25">
      <c r="A75" s="7"/>
      <c r="B75" s="233" t="s">
        <v>22</v>
      </c>
      <c r="C75" s="205">
        <v>3.9E-2</v>
      </c>
      <c r="D75" s="102"/>
      <c r="E75" s="103"/>
      <c r="F75" s="104"/>
      <c r="G75" s="10"/>
      <c r="H75" s="36"/>
      <c r="I75" s="241"/>
      <c r="J75" s="7"/>
      <c r="K75" s="7"/>
      <c r="L75" s="7"/>
      <c r="M75" s="7"/>
    </row>
    <row r="76" spans="1:14" ht="12" customHeight="1" thickTop="1" x14ac:dyDescent="0.2">
      <c r="A76" s="7"/>
      <c r="B76" s="7"/>
      <c r="C76" s="7"/>
      <c r="D76" s="7"/>
      <c r="E76" s="6"/>
      <c r="F76" s="10"/>
      <c r="G76" s="10"/>
      <c r="H76" s="36"/>
      <c r="I76" s="10"/>
      <c r="J76" s="7"/>
      <c r="K76" s="7"/>
      <c r="L76" s="7"/>
      <c r="M76" s="7"/>
    </row>
    <row r="77" spans="1:14" ht="12" customHeight="1" thickBot="1" x14ac:dyDescent="0.25">
      <c r="A77" s="7"/>
      <c r="B77" s="7"/>
      <c r="C77" s="7"/>
      <c r="D77" s="7"/>
      <c r="E77" s="6"/>
      <c r="F77" s="10"/>
      <c r="G77" s="6"/>
      <c r="H77" s="36"/>
      <c r="I77" s="7"/>
      <c r="J77" s="7"/>
      <c r="K77" s="7"/>
      <c r="L77" s="7"/>
      <c r="M77" s="7"/>
    </row>
    <row r="78" spans="1:14" ht="12" customHeight="1" thickTop="1" x14ac:dyDescent="0.2">
      <c r="A78" s="289" t="s">
        <v>69</v>
      </c>
      <c r="B78" s="290"/>
      <c r="C78" s="290"/>
      <c r="D78" s="290"/>
      <c r="E78" s="290"/>
      <c r="F78" s="291"/>
      <c r="G78" s="6"/>
      <c r="H78" s="36"/>
      <c r="I78" s="7"/>
      <c r="J78" s="7"/>
      <c r="K78" s="7"/>
      <c r="L78" s="7"/>
      <c r="M78" s="7"/>
    </row>
    <row r="79" spans="1:14" x14ac:dyDescent="0.2">
      <c r="A79" s="292"/>
      <c r="B79" s="293"/>
      <c r="C79" s="293"/>
      <c r="D79" s="293"/>
      <c r="E79" s="293"/>
      <c r="F79" s="294"/>
      <c r="G79" s="6"/>
      <c r="H79" s="36"/>
      <c r="I79" s="7"/>
      <c r="J79" s="7"/>
      <c r="K79" s="7"/>
      <c r="L79" s="7"/>
      <c r="M79" s="7"/>
    </row>
    <row r="80" spans="1:14" x14ac:dyDescent="0.2">
      <c r="A80" s="94"/>
      <c r="B80" s="92"/>
      <c r="C80" s="278" t="s">
        <v>63</v>
      </c>
      <c r="D80" s="279"/>
      <c r="E80" s="93"/>
      <c r="F80" s="260" t="s">
        <v>67</v>
      </c>
      <c r="G80" s="6"/>
      <c r="H80" s="36"/>
      <c r="I80" s="7"/>
      <c r="J80" s="7"/>
      <c r="K80" s="7"/>
      <c r="L80" s="7"/>
      <c r="M80" s="7"/>
    </row>
    <row r="81" spans="1:13" ht="13.5" thickBot="1" x14ac:dyDescent="0.25">
      <c r="A81" s="94"/>
      <c r="B81" s="7"/>
      <c r="C81" s="234" t="s">
        <v>64</v>
      </c>
      <c r="D81" s="235" t="s">
        <v>65</v>
      </c>
      <c r="E81" s="144" t="s">
        <v>200</v>
      </c>
      <c r="F81" s="261"/>
      <c r="H81" s="36"/>
      <c r="I81" s="199"/>
      <c r="J81" s="10"/>
      <c r="K81" s="7"/>
      <c r="L81" s="10"/>
    </row>
    <row r="82" spans="1:13" ht="13.5" thickBot="1" x14ac:dyDescent="0.25">
      <c r="A82" s="236" t="s">
        <v>53</v>
      </c>
      <c r="B82" s="237"/>
      <c r="C82" s="242">
        <v>0.2923</v>
      </c>
      <c r="D82" s="242">
        <v>0.45669999999999999</v>
      </c>
      <c r="E82" s="59">
        <f>(D82-C82)</f>
        <v>0.16439999999999999</v>
      </c>
      <c r="F82" s="232" t="b">
        <f>AND(E82&gt;F67,E82&lt;G67)</f>
        <v>1</v>
      </c>
      <c r="H82" s="36"/>
      <c r="I82" s="199"/>
      <c r="J82" s="10"/>
      <c r="K82" s="7"/>
    </row>
    <row r="83" spans="1:13" ht="13.5" thickBot="1" x14ac:dyDescent="0.25">
      <c r="A83" s="238" t="s">
        <v>54</v>
      </c>
      <c r="B83" s="239"/>
      <c r="C83" s="243">
        <v>0.1085</v>
      </c>
      <c r="D83" s="243">
        <v>0.1203</v>
      </c>
      <c r="E83" s="99">
        <f>(D83-C83)</f>
        <v>1.1800000000000005E-2</v>
      </c>
      <c r="F83" s="240" t="b">
        <f>AND(E83&gt;F68,E83&lt;G68)</f>
        <v>1</v>
      </c>
      <c r="H83" s="36"/>
      <c r="I83" s="7"/>
      <c r="J83" s="7"/>
      <c r="K83" s="7"/>
      <c r="L83" s="7"/>
      <c r="M83" s="7"/>
    </row>
    <row r="84" spans="1:13" ht="13.5" thickTop="1" x14ac:dyDescent="0.2">
      <c r="C84" s="9"/>
      <c r="D84" s="10"/>
      <c r="E84" s="10"/>
      <c r="F84" s="9"/>
      <c r="H84" s="51"/>
    </row>
    <row r="85" spans="1:13" ht="13.5" thickBot="1" x14ac:dyDescent="0.25">
      <c r="C85" s="9"/>
      <c r="D85" s="10"/>
      <c r="E85" s="10"/>
      <c r="F85" s="9"/>
      <c r="H85" s="51"/>
    </row>
    <row r="86" spans="1:13" x14ac:dyDescent="0.2">
      <c r="A86" s="7"/>
      <c r="B86" s="281" t="s">
        <v>133</v>
      </c>
      <c r="C86" s="282"/>
      <c r="D86" s="282"/>
      <c r="E86" s="282"/>
      <c r="F86" s="282"/>
      <c r="G86" s="282"/>
      <c r="H86" s="282"/>
      <c r="I86" s="282"/>
      <c r="J86" s="282"/>
      <c r="K86" s="283"/>
      <c r="L86" s="7"/>
      <c r="M86" s="7"/>
    </row>
    <row r="87" spans="1:13" x14ac:dyDescent="0.2">
      <c r="A87" s="7"/>
      <c r="B87" s="284"/>
      <c r="C87" s="285"/>
      <c r="D87" s="285"/>
      <c r="E87" s="285"/>
      <c r="F87" s="285"/>
      <c r="G87" s="285"/>
      <c r="H87" s="285"/>
      <c r="I87" s="285"/>
      <c r="J87" s="285"/>
      <c r="K87" s="286"/>
      <c r="L87" s="7"/>
      <c r="M87" s="7"/>
    </row>
    <row r="88" spans="1:13" x14ac:dyDescent="0.2">
      <c r="A88" s="7"/>
      <c r="B88" s="161"/>
      <c r="C88" s="7"/>
      <c r="D88" s="10"/>
      <c r="E88" s="7"/>
      <c r="F88" s="7"/>
      <c r="G88" s="7"/>
      <c r="H88" s="7"/>
      <c r="I88" s="7"/>
      <c r="J88" s="7"/>
      <c r="K88" s="92"/>
      <c r="L88" s="7"/>
      <c r="M88" s="7"/>
    </row>
    <row r="89" spans="1:13" ht="15" x14ac:dyDescent="0.2">
      <c r="A89" s="7"/>
      <c r="B89" s="162" t="s">
        <v>134</v>
      </c>
      <c r="C89"/>
      <c r="D89" s="163"/>
      <c r="G89">
        <v>22.66</v>
      </c>
      <c r="H89" s="7"/>
      <c r="I89" s="64" t="s">
        <v>135</v>
      </c>
      <c r="J89" s="6"/>
      <c r="K89" s="164"/>
      <c r="L89" s="7"/>
      <c r="M89" s="7"/>
    </row>
    <row r="90" spans="1:13" ht="13.5" thickBot="1" x14ac:dyDescent="0.25">
      <c r="A90" s="7"/>
      <c r="B90" s="165"/>
      <c r="C90"/>
      <c r="D90" s="163"/>
      <c r="E90"/>
      <c r="F90"/>
      <c r="G90"/>
      <c r="H90" s="7"/>
      <c r="I90" s="166"/>
      <c r="J90" s="75" t="s">
        <v>44</v>
      </c>
      <c r="K90" s="167" t="s">
        <v>45</v>
      </c>
      <c r="L90" s="7"/>
      <c r="M90" s="7"/>
    </row>
    <row r="91" spans="1:13" ht="16.5" customHeight="1" thickBot="1" x14ac:dyDescent="0.25">
      <c r="A91" s="7"/>
      <c r="B91" s="168" t="s">
        <v>136</v>
      </c>
      <c r="C91" s="169" t="s">
        <v>137</v>
      </c>
      <c r="D91" s="170" t="s">
        <v>138</v>
      </c>
      <c r="E91" s="171" t="s">
        <v>139</v>
      </c>
      <c r="F91" s="169"/>
      <c r="G91" s="169" t="s">
        <v>140</v>
      </c>
      <c r="H91" s="7"/>
      <c r="I91" s="172" t="s">
        <v>141</v>
      </c>
      <c r="J91" s="10">
        <v>0.45</v>
      </c>
      <c r="K91" s="164">
        <v>0.49</v>
      </c>
      <c r="L91" s="7"/>
      <c r="M91" s="7"/>
    </row>
    <row r="92" spans="1:13" ht="13.5" thickTop="1" x14ac:dyDescent="0.2">
      <c r="A92" s="7"/>
      <c r="B92" s="173" t="s">
        <v>142</v>
      </c>
      <c r="C92" s="163"/>
      <c r="D92" s="174"/>
      <c r="E92" s="163"/>
      <c r="F92" s="163"/>
      <c r="G92" s="163"/>
      <c r="H92" s="7"/>
      <c r="I92" s="175" t="s">
        <v>143</v>
      </c>
      <c r="J92" s="287">
        <v>5</v>
      </c>
      <c r="K92" s="288"/>
      <c r="L92" s="7"/>
      <c r="M92" s="7"/>
    </row>
    <row r="93" spans="1:13" x14ac:dyDescent="0.2">
      <c r="A93" s="7"/>
      <c r="B93" s="173">
        <v>50</v>
      </c>
      <c r="C93" s="163"/>
      <c r="D93" s="174">
        <f>C93-C92</f>
        <v>0</v>
      </c>
      <c r="E93" s="163">
        <f>D93*B93</f>
        <v>0</v>
      </c>
      <c r="F93" s="163"/>
      <c r="G93" s="163">
        <f>E93/G89</f>
        <v>0</v>
      </c>
      <c r="H93" s="7"/>
      <c r="I93" s="7"/>
      <c r="J93" s="7"/>
      <c r="K93" s="92"/>
      <c r="L93" s="7"/>
      <c r="M93" s="7"/>
    </row>
    <row r="94" spans="1:13" x14ac:dyDescent="0.2">
      <c r="A94" s="7"/>
      <c r="B94" s="173">
        <v>50</v>
      </c>
      <c r="C94" s="163"/>
      <c r="D94" s="174">
        <f>C94-C92</f>
        <v>0</v>
      </c>
      <c r="E94" s="163">
        <f>D94*B94</f>
        <v>0</v>
      </c>
      <c r="F94" s="163"/>
      <c r="G94" s="163">
        <f>E94/G89</f>
        <v>0</v>
      </c>
      <c r="H94" s="7"/>
      <c r="I94" s="7"/>
      <c r="J94" s="7"/>
      <c r="K94" s="92"/>
      <c r="L94" s="7"/>
      <c r="M94" s="7"/>
    </row>
    <row r="95" spans="1:13" x14ac:dyDescent="0.2">
      <c r="A95" s="7"/>
      <c r="B95" s="173">
        <v>50</v>
      </c>
      <c r="C95" s="163"/>
      <c r="D95" s="174">
        <f>C95-C92</f>
        <v>0</v>
      </c>
      <c r="E95" s="163">
        <f>D95*B95</f>
        <v>0</v>
      </c>
      <c r="F95" s="163"/>
      <c r="G95" s="163">
        <f>E95/G89</f>
        <v>0</v>
      </c>
      <c r="H95" s="7"/>
      <c r="I95" s="7"/>
      <c r="J95" s="7"/>
      <c r="K95" s="92"/>
      <c r="L95" s="7"/>
      <c r="M95" s="7"/>
    </row>
    <row r="96" spans="1:13" ht="13.5" thickBot="1" x14ac:dyDescent="0.25">
      <c r="A96" s="7"/>
      <c r="B96" s="165"/>
      <c r="C96"/>
      <c r="D96" s="163"/>
      <c r="E96"/>
      <c r="F96"/>
      <c r="G96"/>
      <c r="H96" s="258" t="s">
        <v>67</v>
      </c>
      <c r="I96" s="259"/>
      <c r="J96" s="7"/>
      <c r="K96" s="92"/>
      <c r="L96" s="7"/>
      <c r="M96" s="7"/>
    </row>
    <row r="97" spans="1:14" ht="13.5" thickBot="1" x14ac:dyDescent="0.25">
      <c r="A97" s="7"/>
      <c r="B97" s="165"/>
      <c r="C97"/>
      <c r="D97" s="163"/>
      <c r="E97"/>
      <c r="F97" s="176" t="s">
        <v>144</v>
      </c>
      <c r="G97">
        <f>AVERAGE(G93:G95)</f>
        <v>0</v>
      </c>
      <c r="H97" s="274" t="b">
        <f>AND(G97&gt;J91,G97&lt;K91)</f>
        <v>0</v>
      </c>
      <c r="I97" s="275"/>
      <c r="J97" s="7"/>
      <c r="K97" s="92"/>
      <c r="L97" s="7"/>
      <c r="M97" s="7"/>
    </row>
    <row r="98" spans="1:14" ht="13.5" thickBot="1" x14ac:dyDescent="0.25">
      <c r="A98" s="7"/>
      <c r="B98" s="165"/>
      <c r="C98"/>
      <c r="D98" s="163"/>
      <c r="E98"/>
      <c r="F98" s="176" t="s">
        <v>145</v>
      </c>
      <c r="G98">
        <f>STDEV(G93:G95)</f>
        <v>0</v>
      </c>
      <c r="H98" s="7"/>
      <c r="I98" s="7"/>
      <c r="J98" s="7"/>
      <c r="K98" s="92"/>
      <c r="L98" s="7"/>
      <c r="M98" s="7"/>
    </row>
    <row r="99" spans="1:14" ht="13.5" thickBot="1" x14ac:dyDescent="0.25">
      <c r="A99" s="7"/>
      <c r="B99" s="177"/>
      <c r="C99" s="178"/>
      <c r="D99" s="179"/>
      <c r="E99" s="178"/>
      <c r="F99" s="180" t="s">
        <v>143</v>
      </c>
      <c r="G99" s="178" t="e">
        <f>G98/G97*100</f>
        <v>#DIV/0!</v>
      </c>
      <c r="H99" s="276" t="e">
        <f>OR(G99=J92,G99&lt;J92)</f>
        <v>#DIV/0!</v>
      </c>
      <c r="I99" s="277"/>
      <c r="J99" s="58"/>
      <c r="K99" s="166"/>
      <c r="L99" s="7"/>
      <c r="M99" s="7"/>
    </row>
    <row r="100" spans="1:14" x14ac:dyDescent="0.2">
      <c r="F100" s="9"/>
      <c r="H100" s="51"/>
    </row>
    <row r="103" spans="1:14" ht="18.75" thickBot="1" x14ac:dyDescent="0.25">
      <c r="A103" s="77" t="s">
        <v>76</v>
      </c>
      <c r="B103" s="52"/>
      <c r="C103" s="52"/>
      <c r="D103" s="52"/>
      <c r="E103" s="53"/>
      <c r="F103" s="52"/>
      <c r="G103" s="53"/>
      <c r="H103" s="52"/>
      <c r="I103" s="52"/>
      <c r="J103" s="52"/>
      <c r="K103" s="52"/>
      <c r="L103" s="52"/>
      <c r="M103" s="52"/>
      <c r="N103" s="52"/>
    </row>
    <row r="104" spans="1:14" x14ac:dyDescent="0.2">
      <c r="D104" s="7" t="s">
        <v>72</v>
      </c>
      <c r="E104" s="6"/>
      <c r="F104" s="7" t="s">
        <v>73</v>
      </c>
      <c r="G104" s="1"/>
      <c r="H104" s="7" t="s">
        <v>74</v>
      </c>
    </row>
    <row r="105" spans="1:14" x14ac:dyDescent="0.2">
      <c r="A105" s="7" t="s">
        <v>77</v>
      </c>
      <c r="B105" s="7" t="s">
        <v>78</v>
      </c>
      <c r="D105" s="7" t="s">
        <v>83</v>
      </c>
      <c r="E105" s="6"/>
      <c r="F105" s="7" t="s">
        <v>84</v>
      </c>
      <c r="G105" s="1"/>
      <c r="H105" s="7" t="s">
        <v>86</v>
      </c>
    </row>
    <row r="106" spans="1:14" x14ac:dyDescent="0.2">
      <c r="A106" s="7" t="s">
        <v>77</v>
      </c>
      <c r="B106" s="7" t="s">
        <v>66</v>
      </c>
      <c r="D106" s="106" t="s">
        <v>81</v>
      </c>
      <c r="E106" s="6"/>
      <c r="F106" s="106" t="s">
        <v>82</v>
      </c>
      <c r="G106" s="1"/>
      <c r="H106" s="7" t="s">
        <v>87</v>
      </c>
    </row>
    <row r="107" spans="1:14" x14ac:dyDescent="0.2">
      <c r="A107" s="7" t="s">
        <v>77</v>
      </c>
      <c r="B107" s="36" t="s">
        <v>79</v>
      </c>
      <c r="D107" s="106" t="s">
        <v>80</v>
      </c>
      <c r="E107" s="6"/>
      <c r="F107" s="7" t="s">
        <v>75</v>
      </c>
      <c r="G107" s="1"/>
      <c r="H107" s="7" t="s">
        <v>85</v>
      </c>
    </row>
    <row r="113" spans="1:15" ht="15" x14ac:dyDescent="0.2">
      <c r="A113" s="270" t="s">
        <v>155</v>
      </c>
      <c r="B113" s="271"/>
      <c r="C113" s="271"/>
      <c r="D113" s="271"/>
      <c r="E113" s="271"/>
      <c r="F113" s="271"/>
      <c r="G113" s="6"/>
      <c r="H113" s="36"/>
      <c r="I113" s="7"/>
      <c r="J113" s="7"/>
      <c r="K113" s="7"/>
      <c r="L113" s="7"/>
      <c r="M113" s="7"/>
      <c r="N113" s="7"/>
    </row>
    <row r="120" spans="1:15" ht="13.5" thickBot="1" x14ac:dyDescent="0.25">
      <c r="O120" s="52"/>
    </row>
    <row r="130" spans="1:14" s="7" customFormat="1" ht="21" customHeight="1" x14ac:dyDescent="0.2">
      <c r="A130" s="1"/>
      <c r="B130" s="1"/>
      <c r="C130" s="1"/>
      <c r="D130" s="1"/>
      <c r="E130" s="2"/>
      <c r="F130" s="1"/>
      <c r="G130" s="2"/>
      <c r="H130" s="1"/>
      <c r="I130" s="1"/>
      <c r="J130" s="1"/>
      <c r="K130" s="1"/>
      <c r="L130" s="1"/>
      <c r="M130" s="1"/>
      <c r="N130" s="1"/>
    </row>
  </sheetData>
  <mergeCells count="21">
    <mergeCell ref="A113:F113"/>
    <mergeCell ref="F64:G64"/>
    <mergeCell ref="A58:M59"/>
    <mergeCell ref="H97:I97"/>
    <mergeCell ref="H99:I99"/>
    <mergeCell ref="C80:D80"/>
    <mergeCell ref="A68:B69"/>
    <mergeCell ref="B86:K87"/>
    <mergeCell ref="J92:K92"/>
    <mergeCell ref="A78:F79"/>
    <mergeCell ref="H96:I96"/>
    <mergeCell ref="F80:F81"/>
    <mergeCell ref="B71:F72"/>
    <mergeCell ref="A29:J29"/>
    <mergeCell ref="A31:M31"/>
    <mergeCell ref="A38:M39"/>
    <mergeCell ref="A11:F11"/>
    <mergeCell ref="I11:M11"/>
    <mergeCell ref="A22:F22"/>
    <mergeCell ref="I22:M22"/>
    <mergeCell ref="A19:M19"/>
  </mergeCells>
  <phoneticPr fontId="0" type="noConversion"/>
  <conditionalFormatting sqref="F74 F82:F83">
    <cfRule type="cellIs" dxfId="7" priority="3" stopIfTrue="1" operator="equal">
      <formula>TRUE</formula>
    </cfRule>
    <cfRule type="cellIs" dxfId="6" priority="4" stopIfTrue="1" operator="equal">
      <formula>FALSE</formula>
    </cfRule>
  </conditionalFormatting>
  <conditionalFormatting sqref="H97:I97 H99:I99">
    <cfRule type="cellIs" dxfId="5" priority="1" stopIfTrue="1" operator="equal">
      <formula>TRUE</formula>
    </cfRule>
    <cfRule type="cellIs" dxfId="4" priority="2" stopIfTrue="1" operator="notEqual">
      <formula>TRUE</formula>
    </cfRule>
  </conditionalFormatting>
  <pageMargins left="0.75" right="0.17" top="0.67" bottom="0.36" header="0.34" footer="0.28000000000000003"/>
  <pageSetup scale="68" orientation="landscape" r:id="rId1"/>
  <headerFooter alignWithMargins="0"/>
  <rowBreaks count="1" manualBreakCount="1">
    <brk id="34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D85B-FFBB-406E-A04F-15ECD4B45515}">
  <dimension ref="A1:V123"/>
  <sheetViews>
    <sheetView zoomScaleNormal="100" workbookViewId="0">
      <selection activeCell="I5" sqref="I5"/>
    </sheetView>
  </sheetViews>
  <sheetFormatPr defaultColWidth="10.75" defaultRowHeight="12.75" x14ac:dyDescent="0.2"/>
  <cols>
    <col min="1" max="1" width="18" style="1" customWidth="1"/>
    <col min="2" max="2" width="8.25" style="1" customWidth="1"/>
    <col min="3" max="3" width="14.75" style="1" customWidth="1"/>
    <col min="4" max="4" width="11.625" style="1" customWidth="1"/>
    <col min="5" max="5" width="7.375" style="2" customWidth="1"/>
    <col min="6" max="6" width="12.625" style="1" customWidth="1"/>
    <col min="7" max="7" width="13.25" style="2" customWidth="1"/>
    <col min="8" max="8" width="6.375" style="1" customWidth="1"/>
    <col min="9" max="9" width="11.75" style="1" customWidth="1"/>
    <col min="10" max="10" width="10.75" style="1" customWidth="1"/>
    <col min="11" max="11" width="11.375" style="1" customWidth="1"/>
    <col min="12" max="12" width="10.75" style="1" customWidth="1"/>
    <col min="13" max="13" width="8.375" style="1" customWidth="1"/>
    <col min="14" max="16384" width="10.75" style="1"/>
  </cols>
  <sheetData>
    <row r="1" spans="1:14" ht="18.75" x14ac:dyDescent="0.2">
      <c r="A1" s="206" t="s">
        <v>202</v>
      </c>
      <c r="B1" s="244" t="s">
        <v>203</v>
      </c>
      <c r="C1" s="206"/>
      <c r="D1" s="206"/>
      <c r="E1" s="206"/>
      <c r="F1" s="206"/>
      <c r="G1" s="206"/>
      <c r="H1" s="244"/>
      <c r="I1" s="244"/>
      <c r="J1" s="245"/>
      <c r="K1" s="245"/>
      <c r="L1" s="246" t="s">
        <v>201</v>
      </c>
      <c r="M1" s="206"/>
      <c r="N1" s="16"/>
    </row>
    <row r="2" spans="1:14" ht="15" customHeight="1" x14ac:dyDescent="0.2">
      <c r="A2" s="26" t="s">
        <v>29</v>
      </c>
      <c r="B2" s="27"/>
      <c r="C2" s="18"/>
      <c r="D2" s="87" t="s">
        <v>62</v>
      </c>
      <c r="E2" s="185" t="s">
        <v>169</v>
      </c>
      <c r="F2" s="86"/>
      <c r="G2" s="18"/>
      <c r="H2" s="7"/>
      <c r="I2" s="7"/>
      <c r="J2" s="247" t="s">
        <v>115</v>
      </c>
      <c r="K2" s="198">
        <v>45323</v>
      </c>
      <c r="L2" s="114">
        <f ca="1">TODAY()</f>
        <v>45461</v>
      </c>
      <c r="M2" s="7"/>
      <c r="N2" s="113" t="s">
        <v>97</v>
      </c>
    </row>
    <row r="3" spans="1:14" ht="15" customHeight="1" thickBot="1" x14ac:dyDescent="0.25">
      <c r="A3" s="107" t="s">
        <v>0</v>
      </c>
      <c r="B3" s="108" t="s">
        <v>1</v>
      </c>
      <c r="C3" s="108" t="s">
        <v>2</v>
      </c>
      <c r="D3" s="109" t="s">
        <v>3</v>
      </c>
      <c r="E3" s="147" t="s">
        <v>123</v>
      </c>
      <c r="F3" s="181" t="s">
        <v>148</v>
      </c>
      <c r="H3" s="87" t="s">
        <v>120</v>
      </c>
      <c r="I3" s="86">
        <v>12</v>
      </c>
      <c r="J3" s="247" t="s">
        <v>114</v>
      </c>
      <c r="K3" s="248" t="str">
        <f>LOOKUP(YEAR(K2),{2021,"CB";2022,"CC";2023,"CD";2024,"CE";2025,"CF";2026,"CG";2027,"CH";2028,"CI";2029,"CJ";2030,"CK"})&amp;TEXT(K2,"mm")&amp;"A"&amp;TEXT(K2,"dd")</f>
        <v>CE02A01</v>
      </c>
      <c r="L3" s="7"/>
      <c r="M3" s="7"/>
      <c r="N3" s="113" t="s">
        <v>96</v>
      </c>
    </row>
    <row r="4" spans="1:14" ht="15" customHeight="1" x14ac:dyDescent="0.2">
      <c r="A4" s="110" t="s">
        <v>18</v>
      </c>
      <c r="B4" s="46" t="s">
        <v>27</v>
      </c>
      <c r="C4" s="46" t="s">
        <v>28</v>
      </c>
      <c r="D4" s="148" t="s">
        <v>31</v>
      </c>
      <c r="E4" s="111" t="s">
        <v>31</v>
      </c>
      <c r="F4" s="152" t="s">
        <v>149</v>
      </c>
      <c r="H4" s="249"/>
      <c r="I4" s="7"/>
      <c r="J4" s="87" t="s">
        <v>98</v>
      </c>
      <c r="K4" s="114" t="s">
        <v>204</v>
      </c>
      <c r="L4" s="7"/>
      <c r="M4" s="7"/>
      <c r="N4" s="7"/>
    </row>
    <row r="5" spans="1:14" ht="15" customHeight="1" x14ac:dyDescent="0.2">
      <c r="A5" s="45" t="s">
        <v>42</v>
      </c>
      <c r="B5" s="46" t="s">
        <v>30</v>
      </c>
      <c r="C5" s="47" t="s">
        <v>162</v>
      </c>
      <c r="D5" s="48" t="s">
        <v>31</v>
      </c>
      <c r="E5" s="48" t="s">
        <v>31</v>
      </c>
      <c r="F5" s="160" t="s">
        <v>170</v>
      </c>
      <c r="H5" s="87" t="s">
        <v>118</v>
      </c>
      <c r="I5" s="250">
        <v>69</v>
      </c>
      <c r="J5" s="251" t="s">
        <v>205</v>
      </c>
      <c r="K5" s="252">
        <f>EDATE(K2,I3)</f>
        <v>45689</v>
      </c>
      <c r="L5" s="7"/>
      <c r="M5" s="7"/>
      <c r="N5" s="7"/>
    </row>
    <row r="6" spans="1:14" ht="15" customHeight="1" x14ac:dyDescent="0.2">
      <c r="A6" s="28" t="s">
        <v>21</v>
      </c>
      <c r="B6" s="12" t="s">
        <v>32</v>
      </c>
      <c r="C6" s="29" t="s">
        <v>20</v>
      </c>
      <c r="D6" s="37" t="s">
        <v>31</v>
      </c>
      <c r="E6" s="37" t="s">
        <v>124</v>
      </c>
      <c r="F6" s="182" t="s">
        <v>150</v>
      </c>
      <c r="H6" s="7"/>
      <c r="I6" s="7"/>
      <c r="J6" s="251" t="s">
        <v>121</v>
      </c>
      <c r="K6" s="36" t="s">
        <v>188</v>
      </c>
      <c r="L6" s="7"/>
      <c r="M6" s="7"/>
      <c r="N6" s="7"/>
    </row>
    <row r="7" spans="1:14" ht="15.75" customHeight="1" x14ac:dyDescent="0.2">
      <c r="A7" s="62"/>
      <c r="B7" s="9"/>
      <c r="C7" s="63"/>
      <c r="D7" s="9"/>
      <c r="E7" s="9"/>
      <c r="H7" s="7"/>
      <c r="I7" s="7"/>
      <c r="J7" s="251" t="s">
        <v>115</v>
      </c>
      <c r="K7" s="198">
        <v>45324</v>
      </c>
      <c r="L7" s="7"/>
      <c r="M7" s="7"/>
      <c r="N7" s="7"/>
    </row>
    <row r="8" spans="1:14" ht="15.75" customHeight="1" x14ac:dyDescent="0.2">
      <c r="A8" s="62"/>
      <c r="B8" s="9"/>
      <c r="C8" s="63"/>
      <c r="D8" s="9"/>
      <c r="H8" s="7"/>
      <c r="I8" s="7"/>
      <c r="J8" s="251" t="s">
        <v>122</v>
      </c>
      <c r="K8" s="36" t="s">
        <v>188</v>
      </c>
      <c r="L8" s="7"/>
    </row>
    <row r="9" spans="1:14" ht="15.75" customHeight="1" x14ac:dyDescent="0.2">
      <c r="A9" s="3"/>
      <c r="H9" s="7"/>
      <c r="I9" s="7"/>
      <c r="J9" s="251" t="s">
        <v>115</v>
      </c>
      <c r="K9" s="198">
        <v>45325</v>
      </c>
      <c r="L9" s="7"/>
    </row>
    <row r="10" spans="1:14" s="7" customFormat="1" ht="15" customHeight="1" thickBot="1" x14ac:dyDescent="0.25">
      <c r="A10" s="72" t="s">
        <v>4</v>
      </c>
      <c r="B10" s="77" t="s">
        <v>18</v>
      </c>
      <c r="C10" s="78"/>
      <c r="D10" s="58"/>
      <c r="E10" s="78" t="s">
        <v>5</v>
      </c>
      <c r="F10" s="79"/>
      <c r="G10" s="55" t="s">
        <v>89</v>
      </c>
      <c r="H10" s="58"/>
      <c r="I10" s="58"/>
      <c r="J10" s="58"/>
      <c r="K10" s="58"/>
      <c r="L10" s="58"/>
      <c r="M10" s="58"/>
    </row>
    <row r="11" spans="1:14" ht="15" customHeight="1" x14ac:dyDescent="0.2">
      <c r="A11" s="254" t="s">
        <v>6</v>
      </c>
      <c r="B11" s="255"/>
      <c r="C11" s="255"/>
      <c r="D11" s="255"/>
      <c r="E11" s="255"/>
      <c r="F11" s="255"/>
      <c r="G11" s="70"/>
      <c r="H11" s="71"/>
      <c r="I11" s="297" t="s">
        <v>7</v>
      </c>
      <c r="J11" s="297"/>
      <c r="K11" s="297"/>
      <c r="L11" s="297"/>
      <c r="M11" s="298"/>
    </row>
    <row r="12" spans="1:14" s="8" customFormat="1" ht="24.75" customHeight="1" thickBot="1" x14ac:dyDescent="0.25">
      <c r="A12" s="186" t="s">
        <v>8</v>
      </c>
      <c r="B12" s="186" t="s">
        <v>9</v>
      </c>
      <c r="C12" s="187" t="s">
        <v>10</v>
      </c>
      <c r="D12" s="186" t="s">
        <v>11</v>
      </c>
      <c r="E12" s="186" t="s">
        <v>12</v>
      </c>
      <c r="F12" s="186" t="s">
        <v>168</v>
      </c>
      <c r="G12" s="188" t="s">
        <v>13</v>
      </c>
      <c r="H12" s="189" t="s">
        <v>14</v>
      </c>
      <c r="I12" s="190" t="s">
        <v>9</v>
      </c>
      <c r="J12" s="186" t="s">
        <v>10</v>
      </c>
      <c r="K12" s="186" t="s">
        <v>15</v>
      </c>
      <c r="L12" s="188" t="s">
        <v>13</v>
      </c>
      <c r="M12" s="187" t="s">
        <v>14</v>
      </c>
    </row>
    <row r="13" spans="1:14" s="8" customFormat="1" ht="24.75" customHeight="1" x14ac:dyDescent="0.2">
      <c r="A13" s="24" t="s">
        <v>43</v>
      </c>
      <c r="B13" s="19" t="s">
        <v>23</v>
      </c>
      <c r="C13" s="23" t="s">
        <v>128</v>
      </c>
      <c r="D13" s="19" t="s">
        <v>41</v>
      </c>
      <c r="E13" s="19"/>
      <c r="F13" s="19" t="s">
        <v>165</v>
      </c>
      <c r="G13" s="20">
        <v>150</v>
      </c>
      <c r="H13" s="21" t="s">
        <v>16</v>
      </c>
      <c r="I13" s="19" t="s">
        <v>23</v>
      </c>
      <c r="J13" s="23" t="s">
        <v>128</v>
      </c>
      <c r="K13" s="19">
        <v>230228</v>
      </c>
      <c r="L13" s="22">
        <v>150</v>
      </c>
      <c r="M13" s="23" t="s">
        <v>174</v>
      </c>
      <c r="N13" s="8" t="s">
        <v>176</v>
      </c>
    </row>
    <row r="14" spans="1:14" s="8" customFormat="1" ht="24.75" customHeight="1" x14ac:dyDescent="0.2">
      <c r="A14" s="38" t="s">
        <v>33</v>
      </c>
      <c r="B14" s="19" t="s">
        <v>17</v>
      </c>
      <c r="C14" s="23" t="s">
        <v>161</v>
      </c>
      <c r="D14" s="19" t="s">
        <v>88</v>
      </c>
      <c r="E14" s="19"/>
      <c r="F14" s="41" t="s">
        <v>166</v>
      </c>
      <c r="G14" s="20">
        <v>1.5</v>
      </c>
      <c r="H14" s="21" t="s">
        <v>16</v>
      </c>
      <c r="I14" s="19" t="s">
        <v>17</v>
      </c>
      <c r="J14" s="23" t="s">
        <v>161</v>
      </c>
      <c r="K14" s="19" t="s">
        <v>173</v>
      </c>
      <c r="L14" s="22">
        <v>1.5</v>
      </c>
      <c r="M14" s="23" t="s">
        <v>174</v>
      </c>
      <c r="N14" s="8" t="s">
        <v>177</v>
      </c>
    </row>
    <row r="15" spans="1:14" s="8" customFormat="1" ht="24.75" customHeight="1" x14ac:dyDescent="0.2">
      <c r="A15" s="149" t="s">
        <v>90</v>
      </c>
      <c r="B15" s="19" t="s">
        <v>91</v>
      </c>
      <c r="C15" s="23" t="s">
        <v>92</v>
      </c>
      <c r="D15" s="19" t="s">
        <v>93</v>
      </c>
      <c r="E15" s="19"/>
      <c r="F15" s="41" t="s">
        <v>157</v>
      </c>
      <c r="G15" s="20">
        <v>75</v>
      </c>
      <c r="H15" s="21" t="s">
        <v>94</v>
      </c>
      <c r="I15" s="19" t="s">
        <v>91</v>
      </c>
      <c r="J15" s="23" t="s">
        <v>92</v>
      </c>
      <c r="K15" s="19">
        <v>1015772</v>
      </c>
      <c r="L15" s="22">
        <v>75</v>
      </c>
      <c r="M15" s="23" t="s">
        <v>175</v>
      </c>
    </row>
    <row r="16" spans="1:14" s="8" customFormat="1" ht="24.75" customHeight="1" x14ac:dyDescent="0.2">
      <c r="A16" s="191" t="s">
        <v>22</v>
      </c>
      <c r="B16" s="192" t="s">
        <v>23</v>
      </c>
      <c r="C16" s="193"/>
      <c r="D16" s="192"/>
      <c r="E16" s="192"/>
      <c r="F16" s="192"/>
      <c r="G16" s="32" t="s">
        <v>163</v>
      </c>
      <c r="H16" s="33" t="s">
        <v>16</v>
      </c>
      <c r="I16" s="192" t="s">
        <v>23</v>
      </c>
      <c r="J16" s="193"/>
      <c r="K16" s="192"/>
      <c r="L16" s="194" t="s">
        <v>163</v>
      </c>
      <c r="M16" s="31" t="s">
        <v>174</v>
      </c>
    </row>
    <row r="17" spans="1:14" s="8" customFormat="1" ht="24.75" customHeight="1" x14ac:dyDescent="0.2">
      <c r="A17" s="64" t="s">
        <v>125</v>
      </c>
      <c r="B17" s="25"/>
      <c r="C17" s="35"/>
      <c r="D17" s="25"/>
      <c r="E17" s="25"/>
      <c r="F17" s="25"/>
      <c r="G17" s="25"/>
      <c r="I17" s="25" t="s">
        <v>34</v>
      </c>
      <c r="J17" s="25" t="s">
        <v>172</v>
      </c>
      <c r="K17" s="25"/>
      <c r="L17" s="25"/>
      <c r="M17" s="25"/>
    </row>
    <row r="18" spans="1:14" s="8" customFormat="1" ht="9.75" customHeight="1" x14ac:dyDescent="0.2">
      <c r="A18" s="64"/>
      <c r="B18" s="25"/>
      <c r="C18" s="35"/>
      <c r="D18" s="25"/>
      <c r="E18" s="25"/>
      <c r="F18" s="25"/>
      <c r="G18" s="20"/>
      <c r="I18" s="25"/>
      <c r="J18" s="25"/>
      <c r="K18" s="25"/>
      <c r="L18" s="25"/>
      <c r="M18" s="25"/>
    </row>
    <row r="19" spans="1:14" s="8" customFormat="1" ht="9.75" customHeight="1" x14ac:dyDescent="0.2">
      <c r="A19" s="257"/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</row>
    <row r="20" spans="1:14" s="8" customFormat="1" ht="9.75" customHeight="1" x14ac:dyDescent="0.2">
      <c r="A20" s="34"/>
      <c r="B20" s="25"/>
      <c r="C20" s="35"/>
      <c r="D20" s="25"/>
      <c r="E20" s="25"/>
      <c r="F20" s="25"/>
      <c r="G20" s="20"/>
      <c r="I20" s="25"/>
      <c r="J20" s="25"/>
      <c r="K20" s="25"/>
      <c r="L20" s="25"/>
      <c r="M20" s="25"/>
    </row>
    <row r="21" spans="1:14" s="8" customFormat="1" ht="15" customHeight="1" thickBot="1" x14ac:dyDescent="0.25">
      <c r="A21" s="72" t="s">
        <v>4</v>
      </c>
      <c r="B21" s="73" t="s">
        <v>42</v>
      </c>
      <c r="C21" s="60"/>
      <c r="D21" s="61"/>
      <c r="E21" s="60" t="s">
        <v>5</v>
      </c>
      <c r="F21" s="74"/>
      <c r="G21" s="75" t="s">
        <v>119</v>
      </c>
      <c r="H21" s="58"/>
      <c r="I21" s="76"/>
      <c r="J21" s="76"/>
      <c r="K21" s="76"/>
      <c r="L21" s="76"/>
      <c r="M21" s="76"/>
    </row>
    <row r="22" spans="1:14" s="8" customFormat="1" ht="15" customHeight="1" x14ac:dyDescent="0.2">
      <c r="A22" s="254" t="s">
        <v>6</v>
      </c>
      <c r="B22" s="255"/>
      <c r="C22" s="255"/>
      <c r="D22" s="255"/>
      <c r="E22" s="255"/>
      <c r="F22" s="255"/>
      <c r="G22" s="70"/>
      <c r="H22" s="71"/>
      <c r="I22" s="255" t="s">
        <v>7</v>
      </c>
      <c r="J22" s="255"/>
      <c r="K22" s="255"/>
      <c r="L22" s="255"/>
      <c r="M22" s="256"/>
    </row>
    <row r="23" spans="1:14" s="8" customFormat="1" ht="24.75" customHeight="1" thickBot="1" x14ac:dyDescent="0.25">
      <c r="A23" s="65" t="s">
        <v>8</v>
      </c>
      <c r="B23" s="65" t="s">
        <v>9</v>
      </c>
      <c r="C23" s="66" t="s">
        <v>10</v>
      </c>
      <c r="D23" s="65" t="s">
        <v>11</v>
      </c>
      <c r="E23" s="65" t="s">
        <v>12</v>
      </c>
      <c r="F23" s="186" t="s">
        <v>168</v>
      </c>
      <c r="G23" s="67" t="s">
        <v>13</v>
      </c>
      <c r="H23" s="68" t="s">
        <v>14</v>
      </c>
      <c r="I23" s="69" t="s">
        <v>9</v>
      </c>
      <c r="J23" s="65" t="s">
        <v>10</v>
      </c>
      <c r="K23" s="65" t="s">
        <v>15</v>
      </c>
      <c r="L23" s="67" t="s">
        <v>13</v>
      </c>
      <c r="M23" s="66" t="s">
        <v>14</v>
      </c>
    </row>
    <row r="24" spans="1:14" s="8" customFormat="1" ht="24.75" customHeight="1" x14ac:dyDescent="0.2">
      <c r="A24" s="24" t="s">
        <v>39</v>
      </c>
      <c r="B24" s="19" t="s">
        <v>17</v>
      </c>
      <c r="C24" s="30">
        <v>1480</v>
      </c>
      <c r="D24" s="19" t="s">
        <v>41</v>
      </c>
      <c r="E24" s="30">
        <v>289.18</v>
      </c>
      <c r="F24" s="19" t="s">
        <v>151</v>
      </c>
      <c r="G24" s="20">
        <v>0.36</v>
      </c>
      <c r="H24" s="21" t="s">
        <v>24</v>
      </c>
      <c r="I24" s="19" t="s">
        <v>17</v>
      </c>
      <c r="J24" s="30">
        <v>1480</v>
      </c>
      <c r="K24" s="19" t="s">
        <v>178</v>
      </c>
      <c r="L24" s="25">
        <v>361.5</v>
      </c>
      <c r="M24" s="23" t="s">
        <v>181</v>
      </c>
      <c r="N24" s="8" t="s">
        <v>182</v>
      </c>
    </row>
    <row r="25" spans="1:14" s="8" customFormat="1" ht="24.75" customHeight="1" x14ac:dyDescent="0.2">
      <c r="A25" s="24" t="s">
        <v>35</v>
      </c>
      <c r="B25" s="19" t="s">
        <v>17</v>
      </c>
      <c r="C25" s="184" t="s">
        <v>38</v>
      </c>
      <c r="D25" s="19" t="s">
        <v>19</v>
      </c>
      <c r="E25" s="30">
        <v>396.35</v>
      </c>
      <c r="F25" s="19" t="s">
        <v>152</v>
      </c>
      <c r="G25" s="20">
        <v>0.2</v>
      </c>
      <c r="H25" s="21" t="s">
        <v>24</v>
      </c>
      <c r="I25" s="19" t="s">
        <v>17</v>
      </c>
      <c r="J25" s="184" t="s">
        <v>38</v>
      </c>
      <c r="K25" s="19" t="s">
        <v>179</v>
      </c>
      <c r="L25" s="25">
        <v>201.9</v>
      </c>
      <c r="M25" s="23" t="s">
        <v>181</v>
      </c>
    </row>
    <row r="26" spans="1:14" s="8" customFormat="1" ht="24.75" customHeight="1" x14ac:dyDescent="0.2">
      <c r="A26" s="24" t="s">
        <v>36</v>
      </c>
      <c r="B26" s="19" t="s">
        <v>126</v>
      </c>
      <c r="C26" s="184" t="s">
        <v>159</v>
      </c>
      <c r="D26" s="19" t="s">
        <v>19</v>
      </c>
      <c r="E26" s="30">
        <v>136.1</v>
      </c>
      <c r="F26" s="19" t="s">
        <v>153</v>
      </c>
      <c r="G26" s="20">
        <v>1.875</v>
      </c>
      <c r="H26" s="21" t="s">
        <v>24</v>
      </c>
      <c r="I26" s="19" t="s">
        <v>126</v>
      </c>
      <c r="J26" s="184" t="s">
        <v>159</v>
      </c>
      <c r="K26" s="19">
        <v>2022042569</v>
      </c>
      <c r="L26" s="25">
        <v>1.88</v>
      </c>
      <c r="M26" s="23" t="s">
        <v>24</v>
      </c>
    </row>
    <row r="27" spans="1:14" s="8" customFormat="1" ht="24.75" customHeight="1" x14ac:dyDescent="0.2">
      <c r="A27" s="24" t="s">
        <v>37</v>
      </c>
      <c r="B27" s="19" t="s">
        <v>126</v>
      </c>
      <c r="C27" s="184" t="s">
        <v>160</v>
      </c>
      <c r="D27" s="19" t="s">
        <v>88</v>
      </c>
      <c r="E27" s="30">
        <v>142</v>
      </c>
      <c r="F27" s="19" t="s">
        <v>154</v>
      </c>
      <c r="G27" s="20">
        <v>9.76</v>
      </c>
      <c r="H27" s="21" t="s">
        <v>24</v>
      </c>
      <c r="I27" s="19" t="s">
        <v>126</v>
      </c>
      <c r="J27" s="184" t="s">
        <v>160</v>
      </c>
      <c r="K27" s="19" t="s">
        <v>180</v>
      </c>
      <c r="L27" s="25">
        <v>9.76</v>
      </c>
      <c r="M27" s="23" t="s">
        <v>24</v>
      </c>
    </row>
    <row r="28" spans="1:14" s="8" customFormat="1" ht="24.75" customHeight="1" x14ac:dyDescent="0.2">
      <c r="A28" s="43" t="s">
        <v>171</v>
      </c>
      <c r="B28" s="39"/>
      <c r="C28" s="39"/>
      <c r="D28" s="39"/>
      <c r="E28" s="39"/>
      <c r="F28" s="39"/>
      <c r="G28" s="32"/>
      <c r="H28" s="42"/>
      <c r="I28" s="14"/>
      <c r="J28" s="14"/>
      <c r="K28" s="14"/>
      <c r="L28" s="14"/>
      <c r="M28" s="13"/>
    </row>
    <row r="29" spans="1:14" s="8" customFormat="1" ht="21" customHeight="1" x14ac:dyDescent="0.2">
      <c r="A29" s="268" t="s">
        <v>147</v>
      </c>
      <c r="B29" s="269"/>
      <c r="C29" s="269"/>
      <c r="D29" s="269"/>
      <c r="E29" s="269"/>
      <c r="F29" s="269"/>
      <c r="G29" s="269"/>
      <c r="H29" s="269"/>
      <c r="I29" s="269"/>
      <c r="J29" s="269"/>
      <c r="K29" s="1"/>
      <c r="L29" s="1"/>
      <c r="M29" s="1"/>
    </row>
    <row r="30" spans="1:14" ht="9.75" customHeight="1" x14ac:dyDescent="0.2">
      <c r="I30" s="9"/>
      <c r="J30" s="9"/>
      <c r="K30" s="9"/>
      <c r="L30" s="9"/>
      <c r="M30" s="9"/>
    </row>
    <row r="31" spans="1:14" ht="9.75" customHeight="1" x14ac:dyDescent="0.2">
      <c r="A31" s="257"/>
      <c r="B31" s="257"/>
      <c r="C31" s="257"/>
      <c r="D31" s="257"/>
      <c r="E31" s="257"/>
      <c r="F31" s="257"/>
      <c r="G31" s="257"/>
      <c r="H31" s="257"/>
      <c r="I31" s="257"/>
      <c r="J31" s="257"/>
      <c r="K31" s="257"/>
      <c r="L31" s="257"/>
      <c r="M31" s="257"/>
    </row>
    <row r="32" spans="1:14" ht="9.75" customHeight="1" x14ac:dyDescent="0.2">
      <c r="I32" s="9"/>
      <c r="J32" s="9"/>
      <c r="K32" s="9"/>
      <c r="L32" s="9"/>
      <c r="M32" s="9"/>
    </row>
    <row r="33" spans="1:22" ht="15" customHeight="1" thickBot="1" x14ac:dyDescent="0.25">
      <c r="A33" s="72" t="s">
        <v>4</v>
      </c>
      <c r="B33" s="73" t="s">
        <v>21</v>
      </c>
      <c r="C33" s="78"/>
      <c r="D33" s="52"/>
      <c r="E33" s="78" t="s">
        <v>5</v>
      </c>
      <c r="F33" s="79"/>
      <c r="G33" s="60" t="s">
        <v>146</v>
      </c>
      <c r="H33" s="81"/>
      <c r="I33" s="58"/>
      <c r="J33" s="58"/>
      <c r="K33" s="58"/>
      <c r="L33" s="58"/>
      <c r="M33" s="58"/>
    </row>
    <row r="34" spans="1:22" ht="15" customHeight="1" x14ac:dyDescent="0.2">
      <c r="A34" s="254" t="s">
        <v>6</v>
      </c>
      <c r="B34" s="255"/>
      <c r="C34" s="255"/>
      <c r="D34" s="255"/>
      <c r="E34" s="255"/>
      <c r="F34" s="255"/>
      <c r="G34" s="70"/>
      <c r="H34" s="80"/>
      <c r="I34" s="297" t="s">
        <v>7</v>
      </c>
      <c r="J34" s="297"/>
      <c r="K34" s="297"/>
      <c r="L34" s="297"/>
      <c r="M34" s="298"/>
    </row>
    <row r="35" spans="1:22" ht="24.75" customHeight="1" thickBot="1" x14ac:dyDescent="0.25">
      <c r="A35" s="65" t="s">
        <v>8</v>
      </c>
      <c r="B35" s="65" t="s">
        <v>9</v>
      </c>
      <c r="C35" s="66" t="s">
        <v>10</v>
      </c>
      <c r="D35" s="65" t="s">
        <v>11</v>
      </c>
      <c r="E35" s="65" t="s">
        <v>12</v>
      </c>
      <c r="F35" s="186" t="s">
        <v>168</v>
      </c>
      <c r="G35" s="67" t="s">
        <v>13</v>
      </c>
      <c r="H35" s="68" t="s">
        <v>14</v>
      </c>
      <c r="I35" s="69" t="s">
        <v>9</v>
      </c>
      <c r="J35" s="65" t="s">
        <v>10</v>
      </c>
      <c r="K35" s="65" t="s">
        <v>15</v>
      </c>
      <c r="L35" s="67" t="s">
        <v>13</v>
      </c>
      <c r="M35" s="66" t="s">
        <v>14</v>
      </c>
    </row>
    <row r="36" spans="1:22" ht="24.75" customHeight="1" x14ac:dyDescent="0.2">
      <c r="A36" s="196" t="s">
        <v>158</v>
      </c>
      <c r="B36" s="153" t="s">
        <v>23</v>
      </c>
      <c r="C36" s="153" t="s">
        <v>128</v>
      </c>
      <c r="D36" s="153" t="s">
        <v>41</v>
      </c>
      <c r="E36" s="152"/>
      <c r="F36" s="197" t="s">
        <v>167</v>
      </c>
      <c r="G36" s="150">
        <v>8.8000000000000007</v>
      </c>
      <c r="H36" s="151" t="s">
        <v>16</v>
      </c>
      <c r="I36" s="153" t="s">
        <v>23</v>
      </c>
      <c r="J36" s="153" t="s">
        <v>128</v>
      </c>
      <c r="K36" s="152">
        <v>220310</v>
      </c>
      <c r="L36" s="153">
        <v>4.4000000000000004</v>
      </c>
      <c r="M36" s="154" t="s">
        <v>174</v>
      </c>
      <c r="N36" s="7" t="s">
        <v>184</v>
      </c>
      <c r="O36" s="64"/>
      <c r="P36" s="10"/>
      <c r="Q36" s="10"/>
      <c r="R36" s="10"/>
      <c r="S36" s="10"/>
      <c r="T36" s="195"/>
      <c r="U36" s="6"/>
      <c r="V36" s="36"/>
    </row>
    <row r="37" spans="1:22" ht="24.75" customHeight="1" x14ac:dyDescent="0.2">
      <c r="A37" s="40" t="s">
        <v>127</v>
      </c>
      <c r="B37" s="44" t="s">
        <v>23</v>
      </c>
      <c r="C37" s="44"/>
      <c r="D37" s="44"/>
      <c r="E37" s="158"/>
      <c r="F37" s="183"/>
      <c r="G37" s="155">
        <v>1000</v>
      </c>
      <c r="H37" s="156" t="s">
        <v>16</v>
      </c>
      <c r="I37" s="157"/>
      <c r="J37" s="158"/>
      <c r="K37" s="158"/>
      <c r="L37" s="44">
        <v>701.4</v>
      </c>
      <c r="M37" s="159" t="s">
        <v>174</v>
      </c>
      <c r="N37" s="7" t="s">
        <v>183</v>
      </c>
      <c r="O37" s="64"/>
      <c r="P37" s="10"/>
      <c r="Q37" s="10"/>
      <c r="R37" s="10"/>
      <c r="S37" s="10"/>
      <c r="T37" s="10"/>
      <c r="U37" s="6"/>
    </row>
    <row r="38" spans="1:22" ht="8.25" customHeight="1" x14ac:dyDescent="0.2">
      <c r="A38" s="64"/>
      <c r="B38" s="7"/>
      <c r="C38" s="10"/>
      <c r="D38" s="7"/>
      <c r="E38" s="7"/>
      <c r="F38" s="7"/>
      <c r="G38" s="6"/>
      <c r="H38" s="36"/>
      <c r="I38" s="10"/>
      <c r="J38" s="10"/>
      <c r="K38" s="10"/>
      <c r="L38" s="10"/>
      <c r="M38" s="10"/>
      <c r="N38" s="7"/>
      <c r="O38" s="7"/>
    </row>
    <row r="39" spans="1:22" ht="8.25" customHeight="1" x14ac:dyDescent="0.2">
      <c r="A39" s="295"/>
      <c r="B39" s="295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7"/>
      <c r="O39" s="7"/>
    </row>
    <row r="40" spans="1:22" ht="8.25" customHeight="1" x14ac:dyDescent="0.2">
      <c r="A40" s="64"/>
      <c r="B40" s="7"/>
      <c r="C40" s="7"/>
      <c r="D40" s="7"/>
      <c r="E40" s="7"/>
      <c r="F40" s="7"/>
      <c r="G40" s="6"/>
      <c r="H40" s="36"/>
      <c r="I40" s="10"/>
      <c r="J40" s="10"/>
      <c r="K40" s="10"/>
      <c r="L40" s="10"/>
      <c r="M40" s="10"/>
      <c r="N40" s="7"/>
      <c r="O40" s="7"/>
    </row>
    <row r="41" spans="1:22" x14ac:dyDescent="0.2">
      <c r="I41" s="9"/>
      <c r="J41" s="9"/>
      <c r="K41" s="9"/>
      <c r="L41" s="9"/>
      <c r="M41" s="9"/>
    </row>
    <row r="42" spans="1:22" x14ac:dyDescent="0.2">
      <c r="A42" s="4" t="s">
        <v>56</v>
      </c>
      <c r="I42" s="9"/>
      <c r="J42" s="9"/>
      <c r="K42" s="9"/>
      <c r="L42" s="9"/>
      <c r="M42" s="9"/>
    </row>
    <row r="43" spans="1:22" x14ac:dyDescent="0.2">
      <c r="A43" s="7" t="s">
        <v>95</v>
      </c>
      <c r="I43" s="9"/>
      <c r="J43" s="9"/>
      <c r="K43" s="9"/>
      <c r="L43" s="9"/>
      <c r="M43" s="9"/>
    </row>
    <row r="44" spans="1:22" x14ac:dyDescent="0.2">
      <c r="A44" s="7" t="s">
        <v>156</v>
      </c>
      <c r="I44" s="9"/>
      <c r="J44" s="9"/>
      <c r="K44" s="9"/>
      <c r="L44" s="9"/>
      <c r="M44" s="9"/>
    </row>
    <row r="45" spans="1:22" ht="13.5" thickBot="1" x14ac:dyDescent="0.25">
      <c r="I45" s="9"/>
      <c r="J45" s="9"/>
      <c r="K45" s="9"/>
      <c r="L45" s="9"/>
      <c r="M45" s="9"/>
    </row>
    <row r="46" spans="1:22" ht="5.0999999999999996" customHeight="1" thickTop="1" thickBot="1" x14ac:dyDescent="0.25">
      <c r="A46" s="82"/>
      <c r="B46" s="82"/>
      <c r="C46" s="82"/>
      <c r="D46" s="82"/>
      <c r="E46" s="83"/>
      <c r="F46" s="82"/>
      <c r="G46" s="83"/>
      <c r="H46" s="82"/>
      <c r="I46" s="82"/>
      <c r="J46" s="82"/>
      <c r="K46" s="82"/>
      <c r="L46" s="82"/>
      <c r="M46" s="82"/>
    </row>
    <row r="47" spans="1:22" ht="13.5" thickTop="1" x14ac:dyDescent="0.2">
      <c r="A47" s="7"/>
      <c r="B47" s="7"/>
      <c r="C47" s="7"/>
      <c r="D47" s="7"/>
      <c r="E47" s="6"/>
      <c r="F47" s="7"/>
      <c r="G47" s="6"/>
      <c r="H47" s="7"/>
      <c r="I47" s="7"/>
      <c r="J47" s="7"/>
      <c r="K47" s="7"/>
      <c r="L47" s="7"/>
      <c r="M47" s="7"/>
    </row>
    <row r="48" spans="1:22" x14ac:dyDescent="0.2">
      <c r="A48" s="296" t="s">
        <v>55</v>
      </c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</row>
    <row r="49" spans="1:13" x14ac:dyDescent="0.2">
      <c r="A49" s="296"/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</row>
    <row r="50" spans="1:13" ht="12.75" customHeight="1" x14ac:dyDescent="0.2">
      <c r="I50" s="9"/>
      <c r="J50" s="9"/>
      <c r="K50" s="9"/>
      <c r="L50" s="9"/>
      <c r="M50" s="9"/>
    </row>
    <row r="51" spans="1:13" ht="15" customHeight="1" x14ac:dyDescent="0.2">
      <c r="A51" s="11"/>
      <c r="B51" s="9"/>
      <c r="C51" s="9"/>
      <c r="D51" s="9"/>
      <c r="E51" s="9"/>
      <c r="F51" s="9"/>
      <c r="H51" s="9"/>
    </row>
    <row r="52" spans="1:13" ht="14.25" customHeight="1" x14ac:dyDescent="0.2">
      <c r="A52" s="11" t="s">
        <v>25</v>
      </c>
      <c r="B52" s="36" t="s">
        <v>40</v>
      </c>
      <c r="C52" s="9"/>
      <c r="D52" s="9"/>
      <c r="E52" s="9"/>
      <c r="F52" s="9"/>
      <c r="H52" s="9"/>
    </row>
    <row r="53" spans="1:13" ht="14.25" customHeight="1" x14ac:dyDescent="0.2">
      <c r="A53" s="11"/>
      <c r="B53" s="36"/>
      <c r="C53" s="9"/>
      <c r="D53" s="9"/>
      <c r="E53" s="9"/>
      <c r="F53" s="9"/>
      <c r="H53" s="9"/>
    </row>
    <row r="54" spans="1:13" ht="15" customHeight="1" x14ac:dyDescent="0.2">
      <c r="A54" s="4" t="s">
        <v>26</v>
      </c>
      <c r="B54" s="36" t="s">
        <v>50</v>
      </c>
      <c r="C54" s="7"/>
      <c r="D54" s="7"/>
      <c r="E54" s="6"/>
      <c r="F54" s="7"/>
      <c r="H54" s="17"/>
      <c r="J54" s="7"/>
      <c r="K54" s="15"/>
      <c r="L54" s="7"/>
      <c r="M54" s="7"/>
    </row>
    <row r="55" spans="1:13" ht="14.25" customHeight="1" x14ac:dyDescent="0.2">
      <c r="A55" s="4"/>
      <c r="B55" s="7" t="s">
        <v>71</v>
      </c>
      <c r="C55" s="7"/>
      <c r="D55" s="7"/>
      <c r="E55" s="6"/>
      <c r="F55" s="9"/>
      <c r="H55" s="9"/>
    </row>
    <row r="56" spans="1:13" ht="16.5" customHeight="1" x14ac:dyDescent="0.2">
      <c r="A56" s="4"/>
      <c r="B56" s="7" t="s">
        <v>59</v>
      </c>
      <c r="C56" s="7"/>
      <c r="D56" s="7"/>
      <c r="E56" s="6"/>
      <c r="F56" s="9"/>
      <c r="H56" s="9"/>
    </row>
    <row r="57" spans="1:13" ht="16.5" customHeight="1" x14ac:dyDescent="0.2">
      <c r="A57" s="4"/>
      <c r="B57" s="7" t="s">
        <v>60</v>
      </c>
      <c r="H57" s="9"/>
    </row>
    <row r="58" spans="1:13" ht="16.5" customHeight="1" x14ac:dyDescent="0.2">
      <c r="A58" s="4"/>
      <c r="B58" s="7" t="s">
        <v>51</v>
      </c>
      <c r="H58" s="9"/>
    </row>
    <row r="59" spans="1:13" ht="16.5" customHeight="1" x14ac:dyDescent="0.2">
      <c r="A59" s="4"/>
      <c r="B59" s="7"/>
      <c r="H59" s="9"/>
    </row>
    <row r="60" spans="1:13" s="7" customFormat="1" ht="15" customHeight="1" x14ac:dyDescent="0.2">
      <c r="A60" s="64" t="s">
        <v>129</v>
      </c>
      <c r="C60" s="36"/>
      <c r="E60" s="6"/>
      <c r="G60" s="6"/>
      <c r="H60" s="36"/>
    </row>
    <row r="61" spans="1:13" s="7" customFormat="1" ht="15" customHeight="1" x14ac:dyDescent="0.2">
      <c r="A61" s="64"/>
      <c r="B61" s="64" t="s">
        <v>130</v>
      </c>
      <c r="E61" s="6"/>
      <c r="G61" s="6"/>
      <c r="H61" s="36"/>
    </row>
    <row r="62" spans="1:13" ht="15" customHeight="1" x14ac:dyDescent="0.2">
      <c r="B62" s="7" t="s">
        <v>131</v>
      </c>
      <c r="D62" s="7"/>
      <c r="E62" s="6"/>
      <c r="F62" s="7"/>
      <c r="G62" s="6"/>
      <c r="H62" s="51"/>
    </row>
    <row r="63" spans="1:13" ht="15" customHeight="1" x14ac:dyDescent="0.2">
      <c r="B63" s="7" t="s">
        <v>132</v>
      </c>
      <c r="D63" s="7"/>
      <c r="E63" s="6"/>
      <c r="F63" s="7"/>
      <c r="G63" s="6"/>
      <c r="H63" s="51"/>
    </row>
    <row r="64" spans="1:13" ht="15" customHeight="1" x14ac:dyDescent="0.2">
      <c r="B64" s="7"/>
      <c r="D64" s="7"/>
      <c r="E64" s="6"/>
      <c r="F64" s="7"/>
      <c r="G64" s="6"/>
      <c r="H64" s="51"/>
    </row>
    <row r="65" spans="1:13" ht="15" customHeight="1" x14ac:dyDescent="0.2">
      <c r="B65" s="64" t="s">
        <v>164</v>
      </c>
      <c r="D65" s="7"/>
      <c r="E65" s="6"/>
      <c r="F65" s="7"/>
      <c r="G65" s="6"/>
      <c r="H65" s="51"/>
    </row>
    <row r="66" spans="1:13" ht="13.5" thickBot="1" x14ac:dyDescent="0.25">
      <c r="A66" s="52"/>
      <c r="B66" s="52"/>
      <c r="C66" s="52"/>
      <c r="D66" s="52"/>
      <c r="E66" s="53"/>
      <c r="F66" s="52"/>
      <c r="G66" s="53"/>
      <c r="H66" s="52"/>
      <c r="I66" s="52"/>
      <c r="J66" s="52"/>
      <c r="K66" s="52"/>
      <c r="L66" s="52"/>
      <c r="M66" s="52"/>
    </row>
    <row r="67" spans="1:13" x14ac:dyDescent="0.2">
      <c r="A67" s="7"/>
      <c r="E67" s="1"/>
      <c r="F67" s="2"/>
      <c r="G67" s="1"/>
      <c r="H67" s="51"/>
    </row>
    <row r="68" spans="1:13" x14ac:dyDescent="0.2">
      <c r="A68" s="273" t="s">
        <v>47</v>
      </c>
      <c r="B68" s="273"/>
      <c r="C68" s="273"/>
      <c r="D68" s="273"/>
      <c r="E68" s="273"/>
      <c r="F68" s="273"/>
      <c r="G68" s="273"/>
      <c r="H68" s="273"/>
      <c r="I68" s="273"/>
      <c r="J68" s="273"/>
      <c r="K68" s="273"/>
      <c r="L68" s="273"/>
      <c r="M68" s="273"/>
    </row>
    <row r="69" spans="1:13" ht="12" customHeight="1" x14ac:dyDescent="0.2">
      <c r="A69" s="273"/>
      <c r="B69" s="273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</row>
    <row r="70" spans="1:13" ht="12" customHeight="1" x14ac:dyDescent="0.2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</row>
    <row r="71" spans="1:13" ht="12" customHeight="1" x14ac:dyDescent="0.2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</row>
    <row r="72" spans="1:13" ht="13.5" thickBot="1" x14ac:dyDescent="0.25">
      <c r="A72" s="7"/>
      <c r="B72" s="7"/>
      <c r="C72" s="49"/>
      <c r="D72" s="7"/>
      <c r="E72" s="6"/>
      <c r="F72" s="55" t="s">
        <v>44</v>
      </c>
      <c r="G72" s="55" t="s">
        <v>45</v>
      </c>
      <c r="H72" s="36"/>
      <c r="I72" s="7"/>
      <c r="J72" s="7"/>
      <c r="K72" s="7"/>
      <c r="L72" s="7"/>
      <c r="M72" s="7"/>
    </row>
    <row r="73" spans="1:13" ht="13.5" thickBot="1" x14ac:dyDescent="0.25">
      <c r="A73" s="57" t="s">
        <v>42</v>
      </c>
      <c r="B73" s="55" t="s">
        <v>46</v>
      </c>
      <c r="C73" s="7"/>
      <c r="E73" s="5" t="s">
        <v>48</v>
      </c>
      <c r="F73" s="10">
        <v>0.40799999999999997</v>
      </c>
      <c r="G73" s="10">
        <v>0.438</v>
      </c>
      <c r="H73" s="36"/>
      <c r="I73" s="7"/>
      <c r="J73" s="7"/>
      <c r="K73" s="7"/>
      <c r="L73" s="7"/>
      <c r="M73" s="7"/>
    </row>
    <row r="74" spans="1:13" x14ac:dyDescent="0.2">
      <c r="A74" s="88" t="str">
        <f>A4</f>
        <v>Assay Buffer</v>
      </c>
      <c r="B74" s="7" t="s">
        <v>185</v>
      </c>
      <c r="C74" s="7"/>
      <c r="D74" s="7"/>
      <c r="E74" s="6"/>
      <c r="F74" s="272"/>
      <c r="G74" s="272"/>
      <c r="H74" s="36"/>
      <c r="I74" s="7"/>
      <c r="J74" s="7"/>
      <c r="K74" s="7"/>
      <c r="L74" s="7"/>
      <c r="M74" s="7"/>
    </row>
    <row r="75" spans="1:13" x14ac:dyDescent="0.2">
      <c r="A75" s="112" t="str">
        <f>A5</f>
        <v>Reagent</v>
      </c>
      <c r="B75" s="7" t="s">
        <v>186</v>
      </c>
      <c r="C75" s="7"/>
      <c r="D75" s="7"/>
      <c r="E75" s="6"/>
      <c r="F75" s="10"/>
      <c r="G75" s="6"/>
      <c r="H75" s="36"/>
      <c r="I75" s="7"/>
      <c r="J75" s="7"/>
      <c r="K75" s="7"/>
      <c r="L75" s="7"/>
      <c r="M75" s="7"/>
    </row>
    <row r="76" spans="1:13" ht="13.5" thickBot="1" x14ac:dyDescent="0.25">
      <c r="A76" s="112" t="str">
        <f>A6</f>
        <v>Calibrator</v>
      </c>
      <c r="B76" s="7" t="s">
        <v>187</v>
      </c>
      <c r="C76" s="7"/>
      <c r="D76" s="7"/>
      <c r="E76" s="6"/>
      <c r="F76" s="55" t="s">
        <v>44</v>
      </c>
      <c r="G76" s="55" t="s">
        <v>45</v>
      </c>
      <c r="H76" s="36"/>
      <c r="I76" s="7"/>
      <c r="J76" s="7"/>
      <c r="K76" s="7"/>
      <c r="L76" s="7"/>
      <c r="M76" s="7"/>
    </row>
    <row r="77" spans="1:13" x14ac:dyDescent="0.2">
      <c r="A77" s="84" t="s">
        <v>57</v>
      </c>
      <c r="B77" s="10">
        <v>1218838</v>
      </c>
      <c r="E77" s="5" t="s">
        <v>66</v>
      </c>
      <c r="F77" s="10">
        <v>0.15</v>
      </c>
      <c r="G77" s="10">
        <v>0.22</v>
      </c>
      <c r="H77" s="36"/>
      <c r="I77" s="7"/>
      <c r="J77" s="7"/>
      <c r="K77" s="7"/>
      <c r="L77" s="7"/>
      <c r="M77" s="7"/>
    </row>
    <row r="78" spans="1:13" x14ac:dyDescent="0.2">
      <c r="A78" s="280" t="s">
        <v>58</v>
      </c>
      <c r="B78" s="280"/>
      <c r="E78" s="5" t="s">
        <v>52</v>
      </c>
      <c r="F78" s="10">
        <v>-1.4999999999999999E-2</v>
      </c>
      <c r="G78" s="10">
        <v>1.4999999999999999E-2</v>
      </c>
      <c r="H78" s="36"/>
      <c r="I78" s="7"/>
      <c r="J78" s="7"/>
      <c r="K78" s="7"/>
      <c r="L78" s="7"/>
      <c r="M78" s="7"/>
    </row>
    <row r="79" spans="1:13" x14ac:dyDescent="0.2">
      <c r="A79" s="280"/>
      <c r="B79" s="280"/>
      <c r="C79" s="7"/>
      <c r="D79" s="7"/>
      <c r="E79" s="6"/>
      <c r="F79" s="10"/>
      <c r="G79" s="10"/>
      <c r="H79" s="36"/>
      <c r="I79" s="7"/>
      <c r="J79" s="7"/>
      <c r="K79" s="7"/>
      <c r="L79" s="7"/>
      <c r="M79" s="7"/>
    </row>
    <row r="80" spans="1:13" ht="13.5" thickBot="1" x14ac:dyDescent="0.25">
      <c r="A80" s="25"/>
      <c r="B80" s="25"/>
      <c r="C80" s="7"/>
      <c r="D80" s="7"/>
      <c r="E80" s="6"/>
      <c r="F80" s="10"/>
      <c r="G80" s="10"/>
      <c r="H80" s="36"/>
      <c r="I80" s="7"/>
      <c r="J80" s="7"/>
      <c r="K80" s="7"/>
      <c r="L80" s="7"/>
      <c r="M80" s="7"/>
    </row>
    <row r="81" spans="1:13" ht="13.5" thickTop="1" x14ac:dyDescent="0.2">
      <c r="A81" s="25"/>
      <c r="B81" s="262" t="s">
        <v>68</v>
      </c>
      <c r="C81" s="263"/>
      <c r="D81" s="263"/>
      <c r="E81" s="263"/>
      <c r="F81" s="264"/>
      <c r="G81" s="10"/>
      <c r="H81" s="36"/>
      <c r="I81" s="7"/>
      <c r="J81" s="7"/>
      <c r="K81" s="7"/>
      <c r="L81" s="7"/>
      <c r="M81" s="7"/>
    </row>
    <row r="82" spans="1:13" x14ac:dyDescent="0.2">
      <c r="A82" s="7"/>
      <c r="B82" s="265"/>
      <c r="C82" s="266"/>
      <c r="D82" s="266"/>
      <c r="E82" s="266"/>
      <c r="F82" s="267"/>
      <c r="G82" s="10"/>
      <c r="H82" s="36"/>
      <c r="I82" s="7"/>
      <c r="J82" s="7"/>
      <c r="K82" s="7"/>
      <c r="L82" s="7"/>
      <c r="M82" s="7"/>
    </row>
    <row r="83" spans="1:13" ht="13.5" thickBot="1" x14ac:dyDescent="0.25">
      <c r="A83" s="7"/>
      <c r="B83" s="105"/>
      <c r="C83" s="55" t="s">
        <v>49</v>
      </c>
      <c r="D83" s="85" t="s">
        <v>61</v>
      </c>
      <c r="E83" s="6"/>
      <c r="F83" s="56" t="s">
        <v>70</v>
      </c>
      <c r="G83" s="10"/>
      <c r="H83" s="36"/>
      <c r="I83" s="7"/>
      <c r="J83" s="7"/>
      <c r="K83" s="7"/>
      <c r="L83" s="7"/>
      <c r="M83" s="7"/>
    </row>
    <row r="84" spans="1:13" ht="16.5" customHeight="1" thickBot="1" x14ac:dyDescent="0.25">
      <c r="A84" s="7"/>
      <c r="B84" s="101" t="s">
        <v>21</v>
      </c>
      <c r="C84" s="9">
        <v>0.4748</v>
      </c>
      <c r="D84" s="10">
        <f>(C84-$C$85)</f>
        <v>0.43580000000000002</v>
      </c>
      <c r="E84" s="6"/>
      <c r="F84" s="96" t="b">
        <f>AND(D84&gt;F73,D84&lt;G73)</f>
        <v>1</v>
      </c>
      <c r="G84" s="10"/>
      <c r="H84" s="36"/>
      <c r="I84" s="7"/>
      <c r="J84" s="7"/>
      <c r="K84" s="7"/>
      <c r="L84" s="7"/>
      <c r="M84" s="7"/>
    </row>
    <row r="85" spans="1:13" ht="13.5" thickBot="1" x14ac:dyDescent="0.25">
      <c r="A85" s="7"/>
      <c r="B85" s="204" t="s">
        <v>22</v>
      </c>
      <c r="C85" s="205">
        <v>3.9E-2</v>
      </c>
      <c r="D85" s="102"/>
      <c r="E85" s="103"/>
      <c r="F85" s="104"/>
      <c r="G85" s="10"/>
      <c r="H85" s="36"/>
      <c r="I85" s="7"/>
      <c r="J85" s="7"/>
      <c r="K85" s="7"/>
      <c r="L85" s="7"/>
      <c r="M85" s="7"/>
    </row>
    <row r="86" spans="1:13" ht="13.5" thickTop="1" x14ac:dyDescent="0.2">
      <c r="A86" s="7"/>
      <c r="B86" s="7"/>
      <c r="C86" s="7"/>
      <c r="D86" s="7"/>
      <c r="E86" s="6"/>
      <c r="F86" s="10"/>
      <c r="G86" s="10"/>
      <c r="H86" s="36"/>
      <c r="I86" s="7"/>
      <c r="J86" s="7"/>
      <c r="K86" s="7"/>
      <c r="L86" s="7"/>
      <c r="M86" s="7"/>
    </row>
    <row r="87" spans="1:13" ht="13.5" thickBot="1" x14ac:dyDescent="0.25">
      <c r="A87" s="7"/>
      <c r="B87" s="7"/>
      <c r="C87" s="7"/>
      <c r="D87" s="7"/>
      <c r="E87" s="6"/>
      <c r="F87" s="10"/>
      <c r="G87" s="6"/>
      <c r="H87" s="36"/>
      <c r="I87" s="7"/>
      <c r="J87" s="7"/>
      <c r="K87" s="7"/>
      <c r="L87" s="7"/>
      <c r="M87" s="7"/>
    </row>
    <row r="88" spans="1:13" ht="13.5" thickTop="1" x14ac:dyDescent="0.2">
      <c r="A88" s="289" t="s">
        <v>69</v>
      </c>
      <c r="B88" s="290"/>
      <c r="C88" s="290"/>
      <c r="D88" s="290"/>
      <c r="E88" s="290"/>
      <c r="F88" s="291"/>
      <c r="G88" s="6"/>
      <c r="H88" s="36"/>
      <c r="I88" s="7"/>
      <c r="J88" s="7"/>
      <c r="K88" s="7"/>
      <c r="L88" s="7"/>
      <c r="M88" s="7"/>
    </row>
    <row r="89" spans="1:13" x14ac:dyDescent="0.2">
      <c r="A89" s="292"/>
      <c r="B89" s="293"/>
      <c r="C89" s="293"/>
      <c r="D89" s="293"/>
      <c r="E89" s="293"/>
      <c r="F89" s="294"/>
      <c r="G89" s="6"/>
      <c r="H89" s="36"/>
      <c r="I89" s="7"/>
      <c r="J89" s="7"/>
      <c r="K89" s="7"/>
      <c r="L89" s="7"/>
      <c r="M89" s="7"/>
    </row>
    <row r="90" spans="1:13" x14ac:dyDescent="0.2">
      <c r="A90" s="94"/>
      <c r="B90" s="92"/>
      <c r="C90" s="299" t="s">
        <v>63</v>
      </c>
      <c r="D90" s="300"/>
      <c r="E90" s="93"/>
      <c r="F90" s="301" t="s">
        <v>67</v>
      </c>
      <c r="G90" s="6"/>
      <c r="H90" s="36"/>
      <c r="I90" s="7"/>
      <c r="J90" s="7"/>
      <c r="K90" s="7"/>
      <c r="L90" s="7"/>
      <c r="M90" s="7"/>
    </row>
    <row r="91" spans="1:13" ht="13.5" thickBot="1" x14ac:dyDescent="0.25">
      <c r="A91" s="94"/>
      <c r="B91" s="7"/>
      <c r="C91" s="90" t="s">
        <v>64</v>
      </c>
      <c r="D91" s="91" t="s">
        <v>65</v>
      </c>
      <c r="E91" s="144" t="s">
        <v>117</v>
      </c>
      <c r="F91" s="302"/>
      <c r="H91" s="36"/>
      <c r="I91" s="50"/>
      <c r="J91" s="10"/>
      <c r="K91" s="7"/>
      <c r="L91" s="10"/>
    </row>
    <row r="92" spans="1:13" ht="13.5" thickBot="1" x14ac:dyDescent="0.25">
      <c r="A92" s="95" t="s">
        <v>53</v>
      </c>
      <c r="B92" s="89"/>
      <c r="C92" s="200">
        <v>0.32350000000000001</v>
      </c>
      <c r="D92" s="201">
        <v>0.53649999999999998</v>
      </c>
      <c r="E92" s="59">
        <f>(D92-C92)</f>
        <v>0.21299999999999997</v>
      </c>
      <c r="F92" s="96" t="b">
        <f>AND(E92&gt;F77,E92&lt;G77)</f>
        <v>1</v>
      </c>
      <c r="H92" s="36"/>
      <c r="I92" s="50"/>
      <c r="J92" s="10"/>
      <c r="K92" s="7"/>
    </row>
    <row r="93" spans="1:13" ht="13.5" thickBot="1" x14ac:dyDescent="0.25">
      <c r="A93" s="97" t="s">
        <v>54</v>
      </c>
      <c r="B93" s="98"/>
      <c r="C93" s="202">
        <v>0.10630000000000001</v>
      </c>
      <c r="D93" s="203">
        <v>0.11559999999999999</v>
      </c>
      <c r="E93" s="99">
        <f>(D93-C93)</f>
        <v>9.2999999999999888E-3</v>
      </c>
      <c r="F93" s="100" t="b">
        <f>AND(E93&gt;F78,E93&lt;G78)</f>
        <v>1</v>
      </c>
      <c r="H93" s="36"/>
      <c r="I93" s="7"/>
      <c r="J93" s="7"/>
      <c r="K93" s="7"/>
      <c r="L93" s="7"/>
      <c r="M93" s="7"/>
    </row>
    <row r="94" spans="1:13" ht="13.5" thickTop="1" x14ac:dyDescent="0.2">
      <c r="C94" s="9"/>
      <c r="D94" s="10"/>
      <c r="E94" s="10"/>
      <c r="F94" s="9"/>
      <c r="H94" s="51"/>
    </row>
    <row r="95" spans="1:13" ht="13.5" thickBot="1" x14ac:dyDescent="0.25">
      <c r="C95" s="9"/>
      <c r="D95" s="10"/>
      <c r="E95" s="10"/>
      <c r="F95" s="9"/>
      <c r="H95" s="51"/>
    </row>
    <row r="96" spans="1:13" x14ac:dyDescent="0.2">
      <c r="A96" s="7"/>
      <c r="B96" s="281" t="s">
        <v>133</v>
      </c>
      <c r="C96" s="282"/>
      <c r="D96" s="282"/>
      <c r="E96" s="282"/>
      <c r="F96" s="282"/>
      <c r="G96" s="282"/>
      <c r="H96" s="282"/>
      <c r="I96" s="282"/>
      <c r="J96" s="282"/>
      <c r="K96" s="283"/>
      <c r="L96" s="7"/>
      <c r="M96" s="7"/>
    </row>
    <row r="97" spans="1:13" x14ac:dyDescent="0.2">
      <c r="A97" s="7"/>
      <c r="B97" s="284"/>
      <c r="C97" s="285"/>
      <c r="D97" s="285"/>
      <c r="E97" s="285"/>
      <c r="F97" s="285"/>
      <c r="G97" s="285"/>
      <c r="H97" s="285"/>
      <c r="I97" s="285"/>
      <c r="J97" s="285"/>
      <c r="K97" s="286"/>
      <c r="L97" s="7"/>
      <c r="M97" s="7"/>
    </row>
    <row r="98" spans="1:13" x14ac:dyDescent="0.2">
      <c r="A98" s="7"/>
      <c r="B98" s="161"/>
      <c r="C98" s="7"/>
      <c r="D98" s="10"/>
      <c r="E98" s="7"/>
      <c r="F98" s="7"/>
      <c r="G98" s="7"/>
      <c r="H98" s="7"/>
      <c r="I98" s="7"/>
      <c r="J98" s="7"/>
      <c r="K98" s="92"/>
      <c r="L98" s="7"/>
      <c r="M98" s="7"/>
    </row>
    <row r="99" spans="1:13" ht="15" x14ac:dyDescent="0.2">
      <c r="A99" s="7"/>
      <c r="B99" s="162" t="s">
        <v>134</v>
      </c>
      <c r="C99"/>
      <c r="D99" s="163"/>
      <c r="G99">
        <v>22.66</v>
      </c>
      <c r="H99" s="7"/>
      <c r="I99" s="64" t="s">
        <v>135</v>
      </c>
      <c r="J99" s="6"/>
      <c r="K99" s="164"/>
      <c r="L99" s="7"/>
      <c r="M99" s="7"/>
    </row>
    <row r="100" spans="1:13" ht="13.5" thickBot="1" x14ac:dyDescent="0.25">
      <c r="A100" s="7"/>
      <c r="B100" s="165"/>
      <c r="C100"/>
      <c r="D100" s="163"/>
      <c r="E100"/>
      <c r="F100"/>
      <c r="G100"/>
      <c r="H100" s="7"/>
      <c r="I100" s="166"/>
      <c r="J100" s="75" t="s">
        <v>44</v>
      </c>
      <c r="K100" s="167" t="s">
        <v>45</v>
      </c>
      <c r="L100" s="7"/>
      <c r="M100" s="7"/>
    </row>
    <row r="101" spans="1:13" ht="13.5" thickBot="1" x14ac:dyDescent="0.25">
      <c r="A101" s="7"/>
      <c r="B101" s="168" t="s">
        <v>136</v>
      </c>
      <c r="C101" s="169" t="s">
        <v>137</v>
      </c>
      <c r="D101" s="170" t="s">
        <v>138</v>
      </c>
      <c r="E101" s="171" t="s">
        <v>139</v>
      </c>
      <c r="F101" s="169"/>
      <c r="G101" s="169" t="s">
        <v>140</v>
      </c>
      <c r="H101" s="7"/>
      <c r="I101" s="172" t="s">
        <v>141</v>
      </c>
      <c r="J101" s="10">
        <v>0.45</v>
      </c>
      <c r="K101" s="164">
        <v>0.49</v>
      </c>
      <c r="L101" s="7"/>
      <c r="M101" s="7"/>
    </row>
    <row r="102" spans="1:13" ht="13.5" thickTop="1" x14ac:dyDescent="0.2">
      <c r="A102" s="7"/>
      <c r="B102" s="173" t="s">
        <v>142</v>
      </c>
      <c r="C102" s="163"/>
      <c r="D102" s="174"/>
      <c r="E102" s="163"/>
      <c r="F102" s="163"/>
      <c r="G102" s="163"/>
      <c r="H102" s="7"/>
      <c r="I102" s="175" t="s">
        <v>143</v>
      </c>
      <c r="J102" s="287">
        <v>5</v>
      </c>
      <c r="K102" s="288"/>
      <c r="L102" s="7"/>
      <c r="M102" s="7"/>
    </row>
    <row r="103" spans="1:13" x14ac:dyDescent="0.2">
      <c r="A103" s="7"/>
      <c r="B103" s="173">
        <v>50</v>
      </c>
      <c r="C103" s="163"/>
      <c r="D103" s="174">
        <f>C103-C102</f>
        <v>0</v>
      </c>
      <c r="E103" s="163">
        <f>D103*B103</f>
        <v>0</v>
      </c>
      <c r="F103" s="163"/>
      <c r="G103" s="163">
        <f>E103/G99</f>
        <v>0</v>
      </c>
      <c r="H103" s="7"/>
      <c r="I103" s="7"/>
      <c r="J103" s="7"/>
      <c r="K103" s="92"/>
      <c r="L103" s="7"/>
      <c r="M103" s="7"/>
    </row>
    <row r="104" spans="1:13" x14ac:dyDescent="0.2">
      <c r="A104" s="7"/>
      <c r="B104" s="173">
        <v>50</v>
      </c>
      <c r="C104" s="163"/>
      <c r="D104" s="174">
        <f>C104-C102</f>
        <v>0</v>
      </c>
      <c r="E104" s="163">
        <f>D104*B104</f>
        <v>0</v>
      </c>
      <c r="F104" s="163"/>
      <c r="G104" s="163">
        <f>E104/G99</f>
        <v>0</v>
      </c>
      <c r="H104" s="7"/>
      <c r="I104" s="7"/>
      <c r="J104" s="7"/>
      <c r="K104" s="92"/>
      <c r="L104" s="7"/>
      <c r="M104" s="7"/>
    </row>
    <row r="105" spans="1:13" x14ac:dyDescent="0.2">
      <c r="A105" s="7"/>
      <c r="B105" s="173">
        <v>50</v>
      </c>
      <c r="C105" s="163"/>
      <c r="D105" s="174">
        <f>C105-C102</f>
        <v>0</v>
      </c>
      <c r="E105" s="163">
        <f>D105*B105</f>
        <v>0</v>
      </c>
      <c r="F105" s="163"/>
      <c r="G105" s="163">
        <f>E105/G99</f>
        <v>0</v>
      </c>
      <c r="H105" s="7"/>
      <c r="I105" s="7"/>
      <c r="J105" s="7"/>
      <c r="K105" s="92"/>
      <c r="L105" s="7"/>
      <c r="M105" s="7"/>
    </row>
    <row r="106" spans="1:13" ht="13.5" thickBot="1" x14ac:dyDescent="0.25">
      <c r="A106" s="7"/>
      <c r="B106" s="165"/>
      <c r="C106"/>
      <c r="D106" s="163"/>
      <c r="E106"/>
      <c r="F106"/>
      <c r="G106"/>
      <c r="H106" s="258" t="s">
        <v>67</v>
      </c>
      <c r="I106" s="259"/>
      <c r="J106" s="7"/>
      <c r="K106" s="92"/>
      <c r="L106" s="7"/>
      <c r="M106" s="7"/>
    </row>
    <row r="107" spans="1:13" ht="13.5" thickBot="1" x14ac:dyDescent="0.25">
      <c r="A107" s="7"/>
      <c r="B107" s="165"/>
      <c r="C107"/>
      <c r="D107" s="163"/>
      <c r="E107"/>
      <c r="F107" s="176" t="s">
        <v>144</v>
      </c>
      <c r="G107">
        <f>AVERAGE(G103:G105)</f>
        <v>0</v>
      </c>
      <c r="H107" s="274" t="b">
        <f>AND(G107&gt;J101,G107&lt;K101)</f>
        <v>0</v>
      </c>
      <c r="I107" s="275"/>
      <c r="J107" s="7"/>
      <c r="K107" s="92"/>
      <c r="L107" s="7"/>
      <c r="M107" s="7"/>
    </row>
    <row r="108" spans="1:13" ht="13.5" thickBot="1" x14ac:dyDescent="0.25">
      <c r="A108" s="7"/>
      <c r="B108" s="165"/>
      <c r="C108"/>
      <c r="D108" s="163"/>
      <c r="E108"/>
      <c r="F108" s="176" t="s">
        <v>145</v>
      </c>
      <c r="G108">
        <f>STDEV(G103:G105)</f>
        <v>0</v>
      </c>
      <c r="H108" s="7"/>
      <c r="I108" s="7"/>
      <c r="J108" s="7"/>
      <c r="K108" s="92"/>
      <c r="L108" s="7"/>
      <c r="M108" s="7"/>
    </row>
    <row r="109" spans="1:13" ht="13.5" thickBot="1" x14ac:dyDescent="0.25">
      <c r="A109" s="7"/>
      <c r="B109" s="177"/>
      <c r="C109" s="178"/>
      <c r="D109" s="179"/>
      <c r="E109" s="178"/>
      <c r="F109" s="180" t="s">
        <v>143</v>
      </c>
      <c r="G109" s="178" t="e">
        <f>G108/G107*100</f>
        <v>#DIV/0!</v>
      </c>
      <c r="H109" s="303" t="e">
        <f>OR(G109=J102,G109&lt;J102)</f>
        <v>#DIV/0!</v>
      </c>
      <c r="I109" s="304"/>
      <c r="J109" s="58"/>
      <c r="K109" s="166"/>
      <c r="L109" s="7"/>
      <c r="M109" s="7"/>
    </row>
    <row r="110" spans="1:13" x14ac:dyDescent="0.2">
      <c r="F110" s="9"/>
      <c r="H110" s="51"/>
    </row>
    <row r="113" spans="1:15" ht="18.75" thickBot="1" x14ac:dyDescent="0.25">
      <c r="A113" s="77" t="s">
        <v>76</v>
      </c>
      <c r="B113" s="52"/>
      <c r="C113" s="52"/>
      <c r="D113" s="52"/>
      <c r="E113" s="53"/>
      <c r="F113" s="52"/>
      <c r="G113" s="53"/>
      <c r="H113" s="52"/>
      <c r="I113" s="52"/>
      <c r="J113" s="52"/>
      <c r="K113" s="52"/>
      <c r="L113" s="52"/>
      <c r="M113" s="52"/>
      <c r="N113" s="52"/>
      <c r="O113" s="52"/>
    </row>
    <row r="114" spans="1:15" x14ac:dyDescent="0.2">
      <c r="D114" s="7" t="s">
        <v>72</v>
      </c>
      <c r="E114" s="6"/>
      <c r="F114" s="7" t="s">
        <v>73</v>
      </c>
      <c r="G114" s="1"/>
      <c r="H114" s="7" t="s">
        <v>74</v>
      </c>
    </row>
    <row r="115" spans="1:15" x14ac:dyDescent="0.2">
      <c r="A115" s="7" t="s">
        <v>77</v>
      </c>
      <c r="B115" s="7" t="s">
        <v>78</v>
      </c>
      <c r="D115" s="7" t="s">
        <v>83</v>
      </c>
      <c r="E115" s="6"/>
      <c r="F115" s="7" t="s">
        <v>84</v>
      </c>
      <c r="G115" s="1"/>
      <c r="H115" s="7" t="s">
        <v>86</v>
      </c>
    </row>
    <row r="116" spans="1:15" x14ac:dyDescent="0.2">
      <c r="A116" s="7" t="s">
        <v>77</v>
      </c>
      <c r="B116" s="7" t="s">
        <v>66</v>
      </c>
      <c r="D116" s="106" t="s">
        <v>81</v>
      </c>
      <c r="E116" s="6"/>
      <c r="F116" s="106" t="s">
        <v>82</v>
      </c>
      <c r="G116" s="1"/>
      <c r="H116" s="7" t="s">
        <v>87</v>
      </c>
    </row>
    <row r="117" spans="1:15" x14ac:dyDescent="0.2">
      <c r="A117" s="7" t="s">
        <v>77</v>
      </c>
      <c r="B117" s="36" t="s">
        <v>79</v>
      </c>
      <c r="D117" s="106" t="s">
        <v>80</v>
      </c>
      <c r="E117" s="6"/>
      <c r="F117" s="7" t="s">
        <v>75</v>
      </c>
      <c r="G117" s="1"/>
      <c r="H117" s="7" t="s">
        <v>85</v>
      </c>
    </row>
    <row r="123" spans="1:15" s="7" customFormat="1" ht="21" customHeight="1" x14ac:dyDescent="0.2">
      <c r="A123" s="270" t="s">
        <v>155</v>
      </c>
      <c r="B123" s="271"/>
      <c r="C123" s="271"/>
      <c r="D123" s="271"/>
      <c r="E123" s="271"/>
      <c r="F123" s="271"/>
      <c r="G123" s="6"/>
      <c r="H123" s="36"/>
    </row>
  </sheetData>
  <mergeCells count="24">
    <mergeCell ref="A123:F123"/>
    <mergeCell ref="F74:G74"/>
    <mergeCell ref="A68:M69"/>
    <mergeCell ref="A29:J29"/>
    <mergeCell ref="C90:D90"/>
    <mergeCell ref="F90:F91"/>
    <mergeCell ref="A88:F89"/>
    <mergeCell ref="B81:F82"/>
    <mergeCell ref="H107:I107"/>
    <mergeCell ref="H109:I109"/>
    <mergeCell ref="I34:M34"/>
    <mergeCell ref="A11:F11"/>
    <mergeCell ref="I11:M11"/>
    <mergeCell ref="A22:F22"/>
    <mergeCell ref="I22:M22"/>
    <mergeCell ref="A19:M19"/>
    <mergeCell ref="A31:M31"/>
    <mergeCell ref="A34:F34"/>
    <mergeCell ref="A39:M39"/>
    <mergeCell ref="B96:K97"/>
    <mergeCell ref="J102:K102"/>
    <mergeCell ref="H106:I106"/>
    <mergeCell ref="A48:M49"/>
    <mergeCell ref="A78:B79"/>
  </mergeCells>
  <phoneticPr fontId="0" type="noConversion"/>
  <conditionalFormatting sqref="F84 F92:F93">
    <cfRule type="cellIs" dxfId="3" priority="3" stopIfTrue="1" operator="equal">
      <formula>TRUE</formula>
    </cfRule>
    <cfRule type="cellIs" dxfId="2" priority="4" stopIfTrue="1" operator="equal">
      <formula>FALSE</formula>
    </cfRule>
  </conditionalFormatting>
  <conditionalFormatting sqref="H107:I107 H109:I109">
    <cfRule type="cellIs" dxfId="1" priority="1" stopIfTrue="1" operator="equal">
      <formula>TRUE</formula>
    </cfRule>
    <cfRule type="cellIs" dxfId="0" priority="2" stopIfTrue="1" operator="notEqual">
      <formula>TRUE</formula>
    </cfRule>
  </conditionalFormatting>
  <pageMargins left="0.75" right="0.17" top="0.67" bottom="0.36" header="0.34" footer="0.28000000000000003"/>
  <pageSetup scale="60" orientation="landscape" r:id="rId1"/>
  <headerFooter alignWithMargins="0"/>
  <rowBreaks count="2" manualBreakCount="2">
    <brk id="29" max="12" man="1"/>
    <brk id="65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4636-FBAA-4CA8-84C5-C3AE6C6F44A6}">
  <dimension ref="A1:F33"/>
  <sheetViews>
    <sheetView zoomScaleNormal="100" workbookViewId="0">
      <selection activeCell="B12" sqref="B12"/>
    </sheetView>
  </sheetViews>
  <sheetFormatPr defaultRowHeight="12.75" customHeight="1" x14ac:dyDescent="0.2"/>
  <cols>
    <col min="1" max="1" width="14.125" style="116" customWidth="1"/>
    <col min="2" max="2" width="8.625" style="116" customWidth="1"/>
    <col min="3" max="3" width="9.375" style="116" customWidth="1"/>
    <col min="4" max="4" width="12.25" style="116" customWidth="1"/>
    <col min="5" max="5" width="23.375" style="116" customWidth="1"/>
    <col min="6" max="6" width="10" style="116" customWidth="1"/>
    <col min="7" max="16384" width="9" style="116"/>
  </cols>
  <sheetData>
    <row r="1" spans="1:6" ht="12.75" customHeight="1" x14ac:dyDescent="0.2">
      <c r="A1" s="115"/>
      <c r="B1" s="115"/>
      <c r="C1" s="115"/>
      <c r="D1" s="115"/>
      <c r="E1" s="115"/>
      <c r="F1" s="115"/>
    </row>
    <row r="2" spans="1:6" ht="12.75" customHeight="1" x14ac:dyDescent="0.2">
      <c r="C2" s="117"/>
      <c r="D2" s="117"/>
      <c r="E2" s="118"/>
    </row>
    <row r="3" spans="1:6" ht="12.75" customHeight="1" x14ac:dyDescent="0.2">
      <c r="C3" s="119"/>
      <c r="D3" s="119"/>
      <c r="E3" s="118"/>
    </row>
    <row r="4" spans="1:6" ht="12.75" customHeight="1" x14ac:dyDescent="0.2">
      <c r="C4" s="119"/>
      <c r="D4" s="119"/>
      <c r="E4" s="118"/>
    </row>
    <row r="5" spans="1:6" ht="12.75" customHeight="1" x14ac:dyDescent="0.2">
      <c r="E5" s="118"/>
    </row>
    <row r="7" spans="1:6" ht="12.75" customHeight="1" x14ac:dyDescent="0.25">
      <c r="A7" s="305"/>
      <c r="B7" s="305"/>
      <c r="C7" s="305"/>
      <c r="D7" s="305"/>
      <c r="E7" s="305"/>
      <c r="F7" s="305"/>
    </row>
    <row r="8" spans="1:6" ht="12.75" customHeight="1" x14ac:dyDescent="0.25">
      <c r="A8" s="120"/>
      <c r="B8" s="120"/>
      <c r="C8" s="120"/>
      <c r="D8" s="120"/>
      <c r="E8" s="120"/>
      <c r="F8" s="120"/>
    </row>
    <row r="10" spans="1:6" ht="12.75" customHeight="1" x14ac:dyDescent="0.2">
      <c r="A10" s="121" t="s">
        <v>99</v>
      </c>
      <c r="B10" s="121"/>
    </row>
    <row r="11" spans="1:6" ht="12.75" customHeight="1" x14ac:dyDescent="0.2">
      <c r="A11" s="116" t="str">
        <f>CE02A01!A1:M1</f>
        <v>DACE-100</v>
      </c>
    </row>
    <row r="12" spans="1:6" ht="12.75" customHeight="1" x14ac:dyDescent="0.2">
      <c r="A12" s="116" t="str">
        <f ca="1">"Product Lot#: "&amp;CE02A01!L2</f>
        <v>Product Lot#: 45461</v>
      </c>
      <c r="B12" s="122"/>
    </row>
    <row r="13" spans="1:6" ht="12.75" customHeight="1" x14ac:dyDescent="0.2">
      <c r="A13" s="123"/>
      <c r="B13" s="123"/>
    </row>
    <row r="14" spans="1:6" ht="12.75" customHeight="1" thickBot="1" x14ac:dyDescent="0.25">
      <c r="A14" s="121" t="s">
        <v>100</v>
      </c>
      <c r="B14" s="121"/>
    </row>
    <row r="15" spans="1:6" s="115" customFormat="1" ht="12.75" customHeight="1" thickBot="1" x14ac:dyDescent="0.25">
      <c r="A15" s="124" t="s">
        <v>101</v>
      </c>
      <c r="B15" s="125" t="s">
        <v>102</v>
      </c>
      <c r="C15" s="126" t="s">
        <v>103</v>
      </c>
      <c r="D15" s="126" t="s">
        <v>104</v>
      </c>
      <c r="E15" s="126" t="s">
        <v>105</v>
      </c>
      <c r="F15" s="127" t="s">
        <v>106</v>
      </c>
    </row>
    <row r="16" spans="1:6" s="131" customFormat="1" ht="12.75" customHeight="1" x14ac:dyDescent="0.2">
      <c r="A16" s="128" t="str">
        <f>CE02A01!A4</f>
        <v>Assay Buffer</v>
      </c>
      <c r="B16" s="129" t="str">
        <f>CE02A01!B4</f>
        <v>30 mL</v>
      </c>
      <c r="C16" s="130" t="str">
        <f>CE02A01!B74</f>
        <v>CD04B27</v>
      </c>
      <c r="D16" s="306" t="s">
        <v>116</v>
      </c>
      <c r="E16" s="130" t="str">
        <f>"Serum  "&amp;CE02A01!E91 &amp;"= "&amp;CE02A01!F77&amp;" - "&amp;CE02A01!G77</f>
        <v>Serum  ΔOD= 0.15 - 0.22</v>
      </c>
      <c r="F16" s="142">
        <f>CE02A01!E92</f>
        <v>0.21299999999999997</v>
      </c>
    </row>
    <row r="17" spans="1:6" s="131" customFormat="1" ht="12.75" customHeight="1" x14ac:dyDescent="0.2">
      <c r="A17" s="132" t="str">
        <f>CE02A01!A5</f>
        <v>Reagent</v>
      </c>
      <c r="B17" s="133" t="str">
        <f>CE02A01!B5</f>
        <v>240 mg</v>
      </c>
      <c r="C17" s="145" t="str">
        <f>CE02A01!B75</f>
        <v>CD04C27</v>
      </c>
      <c r="D17" s="307"/>
      <c r="E17" s="134" t="str">
        <f>"Calibrator "&amp;CE02A01!E91 &amp;"= "&amp;CE02A01!F73&amp;" - "&amp;CE02A01!G73</f>
        <v>Calibrator ΔOD= 0.408 - 0.438</v>
      </c>
      <c r="F17" s="143">
        <f>CE02A01!D84</f>
        <v>0.43580000000000002</v>
      </c>
    </row>
    <row r="18" spans="1:6" s="131" customFormat="1" ht="12.75" customHeight="1" thickBot="1" x14ac:dyDescent="0.25">
      <c r="A18" s="135" t="str">
        <f>CE02A01!A6</f>
        <v>Calibrator</v>
      </c>
      <c r="B18" s="136" t="str">
        <f>CE02A01!B6</f>
        <v>4 mL</v>
      </c>
      <c r="C18" s="146" t="str">
        <f>CE02A01!B76</f>
        <v>CD04D27</v>
      </c>
      <c r="D18" s="308"/>
      <c r="E18" s="137"/>
      <c r="F18" s="141" t="s">
        <v>107</v>
      </c>
    </row>
    <row r="20" spans="1:6" ht="12.75" customHeight="1" x14ac:dyDescent="0.2">
      <c r="A20" s="138" t="s">
        <v>108</v>
      </c>
      <c r="B20" s="138"/>
    </row>
    <row r="21" spans="1:6" ht="12.75" customHeight="1" x14ac:dyDescent="0.2">
      <c r="A21" s="139" t="s">
        <v>109</v>
      </c>
      <c r="B21" s="139"/>
    </row>
    <row r="22" spans="1:6" ht="12.75" customHeight="1" x14ac:dyDescent="0.2">
      <c r="A22" s="139" t="s">
        <v>110</v>
      </c>
      <c r="B22" s="139"/>
    </row>
    <row r="23" spans="1:6" ht="12.75" customHeight="1" x14ac:dyDescent="0.2">
      <c r="A23" s="139"/>
      <c r="B23" s="139"/>
    </row>
    <row r="24" spans="1:6" ht="12.75" customHeight="1" x14ac:dyDescent="0.2">
      <c r="A24" s="139"/>
      <c r="B24" s="139"/>
    </row>
    <row r="25" spans="1:6" ht="12.75" customHeight="1" x14ac:dyDescent="0.2">
      <c r="A25" s="139" t="s">
        <v>111</v>
      </c>
      <c r="B25" s="139"/>
    </row>
    <row r="27" spans="1:6" ht="12.75" customHeight="1" x14ac:dyDescent="0.2">
      <c r="A27" s="139"/>
      <c r="B27" s="139"/>
    </row>
    <row r="28" spans="1:6" ht="12.75" customHeight="1" x14ac:dyDescent="0.2">
      <c r="A28" s="139"/>
      <c r="B28" s="139"/>
    </row>
    <row r="29" spans="1:6" ht="12.75" customHeight="1" x14ac:dyDescent="0.2">
      <c r="A29" s="139" t="str">
        <f>"Date: "&amp;MONTH(CE02A01!L3)&amp;"/"&amp;DAY(CE02A01!L3)&amp;"/"&amp;YEAR(CE02A01!L3)</f>
        <v>Date: 1/0/1900</v>
      </c>
      <c r="B29" s="139"/>
      <c r="C29" s="140"/>
    </row>
    <row r="30" spans="1:6" ht="12.75" customHeight="1" x14ac:dyDescent="0.2">
      <c r="A30" s="139"/>
      <c r="B30" s="139"/>
    </row>
    <row r="31" spans="1:6" ht="12.75" customHeight="1" x14ac:dyDescent="0.2">
      <c r="A31" s="139"/>
      <c r="B31" s="139"/>
    </row>
    <row r="32" spans="1:6" ht="12.75" customHeight="1" x14ac:dyDescent="0.2">
      <c r="A32" s="138" t="s">
        <v>112</v>
      </c>
      <c r="B32" s="138"/>
    </row>
    <row r="33" spans="1:2" ht="12.75" customHeight="1" x14ac:dyDescent="0.2">
      <c r="A33" s="139" t="s">
        <v>113</v>
      </c>
      <c r="B33" s="139"/>
    </row>
  </sheetData>
  <mergeCells count="2">
    <mergeCell ref="A7:F7"/>
    <mergeCell ref="D16:D18"/>
  </mergeCells>
  <phoneticPr fontId="19" type="noConversion"/>
  <pageMargins left="0.75" right="0.75" top="0.5" bottom="0.5" header="0.5" footer="0.5"/>
  <pageSetup scale="92" orientation="portrait" horizontalDpi="300" verticalDpi="300" r:id="rId1"/>
  <headerFooter alignWithMargins="0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CE01A01</vt:lpstr>
      <vt:lpstr>CE02A01</vt:lpstr>
      <vt:lpstr>CofA</vt:lpstr>
      <vt:lpstr>CE01A01!Print_Area</vt:lpstr>
      <vt:lpstr>CE02A01!Print_Area</vt:lpstr>
    </vt:vector>
  </TitlesOfParts>
  <Company>BioAssay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Zawada</dc:creator>
  <cp:lastModifiedBy>David Huang</cp:lastModifiedBy>
  <cp:lastPrinted>2023-04-26T21:00:33Z</cp:lastPrinted>
  <dcterms:created xsi:type="dcterms:W3CDTF">2008-12-22T22:46:22Z</dcterms:created>
  <dcterms:modified xsi:type="dcterms:W3CDTF">2024-06-18T21:42:45Z</dcterms:modified>
</cp:coreProperties>
</file>