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huan\realTimeUpdate\data\Products\"/>
    </mc:Choice>
  </mc:AlternateContent>
  <xr:revisionPtr revIDLastSave="0" documentId="13_ncr:1_{085C8077-4A21-4E05-BBB4-5983B233B6B3}" xr6:coauthVersionLast="47" xr6:coauthVersionMax="47" xr10:uidLastSave="{00000000-0000-0000-0000-000000000000}"/>
  <bookViews>
    <workbookView xWindow="32655" yWindow="3855" windowWidth="21600" windowHeight="11835" activeTab="1" xr2:uid="{A20FDCF9-6A02-41F2-8285-B7B300D3018F}"/>
  </bookViews>
  <sheets>
    <sheet name="CE03A01" sheetId="3" r:id="rId1"/>
    <sheet name="CD01A03" sheetId="1" r:id="rId2"/>
    <sheet name="CofA" sheetId="2" r:id="rId3"/>
  </sheets>
  <definedNames>
    <definedName name="_xlnm.Print_Area" localSheetId="1">CD01A03!$A$1:$M$126</definedName>
    <definedName name="_xlnm.Print_Area" localSheetId="0">CE03A01!$A$1:$M$73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" l="1"/>
  <c r="K3" i="3"/>
  <c r="L2" i="3"/>
  <c r="K5" i="1"/>
  <c r="K3" i="1"/>
  <c r="L2" i="1"/>
  <c r="D67" i="3"/>
  <c r="E67" i="3"/>
  <c r="G67" i="3"/>
  <c r="D68" i="3"/>
  <c r="E68" i="3"/>
  <c r="G68" i="3"/>
  <c r="D69" i="3"/>
  <c r="E69" i="3"/>
  <c r="G69" i="3"/>
  <c r="G72" i="3"/>
  <c r="G71" i="3"/>
  <c r="G73" i="3"/>
  <c r="H73" i="3"/>
  <c r="H71" i="3"/>
  <c r="E53" i="3"/>
  <c r="E54" i="3"/>
  <c r="G53" i="3"/>
  <c r="E56" i="3"/>
  <c r="G56" i="3"/>
  <c r="D48" i="3"/>
  <c r="A38" i="3"/>
  <c r="A39" i="3"/>
  <c r="A40" i="3"/>
  <c r="A37" i="3"/>
  <c r="J56" i="3"/>
  <c r="J53" i="3"/>
  <c r="E55" i="3"/>
  <c r="F48" i="3"/>
  <c r="D49" i="3"/>
  <c r="A12" i="2"/>
  <c r="D120" i="1"/>
  <c r="E120" i="1"/>
  <c r="G120" i="1"/>
  <c r="D121" i="1"/>
  <c r="E121" i="1"/>
  <c r="G121" i="1"/>
  <c r="D122" i="1"/>
  <c r="E122" i="1"/>
  <c r="G122" i="1"/>
  <c r="G125" i="1"/>
  <c r="G124" i="1"/>
  <c r="G126" i="1"/>
  <c r="H126" i="1"/>
  <c r="H124" i="1"/>
  <c r="E106" i="1"/>
  <c r="E107" i="1"/>
  <c r="G106" i="1"/>
  <c r="E109" i="1"/>
  <c r="G109" i="1"/>
  <c r="E17" i="2"/>
  <c r="E16" i="2"/>
  <c r="D101" i="1"/>
  <c r="F17" i="2"/>
  <c r="F16" i="2"/>
  <c r="C17" i="2"/>
  <c r="C18" i="2"/>
  <c r="C19" i="2"/>
  <c r="C16" i="2"/>
  <c r="A30" i="2"/>
  <c r="B19" i="2"/>
  <c r="A19" i="2"/>
  <c r="B18" i="2"/>
  <c r="A18" i="2"/>
  <c r="B17" i="2"/>
  <c r="A17" i="2"/>
  <c r="B16" i="2"/>
  <c r="A16" i="2"/>
  <c r="A11" i="2"/>
  <c r="A91" i="1"/>
  <c r="A92" i="1"/>
  <c r="A93" i="1"/>
  <c r="A90" i="1"/>
  <c r="J109" i="1"/>
  <c r="J106" i="1"/>
  <c r="E108" i="1"/>
  <c r="F101" i="1"/>
  <c r="D102" i="1"/>
</calcChain>
</file>

<file path=xl/sharedStrings.xml><?xml version="1.0" encoding="utf-8"?>
<sst xmlns="http://schemas.openxmlformats.org/spreadsheetml/2006/main" count="440" uniqueCount="209">
  <si>
    <t>Kit Components:</t>
  </si>
  <si>
    <t>Qty</t>
  </si>
  <si>
    <t>Bottle Type</t>
  </si>
  <si>
    <t>Storage</t>
  </si>
  <si>
    <t>4˚C</t>
  </si>
  <si>
    <t>Component Name:</t>
  </si>
  <si>
    <t>Amount per Batch/Lot:</t>
  </si>
  <si>
    <t>Prescribed Chemical and Amounts</t>
  </si>
  <si>
    <t>Actual Chemical Used and Qty</t>
  </si>
  <si>
    <t>Chemical Name</t>
  </si>
  <si>
    <t>Vendor</t>
  </si>
  <si>
    <t>Catalog No.</t>
  </si>
  <si>
    <t>Storage Location</t>
  </si>
  <si>
    <t>MW</t>
  </si>
  <si>
    <t>Amount</t>
  </si>
  <si>
    <t>Units</t>
  </si>
  <si>
    <t>Lot number</t>
  </si>
  <si>
    <t>mL</t>
  </si>
  <si>
    <t>g</t>
  </si>
  <si>
    <t>dH2O</t>
  </si>
  <si>
    <t>50 mL</t>
  </si>
  <si>
    <t>Sigma</t>
  </si>
  <si>
    <t>Cabinet B</t>
  </si>
  <si>
    <t>Date Releaded:</t>
  </si>
  <si>
    <t>Cabinet C</t>
  </si>
  <si>
    <t>Assay Buffer</t>
  </si>
  <si>
    <t>60mLwhite Bottle</t>
  </si>
  <si>
    <t>Mg Acetate</t>
  </si>
  <si>
    <t>1.5 mL</t>
  </si>
  <si>
    <t>2 mL White Tube</t>
  </si>
  <si>
    <t>pNPP Liquid</t>
  </si>
  <si>
    <t>2 mL Amber Tube</t>
  </si>
  <si>
    <t>Calibrator</t>
  </si>
  <si>
    <t>10 mL</t>
  </si>
  <si>
    <t>-20˚C</t>
  </si>
  <si>
    <t>A65182-1L</t>
  </si>
  <si>
    <t>BAS</t>
  </si>
  <si>
    <t>6N HCl</t>
  </si>
  <si>
    <t>pH meter</t>
  </si>
  <si>
    <t>to pH 10.5</t>
  </si>
  <si>
    <t>Magnesium acetate (MgAc2 4H2O)</t>
  </si>
  <si>
    <t>M2545</t>
  </si>
  <si>
    <t>Ethanolamine</t>
  </si>
  <si>
    <t>1000 mL</t>
  </si>
  <si>
    <t>Tartrazine</t>
  </si>
  <si>
    <t>phenol</t>
  </si>
  <si>
    <t>185450-100G</t>
  </si>
  <si>
    <t>Stock</t>
  </si>
  <si>
    <t xml:space="preserve">QC Reagent: </t>
  </si>
  <si>
    <t xml:space="preserve">(3). Calibrator: 200 uL H2O and  200 uL tartrazine. </t>
  </si>
  <si>
    <t xml:space="preserve">(1). Preapre Substrate: mix for each assay 4 uL pNPP + 10 uL MgAc2 + 400 uL Buffer (10mM). </t>
  </si>
  <si>
    <t xml:space="preserve">(2). Test Reaction: run duplicate 5 uL bovine serum (from -80C freezer) + 195 uL reconstituted substrate, measure OD405 at 0 and 4 min. </t>
  </si>
  <si>
    <r>
      <t xml:space="preserve">QC Calibrator: </t>
    </r>
    <r>
      <rPr>
        <sz val="10"/>
        <rFont val="Arial"/>
      </rPr>
      <t>200 uL H2O, 200 uL Calibrator. OD405nm H2O = 0.04-0.06, ODcalibrator = 0.43 to 0.46</t>
    </r>
  </si>
  <si>
    <t xml:space="preserve">(4). Calculation:  DALP Activity = (OD4min - OD0min) x 200/[(ODcalibrator - ODH2O)/5/4] x 35.3 = 353 x (OD4min - OD0min)/(ODcalibrator - ODH2O). </t>
  </si>
  <si>
    <t>2-Amino-2-methyl-1-propanol</t>
  </si>
  <si>
    <t>QC Results</t>
  </si>
  <si>
    <t>Low</t>
  </si>
  <si>
    <t>High</t>
  </si>
  <si>
    <t>Reagent</t>
  </si>
  <si>
    <t>Lot #</t>
  </si>
  <si>
    <t>OD 5 min</t>
  </si>
  <si>
    <t>Calibrator Pass/Fail</t>
  </si>
  <si>
    <t>H2O</t>
  </si>
  <si>
    <t xml:space="preserve">                                     Bovine Serum</t>
  </si>
  <si>
    <t>OD 0 min</t>
  </si>
  <si>
    <t>OD 4 min</t>
  </si>
  <si>
    <t xml:space="preserve">                                           200 uL H2O</t>
  </si>
  <si>
    <t xml:space="preserve">                                200 uL Calibrator</t>
  </si>
  <si>
    <t>N/A</t>
  </si>
  <si>
    <t>Bovine Serum Pass/Fail</t>
  </si>
  <si>
    <t>ALP Activity</t>
  </si>
  <si>
    <t>ALP Activity Pass/Fail</t>
  </si>
  <si>
    <r>
      <t xml:space="preserve">                      </t>
    </r>
    <r>
      <rPr>
        <b/>
        <sz val="10"/>
        <rFont val="Arial"/>
        <family val="2"/>
      </rPr>
      <t xml:space="preserve">                  ALP Activity (U/L):</t>
    </r>
  </si>
  <si>
    <t>Protocol Version:</t>
  </si>
  <si>
    <t>p-nitrophenol phosphate (4-nitrophenol phosphate)</t>
  </si>
  <si>
    <t>QC Procedures</t>
  </si>
  <si>
    <t>Changes/Notes:</t>
  </si>
  <si>
    <r>
      <t xml:space="preserve">101018RZ: </t>
    </r>
    <r>
      <rPr>
        <sz val="10"/>
        <rFont val="Arial"/>
      </rPr>
      <t>Changed source for p-nitrophenol phosphate used in pNPP Liquid from Hong Kun to Alfa Aesar.</t>
    </r>
  </si>
  <si>
    <t>Refrig. M</t>
  </si>
  <si>
    <t>EM</t>
  </si>
  <si>
    <t>(mm/dd/yyyy)</t>
  </si>
  <si>
    <t>600 μL</t>
  </si>
  <si>
    <t>(e.g. BD04A29, for 130429)</t>
  </si>
  <si>
    <t>By:</t>
  </si>
  <si>
    <t>Product Information</t>
  </si>
  <si>
    <t>Quality Control Results</t>
  </si>
  <si>
    <t>Components</t>
  </si>
  <si>
    <t>Volume</t>
  </si>
  <si>
    <t>Vial Code</t>
  </si>
  <si>
    <t>Test</t>
  </si>
  <si>
    <t>Criteria</t>
  </si>
  <si>
    <t>Results</t>
  </si>
  <si>
    <t>Pass</t>
  </si>
  <si>
    <t>Quality Assurance Statement</t>
  </si>
  <si>
    <t xml:space="preserve">The information on this certificate of analysis has been reviewed and accurately reflects the </t>
  </si>
  <si>
    <t xml:space="preserve">manufacturing and analysis data for the product lot specified above. </t>
  </si>
  <si>
    <t>Quality Assurance Manager:  FH</t>
  </si>
  <si>
    <t xml:space="preserve">Support </t>
  </si>
  <si>
    <t xml:space="preserve">For technical support, please call 1-510-782-9988, or E-mail: info@bioassaysys.com </t>
  </si>
  <si>
    <r>
      <t>Δ</t>
    </r>
    <r>
      <rPr>
        <sz val="10"/>
        <rFont val="Arial"/>
      </rPr>
      <t>OD</t>
    </r>
  </si>
  <si>
    <r>
      <t xml:space="preserve">Serum Control &amp; Calibrator </t>
    </r>
    <r>
      <rPr>
        <sz val="10"/>
        <rFont val="Times New Roman"/>
        <family val="1"/>
      </rPr>
      <t>Δ</t>
    </r>
    <r>
      <rPr>
        <sz val="10"/>
        <rFont val="Tahoma"/>
        <family val="2"/>
        <charset val="204"/>
      </rPr>
      <t>OD</t>
    </r>
  </si>
  <si>
    <t>TX0020-3</t>
  </si>
  <si>
    <t>Cabinet N</t>
  </si>
  <si>
    <t>to 500</t>
  </si>
  <si>
    <t>Acetic Acid</t>
  </si>
  <si>
    <t>0.25v%</t>
  </si>
  <si>
    <t>Kit Lot Size:</t>
  </si>
  <si>
    <t>Shelf Life (months):</t>
  </si>
  <si>
    <t>Labels</t>
  </si>
  <si>
    <r>
      <t xml:space="preserve">       </t>
    </r>
    <r>
      <rPr>
        <b/>
        <sz val="10"/>
        <rFont val="Arial"/>
        <family val="2"/>
      </rPr>
      <t>∆</t>
    </r>
    <r>
      <rPr>
        <b/>
        <sz val="10"/>
        <rFont val="Arial"/>
        <family val="2"/>
      </rPr>
      <t>OD @ 405nm</t>
    </r>
  </si>
  <si>
    <r>
      <t xml:space="preserve">Avg. B.S. </t>
    </r>
    <r>
      <rPr>
        <b/>
        <sz val="10"/>
        <rFont val="Arial"/>
        <family val="2"/>
      </rPr>
      <t>∆</t>
    </r>
    <r>
      <rPr>
        <b/>
        <sz val="10"/>
        <rFont val="Arial"/>
        <family val="2"/>
      </rPr>
      <t xml:space="preserve">OD </t>
    </r>
  </si>
  <si>
    <r>
      <rPr>
        <b/>
        <sz val="10"/>
        <rFont val="Arial"/>
        <family val="2"/>
      </rPr>
      <t>∆</t>
    </r>
    <r>
      <rPr>
        <b/>
        <sz val="10"/>
        <rFont val="Arial"/>
        <family val="2"/>
      </rPr>
      <t>OD @ 405nm</t>
    </r>
  </si>
  <si>
    <r>
      <t xml:space="preserve"> 200</t>
    </r>
    <r>
      <rPr>
        <b/>
        <sz val="10"/>
        <rFont val="Arial"/>
        <family val="2"/>
      </rPr>
      <t xml:space="preserve"> µ</t>
    </r>
    <r>
      <rPr>
        <b/>
        <sz val="10"/>
        <rFont val="Arial"/>
        <family val="2"/>
      </rPr>
      <t xml:space="preserve">L Calibrator </t>
    </r>
    <r>
      <rPr>
        <b/>
        <sz val="10"/>
        <rFont val="Arial"/>
        <family val="2"/>
      </rPr>
      <t>∆</t>
    </r>
    <r>
      <rPr>
        <b/>
        <sz val="10"/>
        <rFont val="Arial"/>
        <family val="2"/>
      </rPr>
      <t>OD:</t>
    </r>
  </si>
  <si>
    <t>Labels Checked By:</t>
  </si>
  <si>
    <t>Date:</t>
  </si>
  <si>
    <t>QC Checked By:</t>
  </si>
  <si>
    <t>Bovine Serum</t>
  </si>
  <si>
    <t>Record Absorbance values in appropriate cell of Standard QC table.</t>
  </si>
  <si>
    <t>Acceptable Results:</t>
  </si>
  <si>
    <t>Dil Factor</t>
  </si>
  <si>
    <t>-Blank</t>
  </si>
  <si>
    <t>X Dil Factor</t>
  </si>
  <si>
    <t>[Tartrazine] (mM)</t>
  </si>
  <si>
    <t>[Tartrazine](mM):</t>
  </si>
  <si>
    <t>Blank</t>
  </si>
  <si>
    <t>%RSD</t>
  </si>
  <si>
    <t xml:space="preserve"> Pass/Fail</t>
  </si>
  <si>
    <t>Average</t>
  </si>
  <si>
    <t>StDev</t>
  </si>
  <si>
    <r>
      <t>Tartrazine Extinction Coefficient 410 nm (mM</t>
    </r>
    <r>
      <rPr>
        <b/>
        <vertAlign val="superscript"/>
        <sz val="10"/>
        <rFont val="Verdana"/>
        <family val="2"/>
      </rPr>
      <t>-1</t>
    </r>
    <r>
      <rPr>
        <b/>
        <sz val="10"/>
        <rFont val="Verdana"/>
      </rPr>
      <t>cm</t>
    </r>
    <r>
      <rPr>
        <b/>
        <vertAlign val="superscript"/>
        <sz val="10"/>
        <rFont val="Verdana"/>
        <family val="2"/>
      </rPr>
      <t>-1</t>
    </r>
    <r>
      <rPr>
        <b/>
        <sz val="10"/>
        <rFont val="Verdana"/>
      </rPr>
      <t>):</t>
    </r>
  </si>
  <si>
    <r>
      <t xml:space="preserve">Add 400 uL of each dilution to separate low volume cuvette (min vol 300 uL) and also add 400 uL </t>
    </r>
    <r>
      <rPr>
        <b/>
        <sz val="10"/>
        <color indexed="10"/>
        <rFont val="Arial"/>
        <family val="2"/>
      </rPr>
      <t>dH2O</t>
    </r>
    <r>
      <rPr>
        <sz val="10"/>
        <rFont val="Arial"/>
      </rPr>
      <t xml:space="preserve"> to a separate cuvette to serve as the blank.</t>
    </r>
  </si>
  <si>
    <t>Read absorbance of each cuvette at 410 nm on the SpectraMax.</t>
  </si>
  <si>
    <t>OD410</t>
  </si>
  <si>
    <t>If needed adjust 0.025% Tasrtrazine with either more Tartrazine (low values) or dH2O (high values) to achieve correct absorbance at 410 nm.</t>
  </si>
  <si>
    <t>0.25% Tartrazine QC</t>
  </si>
  <si>
    <r>
      <rPr>
        <sz val="10"/>
        <rFont val="Arial"/>
      </rPr>
      <t xml:space="preserve">Make three 50X dilutions of Calibrator in </t>
    </r>
    <r>
      <rPr>
        <b/>
        <sz val="10"/>
        <color indexed="10"/>
        <rFont val="Arial"/>
        <family val="2"/>
      </rPr>
      <t>dH2O</t>
    </r>
  </si>
  <si>
    <t>QC 0.25% Tartraziner:</t>
  </si>
  <si>
    <r>
      <t>0.</t>
    </r>
    <r>
      <rPr>
        <b/>
        <sz val="14"/>
        <rFont val="Arial"/>
        <family val="2"/>
      </rPr>
      <t>25% Tartrazine</t>
    </r>
  </si>
  <si>
    <t>4.68 (0.25wt%)</t>
  </si>
  <si>
    <t>See QC Below for 0.25% Tartrazine.</t>
  </si>
  <si>
    <t>CAL2 4˚C</t>
  </si>
  <si>
    <t>15 mL White Bottle</t>
  </si>
  <si>
    <t>µL</t>
  </si>
  <si>
    <t>300 mL</t>
  </si>
  <si>
    <t>to 300</t>
  </si>
  <si>
    <t xml:space="preserve"> A1053-1gal/cs</t>
  </si>
  <si>
    <t>Rocky M</t>
  </si>
  <si>
    <r>
      <t>0.</t>
    </r>
    <r>
      <rPr>
        <b/>
        <sz val="10"/>
        <rFont val="Arial"/>
        <family val="2"/>
      </rPr>
      <t>25% Tartrazine (see Below)</t>
    </r>
  </si>
  <si>
    <r>
      <t xml:space="preserve">140828RZ: </t>
    </r>
    <r>
      <rPr>
        <sz val="10"/>
        <rFont val="Arial"/>
      </rPr>
      <t>Added QC for 0.25% Tartrazine.</t>
    </r>
  </si>
  <si>
    <t>must weigh tube after fill</t>
  </si>
  <si>
    <t>Note: Pass through sterile filter before packaging.  Use 500 mL vacuum sterile bottle (stored in side room next to the cell culture lab).</t>
  </si>
  <si>
    <t>Weight (g)</t>
  </si>
  <si>
    <t>62.6-64.9</t>
  </si>
  <si>
    <t>2.865-2.944</t>
  </si>
  <si>
    <t>17.0-17.3</t>
  </si>
  <si>
    <t>2.268-2.293</t>
  </si>
  <si>
    <r>
      <t>5000</t>
    </r>
    <r>
      <rPr>
        <b/>
        <sz val="10"/>
        <rFont val="Arial"/>
        <family val="2"/>
      </rPr>
      <t xml:space="preserve"> mL</t>
    </r>
  </si>
  <si>
    <t>Santa Cruz</t>
  </si>
  <si>
    <t>SC-3720A</t>
  </si>
  <si>
    <t>to 10</t>
  </si>
  <si>
    <t>L</t>
  </si>
  <si>
    <t>10 L</t>
  </si>
  <si>
    <t>37.11% (1000)</t>
  </si>
  <si>
    <t>53.33% (5667)</t>
  </si>
  <si>
    <t>11.6% (1200)</t>
  </si>
  <si>
    <t>0.17% (27.19)</t>
  </si>
  <si>
    <t>4.20% (196)</t>
  </si>
  <si>
    <t>[Final] wt% (mM)</t>
  </si>
  <si>
    <t>Add ethanolamine dropwise (50uL each time) and check pH on pH paper to about 8.0 to 8.5.</t>
  </si>
  <si>
    <t>about 200</t>
  </si>
  <si>
    <r>
      <t xml:space="preserve">Alfa Aesar
</t>
    </r>
    <r>
      <rPr>
        <b/>
        <sz val="10"/>
        <rFont val="Arial"/>
        <family val="2"/>
      </rPr>
      <t>-or-</t>
    </r>
    <r>
      <rPr>
        <sz val="10"/>
        <rFont val="Arial"/>
      </rPr>
      <t xml:space="preserve">
Sigma</t>
    </r>
  </si>
  <si>
    <r>
      <t>A11697
-</t>
    </r>
    <r>
      <rPr>
        <b/>
        <sz val="10"/>
        <rFont val="Arial"/>
        <family val="2"/>
      </rPr>
      <t>or-</t>
    </r>
    <r>
      <rPr>
        <sz val="10"/>
        <rFont val="Arial"/>
      </rPr>
      <t xml:space="preserve">
4111000</t>
    </r>
  </si>
  <si>
    <r>
      <t xml:space="preserve">61.8
</t>
    </r>
    <r>
      <rPr>
        <b/>
        <sz val="10"/>
        <rFont val="Arial"/>
        <family val="2"/>
      </rPr>
      <t>-or-</t>
    </r>
    <r>
      <rPr>
        <sz val="10"/>
        <rFont val="Arial"/>
      </rPr>
      <t xml:space="preserve">
61.08</t>
    </r>
  </si>
  <si>
    <t>*Stir with heat applied (Don't overheat).</t>
  </si>
  <si>
    <t xml:space="preserve">*Keep stirring with heat applied (Don't overheat).  Wait till phenol all melt, adjust pH as below.  </t>
  </si>
  <si>
    <t>to final 100</t>
  </si>
  <si>
    <r>
      <rPr>
        <b/>
        <sz val="10"/>
        <rFont val="Arial"/>
        <family val="2"/>
      </rPr>
      <t>100 mL</t>
    </r>
  </si>
  <si>
    <t>(pack 140X 600 uL tubes for DALP and 55X 280 uL tubes for POPN)</t>
  </si>
  <si>
    <t>to 8.5</t>
  </si>
  <si>
    <t>Combined lots CA02B03, CA07B24,</t>
  </si>
  <si>
    <t>BI09B06, CC03B15</t>
  </si>
  <si>
    <t>sigma</t>
  </si>
  <si>
    <t>SLCG0244</t>
  </si>
  <si>
    <t>Some spilled</t>
  </si>
  <si>
    <t>used cal from bottle labeled "DALP calibrator"</t>
  </si>
  <si>
    <t>CD01B03</t>
  </si>
  <si>
    <t>CD01C03</t>
  </si>
  <si>
    <t>CD01D03</t>
  </si>
  <si>
    <t>CD01E03</t>
  </si>
  <si>
    <t>*re-lotted from CC11D14*</t>
  </si>
  <si>
    <t>PK</t>
  </si>
  <si>
    <t>See 447CD05A18</t>
  </si>
  <si>
    <t>CD05B18</t>
  </si>
  <si>
    <t>CD05C18</t>
  </si>
  <si>
    <t>CD05D18</t>
  </si>
  <si>
    <r>
      <t xml:space="preserve">QC Calibrator: </t>
    </r>
    <r>
      <rPr>
        <sz val="10"/>
        <rFont val="Arial"/>
      </rPr>
      <t>200 uL H2O, 200 uL Calibrator. OD405nm H2O = 0.04-0.06, ODcalibrator = 0.43 to 0.46</t>
    </r>
  </si>
  <si>
    <r>
      <t xml:space="preserve"> 200</t>
    </r>
    <r>
      <rPr>
        <b/>
        <sz val="10"/>
        <rFont val="Arial"/>
        <family val="2"/>
      </rPr>
      <t xml:space="preserve"> µ</t>
    </r>
    <r>
      <rPr>
        <b/>
        <sz val="10"/>
        <rFont val="Arial"/>
        <family val="2"/>
      </rPr>
      <t xml:space="preserve">L Calibrator </t>
    </r>
    <r>
      <rPr>
        <b/>
        <sz val="10"/>
        <rFont val="Arial"/>
        <family val="2"/>
      </rPr>
      <t>∆</t>
    </r>
    <r>
      <rPr>
        <b/>
        <sz val="10"/>
        <rFont val="Arial"/>
        <family val="2"/>
      </rPr>
      <t>OD:</t>
    </r>
  </si>
  <si>
    <r>
      <t xml:space="preserve">                                     Bovine Serum </t>
    </r>
    <r>
      <rPr>
        <b/>
        <sz val="10"/>
        <rFont val="Arial"/>
        <family val="2"/>
      </rPr>
      <t>∆</t>
    </r>
    <r>
      <rPr>
        <b/>
        <sz val="10"/>
        <rFont val="Arial"/>
        <family val="2"/>
      </rPr>
      <t>OD:</t>
    </r>
  </si>
  <si>
    <r>
      <t xml:space="preserve">                      </t>
    </r>
    <r>
      <rPr>
        <b/>
        <sz val="10"/>
        <rFont val="Arial"/>
        <family val="2"/>
      </rPr>
      <t xml:space="preserve">                  ALP Activity (U/L):</t>
    </r>
  </si>
  <si>
    <r>
      <rPr>
        <b/>
        <sz val="10"/>
        <rFont val="Arial"/>
        <family val="2"/>
      </rPr>
      <t>∆</t>
    </r>
    <r>
      <rPr>
        <b/>
        <sz val="10"/>
        <rFont val="Arial"/>
        <family val="2"/>
      </rPr>
      <t>OD @ 405nm</t>
    </r>
  </si>
  <si>
    <r>
      <t xml:space="preserve">       </t>
    </r>
    <r>
      <rPr>
        <b/>
        <sz val="10"/>
        <rFont val="Arial"/>
        <family val="2"/>
      </rPr>
      <t>∆</t>
    </r>
    <r>
      <rPr>
        <b/>
        <sz val="10"/>
        <rFont val="Arial"/>
        <family val="2"/>
      </rPr>
      <t>OD @ 405nm</t>
    </r>
  </si>
  <si>
    <r>
      <t xml:space="preserve">Avg. B.S. </t>
    </r>
    <r>
      <rPr>
        <b/>
        <sz val="10"/>
        <rFont val="Arial"/>
        <family val="2"/>
      </rPr>
      <t>∆</t>
    </r>
    <r>
      <rPr>
        <b/>
        <sz val="10"/>
        <rFont val="Arial"/>
        <family val="2"/>
      </rPr>
      <t xml:space="preserve">OD </t>
    </r>
  </si>
  <si>
    <t>CD05E18</t>
  </si>
  <si>
    <t>Today</t>
  </si>
  <si>
    <t>DALP-250</t>
  </si>
  <si>
    <t>QuantiChrom™ Alkaline Phosphatase Assay Kit</t>
  </si>
  <si>
    <t>Lot#:</t>
  </si>
  <si>
    <t>AB</t>
  </si>
  <si>
    <t>Expiry: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</si>
</sst>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%"/>
    <numFmt numFmtId="166" formatCode="m/d/yy;@"/>
  </numFmts>
  <fonts count="36" x14ac:knownFonts="1">
    <font>
      <sz val="10"/>
      <name val="Verdana"/>
    </font>
    <font>
      <b/>
      <sz val="10"/>
      <name val="Verdana"/>
    </font>
    <font>
      <b/>
      <sz val="12"/>
      <name val="Arial"/>
      <family val="2"/>
    </font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u/>
      <sz val="10"/>
      <name val="Arial"/>
      <family val="2"/>
    </font>
    <font>
      <b/>
      <sz val="10"/>
      <name val="Arial Narrow"/>
      <family val="2"/>
    </font>
    <font>
      <b/>
      <sz val="10"/>
      <color indexed="10"/>
      <name val="Arial"/>
      <family val="2"/>
    </font>
    <font>
      <b/>
      <sz val="16"/>
      <name val="Arial"/>
    </font>
    <font>
      <i/>
      <sz val="10"/>
      <name val="Arial"/>
    </font>
    <font>
      <b/>
      <sz val="11"/>
      <name val="Arial"/>
    </font>
    <font>
      <b/>
      <sz val="14"/>
      <name val="Arial"/>
      <family val="2"/>
    </font>
    <font>
      <b/>
      <sz val="14"/>
      <name val="Arial"/>
      <family val="2"/>
    </font>
    <font>
      <b/>
      <sz val="16"/>
      <name val="Arial"/>
    </font>
    <font>
      <sz val="8"/>
      <name val="Verdana"/>
    </font>
    <font>
      <sz val="10"/>
      <name val="Tahoma"/>
      <family val="2"/>
      <charset val="204"/>
    </font>
    <font>
      <b/>
      <i/>
      <sz val="11"/>
      <color indexed="56"/>
      <name val="Tahoma"/>
      <family val="2"/>
      <charset val="204"/>
    </font>
    <font>
      <sz val="10"/>
      <color indexed="56"/>
      <name val="Tahoma"/>
      <family val="2"/>
      <charset val="204"/>
    </font>
    <font>
      <b/>
      <u/>
      <sz val="14"/>
      <name val="Tahoma"/>
      <family val="2"/>
      <charset val="204"/>
    </font>
    <font>
      <b/>
      <u/>
      <sz val="10"/>
      <name val="Tahoma"/>
      <family val="2"/>
      <charset val="204"/>
    </font>
    <font>
      <b/>
      <sz val="10"/>
      <name val="Tahoma"/>
      <family val="2"/>
      <charset val="204"/>
    </font>
    <font>
      <b/>
      <u/>
      <sz val="10"/>
      <color indexed="8"/>
      <name val="Tahom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10"/>
      <name val="Arial"/>
      <family val="2"/>
    </font>
    <font>
      <b/>
      <vertAlign val="superscript"/>
      <sz val="10"/>
      <name val="Verdana"/>
      <family val="2"/>
    </font>
    <font>
      <b/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</font>
    <font>
      <b/>
      <sz val="14"/>
      <color indexed="10"/>
      <name val="Arial"/>
      <family val="2"/>
    </font>
    <font>
      <sz val="10"/>
      <name val="Arial"/>
      <family val="2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8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3" fillId="0" borderId="0"/>
  </cellStyleXfs>
  <cellXfs count="273">
    <xf numFmtId="0" fontId="0" fillId="0" borderId="0" xfId="0"/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horizontal="right" vertical="center" shrinkToFit="1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shrinkToFit="1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right" vertical="center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justify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justify" vertical="center"/>
    </xf>
    <xf numFmtId="0" fontId="5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0" fontId="16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justify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justify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4" fillId="0" borderId="6" xfId="0" applyFont="1" applyBorder="1" applyAlignment="1">
      <alignment horizontal="right" vertical="center"/>
    </xf>
    <xf numFmtId="0" fontId="4" fillId="0" borderId="21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2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0" fontId="8" fillId="0" borderId="24" xfId="0" applyFont="1" applyBorder="1" applyAlignment="1">
      <alignment horizontal="justify" vertical="center"/>
    </xf>
    <xf numFmtId="0" fontId="8" fillId="0" borderId="25" xfId="0" applyFont="1" applyBorder="1" applyAlignment="1">
      <alignment horizontal="justify" vertical="center"/>
    </xf>
    <xf numFmtId="0" fontId="5" fillId="3" borderId="26" xfId="0" applyFont="1" applyFill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vertical="center"/>
    </xf>
    <xf numFmtId="0" fontId="3" fillId="0" borderId="29" xfId="0" applyFont="1" applyBorder="1" applyAlignment="1">
      <alignment horizontal="right" vertical="center"/>
    </xf>
    <xf numFmtId="0" fontId="4" fillId="0" borderId="30" xfId="0" applyFont="1" applyBorder="1" applyAlignment="1">
      <alignment horizontal="justify" vertical="center"/>
    </xf>
    <xf numFmtId="0" fontId="3" fillId="0" borderId="30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14" fontId="3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/>
    <xf numFmtId="49" fontId="19" fillId="0" borderId="0" xfId="0" applyNumberFormat="1" applyFont="1"/>
    <xf numFmtId="0" fontId="24" fillId="0" borderId="0" xfId="0" applyFont="1"/>
    <xf numFmtId="0" fontId="24" fillId="0" borderId="33" xfId="0" applyFont="1" applyBorder="1" applyAlignment="1">
      <alignment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left" vertical="center" wrapText="1"/>
    </xf>
    <xf numFmtId="0" fontId="19" fillId="0" borderId="38" xfId="0" applyFont="1" applyBorder="1" applyAlignment="1">
      <alignment horizontal="right" vertical="center" indent="1"/>
    </xf>
    <xf numFmtId="0" fontId="19" fillId="0" borderId="3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9" fillId="0" borderId="39" xfId="0" applyFont="1" applyBorder="1" applyAlignment="1">
      <alignment horizontal="left" vertical="center" wrapText="1"/>
    </xf>
    <xf numFmtId="0" fontId="19" fillId="0" borderId="40" xfId="0" applyFont="1" applyBorder="1" applyAlignment="1">
      <alignment horizontal="right" vertical="center" indent="1"/>
    </xf>
    <xf numFmtId="0" fontId="19" fillId="0" borderId="3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right" vertical="center" indent="1"/>
    </xf>
    <xf numFmtId="0" fontId="19" fillId="0" borderId="13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14" fontId="19" fillId="0" borderId="0" xfId="0" applyNumberFormat="1" applyFont="1"/>
    <xf numFmtId="0" fontId="19" fillId="0" borderId="40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164" fontId="19" fillId="0" borderId="44" xfId="0" applyNumberFormat="1" applyFont="1" applyBorder="1" applyAlignment="1">
      <alignment horizontal="center" vertical="center" wrapText="1"/>
    </xf>
    <xf numFmtId="164" fontId="19" fillId="0" borderId="4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0" borderId="45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horizontal="right" vertical="center"/>
    </xf>
    <xf numFmtId="0" fontId="3" fillId="0" borderId="48" xfId="0" applyFont="1" applyBorder="1" applyAlignment="1">
      <alignment horizontal="left" vertical="center"/>
    </xf>
    <xf numFmtId="0" fontId="3" fillId="0" borderId="49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1" fillId="0" borderId="51" xfId="0" applyFont="1" applyBorder="1"/>
    <xf numFmtId="0" fontId="0" fillId="0" borderId="0" xfId="0" applyAlignment="1">
      <alignment horizontal="center"/>
    </xf>
    <xf numFmtId="0" fontId="0" fillId="0" borderId="51" xfId="0" applyBorder="1"/>
    <xf numFmtId="0" fontId="3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1" fillId="0" borderId="52" xfId="0" applyFont="1" applyBorder="1"/>
    <xf numFmtId="0" fontId="1" fillId="0" borderId="53" xfId="0" applyFont="1" applyBorder="1" applyAlignment="1">
      <alignment horizontal="center"/>
    </xf>
    <xf numFmtId="0" fontId="1" fillId="0" borderId="54" xfId="0" quotePrefix="1" applyFont="1" applyBorder="1" applyAlignment="1">
      <alignment horizontal="center"/>
    </xf>
    <xf numFmtId="0" fontId="1" fillId="0" borderId="53" xfId="0" applyFont="1" applyBorder="1" applyAlignment="1">
      <alignment horizontal="left"/>
    </xf>
    <xf numFmtId="0" fontId="4" fillId="0" borderId="28" xfId="0" applyFont="1" applyBorder="1" applyAlignment="1">
      <alignment horizontal="right" vertical="center"/>
    </xf>
    <xf numFmtId="0" fontId="0" fillId="0" borderId="55" xfId="0" applyBorder="1"/>
    <xf numFmtId="0" fontId="0" fillId="0" borderId="56" xfId="0" applyBorder="1" applyAlignment="1">
      <alignment horizontal="center"/>
    </xf>
    <xf numFmtId="0" fontId="4" fillId="0" borderId="28" xfId="0" applyFont="1" applyBorder="1" applyAlignment="1">
      <alignment vertical="center"/>
    </xf>
    <xf numFmtId="0" fontId="1" fillId="0" borderId="0" xfId="0" applyFont="1"/>
    <xf numFmtId="0" fontId="0" fillId="0" borderId="50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1" fillId="0" borderId="7" xfId="0" applyFont="1" applyBorder="1"/>
    <xf numFmtId="0" fontId="4" fillId="0" borderId="2" xfId="0" applyFont="1" applyBorder="1" applyAlignment="1">
      <alignment vertical="center"/>
    </xf>
    <xf numFmtId="0" fontId="3" fillId="0" borderId="46" xfId="0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 wrapText="1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57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left" vertical="center"/>
    </xf>
    <xf numFmtId="0" fontId="3" fillId="0" borderId="57" xfId="0" applyFont="1" applyBorder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6" fillId="0" borderId="0" xfId="0" applyFont="1" applyAlignment="1">
      <alignment horizontal="right" vertical="center"/>
    </xf>
    <xf numFmtId="0" fontId="3" fillId="0" borderId="2" xfId="0" applyFont="1" applyBorder="1" applyAlignment="1">
      <alignment horizontal="right" vertical="center" shrinkToFit="1"/>
    </xf>
    <xf numFmtId="165" fontId="3" fillId="0" borderId="19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shrinkToFit="1"/>
    </xf>
    <xf numFmtId="14" fontId="3" fillId="0" borderId="0" xfId="0" applyNumberFormat="1" applyFont="1" applyAlignment="1">
      <alignment horizontal="left" vertical="center"/>
    </xf>
    <xf numFmtId="0" fontId="11" fillId="4" borderId="3" xfId="0" applyFont="1" applyFill="1" applyBorder="1" applyAlignment="1">
      <alignment horizontal="justify" vertical="center"/>
    </xf>
    <xf numFmtId="0" fontId="31" fillId="4" borderId="3" xfId="0" applyFont="1" applyFill="1" applyBorder="1" applyAlignment="1">
      <alignment horizontal="center" vertical="center"/>
    </xf>
    <xf numFmtId="0" fontId="32" fillId="4" borderId="0" xfId="0" applyFont="1" applyFill="1" applyAlignment="1">
      <alignment vertical="center"/>
    </xf>
    <xf numFmtId="0" fontId="32" fillId="4" borderId="0" xfId="0" applyFont="1" applyFill="1" applyAlignment="1">
      <alignment vertical="center" shrinkToFit="1"/>
    </xf>
    <xf numFmtId="0" fontId="11" fillId="4" borderId="7" xfId="0" applyFont="1" applyFill="1" applyBorder="1" applyAlignment="1">
      <alignment horizontal="justify" vertical="center"/>
    </xf>
    <xf numFmtId="0" fontId="33" fillId="4" borderId="7" xfId="0" applyFont="1" applyFill="1" applyBorder="1" applyAlignment="1">
      <alignment vertical="center"/>
    </xf>
    <xf numFmtId="0" fontId="11" fillId="4" borderId="7" xfId="0" applyFont="1" applyFill="1" applyBorder="1" applyAlignment="1">
      <alignment vertical="center"/>
    </xf>
    <xf numFmtId="0" fontId="31" fillId="4" borderId="7" xfId="0" applyFont="1" applyFill="1" applyBorder="1" applyAlignment="1">
      <alignment vertical="center"/>
    </xf>
    <xf numFmtId="0" fontId="11" fillId="4" borderId="7" xfId="0" applyFont="1" applyFill="1" applyBorder="1" applyAlignment="1">
      <alignment horizontal="right" vertical="center"/>
    </xf>
    <xf numFmtId="0" fontId="11" fillId="4" borderId="7" xfId="0" applyFont="1" applyFill="1" applyBorder="1" applyAlignment="1">
      <alignment horizontal="center" vertical="center"/>
    </xf>
    <xf numFmtId="0" fontId="31" fillId="4" borderId="7" xfId="0" applyFont="1" applyFill="1" applyBorder="1" applyAlignment="1">
      <alignment horizontal="center" vertical="center"/>
    </xf>
    <xf numFmtId="0" fontId="31" fillId="4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" fillId="0" borderId="0" xfId="0" applyFont="1"/>
    <xf numFmtId="0" fontId="4" fillId="0" borderId="8" xfId="0" applyFont="1" applyBorder="1" applyAlignment="1">
      <alignment vertical="center"/>
    </xf>
    <xf numFmtId="0" fontId="3" fillId="0" borderId="24" xfId="0" applyFont="1" applyBorder="1" applyAlignment="1">
      <alignment horizontal="justify" vertical="center"/>
    </xf>
    <xf numFmtId="0" fontId="3" fillId="0" borderId="25" xfId="0" applyFont="1" applyBorder="1" applyAlignment="1">
      <alignment horizontal="justify" vertical="center"/>
    </xf>
    <xf numFmtId="0" fontId="4" fillId="0" borderId="9" xfId="0" applyFont="1" applyBorder="1" applyAlignment="1">
      <alignment horizontal="center" vertical="center"/>
    </xf>
    <xf numFmtId="0" fontId="4" fillId="3" borderId="26" xfId="0" applyFont="1" applyFill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4" fillId="0" borderId="0" xfId="0" applyFont="1" applyAlignment="1">
      <alignment horizontal="right" vertical="center"/>
    </xf>
    <xf numFmtId="0" fontId="35" fillId="0" borderId="0" xfId="0" applyFont="1" applyAlignment="1">
      <alignment horizontal="right" vertical="center"/>
    </xf>
    <xf numFmtId="0" fontId="3" fillId="4" borderId="0" xfId="0" applyFont="1" applyFill="1" applyAlignment="1">
      <alignment horizontal="left" vertical="center"/>
    </xf>
    <xf numFmtId="0" fontId="34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6" fontId="3" fillId="0" borderId="0" xfId="0" applyNumberFormat="1" applyFont="1" applyAlignment="1">
      <alignment horizontal="left" vertical="center"/>
    </xf>
    <xf numFmtId="0" fontId="4" fillId="3" borderId="61" xfId="2" applyFont="1" applyFill="1" applyBorder="1" applyAlignment="1">
      <alignment horizontal="center"/>
    </xf>
    <xf numFmtId="0" fontId="4" fillId="3" borderId="62" xfId="2" applyFont="1" applyFill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3" borderId="61" xfId="0" applyFont="1" applyFill="1" applyBorder="1" applyAlignment="1">
      <alignment vertical="center"/>
    </xf>
    <xf numFmtId="0" fontId="0" fillId="0" borderId="62" xfId="0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" fillId="0" borderId="51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65" xfId="0" applyFont="1" applyFill="1" applyBorder="1" applyAlignment="1">
      <alignment horizontal="center" vertical="center"/>
    </xf>
    <xf numFmtId="0" fontId="4" fillId="2" borderId="6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4" fillId="3" borderId="61" xfId="1" applyFont="1" applyFill="1" applyBorder="1" applyAlignment="1">
      <alignment horizontal="center"/>
    </xf>
    <xf numFmtId="0" fontId="4" fillId="3" borderId="62" xfId="1" applyFont="1" applyFill="1" applyBorder="1" applyAlignment="1">
      <alignment horizontal="center"/>
    </xf>
    <xf numFmtId="0" fontId="4" fillId="6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5" fillId="2" borderId="65" xfId="0" applyFont="1" applyFill="1" applyBorder="1" applyAlignment="1">
      <alignment horizontal="center" vertical="center"/>
    </xf>
    <xf numFmtId="0" fontId="5" fillId="2" borderId="66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 shrinkToFit="1"/>
    </xf>
    <xf numFmtId="0" fontId="32" fillId="4" borderId="0" xfId="0" applyFont="1" applyFill="1" applyAlignment="1">
      <alignment horizontal="center" vertical="center" shrinkToFit="1"/>
    </xf>
    <xf numFmtId="0" fontId="4" fillId="0" borderId="19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9" fillId="0" borderId="3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D2E3AA71-43D9-4C6B-AE86-B692E5435553}"/>
    <cellStyle name="Normal 2_DALPManu" xfId="2" xr:uid="{7F9BB872-6F9D-4D6E-9FE4-567A7D6B066E}"/>
  </cellStyles>
  <dxfs count="8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26</xdr:row>
      <xdr:rowOff>104775</xdr:rowOff>
    </xdr:from>
    <xdr:to>
      <xdr:col>0</xdr:col>
      <xdr:colOff>1057275</xdr:colOff>
      <xdr:row>28</xdr:row>
      <xdr:rowOff>47625</xdr:rowOff>
    </xdr:to>
    <xdr:pic>
      <xdr:nvPicPr>
        <xdr:cNvPr id="1077" name="Picture 1">
          <a:extLst>
            <a:ext uri="{FF2B5EF4-FFF2-40B4-BE49-F238E27FC236}">
              <a16:creationId xmlns:a16="http://schemas.microsoft.com/office/drawing/2014/main" id="{D59BDD90-0065-81C1-F11B-8F551E116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29125"/>
          <a:ext cx="9810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5</xdr:col>
      <xdr:colOff>733425</xdr:colOff>
      <xdr:row>8</xdr:row>
      <xdr:rowOff>0</xdr:rowOff>
    </xdr:to>
    <xdr:pic>
      <xdr:nvPicPr>
        <xdr:cNvPr id="1078" name="Picture 2">
          <a:extLst>
            <a:ext uri="{FF2B5EF4-FFF2-40B4-BE49-F238E27FC236}">
              <a16:creationId xmlns:a16="http://schemas.microsoft.com/office/drawing/2014/main" id="{1ED32554-EF34-E468-BB0E-C5B8E09B8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58483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D347-C416-4363-8440-5B5562CF751C}">
  <dimension ref="A1:O107"/>
  <sheetViews>
    <sheetView zoomScaleNormal="100" workbookViewId="0">
      <selection activeCell="I5" sqref="I5"/>
    </sheetView>
  </sheetViews>
  <sheetFormatPr defaultColWidth="10.75" defaultRowHeight="12.75" x14ac:dyDescent="0.2"/>
  <cols>
    <col min="1" max="1" width="23.375" style="1" customWidth="1"/>
    <col min="2" max="2" width="9.5" style="1" customWidth="1"/>
    <col min="3" max="3" width="14" style="1" customWidth="1"/>
    <col min="4" max="4" width="10.875" style="1" customWidth="1"/>
    <col min="5" max="5" width="7.375" style="2" customWidth="1"/>
    <col min="6" max="6" width="9.625" style="1" customWidth="1"/>
    <col min="7" max="7" width="12.25" style="2" customWidth="1"/>
    <col min="8" max="8" width="16.125" style="19" customWidth="1"/>
    <col min="9" max="9" width="14.25" style="1" customWidth="1"/>
    <col min="10" max="10" width="10.75" style="1" customWidth="1"/>
    <col min="11" max="11" width="11.375" style="1" customWidth="1"/>
    <col min="12" max="12" width="10.75" style="1" customWidth="1"/>
    <col min="13" max="13" width="6.375" style="1" customWidth="1"/>
    <col min="14" max="16384" width="10.75" style="1"/>
  </cols>
  <sheetData>
    <row r="1" spans="1:15" ht="27" customHeight="1" x14ac:dyDescent="0.2">
      <c r="A1" s="214" t="s">
        <v>204</v>
      </c>
      <c r="B1" s="214" t="s">
        <v>205</v>
      </c>
      <c r="C1" s="214"/>
      <c r="D1" s="214"/>
      <c r="E1" s="214"/>
      <c r="F1" s="214"/>
      <c r="G1" s="214"/>
      <c r="H1" s="214"/>
      <c r="I1" s="214"/>
      <c r="J1" s="215"/>
      <c r="K1" s="215"/>
      <c r="L1" s="216" t="s">
        <v>203</v>
      </c>
      <c r="M1" s="214"/>
    </row>
    <row r="2" spans="1:15" ht="15" customHeight="1" x14ac:dyDescent="0.2">
      <c r="A2" s="63" t="s">
        <v>23</v>
      </c>
      <c r="B2" s="6">
        <v>2005</v>
      </c>
      <c r="C2" s="6"/>
      <c r="D2" s="145" t="s">
        <v>73</v>
      </c>
      <c r="E2" s="197">
        <v>101008</v>
      </c>
      <c r="F2" s="6"/>
      <c r="G2" s="5"/>
      <c r="H2" s="6"/>
      <c r="I2" s="6"/>
      <c r="J2" s="217" t="s">
        <v>114</v>
      </c>
      <c r="K2" s="183">
        <v>45352</v>
      </c>
      <c r="L2" s="96">
        <f ca="1">TODAY()</f>
        <v>45461</v>
      </c>
      <c r="M2" s="6"/>
      <c r="N2" s="28" t="s">
        <v>82</v>
      </c>
    </row>
    <row r="3" spans="1:15" ht="15" customHeight="1" thickBot="1" x14ac:dyDescent="0.25">
      <c r="A3" s="48" t="s">
        <v>0</v>
      </c>
      <c r="B3" s="198" t="s">
        <v>1</v>
      </c>
      <c r="C3" s="245" t="s">
        <v>2</v>
      </c>
      <c r="D3" s="246"/>
      <c r="E3" s="142" t="s">
        <v>3</v>
      </c>
      <c r="F3" s="142" t="s">
        <v>108</v>
      </c>
      <c r="G3" s="142" t="s">
        <v>151</v>
      </c>
      <c r="H3" s="145" t="s">
        <v>107</v>
      </c>
      <c r="I3" s="141">
        <v>12</v>
      </c>
      <c r="J3" s="217" t="s">
        <v>206</v>
      </c>
      <c r="K3" s="218" t="str">
        <f>LOOKUP(YEAR(K2),{2021,"CB";2022,"CC";2023,"CD";2024,"CE";2025,"CF";2026,"CG";2027,"CH";2028,"CI";2029,"CJ";2030,"CK"})&amp;TEXT(K2,"mm")&amp;"A"&amp;TEXT(K2,"dd")</f>
        <v>CE03A01</v>
      </c>
      <c r="L3" s="6"/>
      <c r="M3" s="6"/>
      <c r="N3" s="28" t="s">
        <v>80</v>
      </c>
    </row>
    <row r="4" spans="1:15" ht="15" customHeight="1" x14ac:dyDescent="0.2">
      <c r="A4" s="90" t="s">
        <v>25</v>
      </c>
      <c r="B4" s="91" t="s">
        <v>20</v>
      </c>
      <c r="C4" s="247" t="s">
        <v>26</v>
      </c>
      <c r="D4" s="248"/>
      <c r="E4" s="91" t="s">
        <v>4</v>
      </c>
      <c r="F4" s="91" t="s">
        <v>4</v>
      </c>
      <c r="G4" s="91" t="s">
        <v>152</v>
      </c>
      <c r="H4" s="219"/>
      <c r="I4" s="6"/>
      <c r="J4" s="145" t="s">
        <v>83</v>
      </c>
      <c r="K4" s="96" t="s">
        <v>207</v>
      </c>
      <c r="L4" s="6"/>
      <c r="M4" s="6"/>
      <c r="N4" s="6"/>
    </row>
    <row r="5" spans="1:15" ht="15" customHeight="1" x14ac:dyDescent="0.2">
      <c r="A5" s="58" t="s">
        <v>27</v>
      </c>
      <c r="B5" s="59" t="s">
        <v>28</v>
      </c>
      <c r="C5" s="247" t="s">
        <v>29</v>
      </c>
      <c r="D5" s="248"/>
      <c r="E5" s="59" t="s">
        <v>4</v>
      </c>
      <c r="F5" s="59" t="s">
        <v>4</v>
      </c>
      <c r="G5" s="59" t="s">
        <v>153</v>
      </c>
      <c r="H5" s="145" t="s">
        <v>106</v>
      </c>
      <c r="I5" s="199">
        <v>78</v>
      </c>
      <c r="J5" s="220" t="s">
        <v>208</v>
      </c>
      <c r="K5" s="221">
        <f>EDATE(K2,I3)</f>
        <v>45717</v>
      </c>
      <c r="L5" s="6"/>
      <c r="M5" s="6"/>
      <c r="N5" s="6"/>
    </row>
    <row r="6" spans="1:15" ht="15" customHeight="1" x14ac:dyDescent="0.2">
      <c r="A6" s="58" t="s">
        <v>30</v>
      </c>
      <c r="B6" s="59" t="s">
        <v>81</v>
      </c>
      <c r="C6" s="247" t="s">
        <v>31</v>
      </c>
      <c r="D6" s="248"/>
      <c r="E6" s="92" t="s">
        <v>34</v>
      </c>
      <c r="F6" s="92" t="s">
        <v>34</v>
      </c>
      <c r="G6" s="171" t="s">
        <v>155</v>
      </c>
      <c r="H6" s="6"/>
      <c r="I6" s="6"/>
      <c r="J6" s="220" t="s">
        <v>113</v>
      </c>
      <c r="K6" s="20" t="s">
        <v>190</v>
      </c>
      <c r="L6" s="6"/>
      <c r="M6" s="6"/>
      <c r="N6" s="6"/>
    </row>
    <row r="7" spans="1:15" ht="15" customHeight="1" x14ac:dyDescent="0.2">
      <c r="A7" s="60" t="s">
        <v>32</v>
      </c>
      <c r="B7" s="12" t="s">
        <v>33</v>
      </c>
      <c r="C7" s="250" t="s">
        <v>141</v>
      </c>
      <c r="D7" s="251"/>
      <c r="E7" s="62" t="s">
        <v>4</v>
      </c>
      <c r="F7" s="62" t="s">
        <v>140</v>
      </c>
      <c r="G7" s="172" t="s">
        <v>154</v>
      </c>
      <c r="H7" s="6"/>
      <c r="I7" s="6"/>
      <c r="J7" s="220" t="s">
        <v>114</v>
      </c>
      <c r="K7" s="183">
        <v>45353</v>
      </c>
      <c r="L7" s="6"/>
      <c r="M7" s="6"/>
    </row>
    <row r="8" spans="1:15" ht="15" customHeight="1" x14ac:dyDescent="0.2">
      <c r="A8" s="63"/>
      <c r="B8" s="11"/>
      <c r="C8" s="11"/>
      <c r="D8" s="11"/>
      <c r="E8" s="5"/>
      <c r="F8" s="6"/>
      <c r="G8" s="173"/>
      <c r="H8" s="6"/>
      <c r="I8" s="6"/>
      <c r="J8" s="220" t="s">
        <v>115</v>
      </c>
      <c r="K8" s="20" t="s">
        <v>190</v>
      </c>
      <c r="L8" s="6"/>
      <c r="M8" s="6"/>
    </row>
    <row r="9" spans="1:15" ht="15" customHeight="1" x14ac:dyDescent="0.2">
      <c r="A9" s="28" t="s">
        <v>191</v>
      </c>
      <c r="B9" s="6"/>
      <c r="C9" s="6"/>
      <c r="D9" s="6"/>
      <c r="E9" s="5"/>
      <c r="F9" s="6"/>
      <c r="G9" s="5"/>
      <c r="H9" s="6"/>
      <c r="I9" s="6"/>
      <c r="J9" s="220" t="s">
        <v>114</v>
      </c>
      <c r="K9" s="183">
        <v>45354</v>
      </c>
      <c r="L9" s="6"/>
      <c r="M9" s="6"/>
    </row>
    <row r="10" spans="1:15" ht="15" customHeight="1" thickBot="1" x14ac:dyDescent="0.25">
      <c r="A10" s="10"/>
      <c r="B10" s="6"/>
      <c r="C10" s="6"/>
      <c r="D10" s="6"/>
      <c r="E10" s="6"/>
      <c r="F10" s="6"/>
      <c r="G10" s="5"/>
      <c r="H10" s="20"/>
      <c r="I10" s="11"/>
      <c r="J10" s="11"/>
      <c r="K10" s="11"/>
      <c r="L10" s="11"/>
      <c r="M10" s="11"/>
      <c r="N10" s="6"/>
      <c r="O10" s="6"/>
    </row>
    <row r="11" spans="1:15" ht="5.0999999999999996" customHeight="1" thickTop="1" thickBot="1" x14ac:dyDescent="0.25">
      <c r="A11" s="88"/>
      <c r="B11" s="88"/>
      <c r="C11" s="88"/>
      <c r="D11" s="88"/>
      <c r="E11" s="89"/>
      <c r="F11" s="88"/>
      <c r="G11" s="89"/>
      <c r="H11" s="88"/>
      <c r="I11" s="88"/>
      <c r="J11" s="88"/>
      <c r="K11" s="88"/>
      <c r="L11" s="88"/>
      <c r="M11" s="88"/>
      <c r="N11" s="6"/>
      <c r="O11" s="6"/>
    </row>
    <row r="12" spans="1:15" ht="15" customHeight="1" thickTop="1" x14ac:dyDescent="0.2">
      <c r="A12" s="6"/>
      <c r="B12" s="6"/>
      <c r="C12" s="6"/>
      <c r="D12" s="6"/>
      <c r="E12" s="5"/>
      <c r="F12" s="6"/>
      <c r="G12" s="5"/>
      <c r="H12" s="6"/>
      <c r="I12" s="6"/>
      <c r="J12" s="6"/>
      <c r="K12" s="6"/>
      <c r="L12" s="6"/>
      <c r="M12" s="6"/>
      <c r="N12" s="6"/>
      <c r="O12" s="6"/>
    </row>
    <row r="13" spans="1:15" ht="15" customHeight="1" x14ac:dyDescent="0.2">
      <c r="A13" s="252" t="s">
        <v>75</v>
      </c>
      <c r="B13" s="252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6"/>
      <c r="O13" s="6"/>
    </row>
    <row r="14" spans="1:15" ht="15" customHeight="1" x14ac:dyDescent="0.2">
      <c r="A14" s="252"/>
      <c r="B14" s="252"/>
      <c r="C14" s="252"/>
      <c r="D14" s="252"/>
      <c r="E14" s="252"/>
      <c r="F14" s="252"/>
      <c r="G14" s="252"/>
      <c r="H14" s="252"/>
      <c r="I14" s="252"/>
      <c r="J14" s="252"/>
      <c r="K14" s="252"/>
      <c r="L14" s="252"/>
      <c r="M14" s="252"/>
      <c r="N14" s="6"/>
      <c r="O14" s="6"/>
    </row>
    <row r="15" spans="1:15" s="6" customFormat="1" ht="20.25" customHeight="1" x14ac:dyDescent="0.2">
      <c r="A15" s="10" t="s">
        <v>195</v>
      </c>
      <c r="E15" s="5"/>
      <c r="G15" s="5"/>
      <c r="H15" s="20"/>
    </row>
    <row r="16" spans="1:15" s="6" customFormat="1" ht="9" customHeight="1" x14ac:dyDescent="0.2">
      <c r="A16" s="10"/>
      <c r="E16" s="5"/>
      <c r="G16" s="5"/>
      <c r="H16" s="20"/>
    </row>
    <row r="17" spans="1:13" s="6" customFormat="1" ht="15" customHeight="1" x14ac:dyDescent="0.2">
      <c r="A17" s="10" t="s">
        <v>48</v>
      </c>
      <c r="E17" s="5"/>
      <c r="F17" s="28"/>
      <c r="G17" s="5"/>
      <c r="H17" s="20"/>
    </row>
    <row r="18" spans="1:13" s="6" customFormat="1" ht="15" customHeight="1" x14ac:dyDescent="0.2">
      <c r="A18" s="6" t="s">
        <v>50</v>
      </c>
      <c r="E18" s="5"/>
      <c r="G18" s="5"/>
      <c r="H18" s="20"/>
    </row>
    <row r="19" spans="1:13" s="6" customFormat="1" ht="15" customHeight="1" x14ac:dyDescent="0.2">
      <c r="A19" s="6" t="s">
        <v>51</v>
      </c>
      <c r="E19" s="5"/>
      <c r="G19" s="5"/>
      <c r="H19" s="20"/>
    </row>
    <row r="20" spans="1:13" s="6" customFormat="1" ht="15" customHeight="1" x14ac:dyDescent="0.2">
      <c r="A20" s="6" t="s">
        <v>49</v>
      </c>
      <c r="E20" s="5"/>
      <c r="G20" s="5"/>
      <c r="H20" s="20"/>
    </row>
    <row r="21" spans="1:13" ht="15" customHeight="1" x14ac:dyDescent="0.2">
      <c r="A21" s="200" t="s">
        <v>53</v>
      </c>
      <c r="B21" s="6"/>
      <c r="C21" s="6"/>
      <c r="D21" s="6"/>
      <c r="E21" s="5"/>
      <c r="F21" s="6"/>
      <c r="G21" s="5"/>
      <c r="H21" s="20"/>
      <c r="I21" s="6"/>
      <c r="J21" s="6"/>
      <c r="K21" s="6"/>
      <c r="L21" s="6"/>
      <c r="M21" s="6"/>
    </row>
    <row r="22" spans="1:13" x14ac:dyDescent="0.2">
      <c r="A22" s="6"/>
      <c r="B22" s="6"/>
      <c r="C22" s="6"/>
      <c r="D22" s="6"/>
      <c r="E22" s="5"/>
      <c r="F22" s="6"/>
      <c r="G22" s="5"/>
      <c r="H22" s="20"/>
      <c r="I22" s="6"/>
      <c r="J22" s="6"/>
      <c r="K22" s="6"/>
      <c r="L22" s="6"/>
      <c r="M22" s="6"/>
    </row>
    <row r="23" spans="1:13" s="6" customFormat="1" ht="15" customHeight="1" x14ac:dyDescent="0.2">
      <c r="A23" s="10" t="s">
        <v>136</v>
      </c>
      <c r="C23" s="20"/>
      <c r="E23" s="5"/>
      <c r="G23" s="5"/>
      <c r="H23" s="20"/>
    </row>
    <row r="24" spans="1:13" s="6" customFormat="1" ht="15" customHeight="1" x14ac:dyDescent="0.2">
      <c r="A24" s="10"/>
      <c r="C24" s="10" t="s">
        <v>135</v>
      </c>
      <c r="E24" s="5"/>
      <c r="G24" s="5"/>
      <c r="H24" s="20"/>
    </row>
    <row r="25" spans="1:13" ht="15" customHeight="1" x14ac:dyDescent="0.2">
      <c r="B25" s="10"/>
      <c r="C25" s="6" t="s">
        <v>130</v>
      </c>
      <c r="D25" s="6"/>
      <c r="E25" s="5"/>
      <c r="F25" s="6"/>
      <c r="G25" s="5"/>
    </row>
    <row r="26" spans="1:13" ht="15" customHeight="1" x14ac:dyDescent="0.2">
      <c r="B26" s="10"/>
      <c r="C26" s="6" t="s">
        <v>131</v>
      </c>
      <c r="D26" s="6"/>
      <c r="E26" s="5"/>
      <c r="F26" s="6"/>
      <c r="G26" s="5"/>
    </row>
    <row r="27" spans="1:13" ht="15" customHeight="1" x14ac:dyDescent="0.2">
      <c r="B27" s="10"/>
      <c r="C27" s="6" t="s">
        <v>117</v>
      </c>
      <c r="D27" s="6"/>
      <c r="E27" s="5"/>
      <c r="F27" s="6"/>
      <c r="G27" s="5"/>
    </row>
    <row r="28" spans="1:13" ht="15" customHeight="1" x14ac:dyDescent="0.2">
      <c r="B28" s="10"/>
      <c r="C28" s="6"/>
      <c r="D28" s="6"/>
      <c r="E28" s="5"/>
      <c r="F28" s="6"/>
      <c r="G28" s="5"/>
    </row>
    <row r="29" spans="1:13" ht="15" customHeight="1" x14ac:dyDescent="0.2">
      <c r="B29" s="6"/>
      <c r="C29" s="10" t="s">
        <v>133</v>
      </c>
      <c r="D29" s="6"/>
      <c r="E29" s="5"/>
      <c r="F29" s="6"/>
      <c r="G29" s="5"/>
    </row>
    <row r="30" spans="1:13" ht="13.5" thickBot="1" x14ac:dyDescent="0.25">
      <c r="A30" s="53"/>
      <c r="B30" s="53"/>
      <c r="C30" s="53"/>
      <c r="D30" s="53"/>
      <c r="E30" s="79"/>
      <c r="F30" s="53"/>
      <c r="G30" s="79"/>
      <c r="H30" s="53"/>
      <c r="I30" s="53"/>
      <c r="J30" s="53"/>
      <c r="K30" s="53"/>
      <c r="L30" s="53"/>
      <c r="M30" s="53"/>
    </row>
    <row r="31" spans="1:13" x14ac:dyDescent="0.2">
      <c r="A31" s="6"/>
      <c r="B31" s="6"/>
      <c r="C31" s="6"/>
      <c r="D31" s="6"/>
      <c r="E31" s="6"/>
      <c r="F31" s="5"/>
      <c r="G31" s="6"/>
      <c r="H31" s="20"/>
      <c r="I31" s="6"/>
      <c r="J31" s="6"/>
      <c r="K31" s="6"/>
      <c r="L31" s="6"/>
      <c r="M31" s="6"/>
    </row>
    <row r="32" spans="1:13" x14ac:dyDescent="0.2">
      <c r="A32" s="249" t="s">
        <v>55</v>
      </c>
      <c r="B32" s="249"/>
      <c r="C32" s="249"/>
      <c r="D32" s="249"/>
      <c r="E32" s="249"/>
      <c r="F32" s="249"/>
      <c r="G32" s="249"/>
      <c r="H32" s="249"/>
      <c r="I32" s="249"/>
      <c r="J32" s="249"/>
      <c r="K32" s="249"/>
      <c r="L32" s="249"/>
      <c r="M32" s="249"/>
    </row>
    <row r="33" spans="1:13" ht="12" customHeight="1" x14ac:dyDescent="0.2">
      <c r="A33" s="249"/>
      <c r="B33" s="249"/>
      <c r="C33" s="249"/>
      <c r="D33" s="249"/>
      <c r="E33" s="249"/>
      <c r="F33" s="249"/>
      <c r="G33" s="249"/>
      <c r="H33" s="249"/>
      <c r="I33" s="249"/>
      <c r="J33" s="249"/>
      <c r="K33" s="249"/>
      <c r="L33" s="249"/>
      <c r="M33" s="249"/>
    </row>
    <row r="34" spans="1:13" ht="12" customHeight="1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</row>
    <row r="35" spans="1:13" ht="13.5" thickBot="1" x14ac:dyDescent="0.25">
      <c r="A35" s="6"/>
      <c r="B35" s="6"/>
      <c r="C35" s="30"/>
      <c r="D35" s="6"/>
      <c r="E35" s="5"/>
      <c r="F35" s="56" t="s">
        <v>56</v>
      </c>
      <c r="G35" s="56" t="s">
        <v>57</v>
      </c>
      <c r="H35" s="20"/>
      <c r="I35" s="6"/>
      <c r="J35" s="6"/>
      <c r="K35" s="6"/>
      <c r="L35" s="6"/>
      <c r="M35" s="6"/>
    </row>
    <row r="36" spans="1:13" ht="13.5" thickBot="1" x14ac:dyDescent="0.25">
      <c r="A36" s="201" t="s">
        <v>58</v>
      </c>
      <c r="B36" s="56" t="s">
        <v>59</v>
      </c>
      <c r="C36" s="6"/>
      <c r="D36" s="10" t="s">
        <v>196</v>
      </c>
      <c r="E36" s="5"/>
      <c r="F36" s="11">
        <v>0.37</v>
      </c>
      <c r="G36" s="11">
        <v>0.42</v>
      </c>
      <c r="H36" s="20"/>
      <c r="I36" s="6"/>
      <c r="J36" s="6"/>
      <c r="K36" s="6"/>
      <c r="L36" s="6"/>
      <c r="M36" s="6"/>
    </row>
    <row r="37" spans="1:13" x14ac:dyDescent="0.2">
      <c r="A37" s="202" t="str">
        <f>A4</f>
        <v>Assay Buffer</v>
      </c>
      <c r="B37" s="6" t="s">
        <v>192</v>
      </c>
      <c r="C37" s="6"/>
      <c r="D37" s="6"/>
      <c r="E37" s="5"/>
      <c r="F37" s="244"/>
      <c r="G37" s="244"/>
      <c r="H37" s="20"/>
      <c r="I37" s="6"/>
      <c r="J37" s="6"/>
      <c r="K37" s="6"/>
      <c r="L37" s="6"/>
      <c r="M37" s="6"/>
    </row>
    <row r="38" spans="1:13" x14ac:dyDescent="0.2">
      <c r="A38" s="203" t="str">
        <f>A5</f>
        <v>Mg Acetate</v>
      </c>
      <c r="B38" s="6" t="s">
        <v>193</v>
      </c>
      <c r="C38" s="6"/>
      <c r="D38" s="6"/>
      <c r="E38" s="5"/>
      <c r="F38" s="11"/>
      <c r="G38" s="5"/>
      <c r="H38" s="20"/>
      <c r="I38" s="6"/>
      <c r="J38" s="6"/>
      <c r="K38" s="6"/>
      <c r="L38" s="6"/>
      <c r="M38" s="6"/>
    </row>
    <row r="39" spans="1:13" ht="13.5" thickBot="1" x14ac:dyDescent="0.25">
      <c r="A39" s="203" t="str">
        <f>A6</f>
        <v>pNPP Liquid</v>
      </c>
      <c r="B39" s="6" t="s">
        <v>194</v>
      </c>
      <c r="C39" s="6"/>
      <c r="D39" s="6"/>
      <c r="E39" s="5"/>
      <c r="F39" s="56" t="s">
        <v>56</v>
      </c>
      <c r="G39" s="56" t="s">
        <v>57</v>
      </c>
      <c r="H39" s="20"/>
      <c r="I39" s="6"/>
      <c r="J39" s="6"/>
      <c r="K39" s="6"/>
      <c r="L39" s="6"/>
      <c r="M39" s="6"/>
    </row>
    <row r="40" spans="1:13" x14ac:dyDescent="0.2">
      <c r="A40" s="203" t="str">
        <f>A7</f>
        <v>Calibrator</v>
      </c>
      <c r="B40" s="6" t="s">
        <v>202</v>
      </c>
      <c r="C40" s="10" t="s">
        <v>197</v>
      </c>
      <c r="D40" s="6"/>
      <c r="E40" s="5"/>
      <c r="F40" s="11">
        <v>3.5000000000000003E-2</v>
      </c>
      <c r="G40" s="11">
        <v>0.06</v>
      </c>
      <c r="H40" s="20"/>
      <c r="I40" s="6"/>
      <c r="J40" s="6"/>
      <c r="K40" s="6"/>
      <c r="L40" s="6"/>
      <c r="M40" s="6"/>
    </row>
    <row r="41" spans="1:13" x14ac:dyDescent="0.2">
      <c r="A41" s="146" t="s">
        <v>116</v>
      </c>
      <c r="B41" s="6">
        <v>1218838</v>
      </c>
      <c r="C41" s="6"/>
      <c r="D41" s="6"/>
      <c r="E41" s="5"/>
      <c r="F41" s="244"/>
      <c r="G41" s="244"/>
      <c r="H41" s="20"/>
      <c r="I41" s="6"/>
      <c r="J41" s="6"/>
      <c r="K41" s="6"/>
      <c r="L41" s="6"/>
      <c r="M41" s="6"/>
    </row>
    <row r="42" spans="1:13" x14ac:dyDescent="0.2">
      <c r="A42" s="6"/>
      <c r="B42" s="6"/>
      <c r="C42" s="6"/>
      <c r="D42" s="6"/>
      <c r="E42" s="5"/>
      <c r="F42" s="11"/>
      <c r="G42" s="11"/>
      <c r="H42" s="20"/>
      <c r="I42" s="6"/>
      <c r="J42" s="6"/>
      <c r="K42" s="6"/>
      <c r="L42" s="6"/>
      <c r="M42" s="6"/>
    </row>
    <row r="43" spans="1:13" ht="13.5" thickBot="1" x14ac:dyDescent="0.25">
      <c r="A43" s="6"/>
      <c r="B43" s="6"/>
      <c r="C43" s="6"/>
      <c r="D43" s="6"/>
      <c r="E43" s="5"/>
      <c r="F43" s="56" t="s">
        <v>56</v>
      </c>
      <c r="G43" s="56" t="s">
        <v>57</v>
      </c>
      <c r="H43" s="20"/>
      <c r="I43" s="6"/>
      <c r="J43" s="6"/>
      <c r="K43" s="6"/>
      <c r="L43" s="6"/>
      <c r="M43" s="6"/>
    </row>
    <row r="44" spans="1:13" x14ac:dyDescent="0.2">
      <c r="A44" s="6"/>
      <c r="B44" s="6"/>
      <c r="C44" s="6" t="s">
        <v>198</v>
      </c>
      <c r="D44" s="6"/>
      <c r="E44" s="5"/>
      <c r="F44" s="11">
        <v>30</v>
      </c>
      <c r="G44" s="11">
        <v>57</v>
      </c>
      <c r="H44" s="20"/>
      <c r="I44" s="6"/>
      <c r="J44" s="6"/>
      <c r="K44" s="6"/>
      <c r="L44" s="6"/>
      <c r="M44" s="6"/>
    </row>
    <row r="45" spans="1:13" x14ac:dyDescent="0.2">
      <c r="A45" s="6"/>
      <c r="B45" s="6"/>
      <c r="C45" s="6"/>
      <c r="D45" s="6"/>
      <c r="E45" s="5"/>
      <c r="F45" s="11"/>
      <c r="G45" s="11"/>
      <c r="H45" s="20"/>
      <c r="I45" s="6"/>
      <c r="J45" s="6"/>
      <c r="K45" s="6"/>
      <c r="L45" s="6"/>
      <c r="M45" s="6"/>
    </row>
    <row r="46" spans="1:13" x14ac:dyDescent="0.2">
      <c r="A46" s="6"/>
      <c r="B46" s="6"/>
      <c r="C46" s="6"/>
      <c r="D46" s="6"/>
      <c r="E46" s="5"/>
      <c r="F46" s="11"/>
      <c r="G46" s="11"/>
      <c r="H46" s="20"/>
      <c r="I46" s="6"/>
      <c r="J46" s="6"/>
      <c r="K46" s="6"/>
      <c r="L46" s="6"/>
      <c r="M46" s="6"/>
    </row>
    <row r="47" spans="1:13" ht="13.5" thickBot="1" x14ac:dyDescent="0.25">
      <c r="A47" s="6"/>
      <c r="B47" s="33"/>
      <c r="C47" s="56" t="s">
        <v>60</v>
      </c>
      <c r="D47" s="56" t="s">
        <v>199</v>
      </c>
      <c r="E47" s="5"/>
      <c r="F47" s="196" t="s">
        <v>61</v>
      </c>
      <c r="G47" s="11"/>
      <c r="H47" s="20"/>
      <c r="I47" s="6"/>
      <c r="J47" s="6"/>
      <c r="K47" s="6"/>
      <c r="L47" s="6"/>
      <c r="M47" s="6"/>
    </row>
    <row r="48" spans="1:13" ht="16.5" customHeight="1" thickBot="1" x14ac:dyDescent="0.25">
      <c r="A48" s="6"/>
      <c r="B48" s="204" t="s">
        <v>32</v>
      </c>
      <c r="C48" s="151">
        <v>0.44929999999999998</v>
      </c>
      <c r="D48" s="11">
        <f>(C48-$C$49)</f>
        <v>0.40959999999999996</v>
      </c>
      <c r="E48" s="5"/>
      <c r="F48" s="205" t="b">
        <f>AND(D48&gt;F36,D48&lt;G36)</f>
        <v>1</v>
      </c>
      <c r="G48" s="11"/>
      <c r="H48" s="20"/>
      <c r="I48" s="6"/>
      <c r="J48" s="6"/>
      <c r="K48" s="6"/>
      <c r="L48" s="6"/>
      <c r="M48" s="6"/>
    </row>
    <row r="49" spans="1:15" x14ac:dyDescent="0.2">
      <c r="A49" s="6"/>
      <c r="B49" s="204" t="s">
        <v>62</v>
      </c>
      <c r="C49" s="151">
        <v>3.9699999999999999E-2</v>
      </c>
      <c r="D49" s="11">
        <f>(C49-$C$49)</f>
        <v>0</v>
      </c>
      <c r="E49" s="5"/>
      <c r="F49" s="11"/>
      <c r="G49" s="11"/>
      <c r="H49" s="20"/>
      <c r="I49" s="6"/>
      <c r="J49" s="6"/>
      <c r="K49" s="6"/>
      <c r="L49" s="6"/>
      <c r="M49" s="6"/>
    </row>
    <row r="50" spans="1:15" x14ac:dyDescent="0.2">
      <c r="A50" s="6"/>
      <c r="B50" s="6"/>
      <c r="C50" s="6"/>
      <c r="D50" s="6"/>
      <c r="E50" s="5"/>
      <c r="F50" s="11"/>
      <c r="G50" s="11"/>
      <c r="H50" s="20"/>
      <c r="I50" s="6"/>
      <c r="J50" s="6"/>
      <c r="K50" s="6"/>
      <c r="L50" s="6"/>
      <c r="M50" s="6"/>
    </row>
    <row r="51" spans="1:15" x14ac:dyDescent="0.2">
      <c r="A51" s="6"/>
      <c r="B51" s="6"/>
      <c r="C51" s="6"/>
      <c r="D51" s="6"/>
      <c r="E51" s="5"/>
      <c r="F51" s="11"/>
      <c r="G51" s="5"/>
      <c r="H51" s="20"/>
      <c r="I51" s="6"/>
      <c r="J51" s="6"/>
      <c r="K51" s="6"/>
      <c r="L51" s="6"/>
      <c r="M51" s="6"/>
    </row>
    <row r="52" spans="1:15" ht="13.5" thickBot="1" x14ac:dyDescent="0.25">
      <c r="A52" s="10"/>
      <c r="B52" s="206"/>
      <c r="C52" s="154" t="s">
        <v>64</v>
      </c>
      <c r="D52" s="207" t="s">
        <v>65</v>
      </c>
      <c r="E52" s="143" t="s">
        <v>200</v>
      </c>
      <c r="F52" s="84"/>
      <c r="G52" s="144" t="s">
        <v>201</v>
      </c>
      <c r="H52" s="85"/>
      <c r="I52" s="196"/>
      <c r="J52" s="196" t="s">
        <v>69</v>
      </c>
      <c r="K52" s="6"/>
      <c r="L52" s="11"/>
      <c r="M52" s="6"/>
    </row>
    <row r="53" spans="1:15" ht="14.25" thickTop="1" thickBot="1" x14ac:dyDescent="0.25">
      <c r="A53" s="208" t="s">
        <v>63</v>
      </c>
      <c r="B53" s="6"/>
      <c r="C53" s="211">
        <v>0.34420000000000001</v>
      </c>
      <c r="D53" s="213">
        <v>0.38340000000000002</v>
      </c>
      <c r="E53" s="239">
        <f>(D53-C53)</f>
        <v>3.9200000000000013E-2</v>
      </c>
      <c r="F53" s="240"/>
      <c r="G53" s="239">
        <f>AVERAGE(E53:F54)</f>
        <v>4.6449999999999991E-2</v>
      </c>
      <c r="H53" s="241"/>
      <c r="I53" s="11"/>
      <c r="J53" s="205" t="b">
        <f>AND(G53&gt;F40,G53&lt;G40)</f>
        <v>1</v>
      </c>
      <c r="K53" s="6"/>
      <c r="L53" s="6"/>
      <c r="M53" s="6"/>
    </row>
    <row r="54" spans="1:15" x14ac:dyDescent="0.2">
      <c r="A54" s="208" t="s">
        <v>63</v>
      </c>
      <c r="B54" s="6"/>
      <c r="C54" s="212">
        <v>0.3291</v>
      </c>
      <c r="D54" s="161">
        <v>0.38279999999999997</v>
      </c>
      <c r="E54" s="232">
        <f>(D54-C54)</f>
        <v>5.369999999999997E-2</v>
      </c>
      <c r="F54" s="238"/>
      <c r="G54" s="242"/>
      <c r="H54" s="243"/>
      <c r="I54" s="20"/>
      <c r="J54" s="6"/>
      <c r="K54" s="6"/>
      <c r="L54" s="6"/>
      <c r="M54" s="6"/>
    </row>
    <row r="55" spans="1:15" ht="13.5" thickBot="1" x14ac:dyDescent="0.25">
      <c r="A55" s="208" t="s">
        <v>66</v>
      </c>
      <c r="B55" s="209"/>
      <c r="C55" s="87" t="s">
        <v>68</v>
      </c>
      <c r="D55" s="151">
        <v>0.04</v>
      </c>
      <c r="E55" s="232">
        <f>(D55-D55)</f>
        <v>0</v>
      </c>
      <c r="F55" s="238"/>
      <c r="G55" s="224" t="s">
        <v>70</v>
      </c>
      <c r="H55" s="225"/>
      <c r="I55" s="196"/>
      <c r="J55" s="196" t="s">
        <v>71</v>
      </c>
      <c r="K55" s="6"/>
      <c r="L55" s="6"/>
      <c r="M55" s="6"/>
    </row>
    <row r="56" spans="1:15" ht="13.5" thickBot="1" x14ac:dyDescent="0.25">
      <c r="A56" s="210" t="s">
        <v>67</v>
      </c>
      <c r="B56" s="209"/>
      <c r="C56" s="37" t="s">
        <v>68</v>
      </c>
      <c r="D56" s="151">
        <v>0.44369999999999998</v>
      </c>
      <c r="E56" s="232">
        <f>(D56-$D$55)</f>
        <v>0.4037</v>
      </c>
      <c r="F56" s="238"/>
      <c r="G56" s="232">
        <f>353*(G53/E56)</f>
        <v>40.616423086450325</v>
      </c>
      <c r="H56" s="244"/>
      <c r="I56" s="11"/>
      <c r="J56" s="205" t="b">
        <f>AND(G56&gt;F44,G56&lt;G44)</f>
        <v>1</v>
      </c>
      <c r="K56" s="6"/>
      <c r="L56" s="6"/>
      <c r="M56" s="6"/>
    </row>
    <row r="57" spans="1:15" x14ac:dyDescent="0.2">
      <c r="A57" s="6"/>
      <c r="B57" s="6"/>
      <c r="C57" s="6"/>
      <c r="D57" s="6"/>
      <c r="E57" s="5"/>
      <c r="F57" s="6"/>
      <c r="G57" s="5"/>
      <c r="H57" s="20"/>
      <c r="I57" s="6"/>
      <c r="J57" s="6"/>
      <c r="K57" s="6"/>
      <c r="L57" s="6"/>
      <c r="M57" s="6"/>
    </row>
    <row r="58" spans="1:15" x14ac:dyDescent="0.2">
      <c r="A58" s="6"/>
      <c r="B58" s="6"/>
      <c r="C58" s="6"/>
      <c r="D58" s="6"/>
      <c r="E58" s="5"/>
      <c r="F58" s="6"/>
      <c r="G58" s="5"/>
      <c r="H58" s="20"/>
      <c r="I58" s="6"/>
      <c r="J58" s="6"/>
      <c r="K58" s="6"/>
      <c r="L58" s="6"/>
      <c r="M58" s="6"/>
      <c r="O58" s="130" t="s">
        <v>99</v>
      </c>
    </row>
    <row r="59" spans="1:15" ht="13.5" thickBot="1" x14ac:dyDescent="0.25">
      <c r="A59" s="6"/>
      <c r="B59" s="6"/>
      <c r="C59" s="6"/>
      <c r="D59" s="6"/>
      <c r="E59" s="5"/>
      <c r="F59" s="6"/>
      <c r="G59" s="5"/>
      <c r="H59" s="20"/>
      <c r="I59" s="6"/>
      <c r="J59" s="6"/>
      <c r="K59" s="6"/>
      <c r="L59" s="6"/>
      <c r="M59" s="6"/>
    </row>
    <row r="60" spans="1:15" x14ac:dyDescent="0.2">
      <c r="A60" s="6"/>
      <c r="B60" s="226" t="s">
        <v>134</v>
      </c>
      <c r="C60" s="227"/>
      <c r="D60" s="227"/>
      <c r="E60" s="227"/>
      <c r="F60" s="227"/>
      <c r="G60" s="227"/>
      <c r="H60" s="227"/>
      <c r="I60" s="227"/>
      <c r="J60" s="227"/>
      <c r="K60" s="228"/>
      <c r="L60" s="6"/>
      <c r="M60" s="6"/>
    </row>
    <row r="61" spans="1:15" x14ac:dyDescent="0.2">
      <c r="A61" s="6"/>
      <c r="B61" s="229"/>
      <c r="C61" s="230"/>
      <c r="D61" s="230"/>
      <c r="E61" s="230"/>
      <c r="F61" s="230"/>
      <c r="G61" s="230"/>
      <c r="H61" s="230"/>
      <c r="I61" s="230"/>
      <c r="J61" s="230"/>
      <c r="K61" s="231"/>
      <c r="L61" s="6"/>
      <c r="M61" s="6"/>
    </row>
    <row r="62" spans="1:15" x14ac:dyDescent="0.2">
      <c r="A62" s="6"/>
      <c r="B62" s="148"/>
      <c r="C62" s="6"/>
      <c r="D62" s="11"/>
      <c r="E62" s="6"/>
      <c r="F62" s="6"/>
      <c r="G62" s="6"/>
      <c r="H62" s="6"/>
      <c r="I62" s="6"/>
      <c r="J62" s="6"/>
      <c r="K62" s="149"/>
      <c r="L62" s="6"/>
      <c r="M62" s="6"/>
    </row>
    <row r="63" spans="1:15" ht="15" x14ac:dyDescent="0.2">
      <c r="A63" s="6"/>
      <c r="B63" s="150" t="s">
        <v>129</v>
      </c>
      <c r="C63"/>
      <c r="D63" s="151"/>
      <c r="G63">
        <v>22.66</v>
      </c>
      <c r="H63" s="6"/>
      <c r="I63" s="10" t="s">
        <v>118</v>
      </c>
      <c r="J63" s="5"/>
      <c r="K63" s="87"/>
      <c r="L63" s="6"/>
      <c r="M63" s="6"/>
    </row>
    <row r="64" spans="1:15" ht="13.5" thickBot="1" x14ac:dyDescent="0.25">
      <c r="A64" s="6"/>
      <c r="B64" s="152"/>
      <c r="C64"/>
      <c r="D64" s="151"/>
      <c r="E64"/>
      <c r="F64"/>
      <c r="G64"/>
      <c r="H64" s="6"/>
      <c r="I64" s="153"/>
      <c r="J64" s="56" t="s">
        <v>56</v>
      </c>
      <c r="K64" s="154" t="s">
        <v>57</v>
      </c>
      <c r="L64" s="6"/>
      <c r="M64" s="6"/>
    </row>
    <row r="65" spans="1:13" ht="13.5" thickBot="1" x14ac:dyDescent="0.25">
      <c r="A65" s="6"/>
      <c r="B65" s="155" t="s">
        <v>119</v>
      </c>
      <c r="C65" s="156" t="s">
        <v>132</v>
      </c>
      <c r="D65" s="157" t="s">
        <v>120</v>
      </c>
      <c r="E65" s="158" t="s">
        <v>121</v>
      </c>
      <c r="F65" s="156"/>
      <c r="G65" s="156" t="s">
        <v>122</v>
      </c>
      <c r="H65" s="6"/>
      <c r="I65" s="159" t="s">
        <v>123</v>
      </c>
      <c r="J65" s="11">
        <v>4.5</v>
      </c>
      <c r="K65" s="87">
        <v>4.9000000000000004</v>
      </c>
      <c r="L65" s="6"/>
      <c r="M65" s="6"/>
    </row>
    <row r="66" spans="1:13" ht="13.5" thickTop="1" x14ac:dyDescent="0.2">
      <c r="A66" s="6"/>
      <c r="B66" s="160" t="s">
        <v>124</v>
      </c>
      <c r="C66" s="151"/>
      <c r="D66" s="161"/>
      <c r="E66" s="151"/>
      <c r="F66" s="151"/>
      <c r="G66" s="151"/>
      <c r="H66" s="6"/>
      <c r="I66" s="162" t="s">
        <v>125</v>
      </c>
      <c r="J66" s="232">
        <v>5</v>
      </c>
      <c r="K66" s="233"/>
      <c r="L66" s="6"/>
      <c r="M66" s="6"/>
    </row>
    <row r="67" spans="1:13" x14ac:dyDescent="0.2">
      <c r="A67" s="6"/>
      <c r="B67" s="160">
        <v>50</v>
      </c>
      <c r="C67" s="151"/>
      <c r="D67" s="161">
        <f>C67-C66</f>
        <v>0</v>
      </c>
      <c r="E67" s="151">
        <f>D67*B67</f>
        <v>0</v>
      </c>
      <c r="F67" s="151"/>
      <c r="G67" s="151">
        <f>E67/G63</f>
        <v>0</v>
      </c>
      <c r="H67" s="6"/>
      <c r="I67" s="6"/>
      <c r="J67" s="6"/>
      <c r="K67" s="149"/>
      <c r="L67" s="6"/>
      <c r="M67" s="6"/>
    </row>
    <row r="68" spans="1:13" x14ac:dyDescent="0.2">
      <c r="A68" s="6"/>
      <c r="B68" s="160">
        <v>50</v>
      </c>
      <c r="C68" s="151"/>
      <c r="D68" s="161">
        <f>C68-C66</f>
        <v>0</v>
      </c>
      <c r="E68" s="151">
        <f>D68*B68</f>
        <v>0</v>
      </c>
      <c r="F68" s="151"/>
      <c r="G68" s="151">
        <f>E68/G63</f>
        <v>0</v>
      </c>
      <c r="H68" s="6"/>
      <c r="I68" s="6"/>
      <c r="J68" s="6"/>
      <c r="K68" s="149"/>
      <c r="L68" s="6"/>
      <c r="M68" s="6"/>
    </row>
    <row r="69" spans="1:13" x14ac:dyDescent="0.2">
      <c r="A69" s="6"/>
      <c r="B69" s="160">
        <v>50</v>
      </c>
      <c r="C69" s="151"/>
      <c r="D69" s="161">
        <f>C69-C66</f>
        <v>0</v>
      </c>
      <c r="E69" s="151">
        <f>D69*B69</f>
        <v>0</v>
      </c>
      <c r="F69" s="151"/>
      <c r="G69" s="151">
        <f>E69/G63</f>
        <v>0</v>
      </c>
      <c r="H69" s="6"/>
      <c r="I69" s="6"/>
      <c r="J69" s="6"/>
      <c r="K69" s="149"/>
      <c r="L69" s="6"/>
      <c r="M69" s="6"/>
    </row>
    <row r="70" spans="1:13" ht="13.5" thickBot="1" x14ac:dyDescent="0.25">
      <c r="A70" s="6"/>
      <c r="B70" s="152"/>
      <c r="C70"/>
      <c r="D70" s="151"/>
      <c r="E70"/>
      <c r="F70"/>
      <c r="G70"/>
      <c r="H70" s="234" t="s">
        <v>126</v>
      </c>
      <c r="I70" s="235"/>
      <c r="J70" s="6"/>
      <c r="K70" s="149"/>
      <c r="L70" s="6"/>
      <c r="M70" s="6"/>
    </row>
    <row r="71" spans="1:13" ht="13.5" thickBot="1" x14ac:dyDescent="0.25">
      <c r="A71" s="6"/>
      <c r="B71" s="152"/>
      <c r="C71"/>
      <c r="D71" s="151"/>
      <c r="E71"/>
      <c r="F71" s="163" t="s">
        <v>127</v>
      </c>
      <c r="G71">
        <f>AVERAGE(G67:G69)</f>
        <v>0</v>
      </c>
      <c r="H71" s="236" t="b">
        <f>AND(G71&gt;J65,G71&lt;K65)</f>
        <v>0</v>
      </c>
      <c r="I71" s="237"/>
      <c r="J71" s="6"/>
      <c r="K71" s="149"/>
      <c r="L71" s="6"/>
      <c r="M71" s="6"/>
    </row>
    <row r="72" spans="1:13" ht="13.5" thickBot="1" x14ac:dyDescent="0.25">
      <c r="A72" s="6"/>
      <c r="B72" s="152"/>
      <c r="C72"/>
      <c r="D72" s="151"/>
      <c r="E72"/>
      <c r="F72" s="163" t="s">
        <v>128</v>
      </c>
      <c r="G72">
        <f>STDEV(G67:G69)</f>
        <v>0</v>
      </c>
      <c r="H72" s="6"/>
      <c r="I72" s="6"/>
      <c r="J72" s="6"/>
      <c r="K72" s="149"/>
      <c r="L72" s="6"/>
      <c r="M72" s="6"/>
    </row>
    <row r="73" spans="1:13" ht="13.5" thickBot="1" x14ac:dyDescent="0.25">
      <c r="A73" s="6"/>
      <c r="B73" s="164"/>
      <c r="C73" s="165"/>
      <c r="D73" s="166"/>
      <c r="E73" s="165"/>
      <c r="F73" s="167" t="s">
        <v>125</v>
      </c>
      <c r="G73" s="165" t="e">
        <f>G72/G71*100</f>
        <v>#DIV/0!</v>
      </c>
      <c r="H73" s="222" t="e">
        <f>OR(G73=J66,G73&lt;J66)</f>
        <v>#DIV/0!</v>
      </c>
      <c r="I73" s="223"/>
      <c r="J73" s="53"/>
      <c r="K73" s="153"/>
      <c r="L73" s="6"/>
      <c r="M73" s="6"/>
    </row>
    <row r="74" spans="1:13" x14ac:dyDescent="0.2">
      <c r="A74" s="6"/>
      <c r="B74" s="6"/>
      <c r="C74" s="6"/>
      <c r="D74" s="6"/>
      <c r="E74" s="5"/>
      <c r="F74" s="6"/>
      <c r="G74" s="5"/>
      <c r="H74" s="20"/>
      <c r="I74" s="6"/>
      <c r="J74" s="6"/>
      <c r="K74" s="6"/>
      <c r="L74" s="6"/>
      <c r="M74" s="6"/>
    </row>
    <row r="75" spans="1:13" x14ac:dyDescent="0.2">
      <c r="A75" s="6"/>
      <c r="B75" s="6"/>
      <c r="C75" s="6"/>
      <c r="D75" s="6"/>
      <c r="E75" s="5"/>
      <c r="F75" s="6"/>
      <c r="G75" s="5"/>
      <c r="H75" s="20"/>
      <c r="I75" s="6"/>
      <c r="J75" s="6"/>
      <c r="K75" s="6"/>
      <c r="L75" s="6"/>
      <c r="M75" s="6"/>
    </row>
    <row r="76" spans="1:13" x14ac:dyDescent="0.2">
      <c r="A76" s="6"/>
      <c r="B76" s="6"/>
      <c r="C76" s="6"/>
      <c r="D76" s="6"/>
      <c r="E76" s="5"/>
      <c r="F76" s="6"/>
      <c r="G76" s="5"/>
      <c r="H76" s="20"/>
      <c r="I76" s="6"/>
      <c r="J76" s="6"/>
      <c r="K76" s="6"/>
      <c r="L76" s="6"/>
      <c r="M76" s="6"/>
    </row>
    <row r="77" spans="1:13" x14ac:dyDescent="0.2">
      <c r="A77" s="6"/>
      <c r="B77" s="6"/>
      <c r="C77" s="6"/>
      <c r="D77" s="6"/>
      <c r="E77" s="5"/>
      <c r="F77" s="6"/>
      <c r="G77" s="5"/>
      <c r="H77" s="20"/>
      <c r="I77" s="6"/>
      <c r="J77" s="6"/>
      <c r="K77" s="6"/>
      <c r="L77" s="6"/>
      <c r="M77" s="6"/>
    </row>
    <row r="78" spans="1:13" x14ac:dyDescent="0.2">
      <c r="A78" s="6"/>
      <c r="B78" s="6"/>
      <c r="C78" s="6"/>
      <c r="D78" s="6"/>
      <c r="E78" s="5"/>
      <c r="F78" s="6"/>
      <c r="G78" s="5"/>
      <c r="H78" s="20"/>
      <c r="I78" s="6"/>
      <c r="J78" s="6"/>
      <c r="K78" s="6"/>
      <c r="L78" s="6"/>
      <c r="M78" s="6"/>
    </row>
    <row r="79" spans="1:13" x14ac:dyDescent="0.2">
      <c r="A79" s="6"/>
      <c r="B79" s="6"/>
      <c r="C79" s="6"/>
      <c r="D79" s="6"/>
      <c r="E79" s="5"/>
      <c r="F79" s="6"/>
      <c r="G79" s="5"/>
      <c r="H79" s="20"/>
      <c r="I79" s="6"/>
      <c r="J79" s="6"/>
      <c r="K79" s="6"/>
      <c r="L79" s="6"/>
      <c r="M79" s="6"/>
    </row>
    <row r="80" spans="1:13" x14ac:dyDescent="0.2">
      <c r="A80" s="6"/>
      <c r="B80" s="6"/>
      <c r="C80" s="6"/>
      <c r="D80" s="6"/>
      <c r="E80" s="5"/>
      <c r="F80" s="6"/>
      <c r="G80" s="5"/>
      <c r="H80" s="20"/>
      <c r="I80" s="6"/>
      <c r="J80" s="6"/>
      <c r="K80" s="6"/>
      <c r="L80" s="6"/>
      <c r="M80" s="6"/>
    </row>
    <row r="81" spans="1:13" x14ac:dyDescent="0.2">
      <c r="A81" s="6"/>
      <c r="B81" s="6"/>
      <c r="C81" s="6"/>
      <c r="D81" s="6"/>
      <c r="E81" s="5"/>
      <c r="F81" s="6"/>
      <c r="G81" s="5"/>
      <c r="H81" s="20"/>
      <c r="I81" s="6"/>
      <c r="J81" s="6"/>
      <c r="K81" s="6"/>
      <c r="L81" s="6"/>
      <c r="M81" s="6"/>
    </row>
    <row r="82" spans="1:13" x14ac:dyDescent="0.2">
      <c r="A82" s="6"/>
      <c r="B82" s="6"/>
      <c r="C82" s="6"/>
      <c r="D82" s="6"/>
      <c r="E82" s="5"/>
      <c r="F82" s="6"/>
      <c r="G82" s="5"/>
      <c r="H82" s="20"/>
      <c r="I82" s="6"/>
      <c r="J82" s="6"/>
      <c r="K82" s="6"/>
      <c r="L82" s="6"/>
      <c r="M82" s="6"/>
    </row>
    <row r="83" spans="1:13" x14ac:dyDescent="0.2">
      <c r="A83" s="6"/>
      <c r="B83" s="6"/>
      <c r="C83" s="6"/>
      <c r="D83" s="6"/>
      <c r="E83" s="5"/>
      <c r="F83" s="6"/>
      <c r="G83" s="5"/>
      <c r="H83" s="20"/>
      <c r="I83" s="6"/>
      <c r="J83" s="6"/>
      <c r="K83" s="6"/>
      <c r="L83" s="6"/>
      <c r="M83" s="6"/>
    </row>
    <row r="84" spans="1:13" x14ac:dyDescent="0.2">
      <c r="A84" s="6"/>
      <c r="B84" s="6"/>
      <c r="C84" s="6"/>
      <c r="D84" s="6"/>
      <c r="E84" s="5"/>
      <c r="F84" s="6"/>
      <c r="G84" s="5"/>
      <c r="H84" s="20"/>
      <c r="I84" s="6"/>
      <c r="J84" s="6"/>
      <c r="K84" s="6"/>
      <c r="L84" s="6"/>
      <c r="M84" s="6"/>
    </row>
    <row r="85" spans="1:13" x14ac:dyDescent="0.2">
      <c r="A85" s="6"/>
      <c r="B85" s="6"/>
      <c r="C85" s="6"/>
      <c r="D85" s="6"/>
      <c r="E85" s="5"/>
      <c r="F85" s="6"/>
      <c r="G85" s="5"/>
      <c r="H85" s="20"/>
      <c r="I85" s="6"/>
      <c r="J85" s="6"/>
      <c r="K85" s="6"/>
      <c r="L85" s="6"/>
      <c r="M85" s="6"/>
    </row>
    <row r="86" spans="1:13" x14ac:dyDescent="0.2">
      <c r="A86" s="6"/>
      <c r="B86" s="6"/>
      <c r="C86" s="6"/>
      <c r="D86" s="6"/>
      <c r="E86" s="5"/>
      <c r="F86" s="6"/>
      <c r="G86" s="5"/>
      <c r="H86" s="20"/>
      <c r="I86" s="6"/>
      <c r="J86" s="6"/>
      <c r="K86" s="6"/>
      <c r="L86" s="6"/>
      <c r="M86" s="6"/>
    </row>
    <row r="87" spans="1:13" x14ac:dyDescent="0.2">
      <c r="A87" s="6"/>
      <c r="B87" s="6"/>
      <c r="C87" s="6"/>
      <c r="D87" s="6"/>
      <c r="E87" s="5"/>
      <c r="F87" s="6"/>
      <c r="G87" s="5"/>
      <c r="H87" s="20"/>
      <c r="I87" s="6"/>
      <c r="J87" s="6"/>
      <c r="K87" s="6"/>
      <c r="L87" s="6"/>
      <c r="M87" s="6"/>
    </row>
    <row r="88" spans="1:13" x14ac:dyDescent="0.2">
      <c r="A88" s="6"/>
      <c r="B88" s="6"/>
      <c r="C88" s="6"/>
      <c r="D88" s="6"/>
      <c r="E88" s="5"/>
      <c r="F88" s="6"/>
      <c r="G88" s="5"/>
      <c r="H88" s="20"/>
      <c r="I88" s="6"/>
      <c r="J88" s="6"/>
      <c r="K88" s="6"/>
      <c r="L88" s="6"/>
      <c r="M88" s="6"/>
    </row>
    <row r="89" spans="1:13" x14ac:dyDescent="0.2">
      <c r="A89" s="6"/>
      <c r="B89" s="6"/>
      <c r="C89" s="6"/>
      <c r="D89" s="6"/>
      <c r="E89" s="5"/>
      <c r="F89" s="6"/>
      <c r="G89" s="5"/>
      <c r="H89" s="20"/>
      <c r="I89" s="6"/>
      <c r="J89" s="6"/>
      <c r="K89" s="6"/>
      <c r="L89" s="6"/>
      <c r="M89" s="6"/>
    </row>
    <row r="90" spans="1:13" x14ac:dyDescent="0.2">
      <c r="A90" s="6"/>
      <c r="B90" s="6"/>
      <c r="C90" s="6"/>
      <c r="D90" s="6"/>
      <c r="E90" s="5"/>
      <c r="F90" s="6"/>
      <c r="G90" s="5"/>
      <c r="H90" s="20"/>
      <c r="I90" s="6"/>
      <c r="J90" s="6"/>
      <c r="K90" s="6"/>
      <c r="L90" s="6"/>
      <c r="M90" s="6"/>
    </row>
    <row r="91" spans="1:13" x14ac:dyDescent="0.2">
      <c r="A91" s="6"/>
      <c r="B91" s="6"/>
      <c r="C91" s="6"/>
      <c r="D91" s="6"/>
      <c r="E91" s="5"/>
      <c r="F91" s="6"/>
      <c r="G91" s="5"/>
      <c r="H91" s="20"/>
      <c r="I91" s="6"/>
      <c r="J91" s="6"/>
      <c r="K91" s="6"/>
      <c r="L91" s="6"/>
      <c r="M91" s="6"/>
    </row>
    <row r="92" spans="1:13" x14ac:dyDescent="0.2">
      <c r="A92" s="6"/>
      <c r="B92" s="6"/>
      <c r="C92" s="6"/>
      <c r="D92" s="6"/>
      <c r="E92" s="5"/>
      <c r="F92" s="6"/>
      <c r="G92" s="5"/>
      <c r="H92" s="20"/>
      <c r="I92" s="6"/>
      <c r="J92" s="6"/>
      <c r="K92" s="6"/>
      <c r="L92" s="6"/>
      <c r="M92" s="6"/>
    </row>
    <row r="93" spans="1:13" x14ac:dyDescent="0.2">
      <c r="A93" s="6"/>
      <c r="B93" s="6"/>
      <c r="C93" s="6"/>
      <c r="D93" s="6"/>
      <c r="E93" s="5"/>
      <c r="F93" s="6"/>
      <c r="G93" s="5"/>
      <c r="H93" s="20"/>
      <c r="I93" s="6"/>
      <c r="J93" s="6"/>
      <c r="K93" s="6"/>
      <c r="L93" s="6"/>
      <c r="M93" s="6"/>
    </row>
    <row r="94" spans="1:13" x14ac:dyDescent="0.2">
      <c r="A94" s="6"/>
      <c r="B94" s="6"/>
      <c r="C94" s="6"/>
      <c r="D94" s="6"/>
      <c r="E94" s="5"/>
      <c r="F94" s="6"/>
      <c r="G94" s="5"/>
      <c r="H94" s="20"/>
      <c r="I94" s="6"/>
      <c r="J94" s="6"/>
      <c r="K94" s="6"/>
      <c r="L94" s="6"/>
      <c r="M94" s="6"/>
    </row>
    <row r="95" spans="1:13" x14ac:dyDescent="0.2">
      <c r="A95" s="6"/>
      <c r="B95" s="6"/>
      <c r="C95" s="6"/>
      <c r="D95" s="6"/>
      <c r="E95" s="5"/>
      <c r="F95" s="6"/>
      <c r="G95" s="5"/>
      <c r="H95" s="20"/>
      <c r="I95" s="6"/>
      <c r="J95" s="6"/>
      <c r="K95" s="6"/>
      <c r="L95" s="6"/>
      <c r="M95" s="6"/>
    </row>
    <row r="96" spans="1:13" x14ac:dyDescent="0.2">
      <c r="A96" s="6"/>
      <c r="B96" s="6"/>
      <c r="C96" s="6"/>
      <c r="D96" s="6"/>
      <c r="E96" s="5"/>
      <c r="F96" s="6"/>
      <c r="G96" s="5"/>
      <c r="H96" s="20"/>
      <c r="I96" s="6"/>
      <c r="J96" s="6"/>
      <c r="K96" s="6"/>
      <c r="L96" s="6"/>
      <c r="M96" s="6"/>
    </row>
    <row r="97" spans="1:13" x14ac:dyDescent="0.2">
      <c r="A97" s="6"/>
      <c r="B97" s="6"/>
      <c r="C97" s="6"/>
      <c r="D97" s="6"/>
      <c r="E97" s="5"/>
      <c r="F97" s="6"/>
      <c r="G97" s="5"/>
      <c r="H97" s="20"/>
      <c r="I97" s="6"/>
      <c r="J97" s="6"/>
      <c r="K97" s="6"/>
      <c r="L97" s="6"/>
      <c r="M97" s="6"/>
    </row>
    <row r="98" spans="1:13" x14ac:dyDescent="0.2">
      <c r="A98" s="6"/>
      <c r="B98" s="6"/>
      <c r="C98" s="6"/>
      <c r="D98" s="6"/>
      <c r="E98" s="5"/>
      <c r="F98" s="6"/>
      <c r="G98" s="5"/>
      <c r="H98" s="20"/>
      <c r="I98" s="6"/>
      <c r="J98" s="6"/>
      <c r="K98" s="6"/>
      <c r="L98" s="6"/>
      <c r="M98" s="6"/>
    </row>
    <row r="99" spans="1:13" x14ac:dyDescent="0.2">
      <c r="A99" s="6"/>
      <c r="B99" s="6"/>
      <c r="C99" s="6"/>
      <c r="D99" s="6"/>
      <c r="E99" s="5"/>
      <c r="F99" s="6"/>
      <c r="G99" s="5"/>
      <c r="H99" s="20"/>
      <c r="I99" s="6"/>
      <c r="J99" s="6"/>
      <c r="K99" s="6"/>
      <c r="L99" s="6"/>
      <c r="M99" s="6"/>
    </row>
    <row r="100" spans="1:13" x14ac:dyDescent="0.2">
      <c r="A100" s="6"/>
      <c r="B100" s="6"/>
      <c r="C100" s="6"/>
      <c r="D100" s="6"/>
      <c r="E100" s="5"/>
      <c r="F100" s="6"/>
      <c r="G100" s="5"/>
      <c r="H100" s="20"/>
      <c r="I100" s="6"/>
      <c r="J100" s="6"/>
      <c r="K100" s="6"/>
      <c r="L100" s="6"/>
      <c r="M100" s="6"/>
    </row>
    <row r="101" spans="1:13" x14ac:dyDescent="0.2">
      <c r="A101" s="6"/>
      <c r="B101" s="6"/>
      <c r="C101" s="6"/>
      <c r="D101" s="6"/>
      <c r="E101" s="5"/>
      <c r="F101" s="6"/>
      <c r="G101" s="5"/>
      <c r="H101" s="20"/>
      <c r="I101" s="6"/>
      <c r="J101" s="6"/>
      <c r="K101" s="6"/>
      <c r="L101" s="6"/>
      <c r="M101" s="6"/>
    </row>
    <row r="102" spans="1:13" x14ac:dyDescent="0.2">
      <c r="A102" s="6"/>
      <c r="B102" s="6"/>
      <c r="C102" s="6"/>
      <c r="D102" s="6"/>
      <c r="E102" s="5"/>
      <c r="F102" s="6"/>
      <c r="G102" s="5"/>
      <c r="H102" s="20"/>
      <c r="I102" s="6"/>
      <c r="J102" s="6"/>
      <c r="K102" s="6"/>
      <c r="L102" s="6"/>
      <c r="M102" s="6"/>
    </row>
    <row r="103" spans="1:13" x14ac:dyDescent="0.2">
      <c r="A103" s="6"/>
      <c r="B103" s="6"/>
      <c r="C103" s="6"/>
      <c r="D103" s="6"/>
      <c r="E103" s="5"/>
      <c r="F103" s="6"/>
      <c r="G103" s="5"/>
      <c r="H103" s="20"/>
      <c r="I103" s="6"/>
      <c r="J103" s="6"/>
      <c r="K103" s="6"/>
      <c r="L103" s="6"/>
      <c r="M103" s="6"/>
    </row>
    <row r="104" spans="1:13" x14ac:dyDescent="0.2">
      <c r="A104" s="6"/>
      <c r="B104" s="6"/>
      <c r="C104" s="6"/>
      <c r="D104" s="6"/>
      <c r="E104" s="5"/>
      <c r="F104" s="6"/>
      <c r="G104" s="5"/>
      <c r="H104" s="20"/>
      <c r="I104" s="6"/>
      <c r="J104" s="6"/>
      <c r="K104" s="6"/>
      <c r="L104" s="6"/>
      <c r="M104" s="6"/>
    </row>
    <row r="105" spans="1:13" x14ac:dyDescent="0.2">
      <c r="A105" s="6"/>
      <c r="B105" s="6"/>
      <c r="C105" s="6"/>
      <c r="D105" s="6"/>
      <c r="E105" s="5"/>
      <c r="F105" s="6"/>
      <c r="G105" s="5"/>
      <c r="H105" s="20"/>
      <c r="I105" s="6"/>
      <c r="J105" s="6"/>
      <c r="K105" s="6"/>
      <c r="L105" s="6"/>
      <c r="M105" s="6"/>
    </row>
    <row r="106" spans="1:13" x14ac:dyDescent="0.2">
      <c r="A106" s="6"/>
      <c r="B106" s="6"/>
      <c r="C106" s="6"/>
      <c r="D106" s="6"/>
      <c r="E106" s="5"/>
      <c r="F106" s="6"/>
      <c r="G106" s="5"/>
      <c r="H106" s="20"/>
      <c r="I106" s="6"/>
      <c r="J106" s="6"/>
      <c r="K106" s="6"/>
      <c r="L106" s="6"/>
      <c r="M106" s="6"/>
    </row>
    <row r="107" spans="1:13" x14ac:dyDescent="0.2">
      <c r="A107" s="6"/>
      <c r="B107" s="6"/>
      <c r="C107" s="6"/>
      <c r="D107" s="6"/>
      <c r="E107" s="5"/>
      <c r="F107" s="6"/>
      <c r="G107" s="5"/>
      <c r="H107" s="20"/>
      <c r="I107" s="6"/>
      <c r="J107" s="6"/>
      <c r="K107" s="6"/>
      <c r="L107" s="6"/>
      <c r="M107" s="6"/>
    </row>
  </sheetData>
  <mergeCells count="22">
    <mergeCell ref="F41:G41"/>
    <mergeCell ref="C3:D3"/>
    <mergeCell ref="C4:D4"/>
    <mergeCell ref="C5:D5"/>
    <mergeCell ref="A32:M33"/>
    <mergeCell ref="F37:G37"/>
    <mergeCell ref="C6:D6"/>
    <mergeCell ref="C7:D7"/>
    <mergeCell ref="A13:M14"/>
    <mergeCell ref="E53:F53"/>
    <mergeCell ref="G53:H53"/>
    <mergeCell ref="G54:H54"/>
    <mergeCell ref="G56:H56"/>
    <mergeCell ref="E54:F54"/>
    <mergeCell ref="H73:I73"/>
    <mergeCell ref="G55:H55"/>
    <mergeCell ref="B60:K61"/>
    <mergeCell ref="J66:K66"/>
    <mergeCell ref="H70:I70"/>
    <mergeCell ref="H71:I71"/>
    <mergeCell ref="E55:F55"/>
    <mergeCell ref="E56:F56"/>
  </mergeCells>
  <phoneticPr fontId="0" type="noConversion"/>
  <conditionalFormatting sqref="F48 J53 J56">
    <cfRule type="cellIs" dxfId="7" priority="3" stopIfTrue="1" operator="equal">
      <formula>TRUE</formula>
    </cfRule>
    <cfRule type="cellIs" dxfId="6" priority="4" stopIfTrue="1" operator="equal">
      <formula>FALSE</formula>
    </cfRule>
  </conditionalFormatting>
  <conditionalFormatting sqref="H71:I71 H73:I73">
    <cfRule type="cellIs" dxfId="5" priority="1" stopIfTrue="1" operator="equal">
      <formula>TRUE</formula>
    </cfRule>
    <cfRule type="cellIs" dxfId="4" priority="2" stopIfTrue="1" operator="notEqual">
      <formula>TRUE</formula>
    </cfRule>
  </conditionalFormatting>
  <pageMargins left="0.75" right="0.4" top="0.17" bottom="0.17" header="0.17" footer="0.17"/>
  <pageSetup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C9C27-9871-4CC6-9E0D-06ED803498C7}">
  <dimension ref="A1:Q160"/>
  <sheetViews>
    <sheetView tabSelected="1" zoomScaleNormal="100" workbookViewId="0">
      <selection activeCell="I6" sqref="I6"/>
    </sheetView>
  </sheetViews>
  <sheetFormatPr defaultColWidth="10.75" defaultRowHeight="12.75" x14ac:dyDescent="0.2"/>
  <cols>
    <col min="1" max="1" width="23.375" style="1" customWidth="1"/>
    <col min="2" max="2" width="9.5" style="1" customWidth="1"/>
    <col min="3" max="3" width="14" style="1" customWidth="1"/>
    <col min="4" max="4" width="10.875" style="1" customWidth="1"/>
    <col min="5" max="5" width="7.375" style="2" customWidth="1"/>
    <col min="6" max="6" width="9.625" style="1" customWidth="1"/>
    <col min="7" max="7" width="12.25" style="2" customWidth="1"/>
    <col min="8" max="8" width="15.875" style="19" customWidth="1"/>
    <col min="9" max="12" width="12.625" style="1" customWidth="1"/>
    <col min="13" max="13" width="6.375" style="1" customWidth="1"/>
    <col min="14" max="16384" width="10.75" style="1"/>
  </cols>
  <sheetData>
    <row r="1" spans="1:16" ht="27" customHeight="1" x14ac:dyDescent="0.2">
      <c r="A1" s="214" t="s">
        <v>204</v>
      </c>
      <c r="B1" s="214" t="s">
        <v>205</v>
      </c>
      <c r="C1" s="214"/>
      <c r="D1" s="214"/>
      <c r="E1" s="214"/>
      <c r="F1" s="214"/>
      <c r="G1" s="214"/>
      <c r="H1" s="214"/>
      <c r="I1" s="214"/>
      <c r="J1" s="215"/>
      <c r="K1" s="215"/>
      <c r="L1" s="216" t="s">
        <v>203</v>
      </c>
      <c r="M1" s="214"/>
    </row>
    <row r="2" spans="1:16" ht="15" customHeight="1" x14ac:dyDescent="0.2">
      <c r="A2" s="3" t="s">
        <v>23</v>
      </c>
      <c r="B2" s="6">
        <v>2005</v>
      </c>
      <c r="C2" s="6"/>
      <c r="D2" s="4" t="s">
        <v>73</v>
      </c>
      <c r="E2" s="42">
        <v>101008</v>
      </c>
      <c r="F2" s="6"/>
      <c r="G2" s="5"/>
      <c r="H2" s="6"/>
      <c r="I2" s="6"/>
      <c r="J2" s="217" t="s">
        <v>114</v>
      </c>
      <c r="K2" s="183">
        <v>45312</v>
      </c>
      <c r="L2" s="96">
        <f ca="1">TODAY()</f>
        <v>45461</v>
      </c>
      <c r="M2" s="6"/>
      <c r="N2" s="28" t="s">
        <v>82</v>
      </c>
    </row>
    <row r="3" spans="1:16" ht="15" customHeight="1" thickBot="1" x14ac:dyDescent="0.25">
      <c r="A3" s="48" t="s">
        <v>0</v>
      </c>
      <c r="B3" s="49" t="s">
        <v>1</v>
      </c>
      <c r="C3" s="262" t="s">
        <v>2</v>
      </c>
      <c r="D3" s="263"/>
      <c r="E3" s="50" t="s">
        <v>3</v>
      </c>
      <c r="F3" s="142" t="s">
        <v>108</v>
      </c>
      <c r="G3" s="142" t="s">
        <v>151</v>
      </c>
      <c r="H3" s="145" t="s">
        <v>107</v>
      </c>
      <c r="I3" s="141">
        <v>12</v>
      </c>
      <c r="J3" s="217" t="s">
        <v>206</v>
      </c>
      <c r="K3" s="218" t="str">
        <f>LOOKUP(YEAR(K2),{2021,"CB";2022,"CC";2023,"CD";2024,"CE";2025,"CF";2026,"CG";2027,"CH";2028,"CI";2029,"CJ";2030,"CK"})&amp;TEXT(K2,"mm")&amp;"A"&amp;TEXT(K2,"dd")</f>
        <v>CE01A21</v>
      </c>
      <c r="L3" s="6"/>
      <c r="M3" s="6"/>
      <c r="N3" s="28" t="s">
        <v>80</v>
      </c>
    </row>
    <row r="4" spans="1:16" ht="15" customHeight="1" x14ac:dyDescent="0.2">
      <c r="A4" s="90" t="s">
        <v>25</v>
      </c>
      <c r="B4" s="91" t="s">
        <v>20</v>
      </c>
      <c r="C4" s="247" t="s">
        <v>26</v>
      </c>
      <c r="D4" s="248"/>
      <c r="E4" s="91" t="s">
        <v>4</v>
      </c>
      <c r="F4" s="91" t="s">
        <v>4</v>
      </c>
      <c r="G4" s="91" t="s">
        <v>152</v>
      </c>
      <c r="H4" s="219"/>
      <c r="I4" s="6"/>
      <c r="J4" s="145" t="s">
        <v>83</v>
      </c>
      <c r="K4" s="96" t="s">
        <v>207</v>
      </c>
      <c r="L4" s="6"/>
      <c r="M4" s="6"/>
      <c r="N4" s="6"/>
    </row>
    <row r="5" spans="1:16" ht="15" customHeight="1" x14ac:dyDescent="0.2">
      <c r="A5" s="184" t="s">
        <v>27</v>
      </c>
      <c r="B5" s="185" t="s">
        <v>28</v>
      </c>
      <c r="C5" s="264" t="s">
        <v>29</v>
      </c>
      <c r="D5" s="265"/>
      <c r="E5" s="185" t="s">
        <v>4</v>
      </c>
      <c r="F5" s="185" t="s">
        <v>4</v>
      </c>
      <c r="G5" s="185" t="s">
        <v>153</v>
      </c>
      <c r="H5" s="145" t="s">
        <v>106</v>
      </c>
      <c r="I5" s="199">
        <v>78</v>
      </c>
      <c r="J5" s="220" t="s">
        <v>208</v>
      </c>
      <c r="K5" s="221">
        <f>EDATE(K2,I3)</f>
        <v>45678</v>
      </c>
      <c r="L5" s="6"/>
      <c r="M5" s="6"/>
      <c r="N5" s="6"/>
    </row>
    <row r="6" spans="1:16" ht="15" customHeight="1" x14ac:dyDescent="0.2">
      <c r="A6" s="58" t="s">
        <v>30</v>
      </c>
      <c r="B6" s="59" t="s">
        <v>81</v>
      </c>
      <c r="C6" s="247" t="s">
        <v>31</v>
      </c>
      <c r="D6" s="248"/>
      <c r="E6" s="92" t="s">
        <v>34</v>
      </c>
      <c r="F6" s="92" t="s">
        <v>34</v>
      </c>
      <c r="G6" s="171" t="s">
        <v>155</v>
      </c>
      <c r="H6" s="6"/>
      <c r="I6" s="6"/>
      <c r="J6" s="220" t="s">
        <v>113</v>
      </c>
      <c r="K6" s="20" t="s">
        <v>190</v>
      </c>
      <c r="L6" s="6"/>
      <c r="M6" s="6"/>
      <c r="N6" s="6"/>
    </row>
    <row r="7" spans="1:16" ht="15" customHeight="1" x14ac:dyDescent="0.2">
      <c r="A7" s="60" t="s">
        <v>32</v>
      </c>
      <c r="B7" s="12" t="s">
        <v>33</v>
      </c>
      <c r="C7" s="250" t="s">
        <v>141</v>
      </c>
      <c r="D7" s="251"/>
      <c r="E7" s="62" t="s">
        <v>4</v>
      </c>
      <c r="F7" s="62" t="s">
        <v>140</v>
      </c>
      <c r="G7" s="172" t="s">
        <v>154</v>
      </c>
      <c r="H7" s="6"/>
      <c r="I7" s="6"/>
      <c r="J7" s="220" t="s">
        <v>114</v>
      </c>
      <c r="K7" s="183">
        <v>45324</v>
      </c>
      <c r="L7" s="6"/>
      <c r="M7" s="6"/>
    </row>
    <row r="8" spans="1:16" ht="15" customHeight="1" x14ac:dyDescent="0.2">
      <c r="A8" s="63"/>
      <c r="B8" s="11"/>
      <c r="C8" s="11"/>
      <c r="D8" s="11"/>
      <c r="E8" s="5"/>
      <c r="F8" s="6"/>
      <c r="G8" s="173"/>
      <c r="H8" s="6"/>
      <c r="I8" s="6"/>
      <c r="J8" s="220" t="s">
        <v>115</v>
      </c>
      <c r="K8" s="20" t="s">
        <v>190</v>
      </c>
      <c r="L8" s="6"/>
      <c r="M8" s="6"/>
    </row>
    <row r="9" spans="1:16" ht="15" customHeight="1" x14ac:dyDescent="0.2">
      <c r="A9" s="6"/>
      <c r="B9" s="6"/>
      <c r="C9" s="6"/>
      <c r="D9" s="6"/>
      <c r="E9" s="5"/>
      <c r="F9" s="6"/>
      <c r="G9" s="5"/>
      <c r="H9" s="6"/>
      <c r="I9" s="6"/>
      <c r="J9" s="220" t="s">
        <v>114</v>
      </c>
      <c r="K9" s="183">
        <v>45325</v>
      </c>
      <c r="L9" s="6"/>
      <c r="M9" s="6"/>
    </row>
    <row r="10" spans="1:16" s="6" customFormat="1" ht="15" customHeight="1" thickBot="1" x14ac:dyDescent="0.25">
      <c r="A10" s="51" t="s">
        <v>5</v>
      </c>
      <c r="B10" s="93" t="s">
        <v>25</v>
      </c>
      <c r="C10" s="52"/>
      <c r="D10" s="53"/>
      <c r="E10" s="53"/>
      <c r="F10" s="54" t="s">
        <v>6</v>
      </c>
      <c r="G10" s="56" t="s">
        <v>161</v>
      </c>
      <c r="H10" s="53"/>
      <c r="I10" s="53"/>
      <c r="J10" s="53"/>
      <c r="K10" s="53"/>
      <c r="L10" s="53"/>
      <c r="M10" s="53"/>
      <c r="N10" s="186" t="s">
        <v>179</v>
      </c>
      <c r="O10" s="186"/>
      <c r="P10" s="186"/>
    </row>
    <row r="11" spans="1:16" ht="17.25" customHeight="1" x14ac:dyDescent="0.2">
      <c r="A11" s="256" t="s">
        <v>7</v>
      </c>
      <c r="B11" s="257"/>
      <c r="C11" s="257"/>
      <c r="D11" s="257"/>
      <c r="E11" s="257"/>
      <c r="F11" s="257"/>
      <c r="G11" s="64"/>
      <c r="H11" s="65"/>
      <c r="I11" s="258" t="s">
        <v>8</v>
      </c>
      <c r="J11" s="258"/>
      <c r="K11" s="258"/>
      <c r="L11" s="258"/>
      <c r="M11" s="259"/>
      <c r="N11" s="187" t="s">
        <v>180</v>
      </c>
      <c r="O11" s="187"/>
      <c r="P11" s="187"/>
    </row>
    <row r="12" spans="1:16" s="7" customFormat="1" ht="24.75" customHeight="1" thickBot="1" x14ac:dyDescent="0.25">
      <c r="A12" s="43" t="s">
        <v>9</v>
      </c>
      <c r="B12" s="43" t="s">
        <v>10</v>
      </c>
      <c r="C12" s="44" t="s">
        <v>11</v>
      </c>
      <c r="D12" s="43" t="s">
        <v>12</v>
      </c>
      <c r="E12" s="43" t="s">
        <v>13</v>
      </c>
      <c r="F12" s="43" t="s">
        <v>167</v>
      </c>
      <c r="G12" s="45" t="s">
        <v>14</v>
      </c>
      <c r="H12" s="46" t="s">
        <v>15</v>
      </c>
      <c r="I12" s="47" t="s">
        <v>10</v>
      </c>
      <c r="J12" s="43" t="s">
        <v>11</v>
      </c>
      <c r="K12" s="43" t="s">
        <v>16</v>
      </c>
      <c r="L12" s="45" t="s">
        <v>14</v>
      </c>
      <c r="M12" s="44" t="s">
        <v>15</v>
      </c>
    </row>
    <row r="13" spans="1:16" ht="24.75" customHeight="1" x14ac:dyDescent="0.2">
      <c r="A13" s="26" t="s">
        <v>54</v>
      </c>
      <c r="B13" s="59" t="s">
        <v>21</v>
      </c>
      <c r="C13" s="57" t="s">
        <v>35</v>
      </c>
      <c r="D13" s="66" t="s">
        <v>24</v>
      </c>
      <c r="E13" s="59">
        <v>89.14</v>
      </c>
      <c r="F13" s="15" t="s">
        <v>164</v>
      </c>
      <c r="G13" s="5">
        <v>1160</v>
      </c>
      <c r="H13" s="67" t="s">
        <v>17</v>
      </c>
      <c r="I13" s="68"/>
      <c r="J13" s="59"/>
      <c r="K13" s="59"/>
      <c r="L13" s="5"/>
      <c r="M13" s="20"/>
      <c r="N13" s="182"/>
      <c r="O13" s="13"/>
      <c r="P13" s="9"/>
    </row>
    <row r="14" spans="1:16" ht="18" customHeight="1" x14ac:dyDescent="0.2">
      <c r="A14" s="69" t="s">
        <v>19</v>
      </c>
      <c r="B14" s="70"/>
      <c r="C14" s="70"/>
      <c r="D14" s="70"/>
      <c r="E14" s="71"/>
      <c r="F14" s="72"/>
      <c r="G14" s="21" t="s">
        <v>178</v>
      </c>
      <c r="H14" s="73" t="s">
        <v>160</v>
      </c>
      <c r="I14" s="74"/>
      <c r="J14" s="62"/>
      <c r="K14" s="62"/>
      <c r="L14" s="21"/>
      <c r="M14" s="174"/>
      <c r="N14" s="182"/>
    </row>
    <row r="15" spans="1:16" ht="18" customHeight="1" x14ac:dyDescent="0.2">
      <c r="A15" s="58" t="s">
        <v>37</v>
      </c>
      <c r="B15" s="59" t="s">
        <v>36</v>
      </c>
      <c r="C15" s="57" t="s">
        <v>47</v>
      </c>
      <c r="D15" s="66" t="s">
        <v>38</v>
      </c>
      <c r="E15" s="75">
        <v>36.5</v>
      </c>
      <c r="F15" s="59"/>
      <c r="G15" s="94" t="s">
        <v>39</v>
      </c>
      <c r="H15" s="95"/>
      <c r="I15" s="68"/>
      <c r="J15" s="59"/>
      <c r="K15" s="59"/>
      <c r="L15" s="94"/>
      <c r="M15" s="175"/>
      <c r="N15" s="176"/>
      <c r="O15" s="13"/>
      <c r="P15" s="9"/>
    </row>
    <row r="16" spans="1:16" ht="18" customHeight="1" x14ac:dyDescent="0.2">
      <c r="A16" s="69" t="s">
        <v>19</v>
      </c>
      <c r="B16" s="70"/>
      <c r="C16" s="70"/>
      <c r="D16" s="70"/>
      <c r="E16" s="71"/>
      <c r="F16" s="72"/>
      <c r="G16" s="21" t="s">
        <v>159</v>
      </c>
      <c r="H16" s="73" t="s">
        <v>160</v>
      </c>
      <c r="I16" s="74"/>
      <c r="J16" s="62"/>
      <c r="K16" s="62"/>
      <c r="L16" s="21"/>
      <c r="M16" s="174"/>
      <c r="N16" s="182"/>
    </row>
    <row r="17" spans="1:15" ht="8.1" customHeight="1" x14ac:dyDescent="0.2">
      <c r="A17" s="38"/>
      <c r="B17" s="6"/>
      <c r="C17" s="6"/>
      <c r="D17" s="6"/>
      <c r="E17" s="6"/>
      <c r="F17" s="6"/>
      <c r="G17" s="5"/>
      <c r="H17" s="20"/>
      <c r="I17" s="11"/>
      <c r="J17" s="11"/>
      <c r="K17" s="11"/>
      <c r="L17" s="11"/>
      <c r="M17" s="11"/>
    </row>
    <row r="18" spans="1:15" ht="8.1" customHeight="1" x14ac:dyDescent="0.2">
      <c r="A18" s="261"/>
      <c r="B18" s="261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1"/>
    </row>
    <row r="19" spans="1:15" ht="8.1" customHeight="1" x14ac:dyDescent="0.2">
      <c r="A19" s="6"/>
      <c r="B19" s="6"/>
      <c r="C19" s="6"/>
      <c r="D19" s="6"/>
      <c r="E19" s="5"/>
      <c r="F19" s="6"/>
      <c r="G19" s="5"/>
      <c r="H19" s="20"/>
      <c r="I19" s="11"/>
      <c r="J19" s="11"/>
      <c r="K19" s="11"/>
      <c r="L19" s="11"/>
      <c r="M19" s="11"/>
    </row>
    <row r="20" spans="1:15" s="195" customFormat="1" ht="17.25" customHeight="1" thickBot="1" x14ac:dyDescent="0.25">
      <c r="A20" s="188" t="s">
        <v>5</v>
      </c>
      <c r="B20" s="189" t="s">
        <v>27</v>
      </c>
      <c r="C20" s="190"/>
      <c r="D20" s="191"/>
      <c r="E20" s="191"/>
      <c r="F20" s="192" t="s">
        <v>6</v>
      </c>
      <c r="G20" s="193" t="s">
        <v>143</v>
      </c>
      <c r="H20" s="191"/>
      <c r="I20" s="194"/>
      <c r="J20" s="194"/>
      <c r="K20" s="194"/>
      <c r="L20" s="194"/>
      <c r="M20" s="194"/>
      <c r="N20" s="195">
        <v>160</v>
      </c>
    </row>
    <row r="21" spans="1:15" ht="15" customHeight="1" x14ac:dyDescent="0.2">
      <c r="A21" s="256" t="s">
        <v>7</v>
      </c>
      <c r="B21" s="257"/>
      <c r="C21" s="257"/>
      <c r="D21" s="257"/>
      <c r="E21" s="257"/>
      <c r="F21" s="257"/>
      <c r="G21" s="64"/>
      <c r="H21" s="65"/>
      <c r="I21" s="257" t="s">
        <v>8</v>
      </c>
      <c r="J21" s="257"/>
      <c r="K21" s="257"/>
      <c r="L21" s="257"/>
      <c r="M21" s="268"/>
    </row>
    <row r="22" spans="1:15" s="7" customFormat="1" ht="24.75" customHeight="1" thickBot="1" x14ac:dyDescent="0.25">
      <c r="A22" s="43" t="s">
        <v>9</v>
      </c>
      <c r="B22" s="43" t="s">
        <v>10</v>
      </c>
      <c r="C22" s="44" t="s">
        <v>11</v>
      </c>
      <c r="D22" s="43" t="s">
        <v>12</v>
      </c>
      <c r="E22" s="43" t="s">
        <v>13</v>
      </c>
      <c r="F22" s="43" t="s">
        <v>167</v>
      </c>
      <c r="G22" s="45" t="s">
        <v>14</v>
      </c>
      <c r="H22" s="46" t="s">
        <v>15</v>
      </c>
      <c r="I22" s="47" t="s">
        <v>10</v>
      </c>
      <c r="J22" s="43" t="s">
        <v>11</v>
      </c>
      <c r="K22" s="43" t="s">
        <v>16</v>
      </c>
      <c r="L22" s="45" t="s">
        <v>14</v>
      </c>
      <c r="M22" s="44" t="s">
        <v>15</v>
      </c>
      <c r="N22" s="7" t="s">
        <v>183</v>
      </c>
    </row>
    <row r="23" spans="1:15" s="7" customFormat="1" ht="24.75" customHeight="1" x14ac:dyDescent="0.2">
      <c r="A23" s="25" t="s">
        <v>40</v>
      </c>
      <c r="B23" s="59" t="s">
        <v>21</v>
      </c>
      <c r="C23" s="57" t="s">
        <v>41</v>
      </c>
      <c r="D23" s="66" t="s">
        <v>22</v>
      </c>
      <c r="E23" s="59">
        <v>214.5</v>
      </c>
      <c r="F23" s="15" t="s">
        <v>166</v>
      </c>
      <c r="G23" s="5">
        <v>12.7</v>
      </c>
      <c r="H23" s="67" t="s">
        <v>18</v>
      </c>
      <c r="I23" s="16" t="s">
        <v>181</v>
      </c>
      <c r="J23" s="15" t="s">
        <v>41</v>
      </c>
      <c r="K23" s="15" t="s">
        <v>182</v>
      </c>
      <c r="L23" s="17">
        <v>12.76</v>
      </c>
      <c r="M23" s="18" t="s">
        <v>18</v>
      </c>
    </row>
    <row r="24" spans="1:15" ht="24.75" customHeight="1" x14ac:dyDescent="0.2">
      <c r="A24" s="69" t="s">
        <v>19</v>
      </c>
      <c r="B24" s="70"/>
      <c r="C24" s="70"/>
      <c r="D24" s="70"/>
      <c r="E24" s="71"/>
      <c r="F24" s="72"/>
      <c r="G24" s="21" t="s">
        <v>144</v>
      </c>
      <c r="H24" s="73" t="s">
        <v>17</v>
      </c>
      <c r="I24" s="76"/>
      <c r="J24" s="71"/>
      <c r="K24" s="71"/>
      <c r="L24" s="77">
        <v>300</v>
      </c>
      <c r="M24" s="72" t="s">
        <v>17</v>
      </c>
    </row>
    <row r="25" spans="1:15" ht="24.75" customHeight="1" x14ac:dyDescent="0.2">
      <c r="A25" s="170" t="s">
        <v>150</v>
      </c>
      <c r="B25" s="6"/>
      <c r="C25" s="6"/>
      <c r="D25" s="6"/>
      <c r="E25" s="6"/>
      <c r="F25" s="6"/>
      <c r="G25" s="5"/>
      <c r="H25" s="20"/>
      <c r="I25" s="6"/>
      <c r="J25" s="6"/>
      <c r="K25" s="6"/>
      <c r="L25" s="6"/>
      <c r="M25" s="6"/>
    </row>
    <row r="26" spans="1:15" ht="8.1" customHeight="1" x14ac:dyDescent="0.2">
      <c r="A26" s="38"/>
      <c r="B26" s="6"/>
      <c r="C26" s="6"/>
      <c r="D26" s="6"/>
      <c r="E26" s="6"/>
      <c r="F26" s="6"/>
      <c r="G26" s="5"/>
      <c r="H26" s="20"/>
      <c r="I26" s="6"/>
      <c r="J26" s="6"/>
      <c r="K26" s="6"/>
      <c r="L26" s="6"/>
      <c r="M26" s="6"/>
    </row>
    <row r="27" spans="1:15" ht="8.1" customHeight="1" x14ac:dyDescent="0.2">
      <c r="A27" s="261"/>
      <c r="B27" s="261"/>
      <c r="C27" s="261"/>
      <c r="D27" s="261"/>
      <c r="E27" s="261"/>
      <c r="F27" s="261"/>
      <c r="G27" s="261"/>
      <c r="H27" s="261"/>
      <c r="I27" s="261"/>
      <c r="J27" s="261"/>
      <c r="K27" s="261"/>
      <c r="L27" s="261"/>
      <c r="M27" s="261"/>
    </row>
    <row r="28" spans="1:15" ht="8.1" customHeight="1" x14ac:dyDescent="0.2">
      <c r="A28" s="6"/>
      <c r="B28" s="6"/>
      <c r="C28" s="6"/>
      <c r="D28" s="6"/>
      <c r="E28" s="5"/>
      <c r="F28" s="6"/>
      <c r="G28" s="5"/>
      <c r="H28" s="20"/>
      <c r="I28" s="6"/>
      <c r="J28" s="6"/>
      <c r="K28" s="6"/>
      <c r="L28" s="6"/>
      <c r="M28" s="6"/>
    </row>
    <row r="29" spans="1:15" ht="15" customHeight="1" thickBot="1" x14ac:dyDescent="0.25">
      <c r="A29" s="51" t="s">
        <v>5</v>
      </c>
      <c r="B29" s="55" t="s">
        <v>30</v>
      </c>
      <c r="C29" s="52"/>
      <c r="D29" s="53"/>
      <c r="E29" s="53"/>
      <c r="F29" s="54" t="s">
        <v>6</v>
      </c>
      <c r="G29" s="56" t="s">
        <v>176</v>
      </c>
      <c r="H29" s="140" t="s">
        <v>177</v>
      </c>
      <c r="I29" s="53"/>
      <c r="J29" s="53"/>
      <c r="K29" s="53"/>
      <c r="L29" s="53"/>
      <c r="M29" s="53"/>
    </row>
    <row r="30" spans="1:15" ht="15" customHeight="1" x14ac:dyDescent="0.2">
      <c r="A30" s="256" t="s">
        <v>7</v>
      </c>
      <c r="B30" s="257"/>
      <c r="C30" s="257"/>
      <c r="D30" s="257"/>
      <c r="E30" s="257"/>
      <c r="F30" s="257"/>
      <c r="G30" s="64"/>
      <c r="H30" s="65"/>
      <c r="I30" s="258" t="s">
        <v>8</v>
      </c>
      <c r="J30" s="258"/>
      <c r="K30" s="258"/>
      <c r="L30" s="258"/>
      <c r="M30" s="259"/>
    </row>
    <row r="31" spans="1:15" ht="24.75" customHeight="1" thickBot="1" x14ac:dyDescent="0.25">
      <c r="A31" s="43" t="s">
        <v>9</v>
      </c>
      <c r="B31" s="43" t="s">
        <v>10</v>
      </c>
      <c r="C31" s="44" t="s">
        <v>11</v>
      </c>
      <c r="D31" s="43" t="s">
        <v>12</v>
      </c>
      <c r="E31" s="43" t="s">
        <v>13</v>
      </c>
      <c r="F31" s="43" t="s">
        <v>167</v>
      </c>
      <c r="G31" s="45" t="s">
        <v>14</v>
      </c>
      <c r="H31" s="46" t="s">
        <v>15</v>
      </c>
      <c r="I31" s="47" t="s">
        <v>10</v>
      </c>
      <c r="J31" s="43" t="s">
        <v>11</v>
      </c>
      <c r="K31" s="43" t="s">
        <v>16</v>
      </c>
      <c r="L31" s="45" t="s">
        <v>14</v>
      </c>
      <c r="M31" s="44" t="s">
        <v>15</v>
      </c>
      <c r="O31" s="14"/>
    </row>
    <row r="32" spans="1:15" ht="27.75" customHeight="1" x14ac:dyDescent="0.2">
      <c r="A32" s="25" t="s">
        <v>74</v>
      </c>
      <c r="B32" s="11" t="s">
        <v>157</v>
      </c>
      <c r="C32" s="11" t="s">
        <v>158</v>
      </c>
      <c r="D32" s="11" t="s">
        <v>78</v>
      </c>
      <c r="E32" s="57">
        <v>371.14</v>
      </c>
      <c r="F32" s="18" t="s">
        <v>162</v>
      </c>
      <c r="G32" s="1">
        <v>37.11</v>
      </c>
      <c r="H32" s="67" t="s">
        <v>18</v>
      </c>
      <c r="I32" s="57"/>
      <c r="J32" s="59"/>
      <c r="K32" s="59"/>
      <c r="L32" s="8"/>
      <c r="M32" s="57"/>
      <c r="N32" s="6"/>
      <c r="O32" s="130"/>
    </row>
    <row r="33" spans="1:17" ht="18.75" customHeight="1" x14ac:dyDescent="0.2">
      <c r="A33" s="24" t="s">
        <v>19</v>
      </c>
      <c r="B33" s="11" t="s">
        <v>36</v>
      </c>
      <c r="C33" s="11"/>
      <c r="D33" s="11"/>
      <c r="E33" s="57"/>
      <c r="F33" s="57"/>
      <c r="G33" s="2">
        <v>20</v>
      </c>
      <c r="H33" s="67" t="s">
        <v>17</v>
      </c>
      <c r="I33" s="57"/>
      <c r="J33" s="59"/>
      <c r="K33" s="59"/>
      <c r="L33" s="8"/>
      <c r="M33" s="57"/>
      <c r="O33" s="130"/>
      <c r="Q33" s="2"/>
    </row>
    <row r="34" spans="1:17" ht="24.75" customHeight="1" x14ac:dyDescent="0.2">
      <c r="A34" s="181" t="s">
        <v>173</v>
      </c>
      <c r="B34" s="11"/>
      <c r="C34" s="11"/>
      <c r="D34" s="11"/>
      <c r="E34" s="57"/>
      <c r="F34" s="57"/>
      <c r="H34" s="67"/>
      <c r="I34" s="57"/>
      <c r="J34" s="59"/>
      <c r="K34" s="59"/>
      <c r="L34" s="8"/>
      <c r="M34" s="57"/>
      <c r="O34" s="130"/>
      <c r="Q34" s="2"/>
    </row>
    <row r="35" spans="1:17" ht="24.75" customHeight="1" x14ac:dyDescent="0.2">
      <c r="A35" s="24" t="s">
        <v>45</v>
      </c>
      <c r="B35" s="11" t="s">
        <v>21</v>
      </c>
      <c r="C35" s="11" t="s">
        <v>46</v>
      </c>
      <c r="D35" s="11" t="s">
        <v>22</v>
      </c>
      <c r="E35" s="57">
        <v>94.1</v>
      </c>
      <c r="F35" s="18" t="s">
        <v>163</v>
      </c>
      <c r="G35" s="1">
        <v>53.33</v>
      </c>
      <c r="H35" s="67" t="s">
        <v>18</v>
      </c>
      <c r="I35" s="57"/>
      <c r="J35" s="59"/>
      <c r="K35" s="59"/>
      <c r="L35" s="8"/>
      <c r="M35" s="57"/>
      <c r="O35" s="130"/>
      <c r="Q35" s="2"/>
    </row>
    <row r="36" spans="1:17" ht="24.75" customHeight="1" x14ac:dyDescent="0.2">
      <c r="A36" s="181" t="s">
        <v>174</v>
      </c>
      <c r="B36" s="11"/>
      <c r="C36" s="11"/>
      <c r="D36" s="11"/>
      <c r="E36" s="57"/>
      <c r="F36" s="18"/>
      <c r="G36" s="1"/>
      <c r="H36" s="67"/>
      <c r="I36" s="57"/>
      <c r="J36" s="59"/>
      <c r="K36" s="59"/>
      <c r="L36" s="8"/>
      <c r="M36" s="57"/>
      <c r="O36" s="130"/>
    </row>
    <row r="37" spans="1:17" ht="24.75" customHeight="1" x14ac:dyDescent="0.2">
      <c r="A37" s="23" t="s">
        <v>168</v>
      </c>
      <c r="B37" s="11"/>
      <c r="C37" s="11"/>
      <c r="D37" s="11"/>
      <c r="E37" s="57"/>
      <c r="F37" s="57"/>
      <c r="G37" s="1"/>
      <c r="H37" s="67"/>
      <c r="I37" s="57"/>
      <c r="J37" s="59"/>
      <c r="K37" s="59"/>
      <c r="L37" s="8"/>
      <c r="M37" s="57"/>
      <c r="O37" s="130"/>
    </row>
    <row r="38" spans="1:17" ht="42.75" customHeight="1" x14ac:dyDescent="0.2">
      <c r="A38" s="24" t="s">
        <v>42</v>
      </c>
      <c r="B38" s="17" t="s">
        <v>170</v>
      </c>
      <c r="C38" s="17" t="s">
        <v>171</v>
      </c>
      <c r="D38" s="11" t="s">
        <v>24</v>
      </c>
      <c r="E38" s="18" t="s">
        <v>172</v>
      </c>
      <c r="F38" s="180" t="s">
        <v>165</v>
      </c>
      <c r="G38" s="2" t="s">
        <v>169</v>
      </c>
      <c r="H38" s="67" t="s">
        <v>142</v>
      </c>
      <c r="I38" s="57"/>
      <c r="J38" s="59"/>
      <c r="K38" s="59"/>
      <c r="L38" s="8"/>
      <c r="M38" s="57"/>
      <c r="O38" s="177"/>
      <c r="Q38" s="2"/>
    </row>
    <row r="39" spans="1:17" ht="24.75" customHeight="1" x14ac:dyDescent="0.2">
      <c r="A39" s="69" t="s">
        <v>19</v>
      </c>
      <c r="B39" s="78" t="s">
        <v>36</v>
      </c>
      <c r="C39" s="78"/>
      <c r="D39" s="78"/>
      <c r="E39" s="61"/>
      <c r="F39" s="61"/>
      <c r="G39" s="178" t="s">
        <v>175</v>
      </c>
      <c r="H39" s="73" t="s">
        <v>17</v>
      </c>
      <c r="I39" s="61"/>
      <c r="J39" s="62"/>
      <c r="K39" s="62"/>
      <c r="L39" s="12"/>
      <c r="M39" s="61"/>
      <c r="O39" s="177"/>
      <c r="Q39" s="2"/>
    </row>
    <row r="40" spans="1:17" ht="15" customHeight="1" x14ac:dyDescent="0.2">
      <c r="A40" s="28" t="s">
        <v>149</v>
      </c>
      <c r="B40" s="11"/>
      <c r="C40" s="11"/>
      <c r="D40" s="11"/>
      <c r="E40" s="11"/>
      <c r="F40" s="11"/>
      <c r="G40" s="5"/>
      <c r="H40" s="20"/>
      <c r="I40" s="11"/>
      <c r="J40" s="11"/>
      <c r="K40" s="11"/>
      <c r="L40" s="11"/>
      <c r="M40" s="11"/>
      <c r="O40" s="13"/>
    </row>
    <row r="41" spans="1:17" ht="8.1" customHeight="1" x14ac:dyDescent="0.2">
      <c r="A41" s="28"/>
      <c r="B41" s="11"/>
      <c r="C41" s="11"/>
      <c r="D41" s="11"/>
      <c r="E41" s="11"/>
      <c r="F41" s="11"/>
      <c r="G41" s="5"/>
      <c r="H41" s="20"/>
      <c r="I41" s="11"/>
      <c r="J41" s="11"/>
      <c r="K41" s="11"/>
      <c r="L41" s="11"/>
      <c r="M41" s="11"/>
      <c r="O41" s="13"/>
    </row>
    <row r="42" spans="1:17" ht="8.1" customHeight="1" x14ac:dyDescent="0.2">
      <c r="A42" s="261"/>
      <c r="B42" s="261"/>
      <c r="C42" s="261"/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O42" s="13"/>
    </row>
    <row r="43" spans="1:17" ht="8.1" customHeight="1" x14ac:dyDescent="0.2">
      <c r="A43" s="38"/>
      <c r="B43" s="6"/>
      <c r="C43" s="6"/>
      <c r="D43" s="6"/>
      <c r="E43" s="6"/>
      <c r="F43" s="6"/>
      <c r="G43" s="5"/>
      <c r="H43" s="20"/>
      <c r="I43" s="11"/>
      <c r="J43" s="11"/>
      <c r="K43" s="11"/>
      <c r="L43" s="11"/>
      <c r="M43" s="11"/>
    </row>
    <row r="44" spans="1:17" ht="15" customHeight="1" thickBot="1" x14ac:dyDescent="0.25">
      <c r="A44" s="51" t="s">
        <v>5</v>
      </c>
      <c r="B44" s="55" t="s">
        <v>32</v>
      </c>
      <c r="C44" s="52"/>
      <c r="D44" s="53"/>
      <c r="E44" s="53"/>
      <c r="F44" s="54" t="s">
        <v>6</v>
      </c>
      <c r="G44" s="56" t="s">
        <v>156</v>
      </c>
      <c r="H44" s="53"/>
      <c r="I44" s="53"/>
      <c r="J44" s="53"/>
      <c r="K44" s="53"/>
      <c r="L44" s="53"/>
      <c r="M44" s="53"/>
    </row>
    <row r="45" spans="1:17" ht="15" customHeight="1" x14ac:dyDescent="0.2">
      <c r="A45" s="256" t="s">
        <v>7</v>
      </c>
      <c r="B45" s="257"/>
      <c r="C45" s="257"/>
      <c r="D45" s="257"/>
      <c r="E45" s="257"/>
      <c r="F45" s="257"/>
      <c r="G45" s="64"/>
      <c r="H45" s="65"/>
      <c r="I45" s="258" t="s">
        <v>8</v>
      </c>
      <c r="J45" s="258"/>
      <c r="K45" s="258"/>
      <c r="L45" s="258"/>
      <c r="M45" s="259"/>
    </row>
    <row r="46" spans="1:17" ht="24.75" customHeight="1" thickBot="1" x14ac:dyDescent="0.25">
      <c r="A46" s="43" t="s">
        <v>9</v>
      </c>
      <c r="B46" s="43" t="s">
        <v>10</v>
      </c>
      <c r="C46" s="44" t="s">
        <v>11</v>
      </c>
      <c r="D46" s="43" t="s">
        <v>12</v>
      </c>
      <c r="E46" s="43" t="s">
        <v>13</v>
      </c>
      <c r="F46" s="43" t="s">
        <v>167</v>
      </c>
      <c r="G46" s="45" t="s">
        <v>14</v>
      </c>
      <c r="H46" s="46" t="s">
        <v>15</v>
      </c>
      <c r="I46" s="47" t="s">
        <v>10</v>
      </c>
      <c r="J46" s="43" t="s">
        <v>11</v>
      </c>
      <c r="K46" s="43" t="s">
        <v>16</v>
      </c>
      <c r="L46" s="45" t="s">
        <v>14</v>
      </c>
      <c r="M46" s="44" t="s">
        <v>15</v>
      </c>
      <c r="N46" s="266" t="s">
        <v>184</v>
      </c>
      <c r="O46" s="267"/>
      <c r="P46" s="267"/>
      <c r="Q46" s="267"/>
    </row>
    <row r="47" spans="1:17" ht="24.75" customHeight="1" x14ac:dyDescent="0.2">
      <c r="A47" s="131" t="s">
        <v>19</v>
      </c>
      <c r="B47" s="132" t="s">
        <v>36</v>
      </c>
      <c r="C47" s="132"/>
      <c r="D47" s="132"/>
      <c r="E47" s="133"/>
      <c r="F47" s="134"/>
      <c r="G47" s="135">
        <v>5000</v>
      </c>
      <c r="H47" s="136" t="s">
        <v>17</v>
      </c>
      <c r="I47" s="137"/>
      <c r="J47" s="91"/>
      <c r="K47" s="91"/>
      <c r="L47" s="138"/>
      <c r="M47" s="139"/>
      <c r="N47" s="6"/>
      <c r="O47" s="6"/>
    </row>
    <row r="48" spans="1:17" ht="24.75" customHeight="1" x14ac:dyDescent="0.2">
      <c r="A48" s="168" t="s">
        <v>147</v>
      </c>
      <c r="B48" s="70" t="s">
        <v>36</v>
      </c>
      <c r="C48" s="12" t="s">
        <v>47</v>
      </c>
      <c r="D48" s="70" t="s">
        <v>78</v>
      </c>
      <c r="E48" s="71"/>
      <c r="F48" s="179">
        <v>2.1999999999999999E-5</v>
      </c>
      <c r="G48" s="21">
        <v>44</v>
      </c>
      <c r="H48" s="73" t="s">
        <v>17</v>
      </c>
      <c r="I48" s="74"/>
      <c r="J48" s="62"/>
      <c r="K48" s="62"/>
      <c r="L48" s="12"/>
      <c r="M48" s="61"/>
      <c r="N48" s="6"/>
      <c r="O48" s="6"/>
    </row>
    <row r="49" spans="1:15" ht="8.1" customHeight="1" x14ac:dyDescent="0.2">
      <c r="A49" s="38"/>
      <c r="B49" s="6"/>
      <c r="C49" s="11"/>
      <c r="D49" s="6"/>
      <c r="E49" s="6"/>
      <c r="F49" s="6"/>
      <c r="G49" s="5"/>
      <c r="H49" s="20"/>
      <c r="I49" s="11"/>
      <c r="J49" s="11"/>
      <c r="K49" s="11"/>
      <c r="L49" s="11"/>
      <c r="M49" s="11"/>
      <c r="N49" s="6"/>
      <c r="O49" s="6"/>
    </row>
    <row r="50" spans="1:15" ht="8.1" customHeight="1" x14ac:dyDescent="0.2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6"/>
      <c r="O50" s="6"/>
    </row>
    <row r="51" spans="1:15" ht="8.1" customHeight="1" x14ac:dyDescent="0.2">
      <c r="A51" s="38"/>
      <c r="B51" s="6"/>
      <c r="C51" s="6"/>
      <c r="D51" s="6"/>
      <c r="E51" s="6"/>
      <c r="F51" s="6"/>
      <c r="G51" s="5"/>
      <c r="H51" s="20"/>
      <c r="I51" s="11"/>
      <c r="J51" s="11"/>
      <c r="K51" s="11"/>
      <c r="L51" s="11"/>
      <c r="M51" s="11"/>
      <c r="N51" s="6"/>
      <c r="O51" s="6"/>
    </row>
    <row r="52" spans="1:15" ht="24.75" customHeight="1" thickBot="1" x14ac:dyDescent="0.25">
      <c r="A52" s="51" t="s">
        <v>5</v>
      </c>
      <c r="B52" s="93" t="s">
        <v>137</v>
      </c>
      <c r="C52" s="52"/>
      <c r="D52" s="53"/>
      <c r="E52" s="53"/>
      <c r="F52" s="54" t="s">
        <v>6</v>
      </c>
      <c r="G52" s="31" t="s">
        <v>43</v>
      </c>
      <c r="H52" s="53"/>
      <c r="I52" s="53"/>
      <c r="J52" s="53"/>
      <c r="K52" s="53"/>
      <c r="L52" s="53"/>
      <c r="M52" s="53"/>
      <c r="N52" s="6"/>
      <c r="O52" s="6"/>
    </row>
    <row r="53" spans="1:15" ht="24.75" customHeight="1" x14ac:dyDescent="0.2">
      <c r="A53" s="256" t="s">
        <v>7</v>
      </c>
      <c r="B53" s="257"/>
      <c r="C53" s="257"/>
      <c r="D53" s="257"/>
      <c r="E53" s="257"/>
      <c r="F53" s="257"/>
      <c r="G53" s="64"/>
      <c r="H53" s="65"/>
      <c r="I53" s="258" t="s">
        <v>8</v>
      </c>
      <c r="J53" s="258"/>
      <c r="K53" s="258"/>
      <c r="L53" s="258"/>
      <c r="M53" s="259"/>
      <c r="N53" s="6"/>
      <c r="O53" s="6"/>
    </row>
    <row r="54" spans="1:15" ht="24.75" customHeight="1" thickBot="1" x14ac:dyDescent="0.25">
      <c r="A54" s="43" t="s">
        <v>9</v>
      </c>
      <c r="B54" s="43" t="s">
        <v>10</v>
      </c>
      <c r="C54" s="44" t="s">
        <v>11</v>
      </c>
      <c r="D54" s="43" t="s">
        <v>12</v>
      </c>
      <c r="E54" s="43" t="s">
        <v>13</v>
      </c>
      <c r="F54" s="43" t="s">
        <v>167</v>
      </c>
      <c r="G54" s="45" t="s">
        <v>14</v>
      </c>
      <c r="H54" s="46" t="s">
        <v>15</v>
      </c>
      <c r="I54" s="47" t="s">
        <v>10</v>
      </c>
      <c r="J54" s="43" t="s">
        <v>11</v>
      </c>
      <c r="K54" s="43" t="s">
        <v>16</v>
      </c>
      <c r="L54" s="45" t="s">
        <v>14</v>
      </c>
      <c r="M54" s="44" t="s">
        <v>15</v>
      </c>
      <c r="N54" s="6"/>
      <c r="O54" s="6"/>
    </row>
    <row r="55" spans="1:15" ht="24.75" customHeight="1" x14ac:dyDescent="0.2">
      <c r="A55" s="131" t="s">
        <v>44</v>
      </c>
      <c r="B55" s="138" t="s">
        <v>79</v>
      </c>
      <c r="C55" s="138" t="s">
        <v>101</v>
      </c>
      <c r="D55" s="138" t="s">
        <v>102</v>
      </c>
      <c r="E55" s="91">
        <v>534.4</v>
      </c>
      <c r="F55" s="169" t="s">
        <v>138</v>
      </c>
      <c r="G55" s="135">
        <v>1.25</v>
      </c>
      <c r="H55" s="136" t="s">
        <v>18</v>
      </c>
      <c r="I55" s="137"/>
      <c r="J55" s="91"/>
      <c r="K55" s="91"/>
      <c r="L55" s="138"/>
      <c r="M55" s="139"/>
      <c r="N55" s="6"/>
      <c r="O55" s="6"/>
    </row>
    <row r="56" spans="1:15" ht="24.75" customHeight="1" x14ac:dyDescent="0.2">
      <c r="A56" s="24" t="s">
        <v>104</v>
      </c>
      <c r="B56" s="8" t="s">
        <v>146</v>
      </c>
      <c r="C56" s="8" t="s">
        <v>145</v>
      </c>
      <c r="D56" s="8" t="s">
        <v>24</v>
      </c>
      <c r="E56" s="59">
        <v>60.05</v>
      </c>
      <c r="F56" s="57" t="s">
        <v>105</v>
      </c>
      <c r="G56" s="5">
        <v>1.25</v>
      </c>
      <c r="H56" s="67" t="s">
        <v>17</v>
      </c>
      <c r="I56" s="68"/>
      <c r="J56" s="59"/>
      <c r="K56" s="59"/>
      <c r="L56" s="8"/>
      <c r="M56" s="57"/>
      <c r="N56" s="6"/>
      <c r="O56" s="6"/>
    </row>
    <row r="57" spans="1:15" ht="24.75" customHeight="1" x14ac:dyDescent="0.2">
      <c r="A57" s="69" t="s">
        <v>19</v>
      </c>
      <c r="B57" s="12" t="s">
        <v>36</v>
      </c>
      <c r="C57" s="12"/>
      <c r="D57" s="12"/>
      <c r="E57" s="62"/>
      <c r="F57" s="61"/>
      <c r="G57" s="21" t="s">
        <v>103</v>
      </c>
      <c r="H57" s="73" t="s">
        <v>17</v>
      </c>
      <c r="I57" s="74"/>
      <c r="J57" s="62"/>
      <c r="K57" s="62"/>
      <c r="L57" s="12"/>
      <c r="M57" s="61"/>
      <c r="N57" s="6"/>
      <c r="O57" s="6"/>
    </row>
    <row r="58" spans="1:15" ht="15" customHeight="1" x14ac:dyDescent="0.2">
      <c r="A58" s="147" t="s">
        <v>139</v>
      </c>
      <c r="B58" s="6"/>
      <c r="C58" s="11"/>
      <c r="D58" s="6"/>
      <c r="E58" s="6"/>
      <c r="F58" s="6"/>
      <c r="G58" s="5"/>
      <c r="H58" s="20"/>
      <c r="I58" s="11"/>
      <c r="J58" s="11"/>
      <c r="K58" s="11"/>
      <c r="L58" s="11"/>
      <c r="M58" s="11"/>
      <c r="N58" s="6"/>
      <c r="O58" s="6"/>
    </row>
    <row r="59" spans="1:15" ht="15" customHeight="1" x14ac:dyDescent="0.2">
      <c r="A59" s="38"/>
      <c r="B59" s="6"/>
      <c r="C59" s="11"/>
      <c r="D59" s="6"/>
      <c r="E59" s="6"/>
      <c r="F59" s="6"/>
      <c r="G59" s="5"/>
      <c r="H59" s="20"/>
      <c r="I59" s="11"/>
      <c r="J59" s="11"/>
      <c r="K59" s="11"/>
      <c r="L59" s="11"/>
      <c r="M59" s="11"/>
      <c r="N59" s="6"/>
      <c r="O59" s="6"/>
    </row>
    <row r="60" spans="1:15" ht="15" customHeight="1" x14ac:dyDescent="0.2">
      <c r="A60" s="38" t="s">
        <v>76</v>
      </c>
      <c r="B60" s="6"/>
      <c r="C60" s="6"/>
      <c r="D60" s="6"/>
      <c r="E60" s="6"/>
      <c r="F60" s="6"/>
      <c r="G60" s="5"/>
      <c r="H60" s="20"/>
      <c r="I60" s="11"/>
      <c r="J60" s="11"/>
      <c r="K60" s="11"/>
      <c r="L60" s="11"/>
      <c r="M60" s="11"/>
      <c r="N60" s="6"/>
      <c r="O60" s="6"/>
    </row>
    <row r="61" spans="1:15" ht="15" customHeight="1" x14ac:dyDescent="0.2">
      <c r="A61" s="38" t="s">
        <v>77</v>
      </c>
      <c r="B61" s="6"/>
      <c r="C61" s="6"/>
      <c r="D61" s="6"/>
      <c r="E61" s="6"/>
      <c r="F61" s="6"/>
      <c r="G61" s="5"/>
      <c r="H61" s="20"/>
      <c r="I61" s="11"/>
      <c r="J61" s="11"/>
      <c r="K61" s="11"/>
      <c r="L61" s="11"/>
      <c r="M61" s="11"/>
      <c r="N61" s="6"/>
      <c r="O61" s="6"/>
    </row>
    <row r="62" spans="1:15" ht="15" customHeight="1" x14ac:dyDescent="0.2">
      <c r="A62" s="10" t="s">
        <v>148</v>
      </c>
      <c r="B62" s="6"/>
      <c r="C62" s="6"/>
      <c r="D62" s="6"/>
      <c r="E62" s="6"/>
      <c r="F62" s="6"/>
      <c r="G62" s="5"/>
      <c r="H62" s="20"/>
      <c r="I62" s="11"/>
      <c r="J62" s="11"/>
      <c r="K62" s="11"/>
      <c r="L62" s="11"/>
      <c r="M62" s="11"/>
      <c r="N62" s="6"/>
      <c r="O62" s="6"/>
    </row>
    <row r="63" spans="1:15" ht="15" customHeight="1" thickBot="1" x14ac:dyDescent="0.25">
      <c r="A63" s="38"/>
      <c r="B63" s="6"/>
      <c r="C63" s="6"/>
      <c r="D63" s="6"/>
      <c r="E63" s="6"/>
      <c r="F63" s="6"/>
      <c r="G63" s="5"/>
      <c r="H63" s="20"/>
      <c r="I63" s="11"/>
      <c r="J63" s="11"/>
      <c r="K63" s="11"/>
      <c r="L63" s="11"/>
      <c r="M63" s="11"/>
      <c r="N63" s="6"/>
      <c r="O63" s="6"/>
    </row>
    <row r="64" spans="1:15" ht="5.0999999999999996" customHeight="1" thickTop="1" thickBot="1" x14ac:dyDescent="0.25">
      <c r="A64" s="88"/>
      <c r="B64" s="88"/>
      <c r="C64" s="88"/>
      <c r="D64" s="88"/>
      <c r="E64" s="89"/>
      <c r="F64" s="88"/>
      <c r="G64" s="89"/>
      <c r="H64" s="88"/>
      <c r="I64" s="88"/>
      <c r="J64" s="88"/>
      <c r="K64" s="88"/>
      <c r="L64" s="88"/>
      <c r="M64" s="88"/>
      <c r="N64" s="6"/>
      <c r="O64" s="6"/>
    </row>
    <row r="65" spans="1:15" ht="15" customHeight="1" thickTop="1" x14ac:dyDescent="0.2">
      <c r="A65" s="6"/>
      <c r="B65" s="6"/>
      <c r="C65" s="6"/>
      <c r="D65" s="6"/>
      <c r="E65" s="5"/>
      <c r="F65" s="6"/>
      <c r="G65" s="5"/>
      <c r="H65" s="6"/>
      <c r="I65" s="6"/>
      <c r="J65" s="6"/>
      <c r="K65" s="6"/>
      <c r="L65" s="6"/>
      <c r="M65" s="6"/>
      <c r="N65" s="6"/>
      <c r="O65" s="6"/>
    </row>
    <row r="66" spans="1:15" ht="15" customHeight="1" x14ac:dyDescent="0.2">
      <c r="A66" s="260" t="s">
        <v>75</v>
      </c>
      <c r="B66" s="260"/>
      <c r="C66" s="260"/>
      <c r="D66" s="260"/>
      <c r="E66" s="260"/>
      <c r="F66" s="260"/>
      <c r="G66" s="260"/>
      <c r="H66" s="260"/>
      <c r="I66" s="260"/>
      <c r="J66" s="260"/>
      <c r="K66" s="260"/>
      <c r="L66" s="260"/>
      <c r="M66" s="260"/>
      <c r="N66" s="6"/>
      <c r="O66" s="6"/>
    </row>
    <row r="67" spans="1:15" ht="15" customHeight="1" x14ac:dyDescent="0.2">
      <c r="A67" s="260"/>
      <c r="B67" s="260"/>
      <c r="C67" s="260"/>
      <c r="D67" s="260"/>
      <c r="E67" s="260"/>
      <c r="F67" s="260"/>
      <c r="G67" s="260"/>
      <c r="H67" s="260"/>
      <c r="I67" s="260"/>
      <c r="J67" s="260"/>
      <c r="K67" s="260"/>
      <c r="L67" s="260"/>
      <c r="M67" s="260"/>
      <c r="N67" s="6"/>
      <c r="O67" s="6"/>
    </row>
    <row r="68" spans="1:15" s="6" customFormat="1" ht="20.25" customHeight="1" x14ac:dyDescent="0.2">
      <c r="A68" s="10" t="s">
        <v>52</v>
      </c>
      <c r="E68" s="5"/>
      <c r="G68" s="5"/>
      <c r="H68" s="20"/>
    </row>
    <row r="69" spans="1:15" s="6" customFormat="1" ht="9" customHeight="1" x14ac:dyDescent="0.2">
      <c r="A69" s="10"/>
      <c r="E69" s="5"/>
      <c r="G69" s="5"/>
      <c r="H69" s="20"/>
    </row>
    <row r="70" spans="1:15" s="6" customFormat="1" ht="15" customHeight="1" x14ac:dyDescent="0.2">
      <c r="A70" s="10" t="s">
        <v>48</v>
      </c>
      <c r="E70" s="5"/>
      <c r="F70" s="28"/>
      <c r="G70" s="5"/>
      <c r="H70" s="20"/>
    </row>
    <row r="71" spans="1:15" s="6" customFormat="1" ht="15" customHeight="1" x14ac:dyDescent="0.2">
      <c r="A71" s="27" t="s">
        <v>50</v>
      </c>
      <c r="E71" s="5"/>
      <c r="G71" s="5"/>
      <c r="H71" s="20"/>
    </row>
    <row r="72" spans="1:15" s="6" customFormat="1" ht="15" customHeight="1" x14ac:dyDescent="0.2">
      <c r="A72" s="27" t="s">
        <v>51</v>
      </c>
      <c r="E72" s="5"/>
      <c r="G72" s="5"/>
      <c r="H72" s="20"/>
    </row>
    <row r="73" spans="1:15" s="6" customFormat="1" ht="15" customHeight="1" x14ac:dyDescent="0.2">
      <c r="A73" s="27" t="s">
        <v>49</v>
      </c>
      <c r="E73" s="5"/>
      <c r="G73" s="5"/>
      <c r="H73" s="20"/>
    </row>
    <row r="74" spans="1:15" ht="15" customHeight="1" x14ac:dyDescent="0.2">
      <c r="A74" s="22" t="s">
        <v>53</v>
      </c>
      <c r="B74" s="6"/>
      <c r="C74" s="6"/>
      <c r="D74" s="6"/>
      <c r="E74" s="5"/>
      <c r="F74" s="6"/>
      <c r="G74" s="5"/>
      <c r="H74" s="20"/>
      <c r="I74" s="6"/>
      <c r="J74" s="6"/>
      <c r="K74" s="6"/>
      <c r="L74" s="6"/>
      <c r="M74" s="6"/>
    </row>
    <row r="75" spans="1:15" x14ac:dyDescent="0.2">
      <c r="A75" s="6"/>
      <c r="B75" s="6"/>
      <c r="C75" s="6"/>
      <c r="D75" s="6"/>
      <c r="E75" s="5"/>
      <c r="F75" s="6"/>
      <c r="G75" s="5"/>
      <c r="H75" s="20"/>
      <c r="I75" s="6"/>
      <c r="J75" s="6"/>
      <c r="K75" s="6"/>
      <c r="L75" s="6"/>
      <c r="M75" s="6"/>
    </row>
    <row r="76" spans="1:15" s="6" customFormat="1" ht="15" customHeight="1" x14ac:dyDescent="0.2">
      <c r="A76" s="10" t="s">
        <v>136</v>
      </c>
      <c r="C76" s="20"/>
      <c r="E76" s="5"/>
      <c r="G76" s="5"/>
      <c r="H76" s="20"/>
    </row>
    <row r="77" spans="1:15" s="6" customFormat="1" ht="15" customHeight="1" x14ac:dyDescent="0.2">
      <c r="A77" s="10"/>
      <c r="C77" s="10" t="s">
        <v>135</v>
      </c>
      <c r="E77" s="5"/>
      <c r="G77" s="5"/>
      <c r="H77" s="20"/>
    </row>
    <row r="78" spans="1:15" ht="15" customHeight="1" x14ac:dyDescent="0.2">
      <c r="B78" s="10"/>
      <c r="C78" s="6" t="s">
        <v>130</v>
      </c>
      <c r="D78" s="6"/>
      <c r="E78" s="5"/>
      <c r="F78" s="6"/>
      <c r="G78" s="5"/>
    </row>
    <row r="79" spans="1:15" ht="15" customHeight="1" x14ac:dyDescent="0.2">
      <c r="B79" s="10"/>
      <c r="C79" s="6" t="s">
        <v>131</v>
      </c>
      <c r="D79" s="6"/>
      <c r="E79" s="5"/>
      <c r="F79" s="6"/>
      <c r="G79" s="5"/>
    </row>
    <row r="80" spans="1:15" ht="15" customHeight="1" x14ac:dyDescent="0.2">
      <c r="B80" s="10"/>
      <c r="C80" s="6" t="s">
        <v>117</v>
      </c>
      <c r="D80" s="6"/>
      <c r="E80" s="5"/>
      <c r="F80" s="6"/>
      <c r="G80" s="5"/>
    </row>
    <row r="81" spans="1:13" ht="15" customHeight="1" x14ac:dyDescent="0.2">
      <c r="B81" s="10"/>
      <c r="C81" s="6"/>
      <c r="D81" s="6"/>
      <c r="E81" s="5"/>
      <c r="F81" s="6"/>
      <c r="G81" s="5"/>
    </row>
    <row r="82" spans="1:13" ht="15" customHeight="1" x14ac:dyDescent="0.2">
      <c r="B82" s="6"/>
      <c r="C82" s="10" t="s">
        <v>133</v>
      </c>
      <c r="D82" s="6"/>
      <c r="E82" s="5"/>
      <c r="F82" s="6"/>
      <c r="G82" s="5"/>
    </row>
    <row r="83" spans="1:13" ht="13.5" thickBot="1" x14ac:dyDescent="0.25">
      <c r="A83" s="53"/>
      <c r="B83" s="53"/>
      <c r="C83" s="53"/>
      <c r="D83" s="53"/>
      <c r="E83" s="79"/>
      <c r="F83" s="53"/>
      <c r="G83" s="79"/>
      <c r="H83" s="53"/>
      <c r="I83" s="53"/>
      <c r="J83" s="53"/>
      <c r="K83" s="53"/>
      <c r="L83" s="53"/>
      <c r="M83" s="53"/>
    </row>
    <row r="84" spans="1:13" x14ac:dyDescent="0.2">
      <c r="A84" s="6"/>
      <c r="B84" s="6"/>
      <c r="C84" s="6"/>
      <c r="D84" s="6"/>
      <c r="E84" s="6"/>
      <c r="F84" s="5"/>
      <c r="G84" s="6"/>
      <c r="H84" s="20"/>
      <c r="I84" s="6"/>
      <c r="J84" s="6"/>
      <c r="K84" s="6"/>
      <c r="L84" s="6"/>
      <c r="M84" s="6"/>
    </row>
    <row r="85" spans="1:13" x14ac:dyDescent="0.2">
      <c r="A85" s="249" t="s">
        <v>55</v>
      </c>
      <c r="B85" s="249"/>
      <c r="C85" s="249"/>
      <c r="D85" s="249"/>
      <c r="E85" s="249"/>
      <c r="F85" s="249"/>
      <c r="G85" s="249"/>
      <c r="H85" s="249"/>
      <c r="I85" s="249"/>
      <c r="J85" s="249"/>
      <c r="K85" s="249"/>
      <c r="L85" s="249"/>
      <c r="M85" s="249"/>
    </row>
    <row r="86" spans="1:13" ht="12" customHeight="1" x14ac:dyDescent="0.2">
      <c r="A86" s="249"/>
      <c r="B86" s="249"/>
      <c r="C86" s="249"/>
      <c r="D86" s="249"/>
      <c r="E86" s="249"/>
      <c r="F86" s="249"/>
      <c r="G86" s="249"/>
      <c r="H86" s="249"/>
      <c r="I86" s="249"/>
      <c r="J86" s="249"/>
      <c r="K86" s="249"/>
      <c r="L86" s="249"/>
      <c r="M86" s="249"/>
    </row>
    <row r="87" spans="1:13" ht="12" customHeight="1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3" ht="13.5" thickBot="1" x14ac:dyDescent="0.25">
      <c r="A88" s="6"/>
      <c r="B88" s="6"/>
      <c r="C88" s="30"/>
      <c r="D88" s="6"/>
      <c r="E88" s="5"/>
      <c r="F88" s="31" t="s">
        <v>56</v>
      </c>
      <c r="G88" s="31" t="s">
        <v>57</v>
      </c>
      <c r="H88" s="20"/>
      <c r="I88" s="6"/>
      <c r="J88" s="6"/>
      <c r="K88" s="6"/>
      <c r="L88" s="6"/>
      <c r="M88" s="6"/>
    </row>
    <row r="89" spans="1:13" ht="13.5" thickBot="1" x14ac:dyDescent="0.25">
      <c r="A89" s="32" t="s">
        <v>58</v>
      </c>
      <c r="B89" s="31" t="s">
        <v>59</v>
      </c>
      <c r="C89" s="6"/>
      <c r="D89" s="10" t="s">
        <v>112</v>
      </c>
      <c r="E89" s="5"/>
      <c r="F89" s="11">
        <v>0.37</v>
      </c>
      <c r="G89" s="11">
        <v>0.42</v>
      </c>
      <c r="H89" s="20"/>
      <c r="I89" s="6"/>
      <c r="J89" s="6"/>
      <c r="K89" s="6"/>
      <c r="L89" s="6"/>
      <c r="M89" s="6"/>
    </row>
    <row r="90" spans="1:13" x14ac:dyDescent="0.2">
      <c r="A90" s="80" t="str">
        <f>A4</f>
        <v>Assay Buffer</v>
      </c>
      <c r="B90" s="6" t="s">
        <v>185</v>
      </c>
      <c r="C90" s="6"/>
      <c r="D90" s="6"/>
      <c r="E90" s="5"/>
      <c r="F90" s="244"/>
      <c r="G90" s="244"/>
      <c r="H90" s="20"/>
      <c r="I90" s="6"/>
      <c r="J90" s="6"/>
      <c r="K90" s="6"/>
      <c r="L90" s="6"/>
      <c r="M90" s="6"/>
    </row>
    <row r="91" spans="1:13" x14ac:dyDescent="0.2">
      <c r="A91" s="81" t="str">
        <f>A5</f>
        <v>Mg Acetate</v>
      </c>
      <c r="B91" s="6" t="s">
        <v>186</v>
      </c>
      <c r="C91" s="6"/>
      <c r="D91" s="6"/>
      <c r="E91" s="5"/>
      <c r="F91" s="11"/>
      <c r="G91" s="5"/>
      <c r="H91" s="20"/>
      <c r="I91" s="6"/>
      <c r="J91" s="6"/>
      <c r="K91" s="6"/>
      <c r="L91" s="6"/>
      <c r="M91" s="6"/>
    </row>
    <row r="92" spans="1:13" ht="13.5" thickBot="1" x14ac:dyDescent="0.25">
      <c r="A92" s="81" t="str">
        <f>A6</f>
        <v>pNPP Liquid</v>
      </c>
      <c r="B92" s="6" t="s">
        <v>187</v>
      </c>
      <c r="C92" s="10" t="s">
        <v>189</v>
      </c>
      <c r="D92" s="6"/>
      <c r="E92" s="5"/>
      <c r="F92" s="31" t="s">
        <v>56</v>
      </c>
      <c r="G92" s="31" t="s">
        <v>57</v>
      </c>
      <c r="H92" s="20"/>
      <c r="I92" s="6"/>
      <c r="J92" s="6"/>
      <c r="K92" s="6"/>
      <c r="L92" s="6"/>
      <c r="M92" s="6"/>
    </row>
    <row r="93" spans="1:13" x14ac:dyDescent="0.2">
      <c r="A93" s="81" t="str">
        <f>A7</f>
        <v>Calibrator</v>
      </c>
      <c r="B93" s="6" t="s">
        <v>188</v>
      </c>
      <c r="E93" s="5"/>
      <c r="F93" s="11">
        <v>3.5000000000000003E-2</v>
      </c>
      <c r="G93" s="11">
        <v>0.06</v>
      </c>
      <c r="H93" s="20"/>
      <c r="I93" s="6"/>
      <c r="J93" s="6"/>
      <c r="K93" s="6"/>
      <c r="L93" s="6"/>
      <c r="M93" s="6"/>
    </row>
    <row r="94" spans="1:13" x14ac:dyDescent="0.2">
      <c r="A94" s="146" t="s">
        <v>116</v>
      </c>
      <c r="B94" s="6">
        <v>1218838</v>
      </c>
      <c r="C94" s="6"/>
      <c r="D94" s="6"/>
      <c r="E94" s="5"/>
      <c r="F94" s="244"/>
      <c r="G94" s="244"/>
      <c r="H94" s="20"/>
      <c r="I94" s="6"/>
      <c r="J94" s="6"/>
      <c r="K94" s="6"/>
      <c r="L94" s="6"/>
      <c r="M94" s="6"/>
    </row>
    <row r="95" spans="1:13" x14ac:dyDescent="0.2">
      <c r="A95" s="6"/>
      <c r="B95" s="6"/>
      <c r="C95" s="6"/>
      <c r="D95" s="6"/>
      <c r="E95" s="5"/>
      <c r="F95" s="11"/>
      <c r="G95" s="11"/>
      <c r="H95" s="20"/>
      <c r="I95" s="6"/>
      <c r="J95" s="6"/>
      <c r="K95" s="6"/>
      <c r="L95" s="6"/>
      <c r="M95" s="6"/>
    </row>
    <row r="96" spans="1:13" ht="13.5" thickBot="1" x14ac:dyDescent="0.25">
      <c r="A96" s="6"/>
      <c r="B96" s="6"/>
      <c r="C96" s="6"/>
      <c r="D96" s="6"/>
      <c r="E96" s="5"/>
      <c r="F96" s="31" t="s">
        <v>56</v>
      </c>
      <c r="G96" s="31" t="s">
        <v>57</v>
      </c>
      <c r="H96" s="20"/>
      <c r="I96" s="6"/>
      <c r="J96" s="6"/>
      <c r="K96" s="6"/>
      <c r="L96" s="6"/>
      <c r="M96" s="6"/>
    </row>
    <row r="97" spans="1:15" x14ac:dyDescent="0.2">
      <c r="A97" s="6"/>
      <c r="B97" s="6"/>
      <c r="C97" s="6" t="s">
        <v>72</v>
      </c>
      <c r="D97" s="6"/>
      <c r="E97" s="5"/>
      <c r="F97" s="11">
        <v>30</v>
      </c>
      <c r="G97" s="11">
        <v>57</v>
      </c>
      <c r="H97" s="20"/>
      <c r="I97" s="6"/>
      <c r="J97" s="6"/>
      <c r="K97" s="6"/>
      <c r="L97" s="6"/>
      <c r="M97" s="6"/>
    </row>
    <row r="98" spans="1:15" x14ac:dyDescent="0.2">
      <c r="A98" s="6"/>
      <c r="B98" s="6"/>
      <c r="C98" s="6"/>
      <c r="D98" s="6"/>
      <c r="E98" s="5"/>
      <c r="F98" s="11"/>
      <c r="G98" s="11"/>
      <c r="H98" s="20"/>
      <c r="I98" s="6"/>
      <c r="J98" s="6"/>
      <c r="K98" s="6"/>
      <c r="L98" s="6"/>
      <c r="M98" s="6"/>
    </row>
    <row r="99" spans="1:15" x14ac:dyDescent="0.2">
      <c r="A99" s="6"/>
      <c r="B99" s="6"/>
      <c r="C99" s="6"/>
      <c r="D99" s="6"/>
      <c r="E99" s="5"/>
      <c r="F99" s="11"/>
      <c r="G99" s="11"/>
      <c r="H99" s="20"/>
      <c r="I99" s="6"/>
      <c r="J99" s="6"/>
      <c r="K99" s="6"/>
      <c r="L99" s="6"/>
      <c r="M99" s="6"/>
    </row>
    <row r="100" spans="1:15" ht="13.5" thickBot="1" x14ac:dyDescent="0.25">
      <c r="A100" s="6"/>
      <c r="B100" s="33"/>
      <c r="C100" s="31" t="s">
        <v>60</v>
      </c>
      <c r="D100" s="56" t="s">
        <v>111</v>
      </c>
      <c r="E100" s="5"/>
      <c r="F100" s="34" t="s">
        <v>61</v>
      </c>
      <c r="G100" s="11"/>
      <c r="H100" s="20"/>
      <c r="I100" s="6"/>
      <c r="J100" s="6"/>
      <c r="K100" s="6"/>
      <c r="L100" s="6"/>
      <c r="M100" s="6"/>
    </row>
    <row r="101" spans="1:15" ht="16.5" customHeight="1" thickBot="1" x14ac:dyDescent="0.25">
      <c r="A101" s="6"/>
      <c r="B101" s="35" t="s">
        <v>32</v>
      </c>
      <c r="C101" s="9">
        <v>0.44729999999999998</v>
      </c>
      <c r="D101" s="11">
        <f>(C101-$C$102)</f>
        <v>0.40529999999999999</v>
      </c>
      <c r="E101" s="5"/>
      <c r="F101" s="82" t="b">
        <f>AND(D101&gt;F89,D101&lt;G89)</f>
        <v>1</v>
      </c>
      <c r="G101" s="11"/>
      <c r="H101" s="20"/>
      <c r="I101" s="6"/>
      <c r="J101" s="6"/>
      <c r="K101" s="6"/>
      <c r="L101" s="6"/>
      <c r="M101" s="6"/>
    </row>
    <row r="102" spans="1:15" x14ac:dyDescent="0.2">
      <c r="A102" s="6"/>
      <c r="B102" s="35" t="s">
        <v>62</v>
      </c>
      <c r="C102" s="9">
        <v>4.2000000000000003E-2</v>
      </c>
      <c r="D102" s="11">
        <f>(C102-$C$102)</f>
        <v>0</v>
      </c>
      <c r="E102" s="5"/>
      <c r="F102" s="11"/>
      <c r="G102" s="11"/>
      <c r="H102" s="20"/>
      <c r="I102" s="6"/>
      <c r="J102" s="6"/>
      <c r="K102" s="6"/>
      <c r="L102" s="6"/>
      <c r="M102" s="6"/>
    </row>
    <row r="103" spans="1:15" x14ac:dyDescent="0.2">
      <c r="A103" s="6"/>
      <c r="B103" s="6"/>
      <c r="C103" s="11"/>
      <c r="D103" s="6"/>
      <c r="E103" s="5"/>
      <c r="F103" s="11"/>
      <c r="G103" s="11"/>
      <c r="H103" s="20"/>
      <c r="I103" s="6"/>
      <c r="J103" s="6"/>
      <c r="K103" s="6"/>
      <c r="L103" s="6"/>
      <c r="M103" s="6"/>
    </row>
    <row r="104" spans="1:15" x14ac:dyDescent="0.2">
      <c r="A104" s="6"/>
      <c r="B104" s="6"/>
      <c r="C104" s="6"/>
      <c r="D104" s="6"/>
      <c r="E104" s="5"/>
      <c r="F104" s="11"/>
      <c r="G104" s="5"/>
      <c r="H104" s="20"/>
      <c r="I104" s="6"/>
      <c r="J104" s="6"/>
      <c r="K104" s="6"/>
      <c r="L104" s="6"/>
      <c r="M104" s="6"/>
    </row>
    <row r="105" spans="1:15" ht="13.5" thickBot="1" x14ac:dyDescent="0.25">
      <c r="A105" s="38"/>
      <c r="B105" s="83"/>
      <c r="C105" s="39" t="s">
        <v>64</v>
      </c>
      <c r="D105" s="41" t="s">
        <v>65</v>
      </c>
      <c r="E105" s="143" t="s">
        <v>109</v>
      </c>
      <c r="F105" s="84"/>
      <c r="G105" s="144" t="s">
        <v>110</v>
      </c>
      <c r="H105" s="85"/>
      <c r="I105" s="34"/>
      <c r="J105" s="34" t="s">
        <v>69</v>
      </c>
      <c r="K105" s="6"/>
      <c r="L105" s="11"/>
      <c r="M105" s="6"/>
    </row>
    <row r="106" spans="1:15" ht="14.25" thickTop="1" thickBot="1" x14ac:dyDescent="0.25">
      <c r="A106" s="40" t="s">
        <v>63</v>
      </c>
      <c r="B106" s="6"/>
      <c r="C106" s="9">
        <v>0.38950000000000001</v>
      </c>
      <c r="D106" s="9">
        <v>0.43369999999999997</v>
      </c>
      <c r="E106" s="239">
        <f>(D106-C106)</f>
        <v>4.4199999999999962E-2</v>
      </c>
      <c r="F106" s="240"/>
      <c r="G106" s="239">
        <f>AVERAGE(E106:F107)</f>
        <v>4.194999999999996E-2</v>
      </c>
      <c r="H106" s="241"/>
      <c r="I106" s="11"/>
      <c r="J106" s="82" t="b">
        <f>AND(G106&gt;F93,G106&lt;G93)</f>
        <v>1</v>
      </c>
      <c r="K106" s="6"/>
      <c r="L106" s="6"/>
      <c r="M106" s="6"/>
    </row>
    <row r="107" spans="1:15" x14ac:dyDescent="0.2">
      <c r="A107" s="40" t="s">
        <v>63</v>
      </c>
      <c r="B107" s="6"/>
      <c r="C107" s="9">
        <v>0.38940000000000002</v>
      </c>
      <c r="D107" s="9">
        <v>0.42909999999999998</v>
      </c>
      <c r="E107" s="232">
        <f>(D107-C107)</f>
        <v>3.9699999999999958E-2</v>
      </c>
      <c r="F107" s="238"/>
      <c r="G107" s="242"/>
      <c r="H107" s="243"/>
      <c r="I107" s="20"/>
      <c r="J107" s="6"/>
      <c r="K107" s="6"/>
      <c r="L107" s="6"/>
      <c r="M107" s="6"/>
    </row>
    <row r="108" spans="1:15" ht="13.5" thickBot="1" x14ac:dyDescent="0.25">
      <c r="A108" s="40" t="s">
        <v>66</v>
      </c>
      <c r="B108" s="86"/>
      <c r="C108" s="87" t="s">
        <v>68</v>
      </c>
      <c r="D108" s="9">
        <v>4.2000000000000003E-2</v>
      </c>
      <c r="E108" s="232">
        <f>(D108-D108)</f>
        <v>0</v>
      </c>
      <c r="F108" s="238"/>
      <c r="G108" s="224" t="s">
        <v>70</v>
      </c>
      <c r="H108" s="225"/>
      <c r="I108" s="34"/>
      <c r="J108" s="34" t="s">
        <v>71</v>
      </c>
      <c r="K108" s="6"/>
      <c r="L108" s="6"/>
      <c r="M108" s="6"/>
    </row>
    <row r="109" spans="1:15" ht="13.5" thickBot="1" x14ac:dyDescent="0.25">
      <c r="A109" s="36" t="s">
        <v>67</v>
      </c>
      <c r="B109" s="86"/>
      <c r="C109" s="37" t="s">
        <v>68</v>
      </c>
      <c r="D109" s="9">
        <v>0.44729999999999998</v>
      </c>
      <c r="E109" s="232">
        <f>(D109-$D$108)</f>
        <v>0.40529999999999999</v>
      </c>
      <c r="F109" s="238"/>
      <c r="G109" s="232">
        <f>353*(G106/E109)</f>
        <v>36.536762891685136</v>
      </c>
      <c r="H109" s="244"/>
      <c r="I109" s="11"/>
      <c r="J109" s="82" t="b">
        <f>AND(G109&gt;F97,G109&lt;G97)</f>
        <v>1</v>
      </c>
      <c r="K109" s="6"/>
      <c r="L109" s="6"/>
      <c r="M109" s="6"/>
    </row>
    <row r="110" spans="1:15" x14ac:dyDescent="0.2">
      <c r="A110" s="6"/>
      <c r="B110" s="6"/>
      <c r="C110" s="6"/>
      <c r="D110" s="6"/>
      <c r="E110" s="5"/>
      <c r="F110" s="6"/>
      <c r="G110" s="5"/>
      <c r="H110" s="20"/>
      <c r="I110" s="6"/>
      <c r="J110" s="6"/>
      <c r="K110" s="6"/>
      <c r="L110" s="6"/>
      <c r="M110" s="6"/>
    </row>
    <row r="111" spans="1:15" x14ac:dyDescent="0.2">
      <c r="A111" s="6"/>
      <c r="B111" s="6"/>
      <c r="C111" s="6"/>
      <c r="D111" s="6"/>
      <c r="E111" s="5"/>
      <c r="F111" s="6"/>
      <c r="G111" s="5"/>
      <c r="H111" s="20"/>
      <c r="I111" s="6"/>
      <c r="J111" s="6"/>
      <c r="K111" s="6"/>
      <c r="L111" s="6"/>
      <c r="M111" s="6"/>
      <c r="O111" s="130" t="s">
        <v>99</v>
      </c>
    </row>
    <row r="112" spans="1:15" ht="13.5" thickBot="1" x14ac:dyDescent="0.25">
      <c r="A112" s="6"/>
      <c r="B112" s="6"/>
      <c r="C112" s="6"/>
      <c r="D112" s="6"/>
      <c r="E112" s="5"/>
      <c r="F112" s="6"/>
      <c r="G112" s="5"/>
      <c r="H112" s="20"/>
      <c r="I112" s="6"/>
      <c r="J112" s="6"/>
      <c r="K112" s="6"/>
      <c r="L112" s="6"/>
      <c r="M112" s="6"/>
    </row>
    <row r="113" spans="1:13" x14ac:dyDescent="0.2">
      <c r="A113" s="6"/>
      <c r="B113" s="226" t="s">
        <v>134</v>
      </c>
      <c r="C113" s="227"/>
      <c r="D113" s="227"/>
      <c r="E113" s="227"/>
      <c r="F113" s="227"/>
      <c r="G113" s="227"/>
      <c r="H113" s="227"/>
      <c r="I113" s="227"/>
      <c r="J113" s="227"/>
      <c r="K113" s="228"/>
      <c r="L113" s="6"/>
      <c r="M113" s="6"/>
    </row>
    <row r="114" spans="1:13" x14ac:dyDescent="0.2">
      <c r="A114" s="6"/>
      <c r="B114" s="229"/>
      <c r="C114" s="230"/>
      <c r="D114" s="230"/>
      <c r="E114" s="230"/>
      <c r="F114" s="230"/>
      <c r="G114" s="230"/>
      <c r="H114" s="230"/>
      <c r="I114" s="230"/>
      <c r="J114" s="230"/>
      <c r="K114" s="231"/>
      <c r="L114" s="6"/>
      <c r="M114" s="6"/>
    </row>
    <row r="115" spans="1:13" x14ac:dyDescent="0.2">
      <c r="A115" s="6"/>
      <c r="B115" s="148"/>
      <c r="C115" s="6"/>
      <c r="D115" s="11"/>
      <c r="E115" s="6"/>
      <c r="F115" s="6"/>
      <c r="G115" s="6"/>
      <c r="H115" s="6"/>
      <c r="I115" s="6"/>
      <c r="J115" s="6"/>
      <c r="K115" s="149"/>
      <c r="L115" s="6"/>
      <c r="M115" s="6"/>
    </row>
    <row r="116" spans="1:13" ht="15" x14ac:dyDescent="0.2">
      <c r="A116" s="6"/>
      <c r="B116" s="150" t="s">
        <v>129</v>
      </c>
      <c r="C116"/>
      <c r="D116" s="151"/>
      <c r="G116">
        <v>22.66</v>
      </c>
      <c r="H116" s="6"/>
      <c r="I116" s="10" t="s">
        <v>118</v>
      </c>
      <c r="J116" s="5"/>
      <c r="K116" s="87"/>
      <c r="L116" s="6"/>
      <c r="M116" s="6"/>
    </row>
    <row r="117" spans="1:13" ht="13.5" thickBot="1" x14ac:dyDescent="0.25">
      <c r="A117" s="6"/>
      <c r="B117" s="152"/>
      <c r="C117"/>
      <c r="D117" s="151"/>
      <c r="E117"/>
      <c r="F117"/>
      <c r="G117"/>
      <c r="H117" s="6"/>
      <c r="I117" s="153"/>
      <c r="J117" s="56" t="s">
        <v>56</v>
      </c>
      <c r="K117" s="154" t="s">
        <v>57</v>
      </c>
      <c r="L117" s="6"/>
      <c r="M117" s="6"/>
    </row>
    <row r="118" spans="1:13" ht="13.5" thickBot="1" x14ac:dyDescent="0.25">
      <c r="A118" s="6"/>
      <c r="B118" s="155" t="s">
        <v>119</v>
      </c>
      <c r="C118" s="156" t="s">
        <v>132</v>
      </c>
      <c r="D118" s="157" t="s">
        <v>120</v>
      </c>
      <c r="E118" s="158" t="s">
        <v>121</v>
      </c>
      <c r="F118" s="156"/>
      <c r="G118" s="156" t="s">
        <v>122</v>
      </c>
      <c r="H118" s="6"/>
      <c r="I118" s="159" t="s">
        <v>123</v>
      </c>
      <c r="J118" s="11">
        <v>4.5</v>
      </c>
      <c r="K118" s="87">
        <v>4.9000000000000004</v>
      </c>
      <c r="L118" s="6"/>
      <c r="M118" s="6"/>
    </row>
    <row r="119" spans="1:13" ht="13.5" thickTop="1" x14ac:dyDescent="0.2">
      <c r="A119" s="6"/>
      <c r="B119" s="160" t="s">
        <v>124</v>
      </c>
      <c r="C119" s="151"/>
      <c r="D119" s="161"/>
      <c r="E119" s="151"/>
      <c r="F119" s="151"/>
      <c r="G119" s="151"/>
      <c r="H119" s="6"/>
      <c r="I119" s="162" t="s">
        <v>125</v>
      </c>
      <c r="J119" s="232">
        <v>5</v>
      </c>
      <c r="K119" s="233"/>
      <c r="L119" s="6"/>
      <c r="M119" s="6"/>
    </row>
    <row r="120" spans="1:13" x14ac:dyDescent="0.2">
      <c r="A120" s="6"/>
      <c r="B120" s="160">
        <v>50</v>
      </c>
      <c r="C120" s="151"/>
      <c r="D120" s="161">
        <f>C120-C119</f>
        <v>0</v>
      </c>
      <c r="E120" s="151">
        <f>D120*B120</f>
        <v>0</v>
      </c>
      <c r="F120" s="151"/>
      <c r="G120" s="151">
        <f>E120/G116</f>
        <v>0</v>
      </c>
      <c r="H120" s="6"/>
      <c r="I120" s="6"/>
      <c r="J120" s="6"/>
      <c r="K120" s="149"/>
      <c r="L120" s="6"/>
      <c r="M120" s="6"/>
    </row>
    <row r="121" spans="1:13" x14ac:dyDescent="0.2">
      <c r="A121" s="6"/>
      <c r="B121" s="160">
        <v>50</v>
      </c>
      <c r="C121" s="151"/>
      <c r="D121" s="161">
        <f>C121-C119</f>
        <v>0</v>
      </c>
      <c r="E121" s="151">
        <f>D121*B121</f>
        <v>0</v>
      </c>
      <c r="F121" s="151"/>
      <c r="G121" s="151">
        <f>E121/G116</f>
        <v>0</v>
      </c>
      <c r="H121" s="6"/>
      <c r="I121" s="6"/>
      <c r="J121" s="6"/>
      <c r="K121" s="149"/>
      <c r="L121" s="6"/>
      <c r="M121" s="6"/>
    </row>
    <row r="122" spans="1:13" x14ac:dyDescent="0.2">
      <c r="A122" s="6"/>
      <c r="B122" s="160">
        <v>50</v>
      </c>
      <c r="C122" s="151"/>
      <c r="D122" s="161">
        <f>C122-C119</f>
        <v>0</v>
      </c>
      <c r="E122" s="151">
        <f>D122*B122</f>
        <v>0</v>
      </c>
      <c r="F122" s="151"/>
      <c r="G122" s="151">
        <f>E122/G116</f>
        <v>0</v>
      </c>
      <c r="H122" s="6"/>
      <c r="I122" s="6"/>
      <c r="J122" s="6"/>
      <c r="K122" s="149"/>
      <c r="L122" s="6"/>
      <c r="M122" s="6"/>
    </row>
    <row r="123" spans="1:13" ht="13.5" thickBot="1" x14ac:dyDescent="0.25">
      <c r="A123" s="6"/>
      <c r="B123" s="152"/>
      <c r="C123"/>
      <c r="D123" s="151"/>
      <c r="E123"/>
      <c r="F123"/>
      <c r="G123"/>
      <c r="H123" s="234" t="s">
        <v>126</v>
      </c>
      <c r="I123" s="235"/>
      <c r="J123" s="6"/>
      <c r="K123" s="149"/>
      <c r="L123" s="6"/>
      <c r="M123" s="6"/>
    </row>
    <row r="124" spans="1:13" ht="13.5" thickBot="1" x14ac:dyDescent="0.25">
      <c r="A124" s="6"/>
      <c r="B124" s="152"/>
      <c r="C124"/>
      <c r="D124" s="151"/>
      <c r="E124"/>
      <c r="F124" s="163" t="s">
        <v>127</v>
      </c>
      <c r="G124">
        <f>AVERAGE(G120:G122)</f>
        <v>0</v>
      </c>
      <c r="H124" s="236" t="b">
        <f>AND(G124&gt;J118,G124&lt;K118)</f>
        <v>0</v>
      </c>
      <c r="I124" s="237"/>
      <c r="J124" s="6"/>
      <c r="K124" s="149"/>
      <c r="L124" s="6"/>
      <c r="M124" s="6"/>
    </row>
    <row r="125" spans="1:13" ht="13.5" thickBot="1" x14ac:dyDescent="0.25">
      <c r="A125" s="6"/>
      <c r="B125" s="152"/>
      <c r="C125"/>
      <c r="D125" s="151"/>
      <c r="E125"/>
      <c r="F125" s="163" t="s">
        <v>128</v>
      </c>
      <c r="G125">
        <f>STDEV(G120:G122)</f>
        <v>0</v>
      </c>
      <c r="H125" s="6"/>
      <c r="I125" s="6"/>
      <c r="J125" s="6"/>
      <c r="K125" s="149"/>
      <c r="L125" s="6"/>
      <c r="M125" s="6"/>
    </row>
    <row r="126" spans="1:13" ht="13.5" thickBot="1" x14ac:dyDescent="0.25">
      <c r="A126" s="6"/>
      <c r="B126" s="164"/>
      <c r="C126" s="165"/>
      <c r="D126" s="166"/>
      <c r="E126" s="165"/>
      <c r="F126" s="167" t="s">
        <v>125</v>
      </c>
      <c r="G126" s="165" t="e">
        <f>G125/G124*100</f>
        <v>#DIV/0!</v>
      </c>
      <c r="H126" s="253" t="e">
        <f>OR(G126=J119,G126&lt;J119)</f>
        <v>#DIV/0!</v>
      </c>
      <c r="I126" s="254"/>
      <c r="J126" s="53"/>
      <c r="K126" s="153"/>
      <c r="L126" s="6"/>
      <c r="M126" s="6"/>
    </row>
    <row r="127" spans="1:13" x14ac:dyDescent="0.2">
      <c r="A127" s="6"/>
      <c r="B127" s="6"/>
      <c r="C127" s="6"/>
      <c r="D127" s="6"/>
      <c r="E127" s="5"/>
      <c r="F127" s="6"/>
      <c r="G127" s="5"/>
      <c r="H127" s="20"/>
      <c r="I127" s="6"/>
      <c r="J127" s="6"/>
      <c r="K127" s="6"/>
      <c r="L127" s="6"/>
      <c r="M127" s="6"/>
    </row>
    <row r="128" spans="1:13" x14ac:dyDescent="0.2">
      <c r="A128" s="6"/>
      <c r="B128" s="6"/>
      <c r="C128" s="6"/>
      <c r="D128" s="6"/>
      <c r="E128" s="5"/>
      <c r="F128" s="6"/>
      <c r="G128" s="5"/>
      <c r="H128" s="20"/>
      <c r="I128" s="6"/>
      <c r="J128" s="6"/>
      <c r="K128" s="6"/>
      <c r="L128" s="6"/>
      <c r="M128" s="6"/>
    </row>
    <row r="129" spans="1:13" x14ac:dyDescent="0.2">
      <c r="A129" s="6"/>
      <c r="B129" s="6"/>
      <c r="C129" s="6"/>
      <c r="D129" s="6"/>
      <c r="E129" s="5"/>
      <c r="F129" s="6"/>
      <c r="G129" s="5"/>
      <c r="H129" s="20"/>
      <c r="I129" s="6"/>
      <c r="J129" s="6"/>
      <c r="K129" s="6"/>
      <c r="L129" s="6"/>
      <c r="M129" s="6"/>
    </row>
    <row r="130" spans="1:13" x14ac:dyDescent="0.2">
      <c r="A130" s="6"/>
      <c r="B130" s="6"/>
      <c r="C130" s="6"/>
      <c r="D130" s="6"/>
      <c r="E130" s="5"/>
      <c r="F130" s="6"/>
      <c r="G130" s="5"/>
      <c r="H130" s="20"/>
      <c r="I130" s="6"/>
      <c r="J130" s="6"/>
      <c r="K130" s="6"/>
      <c r="L130" s="6"/>
      <c r="M130" s="6"/>
    </row>
    <row r="131" spans="1:13" x14ac:dyDescent="0.2">
      <c r="A131" s="6"/>
      <c r="B131" s="6"/>
      <c r="C131" s="6"/>
      <c r="D131" s="6"/>
      <c r="E131" s="5"/>
      <c r="F131" s="6"/>
      <c r="G131" s="5"/>
      <c r="H131" s="20"/>
      <c r="I131" s="6"/>
      <c r="J131" s="6"/>
      <c r="K131" s="6"/>
      <c r="L131" s="6"/>
      <c r="M131" s="6"/>
    </row>
    <row r="132" spans="1:13" x14ac:dyDescent="0.2">
      <c r="A132" s="6"/>
      <c r="B132" s="6"/>
      <c r="C132" s="6"/>
      <c r="D132" s="6"/>
      <c r="E132" s="5"/>
      <c r="F132" s="6"/>
      <c r="G132" s="5"/>
      <c r="H132" s="20"/>
      <c r="I132" s="6"/>
      <c r="J132" s="6"/>
      <c r="K132" s="6"/>
      <c r="L132" s="6"/>
      <c r="M132" s="6"/>
    </row>
    <row r="133" spans="1:13" x14ac:dyDescent="0.2">
      <c r="A133" s="6"/>
      <c r="B133" s="6"/>
      <c r="C133" s="6"/>
      <c r="D133" s="6"/>
      <c r="E133" s="5"/>
      <c r="F133" s="6"/>
      <c r="G133" s="5"/>
      <c r="H133" s="20"/>
      <c r="I133" s="6"/>
      <c r="J133" s="6"/>
      <c r="K133" s="6"/>
      <c r="L133" s="6"/>
      <c r="M133" s="6"/>
    </row>
    <row r="134" spans="1:13" x14ac:dyDescent="0.2">
      <c r="A134" s="6"/>
      <c r="B134" s="6"/>
      <c r="C134" s="6"/>
      <c r="D134" s="6"/>
      <c r="E134" s="5"/>
      <c r="F134" s="6"/>
      <c r="G134" s="5"/>
      <c r="H134" s="20"/>
      <c r="I134" s="6"/>
      <c r="J134" s="6"/>
      <c r="K134" s="6"/>
      <c r="L134" s="6"/>
      <c r="M134" s="6"/>
    </row>
    <row r="135" spans="1:13" x14ac:dyDescent="0.2">
      <c r="A135" s="6"/>
      <c r="B135" s="6"/>
      <c r="C135" s="6"/>
      <c r="D135" s="6"/>
      <c r="E135" s="5"/>
      <c r="F135" s="6"/>
      <c r="G135" s="5"/>
      <c r="H135" s="20"/>
      <c r="I135" s="6"/>
      <c r="J135" s="6"/>
      <c r="K135" s="6"/>
      <c r="L135" s="6"/>
      <c r="M135" s="6"/>
    </row>
    <row r="136" spans="1:13" x14ac:dyDescent="0.2">
      <c r="A136" s="6"/>
      <c r="B136" s="6"/>
      <c r="C136" s="6"/>
      <c r="D136" s="6"/>
      <c r="E136" s="5"/>
      <c r="F136" s="6"/>
      <c r="G136" s="5"/>
      <c r="H136" s="20"/>
      <c r="I136" s="6"/>
      <c r="J136" s="6"/>
      <c r="K136" s="6"/>
      <c r="L136" s="6"/>
      <c r="M136" s="6"/>
    </row>
    <row r="137" spans="1:13" x14ac:dyDescent="0.2">
      <c r="A137" s="6"/>
      <c r="B137" s="6"/>
      <c r="C137" s="6"/>
      <c r="D137" s="6"/>
      <c r="E137" s="5"/>
      <c r="F137" s="6"/>
      <c r="G137" s="5"/>
      <c r="H137" s="20"/>
      <c r="I137" s="6"/>
      <c r="J137" s="6"/>
      <c r="K137" s="6"/>
      <c r="L137" s="6"/>
      <c r="M137" s="6"/>
    </row>
    <row r="138" spans="1:13" x14ac:dyDescent="0.2">
      <c r="A138" s="6"/>
      <c r="B138" s="6"/>
      <c r="C138" s="6"/>
      <c r="D138" s="6"/>
      <c r="E138" s="5"/>
      <c r="F138" s="6"/>
      <c r="G138" s="5"/>
      <c r="H138" s="20"/>
      <c r="I138" s="6"/>
      <c r="J138" s="6"/>
      <c r="K138" s="6"/>
      <c r="L138" s="6"/>
      <c r="M138" s="6"/>
    </row>
    <row r="139" spans="1:13" x14ac:dyDescent="0.2">
      <c r="A139" s="6"/>
      <c r="B139" s="6"/>
      <c r="C139" s="6"/>
      <c r="D139" s="6"/>
      <c r="E139" s="5"/>
      <c r="F139" s="6"/>
      <c r="G139" s="5"/>
      <c r="H139" s="20"/>
      <c r="I139" s="6"/>
      <c r="J139" s="6"/>
      <c r="K139" s="6"/>
      <c r="L139" s="6"/>
      <c r="M139" s="6"/>
    </row>
    <row r="140" spans="1:13" x14ac:dyDescent="0.2">
      <c r="A140" s="6"/>
      <c r="B140" s="6"/>
      <c r="C140" s="6"/>
      <c r="D140" s="6"/>
      <c r="E140" s="5"/>
      <c r="F140" s="6"/>
      <c r="G140" s="5"/>
      <c r="H140" s="20"/>
      <c r="I140" s="6"/>
      <c r="J140" s="6"/>
      <c r="K140" s="6"/>
      <c r="L140" s="6"/>
      <c r="M140" s="6"/>
    </row>
    <row r="141" spans="1:13" x14ac:dyDescent="0.2">
      <c r="A141" s="6"/>
      <c r="B141" s="6"/>
      <c r="C141" s="6"/>
      <c r="D141" s="6"/>
      <c r="E141" s="5"/>
      <c r="F141" s="6"/>
      <c r="G141" s="5"/>
      <c r="H141" s="20"/>
      <c r="I141" s="6"/>
      <c r="J141" s="6"/>
      <c r="K141" s="6"/>
      <c r="L141" s="6"/>
      <c r="M141" s="6"/>
    </row>
    <row r="142" spans="1:13" x14ac:dyDescent="0.2">
      <c r="A142" s="6"/>
      <c r="B142" s="6"/>
      <c r="C142" s="6"/>
      <c r="D142" s="6"/>
      <c r="E142" s="5"/>
      <c r="F142" s="6"/>
      <c r="G142" s="5"/>
      <c r="H142" s="20"/>
      <c r="I142" s="6"/>
      <c r="J142" s="6"/>
      <c r="K142" s="6"/>
      <c r="L142" s="6"/>
      <c r="M142" s="6"/>
    </row>
    <row r="143" spans="1:13" x14ac:dyDescent="0.2">
      <c r="A143" s="6"/>
      <c r="B143" s="6"/>
      <c r="C143" s="6"/>
      <c r="D143" s="6"/>
      <c r="E143" s="5"/>
      <c r="F143" s="6"/>
      <c r="G143" s="5"/>
      <c r="H143" s="20"/>
      <c r="I143" s="6"/>
      <c r="J143" s="6"/>
      <c r="K143" s="6"/>
      <c r="L143" s="6"/>
      <c r="M143" s="6"/>
    </row>
    <row r="144" spans="1:13" x14ac:dyDescent="0.2">
      <c r="A144" s="6"/>
      <c r="B144" s="6"/>
      <c r="C144" s="6"/>
      <c r="D144" s="6"/>
      <c r="E144" s="5"/>
      <c r="F144" s="6"/>
      <c r="G144" s="5"/>
      <c r="H144" s="20"/>
      <c r="I144" s="6"/>
      <c r="J144" s="6"/>
      <c r="K144" s="6"/>
      <c r="L144" s="6"/>
      <c r="M144" s="6"/>
    </row>
    <row r="145" spans="1:13" x14ac:dyDescent="0.2">
      <c r="A145" s="6"/>
      <c r="B145" s="6"/>
      <c r="C145" s="6"/>
      <c r="D145" s="6"/>
      <c r="E145" s="5"/>
      <c r="F145" s="6"/>
      <c r="G145" s="5"/>
      <c r="H145" s="20"/>
      <c r="I145" s="6"/>
      <c r="J145" s="6"/>
      <c r="K145" s="6"/>
      <c r="L145" s="6"/>
      <c r="M145" s="6"/>
    </row>
    <row r="146" spans="1:13" x14ac:dyDescent="0.2">
      <c r="A146" s="6"/>
      <c r="B146" s="6"/>
      <c r="C146" s="6"/>
      <c r="D146" s="6"/>
      <c r="E146" s="5"/>
      <c r="F146" s="6"/>
      <c r="G146" s="5"/>
      <c r="H146" s="20"/>
      <c r="I146" s="6"/>
      <c r="J146" s="6"/>
      <c r="K146" s="6"/>
      <c r="L146" s="6"/>
      <c r="M146" s="6"/>
    </row>
    <row r="147" spans="1:13" x14ac:dyDescent="0.2">
      <c r="A147" s="6"/>
      <c r="B147" s="6"/>
      <c r="C147" s="6"/>
      <c r="D147" s="6"/>
      <c r="E147" s="5"/>
      <c r="F147" s="6"/>
      <c r="G147" s="5"/>
      <c r="H147" s="20"/>
      <c r="I147" s="6"/>
      <c r="J147" s="6"/>
      <c r="K147" s="6"/>
      <c r="L147" s="6"/>
      <c r="M147" s="6"/>
    </row>
    <row r="148" spans="1:13" x14ac:dyDescent="0.2">
      <c r="A148" s="6"/>
      <c r="B148" s="6"/>
      <c r="C148" s="6"/>
      <c r="D148" s="6"/>
      <c r="E148" s="5"/>
      <c r="F148" s="6"/>
      <c r="G148" s="5"/>
      <c r="H148" s="20"/>
      <c r="I148" s="6"/>
      <c r="J148" s="6"/>
      <c r="K148" s="6"/>
      <c r="L148" s="6"/>
      <c r="M148" s="6"/>
    </row>
    <row r="149" spans="1:13" x14ac:dyDescent="0.2">
      <c r="A149" s="6"/>
      <c r="B149" s="6"/>
      <c r="C149" s="6"/>
      <c r="D149" s="6"/>
      <c r="E149" s="5"/>
      <c r="F149" s="6"/>
      <c r="G149" s="5"/>
      <c r="H149" s="20"/>
      <c r="I149" s="6"/>
      <c r="J149" s="6"/>
      <c r="K149" s="6"/>
      <c r="L149" s="6"/>
      <c r="M149" s="6"/>
    </row>
    <row r="150" spans="1:13" x14ac:dyDescent="0.2">
      <c r="A150" s="6"/>
      <c r="B150" s="6"/>
      <c r="C150" s="6"/>
      <c r="D150" s="6"/>
      <c r="E150" s="5"/>
      <c r="F150" s="6"/>
      <c r="G150" s="5"/>
      <c r="H150" s="20"/>
      <c r="I150" s="6"/>
      <c r="J150" s="6"/>
      <c r="K150" s="6"/>
      <c r="L150" s="6"/>
      <c r="M150" s="6"/>
    </row>
    <row r="151" spans="1:13" x14ac:dyDescent="0.2">
      <c r="A151" s="6"/>
      <c r="B151" s="6"/>
      <c r="C151" s="6"/>
      <c r="D151" s="6"/>
      <c r="E151" s="5"/>
      <c r="F151" s="6"/>
      <c r="G151" s="5"/>
      <c r="H151" s="20"/>
      <c r="I151" s="6"/>
      <c r="J151" s="6"/>
      <c r="K151" s="6"/>
      <c r="L151" s="6"/>
      <c r="M151" s="6"/>
    </row>
    <row r="152" spans="1:13" x14ac:dyDescent="0.2">
      <c r="A152" s="6"/>
      <c r="B152" s="6"/>
      <c r="C152" s="6"/>
      <c r="D152" s="6"/>
      <c r="E152" s="5"/>
      <c r="F152" s="6"/>
      <c r="G152" s="5"/>
      <c r="H152" s="20"/>
      <c r="I152" s="6"/>
      <c r="J152" s="6"/>
      <c r="K152" s="6"/>
      <c r="L152" s="6"/>
      <c r="M152" s="6"/>
    </row>
    <row r="153" spans="1:13" x14ac:dyDescent="0.2">
      <c r="A153" s="6"/>
      <c r="B153" s="6"/>
      <c r="C153" s="6"/>
      <c r="D153" s="6"/>
      <c r="E153" s="5"/>
      <c r="F153" s="6"/>
      <c r="G153" s="5"/>
      <c r="H153" s="20"/>
      <c r="I153" s="6"/>
      <c r="J153" s="6"/>
      <c r="K153" s="6"/>
      <c r="L153" s="6"/>
      <c r="M153" s="6"/>
    </row>
    <row r="154" spans="1:13" x14ac:dyDescent="0.2">
      <c r="A154" s="6"/>
      <c r="B154" s="6"/>
      <c r="C154" s="6"/>
      <c r="D154" s="6"/>
      <c r="E154" s="5"/>
      <c r="F154" s="6"/>
      <c r="G154" s="5"/>
      <c r="H154" s="20"/>
      <c r="I154" s="6"/>
      <c r="J154" s="6"/>
      <c r="K154" s="6"/>
      <c r="L154" s="6"/>
      <c r="M154" s="6"/>
    </row>
    <row r="155" spans="1:13" x14ac:dyDescent="0.2">
      <c r="A155" s="6"/>
      <c r="B155" s="6"/>
      <c r="C155" s="6"/>
      <c r="D155" s="6"/>
      <c r="E155" s="5"/>
      <c r="F155" s="6"/>
      <c r="G155" s="5"/>
      <c r="H155" s="20"/>
      <c r="I155" s="6"/>
      <c r="J155" s="6"/>
      <c r="K155" s="6"/>
      <c r="L155" s="6"/>
      <c r="M155" s="6"/>
    </row>
    <row r="156" spans="1:13" x14ac:dyDescent="0.2">
      <c r="A156" s="6"/>
      <c r="B156" s="6"/>
      <c r="C156" s="6"/>
      <c r="D156" s="6"/>
      <c r="E156" s="5"/>
      <c r="F156" s="6"/>
      <c r="G156" s="5"/>
      <c r="H156" s="20"/>
      <c r="I156" s="6"/>
      <c r="J156" s="6"/>
      <c r="K156" s="6"/>
      <c r="L156" s="6"/>
      <c r="M156" s="6"/>
    </row>
    <row r="157" spans="1:13" x14ac:dyDescent="0.2">
      <c r="A157" s="6"/>
      <c r="B157" s="6"/>
      <c r="C157" s="6"/>
      <c r="D157" s="6"/>
      <c r="E157" s="5"/>
      <c r="F157" s="6"/>
      <c r="G157" s="5"/>
      <c r="H157" s="20"/>
      <c r="I157" s="6"/>
      <c r="J157" s="6"/>
      <c r="K157" s="6"/>
      <c r="L157" s="6"/>
      <c r="M157" s="6"/>
    </row>
    <row r="158" spans="1:13" x14ac:dyDescent="0.2">
      <c r="A158" s="6"/>
      <c r="B158" s="6"/>
      <c r="C158" s="6"/>
      <c r="D158" s="6"/>
      <c r="E158" s="5"/>
      <c r="F158" s="6"/>
      <c r="G158" s="5"/>
      <c r="H158" s="20"/>
      <c r="I158" s="6"/>
      <c r="J158" s="6"/>
      <c r="K158" s="6"/>
      <c r="L158" s="6"/>
      <c r="M158" s="6"/>
    </row>
    <row r="159" spans="1:13" x14ac:dyDescent="0.2">
      <c r="A159" s="6"/>
      <c r="B159" s="6"/>
      <c r="C159" s="6"/>
      <c r="D159" s="6"/>
      <c r="E159" s="5"/>
      <c r="F159" s="6"/>
      <c r="G159" s="5"/>
      <c r="H159" s="20"/>
      <c r="I159" s="6"/>
      <c r="J159" s="6"/>
      <c r="K159" s="6"/>
      <c r="L159" s="6"/>
      <c r="M159" s="6"/>
    </row>
    <row r="160" spans="1:13" x14ac:dyDescent="0.2">
      <c r="A160" s="6"/>
      <c r="B160" s="6"/>
      <c r="C160" s="6"/>
      <c r="D160" s="6"/>
      <c r="E160" s="5"/>
      <c r="F160" s="6"/>
      <c r="G160" s="5"/>
      <c r="H160" s="20"/>
      <c r="I160" s="6"/>
      <c r="J160" s="6"/>
      <c r="K160" s="6"/>
      <c r="L160" s="6"/>
      <c r="M160" s="6"/>
    </row>
  </sheetData>
  <mergeCells count="37">
    <mergeCell ref="N46:Q46"/>
    <mergeCell ref="A11:F11"/>
    <mergeCell ref="I11:M11"/>
    <mergeCell ref="A21:F21"/>
    <mergeCell ref="I21:M21"/>
    <mergeCell ref="E106:F106"/>
    <mergeCell ref="G106:H106"/>
    <mergeCell ref="E107:F107"/>
    <mergeCell ref="E108:F108"/>
    <mergeCell ref="C3:D3"/>
    <mergeCell ref="C4:D4"/>
    <mergeCell ref="C5:D5"/>
    <mergeCell ref="C6:D6"/>
    <mergeCell ref="C7:D7"/>
    <mergeCell ref="A18:M18"/>
    <mergeCell ref="A27:M27"/>
    <mergeCell ref="A42:M42"/>
    <mergeCell ref="I30:M30"/>
    <mergeCell ref="A45:F45"/>
    <mergeCell ref="I45:M45"/>
    <mergeCell ref="A30:F30"/>
    <mergeCell ref="H126:I126"/>
    <mergeCell ref="A50:M50"/>
    <mergeCell ref="A53:F53"/>
    <mergeCell ref="I53:M53"/>
    <mergeCell ref="A66:M67"/>
    <mergeCell ref="G108:H108"/>
    <mergeCell ref="A85:M86"/>
    <mergeCell ref="F90:G90"/>
    <mergeCell ref="B113:K114"/>
    <mergeCell ref="J119:K119"/>
    <mergeCell ref="H124:I124"/>
    <mergeCell ref="F94:G94"/>
    <mergeCell ref="E109:F109"/>
    <mergeCell ref="G107:H107"/>
    <mergeCell ref="G109:H109"/>
    <mergeCell ref="H123:I123"/>
  </mergeCells>
  <phoneticPr fontId="0" type="noConversion"/>
  <conditionalFormatting sqref="F101 J106 J109">
    <cfRule type="cellIs" dxfId="3" priority="3" stopIfTrue="1" operator="equal">
      <formula>TRUE</formula>
    </cfRule>
    <cfRule type="cellIs" dxfId="2" priority="4" stopIfTrue="1" operator="equal">
      <formula>FALSE</formula>
    </cfRule>
  </conditionalFormatting>
  <conditionalFormatting sqref="H124:I124 H126:I126">
    <cfRule type="cellIs" dxfId="1" priority="1" stopIfTrue="1" operator="equal">
      <formula>TRUE</formula>
    </cfRule>
    <cfRule type="cellIs" dxfId="0" priority="2" stopIfTrue="1" operator="notEqual">
      <formula>TRUE</formula>
    </cfRule>
  </conditionalFormatting>
  <pageMargins left="0.75" right="0.4" top="0.17" bottom="0.17" header="0.17" footer="0.17"/>
  <pageSetup scale="58" orientation="landscape" r:id="rId1"/>
  <headerFooter alignWithMargins="0"/>
  <rowBreaks count="1" manualBreakCount="1">
    <brk id="58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A30B-668C-47A9-A3FA-32C2C1869CB7}">
  <dimension ref="A1:F34"/>
  <sheetViews>
    <sheetView zoomScaleNormal="100" workbookViewId="0">
      <selection activeCell="A13" sqref="A13"/>
    </sheetView>
  </sheetViews>
  <sheetFormatPr defaultRowHeight="12.75" customHeight="1" x14ac:dyDescent="0.2"/>
  <cols>
    <col min="1" max="1" width="14" style="98" customWidth="1"/>
    <col min="2" max="2" width="8.625" style="98" customWidth="1"/>
    <col min="3" max="3" width="9.375" style="98" customWidth="1"/>
    <col min="4" max="4" width="13.625" style="98" customWidth="1"/>
    <col min="5" max="5" width="21.625" style="98" customWidth="1"/>
    <col min="6" max="6" width="10" style="98" customWidth="1"/>
    <col min="7" max="16384" width="9" style="98"/>
  </cols>
  <sheetData>
    <row r="1" spans="1:6" ht="12.75" customHeight="1" x14ac:dyDescent="0.2">
      <c r="A1" s="97"/>
      <c r="B1" s="97"/>
      <c r="C1" s="97"/>
      <c r="D1" s="97"/>
      <c r="E1" s="97"/>
      <c r="F1" s="97"/>
    </row>
    <row r="2" spans="1:6" ht="12.75" customHeight="1" x14ac:dyDescent="0.2">
      <c r="C2" s="99"/>
      <c r="D2" s="99"/>
      <c r="E2" s="100"/>
    </row>
    <row r="3" spans="1:6" ht="12.75" customHeight="1" x14ac:dyDescent="0.2">
      <c r="C3" s="101"/>
      <c r="D3" s="101"/>
      <c r="E3" s="100"/>
    </row>
    <row r="4" spans="1:6" ht="12.75" customHeight="1" x14ac:dyDescent="0.2">
      <c r="C4" s="101"/>
      <c r="D4" s="101"/>
      <c r="E4" s="100"/>
    </row>
    <row r="5" spans="1:6" ht="12.75" customHeight="1" x14ac:dyDescent="0.2">
      <c r="E5" s="100"/>
    </row>
    <row r="7" spans="1:6" ht="12.75" customHeight="1" x14ac:dyDescent="0.25">
      <c r="A7" s="269"/>
      <c r="B7" s="269"/>
      <c r="C7" s="269"/>
      <c r="D7" s="269"/>
      <c r="E7" s="269"/>
      <c r="F7" s="269"/>
    </row>
    <row r="8" spans="1:6" ht="12.75" customHeight="1" x14ac:dyDescent="0.25">
      <c r="A8" s="102"/>
      <c r="B8" s="102"/>
      <c r="C8" s="102"/>
      <c r="D8" s="102"/>
      <c r="E8" s="102"/>
      <c r="F8" s="102"/>
    </row>
    <row r="10" spans="1:6" ht="12.75" customHeight="1" x14ac:dyDescent="0.2">
      <c r="A10" s="103" t="s">
        <v>84</v>
      </c>
      <c r="B10" s="103"/>
    </row>
    <row r="11" spans="1:6" ht="12.75" customHeight="1" x14ac:dyDescent="0.2">
      <c r="A11" s="98" t="str">
        <f>CD01A03!A1:M1</f>
        <v>DALP-250</v>
      </c>
    </row>
    <row r="12" spans="1:6" ht="12.75" customHeight="1" x14ac:dyDescent="0.2">
      <c r="A12" s="98" t="str">
        <f ca="1">"Product Lot#: "&amp;CD01A03!L2</f>
        <v>Product Lot#: 45461</v>
      </c>
      <c r="B12" s="104"/>
    </row>
    <row r="13" spans="1:6" ht="12.75" customHeight="1" x14ac:dyDescent="0.2">
      <c r="A13" s="105"/>
      <c r="B13" s="105"/>
    </row>
    <row r="14" spans="1:6" ht="12.75" customHeight="1" thickBot="1" x14ac:dyDescent="0.25">
      <c r="A14" s="103" t="s">
        <v>85</v>
      </c>
      <c r="B14" s="103"/>
    </row>
    <row r="15" spans="1:6" s="97" customFormat="1" ht="12.75" customHeight="1" thickBot="1" x14ac:dyDescent="0.25">
      <c r="A15" s="106" t="s">
        <v>86</v>
      </c>
      <c r="B15" s="107" t="s">
        <v>87</v>
      </c>
      <c r="C15" s="108" t="s">
        <v>88</v>
      </c>
      <c r="D15" s="108" t="s">
        <v>89</v>
      </c>
      <c r="E15" s="108" t="s">
        <v>90</v>
      </c>
      <c r="F15" s="109" t="s">
        <v>91</v>
      </c>
    </row>
    <row r="16" spans="1:6" s="114" customFormat="1" ht="15" customHeight="1" x14ac:dyDescent="0.2">
      <c r="A16" s="110" t="str">
        <f>CD01A03!A4</f>
        <v>Assay Buffer</v>
      </c>
      <c r="B16" s="111" t="str">
        <f>CD01A03!B4</f>
        <v>50 mL</v>
      </c>
      <c r="C16" s="112" t="str">
        <f>CD01A03!B90</f>
        <v>CD01B03</v>
      </c>
      <c r="D16" s="270" t="s">
        <v>100</v>
      </c>
      <c r="E16" s="113" t="str">
        <f>"Serum "&amp;CD01A03!O111&amp;" = "&amp;CD01A03!F93&amp;" - "&amp;CD01A03!G93</f>
        <v>Serum ΔOD = 0.035 - 0.06</v>
      </c>
      <c r="F16" s="128">
        <f>CD01A03!G106</f>
        <v>4.194999999999996E-2</v>
      </c>
    </row>
    <row r="17" spans="1:6" s="114" customFormat="1" ht="15" customHeight="1" x14ac:dyDescent="0.2">
      <c r="A17" s="115" t="str">
        <f>CD01A03!A5</f>
        <v>Mg Acetate</v>
      </c>
      <c r="B17" s="116" t="str">
        <f>CD01A03!B5</f>
        <v>1.5 mL</v>
      </c>
      <c r="C17" s="126" t="str">
        <f>CD01A03!B91</f>
        <v>CD01C03</v>
      </c>
      <c r="D17" s="271"/>
      <c r="E17" s="117" t="str">
        <f>"Calibrator "&amp;CD01A03!O111&amp;" = "&amp;CD01A03!F89&amp;" - "&amp;CD01A03!G89</f>
        <v>Calibrator ΔOD = 0.37 - 0.42</v>
      </c>
      <c r="F17" s="129">
        <f>CD01A03!D101</f>
        <v>0.40529999999999999</v>
      </c>
    </row>
    <row r="18" spans="1:6" s="114" customFormat="1" ht="15" customHeight="1" x14ac:dyDescent="0.2">
      <c r="A18" s="115" t="str">
        <f>CD01A03!A6</f>
        <v>pNPP Liquid</v>
      </c>
      <c r="B18" s="116" t="str">
        <f>CD01A03!B6</f>
        <v>600 μL</v>
      </c>
      <c r="C18" s="126" t="str">
        <f>CD01A03!B92</f>
        <v>CD01D03</v>
      </c>
      <c r="D18" s="271"/>
      <c r="E18" s="117"/>
      <c r="F18" s="118" t="s">
        <v>92</v>
      </c>
    </row>
    <row r="19" spans="1:6" s="114" customFormat="1" ht="15" customHeight="1" thickBot="1" x14ac:dyDescent="0.25">
      <c r="A19" s="119" t="str">
        <f>CD01A03!A7</f>
        <v>Calibrator</v>
      </c>
      <c r="B19" s="120" t="str">
        <f>CD01A03!B7</f>
        <v>10 mL</v>
      </c>
      <c r="C19" s="127" t="str">
        <f>CD01A03!B93</f>
        <v>CD01E03</v>
      </c>
      <c r="D19" s="272"/>
      <c r="E19" s="121"/>
      <c r="F19" s="122"/>
    </row>
    <row r="21" spans="1:6" ht="12.75" customHeight="1" x14ac:dyDescent="0.2">
      <c r="A21" s="123" t="s">
        <v>93</v>
      </c>
      <c r="B21" s="123"/>
    </row>
    <row r="22" spans="1:6" ht="12.75" customHeight="1" x14ac:dyDescent="0.2">
      <c r="A22" s="124" t="s">
        <v>94</v>
      </c>
      <c r="B22" s="124"/>
    </row>
    <row r="23" spans="1:6" ht="12.75" customHeight="1" x14ac:dyDescent="0.2">
      <c r="A23" s="124" t="s">
        <v>95</v>
      </c>
      <c r="B23" s="124"/>
    </row>
    <row r="24" spans="1:6" ht="12.75" customHeight="1" x14ac:dyDescent="0.2">
      <c r="A24" s="124"/>
      <c r="B24" s="124"/>
    </row>
    <row r="25" spans="1:6" ht="12.75" customHeight="1" x14ac:dyDescent="0.2">
      <c r="A25" s="124"/>
      <c r="B25" s="124"/>
    </row>
    <row r="26" spans="1:6" ht="12.75" customHeight="1" x14ac:dyDescent="0.2">
      <c r="A26" s="124" t="s">
        <v>96</v>
      </c>
      <c r="B26" s="124"/>
    </row>
    <row r="28" spans="1:6" ht="12.75" customHeight="1" x14ac:dyDescent="0.2">
      <c r="A28" s="124"/>
      <c r="B28" s="124"/>
    </row>
    <row r="29" spans="1:6" ht="12.75" customHeight="1" x14ac:dyDescent="0.2">
      <c r="A29" s="124"/>
      <c r="B29" s="124"/>
    </row>
    <row r="30" spans="1:6" ht="12.75" customHeight="1" x14ac:dyDescent="0.2">
      <c r="A30" s="124" t="str">
        <f>"Date: "&amp;MONTH(CD01A03!L3)&amp;"/"&amp;DAY(CD01A03!L3)&amp;"/"&amp;YEAR(CD01A03!L3)</f>
        <v>Date: 1/0/1900</v>
      </c>
      <c r="B30" s="124"/>
      <c r="C30" s="125"/>
    </row>
    <row r="31" spans="1:6" ht="12.75" customHeight="1" x14ac:dyDescent="0.2">
      <c r="A31" s="124"/>
      <c r="B31" s="124"/>
    </row>
    <row r="32" spans="1:6" ht="12.75" customHeight="1" x14ac:dyDescent="0.2">
      <c r="A32" s="124"/>
      <c r="B32" s="124"/>
    </row>
    <row r="33" spans="1:2" ht="12.75" customHeight="1" x14ac:dyDescent="0.2">
      <c r="A33" s="123" t="s">
        <v>97</v>
      </c>
      <c r="B33" s="123"/>
    </row>
    <row r="34" spans="1:2" ht="12.75" customHeight="1" x14ac:dyDescent="0.2">
      <c r="A34" s="124" t="s">
        <v>98</v>
      </c>
      <c r="B34" s="124"/>
    </row>
  </sheetData>
  <mergeCells count="2">
    <mergeCell ref="A7:F7"/>
    <mergeCell ref="D16:D19"/>
  </mergeCells>
  <phoneticPr fontId="18" type="noConversion"/>
  <pageMargins left="0.75" right="0.75" top="0.5" bottom="0.5" header="0.5" footer="0.5"/>
  <pageSetup scale="93" orientation="portrait" horizontalDpi="300" verticalDpi="300" r:id="rId1"/>
  <headerFooter alignWithMargins="0"/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CE03A01</vt:lpstr>
      <vt:lpstr>CD01A03</vt:lpstr>
      <vt:lpstr>CofA</vt:lpstr>
      <vt:lpstr>CD01A03!Print_Area</vt:lpstr>
      <vt:lpstr>CE03A01!Print_Area</vt:lpstr>
    </vt:vector>
  </TitlesOfParts>
  <Company>BioAssay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Zawada</dc:creator>
  <cp:lastModifiedBy>David Huang</cp:lastModifiedBy>
  <cp:lastPrinted>2023-01-04T19:02:08Z</cp:lastPrinted>
  <dcterms:created xsi:type="dcterms:W3CDTF">2008-12-22T22:46:22Z</dcterms:created>
  <dcterms:modified xsi:type="dcterms:W3CDTF">2024-06-18T21:43:58Z</dcterms:modified>
</cp:coreProperties>
</file>