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huan\realTimeUpdate\data\Products\"/>
    </mc:Choice>
  </mc:AlternateContent>
  <xr:revisionPtr revIDLastSave="0" documentId="13_ncr:1_{0BA89CB9-EC41-41CB-B268-8189CF9EE9C0}" xr6:coauthVersionLast="47" xr6:coauthVersionMax="47" xr10:uidLastSave="{00000000-0000-0000-0000-000000000000}"/>
  <bookViews>
    <workbookView xWindow="33000" yWindow="4200" windowWidth="21600" windowHeight="11835" firstSheet="1" activeTab="1" xr2:uid="{DAEFA965-F170-41B2-B99E-C5F4F9B0FB5F}"/>
  </bookViews>
  <sheets>
    <sheet name="start" sheetId="6" state="hidden" r:id="rId1"/>
    <sheet name="CE03A01" sheetId="4" r:id="rId2"/>
    <sheet name="CE02A01" sheetId="3" r:id="rId3"/>
    <sheet name="CE01A01" sheetId="1" r:id="rId4"/>
    <sheet name="end" sheetId="5" state="hidden" r:id="rId5"/>
    <sheet name="CofA" sheetId="2" r:id="rId6"/>
  </sheets>
  <definedNames>
    <definedName name="_xlnm.Print_Area" localSheetId="3">CE01A01!$A$1:$M$73</definedName>
    <definedName name="_xlnm.Print_Area" localSheetId="2">CE02A01!$A$1:$M$73</definedName>
    <definedName name="_xlnm.Print_Area" localSheetId="1">CE03A01!$A$1:$M$73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L2" i="1"/>
  <c r="K5" i="3"/>
  <c r="K3" i="3"/>
  <c r="L2" i="3"/>
  <c r="K5" i="4"/>
  <c r="K3" i="4"/>
  <c r="L2" i="4"/>
  <c r="J1" i="2"/>
  <c r="L26" i="1"/>
  <c r="L25" i="1"/>
  <c r="G26" i="1"/>
  <c r="G25" i="1"/>
  <c r="C17" i="2"/>
  <c r="C18" i="2"/>
  <c r="C16" i="2"/>
  <c r="E16" i="2"/>
  <c r="A29" i="2"/>
  <c r="B18" i="2"/>
  <c r="A18" i="2"/>
  <c r="B17" i="2"/>
  <c r="A17" i="2"/>
  <c r="B16" i="2"/>
  <c r="A16" i="2"/>
  <c r="A12" i="2"/>
  <c r="A11" i="2"/>
  <c r="A62" i="1"/>
  <c r="A63" i="1"/>
  <c r="A61" i="1"/>
  <c r="F89" i="1"/>
  <c r="F85" i="1"/>
  <c r="D73" i="1"/>
  <c r="D72" i="1"/>
  <c r="D71" i="1"/>
  <c r="D70" i="1"/>
  <c r="F65" i="1"/>
  <c r="G65" i="1"/>
  <c r="F66" i="1"/>
  <c r="G66" i="1"/>
  <c r="F16" i="2"/>
  <c r="F17" i="2"/>
  <c r="G26" i="3"/>
  <c r="G25" i="3"/>
  <c r="A62" i="3"/>
  <c r="A63" i="3"/>
  <c r="A61" i="3"/>
  <c r="F89" i="3"/>
  <c r="F85" i="3"/>
  <c r="D73" i="3"/>
  <c r="D72" i="3"/>
  <c r="D71" i="3"/>
  <c r="D70" i="3"/>
  <c r="F65" i="3"/>
  <c r="G65" i="3"/>
  <c r="F66" i="3"/>
  <c r="G66" i="3"/>
  <c r="G26" i="4"/>
  <c r="G25" i="4"/>
  <c r="A62" i="4"/>
  <c r="A63" i="4"/>
  <c r="A61" i="4"/>
  <c r="F89" i="4"/>
  <c r="F85" i="4"/>
  <c r="D73" i="4"/>
  <c r="D72" i="4"/>
  <c r="D71" i="4"/>
  <c r="D70" i="4"/>
  <c r="F65" i="4"/>
  <c r="G65" i="4"/>
  <c r="F66" i="4"/>
  <c r="G66" i="4"/>
</calcChain>
</file>

<file path=xl/sharedStrings.xml><?xml version="1.0" encoding="utf-8"?>
<sst xmlns="http://schemas.openxmlformats.org/spreadsheetml/2006/main" count="704" uniqueCount="166">
  <si>
    <t>Kit Components:</t>
  </si>
  <si>
    <t>Qty</t>
  </si>
  <si>
    <t>Bottle Type</t>
  </si>
  <si>
    <t>Storage</t>
  </si>
  <si>
    <t>4˚C</t>
  </si>
  <si>
    <t>Reagent A</t>
  </si>
  <si>
    <t>Reagent B</t>
  </si>
  <si>
    <t>Component Name:</t>
  </si>
  <si>
    <t>Amount per Batch/Lot:</t>
  </si>
  <si>
    <t>Prescribed Chemical and Amounts</t>
  </si>
  <si>
    <t>Actual Chemical Used and Qty</t>
  </si>
  <si>
    <t>Chemical Name</t>
  </si>
  <si>
    <t>Vendor</t>
  </si>
  <si>
    <t>Catalog No.</t>
  </si>
  <si>
    <t>Storage Location</t>
  </si>
  <si>
    <t>MW</t>
  </si>
  <si>
    <t>Amount</t>
  </si>
  <si>
    <t>Units</t>
  </si>
  <si>
    <t>Lot number</t>
  </si>
  <si>
    <t>mL</t>
  </si>
  <si>
    <t>Sigma</t>
  </si>
  <si>
    <t>g</t>
  </si>
  <si>
    <t>dH2O</t>
  </si>
  <si>
    <t>Cabinet B</t>
  </si>
  <si>
    <t>mg</t>
  </si>
  <si>
    <t>Urea Standard</t>
  </si>
  <si>
    <t>By:</t>
  </si>
  <si>
    <t xml:space="preserve">O-phthalaldehyde </t>
  </si>
  <si>
    <t>cH2SO4</t>
  </si>
  <si>
    <t>Prepared Stock</t>
  </si>
  <si>
    <t xml:space="preserve">Important Note: 1) Add H2O first, then cH2SO4, and cool to RT in waterbath;  2) Grind O-phthalaldehyde to powder form before adding  </t>
  </si>
  <si>
    <t>Boric Acid</t>
  </si>
  <si>
    <t>Primaquine Diphosphate</t>
  </si>
  <si>
    <t xml:space="preserve">Cabinet B </t>
  </si>
  <si>
    <t>Important Note: 1) Add H2O first, then cH2SO4, and cool to RT in waterbath</t>
  </si>
  <si>
    <t>Urea</t>
  </si>
  <si>
    <t>U-0631</t>
  </si>
  <si>
    <t>Date Releaded:</t>
  </si>
  <si>
    <t>98.08 (d=1.84)</t>
  </si>
  <si>
    <t>0.24 wt%</t>
  </si>
  <si>
    <t>Cabinet N</t>
  </si>
  <si>
    <t>Reagents Used For QC:</t>
  </si>
  <si>
    <t>Reagent</t>
  </si>
  <si>
    <t>Lot #</t>
  </si>
  <si>
    <t>[Urea](mg/dL)</t>
  </si>
  <si>
    <t>OD430 30min</t>
  </si>
  <si>
    <t>-blank</t>
  </si>
  <si>
    <t>Acceptable Results:</t>
  </si>
  <si>
    <t>Low</t>
  </si>
  <si>
    <t>High</t>
  </si>
  <si>
    <t>Reaction:  5 uL sample + 200 uL WR (100 uL Rgt A + 100 uL Rgt B)</t>
  </si>
  <si>
    <t>Slope:</t>
  </si>
  <si>
    <r>
      <t>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</rPr>
      <t>:</t>
    </r>
  </si>
  <si>
    <t xml:space="preserve">FH101029: changed the range DOD430 50mg/dL (30min) from 0.7-0.9 to 0.76-1.10 based on 3std of different lots (see DIUR_2010 sheet 100917). </t>
  </si>
  <si>
    <t>Protocol Version:</t>
  </si>
  <si>
    <t>QC Procedures</t>
  </si>
  <si>
    <t>Modifications:</t>
  </si>
  <si>
    <t>QC Results</t>
  </si>
  <si>
    <t xml:space="preserve">QC: Standard and/or Reagent: </t>
  </si>
  <si>
    <t>Read DOD for OD 430 nm, kinetics, run for at least 30 min.</t>
  </si>
  <si>
    <t>Prepare Standard curve with at least 4 points between 0 and 50mg/dL urea std.  (50, 25, 12.5, 0 mg/dL)</t>
  </si>
  <si>
    <t>Actual Results:</t>
  </si>
  <si>
    <t>PASS/FAIL</t>
  </si>
  <si>
    <t>Refridg. M</t>
  </si>
  <si>
    <t>15min</t>
  </si>
  <si>
    <t>20min</t>
  </si>
  <si>
    <t>25min</t>
  </si>
  <si>
    <t>DIUR</t>
  </si>
  <si>
    <t>DUUR</t>
  </si>
  <si>
    <t>QC: 1. Prepare standards: 28uL 50mg/dL urea + 322 uL H2O (4 mg/dL), dilute: 150uL 4mg/dL + 150uL H2O (2mg/dL), 100 uL 2mg/dL + 150uL H2O (1mg/dL)</t>
  </si>
  <si>
    <t xml:space="preserve">       2. Reaction: 50 uL standards (0, 1, 2, 4 mg/dL) + 200 uL (100 uL DUUR-A + 100 uL DIUR-B), mix by tapping plate.</t>
  </si>
  <si>
    <t xml:space="preserve">       3. Record kinetics at 520nm. </t>
  </si>
  <si>
    <t>use 20 min data: OD (0 mg/dL) = 0.32-0.37, OD (4 mg/dL) = 0.55-0.65, Slope = 0.060-0.066, R2 &gt; 0.99</t>
  </si>
  <si>
    <t>Acceptable Results</t>
  </si>
  <si>
    <t>DOD20min</t>
  </si>
  <si>
    <t>DIUR-ULTRA: Ultra-Reagent A 200 mL DIUR A + 800 mg o-phthalaldehyde, final at 5.2 mg/mL OPA: filter, store at 4C. Pack 50 mL per bottle. All other reagents the same as for DIUR-500.</t>
  </si>
  <si>
    <t>shanghai</t>
  </si>
  <si>
    <t>S1068</t>
  </si>
  <si>
    <t>Rocky Mountain</t>
  </si>
  <si>
    <t>Lot#:</t>
  </si>
  <si>
    <t>(e.g. BD04A29, for 130429)</t>
  </si>
  <si>
    <t>Date:</t>
  </si>
  <si>
    <t>(mm/dd/yyyy)</t>
  </si>
  <si>
    <t>Product Information</t>
  </si>
  <si>
    <t>Quality Control Results</t>
  </si>
  <si>
    <t>Components</t>
  </si>
  <si>
    <t>Volume</t>
  </si>
  <si>
    <t>Vial Code</t>
  </si>
  <si>
    <t>Test</t>
  </si>
  <si>
    <t>Criteria</t>
  </si>
  <si>
    <t>Results</t>
  </si>
  <si>
    <t>Standard Curve</t>
  </si>
  <si>
    <t>Pass</t>
  </si>
  <si>
    <t>Quality Assurance Statement</t>
  </si>
  <si>
    <t xml:space="preserve">The information on this certificate of analysis has been reviewed and accurately reflects the </t>
  </si>
  <si>
    <t xml:space="preserve">manufacturing and analysis data for the product lot specified above. </t>
  </si>
  <si>
    <t>Quality Assurance Manager:  FH</t>
  </si>
  <si>
    <t xml:space="preserve">Support </t>
  </si>
  <si>
    <t xml:space="preserve">For technical support, please call 1-510-782-9988, or E-mail: info@bioassaysys.com </t>
  </si>
  <si>
    <r>
      <t xml:space="preserve"> Linearity R</t>
    </r>
    <r>
      <rPr>
        <vertAlign val="superscript"/>
        <sz val="10"/>
        <rFont val="Tahoma"/>
        <family val="2"/>
      </rPr>
      <t>2</t>
    </r>
    <r>
      <rPr>
        <sz val="10"/>
        <rFont val="Tahoma"/>
        <family val="2"/>
      </rPr>
      <t xml:space="preserve"> &gt; 0.99</t>
    </r>
  </si>
  <si>
    <t>Kit Lot Size:</t>
  </si>
  <si>
    <t>-20˚C</t>
  </si>
  <si>
    <t>CHINA HUBEI</t>
  </si>
  <si>
    <t>CNHB</t>
  </si>
  <si>
    <t>Shelf Life (months):</t>
  </si>
  <si>
    <t>Labels</t>
  </si>
  <si>
    <r>
      <rPr>
        <b/>
        <sz val="10"/>
        <rFont val="Arial"/>
      </rPr>
      <t>2</t>
    </r>
    <r>
      <rPr>
        <b/>
        <sz val="10"/>
        <rFont val="Arial"/>
      </rPr>
      <t>0% Brij35</t>
    </r>
  </si>
  <si>
    <t>Labels Checked By:</t>
  </si>
  <si>
    <t>QC Checked By:</t>
  </si>
  <si>
    <t>150218</t>
  </si>
  <si>
    <t>L</t>
  </si>
  <si>
    <t>12 mL</t>
  </si>
  <si>
    <t>15 mL White Bottle</t>
  </si>
  <si>
    <t>15 mL Amber Bottle</t>
  </si>
  <si>
    <t>500 µL Clear Tube (green cap)</t>
  </si>
  <si>
    <t>0.5 mL</t>
  </si>
  <si>
    <r>
      <t>200</t>
    </r>
    <r>
      <rPr>
        <b/>
        <sz val="10"/>
        <rFont val="Arial"/>
      </rPr>
      <t xml:space="preserve"> mL</t>
    </r>
  </si>
  <si>
    <t>to 200</t>
  </si>
  <si>
    <t>Weight (g)</t>
  </si>
  <si>
    <t>19-19.3</t>
  </si>
  <si>
    <t>1.446-1.449</t>
  </si>
  <si>
    <t>10 L</t>
  </si>
  <si>
    <t>B1035</t>
  </si>
  <si>
    <t>18.64% (1900)</t>
  </si>
  <si>
    <t>0.12% (9)</t>
  </si>
  <si>
    <t xml:space="preserve">40.48% (4127) </t>
  </si>
  <si>
    <t xml:space="preserve">0.50% (80.8) </t>
  </si>
  <si>
    <t>0.05% (8.3) (50 mg/dL)</t>
  </si>
  <si>
    <t>0.04% (0.9)</t>
  </si>
  <si>
    <t>[Final] wt% (mM)</t>
  </si>
  <si>
    <t>Hongkun</t>
  </si>
  <si>
    <t>BAS</t>
  </si>
  <si>
    <t>stock</t>
  </si>
  <si>
    <t>C050118031</t>
  </si>
  <si>
    <t>11K0180</t>
  </si>
  <si>
    <t>to 400</t>
  </si>
  <si>
    <t>800x</t>
  </si>
  <si>
    <t>779x</t>
  </si>
  <si>
    <t>~400mL left</t>
  </si>
  <si>
    <t>CD03B24</t>
  </si>
  <si>
    <t>CD03C24</t>
  </si>
  <si>
    <t>CD03D24</t>
  </si>
  <si>
    <t>PK</t>
  </si>
  <si>
    <t>832x</t>
  </si>
  <si>
    <t>Rocky M</t>
  </si>
  <si>
    <t>China Hubei</t>
  </si>
  <si>
    <t>833x</t>
  </si>
  <si>
    <t>U0631</t>
  </si>
  <si>
    <t>to 500</t>
  </si>
  <si>
    <t>CD06B30</t>
  </si>
  <si>
    <t>CD06C30</t>
  </si>
  <si>
    <t>CD06D30</t>
  </si>
  <si>
    <r>
      <rPr>
        <b/>
        <sz val="10"/>
        <rFont val="Arial"/>
      </rPr>
      <t>2</t>
    </r>
    <r>
      <rPr>
        <b/>
        <sz val="10"/>
        <rFont val="Arial"/>
      </rPr>
      <t>0% Brij35</t>
    </r>
  </si>
  <si>
    <r>
      <t>200</t>
    </r>
    <r>
      <rPr>
        <b/>
        <sz val="10"/>
        <rFont val="Arial"/>
      </rPr>
      <t xml:space="preserve"> mL</t>
    </r>
  </si>
  <si>
    <r>
      <t>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</rPr>
      <t>:</t>
    </r>
  </si>
  <si>
    <t>Honkun</t>
  </si>
  <si>
    <t>ml</t>
  </si>
  <si>
    <t>to 480</t>
  </si>
  <si>
    <t>CD12B06</t>
  </si>
  <si>
    <t>CD12C06</t>
  </si>
  <si>
    <t>CD12D06</t>
  </si>
  <si>
    <t>Today</t>
  </si>
  <si>
    <t>DIUR-100</t>
  </si>
  <si>
    <r>
      <t>QuantiChrom</t>
    </r>
    <r>
      <rPr>
        <b/>
        <vertAlign val="superscript"/>
        <sz val="12"/>
        <rFont val="Arial"/>
      </rPr>
      <t>™</t>
    </r>
    <r>
      <rPr>
        <b/>
        <sz val="12"/>
        <rFont val="Arial"/>
        <family val="2"/>
      </rPr>
      <t xml:space="preserve"> Urea Assay Kit</t>
    </r>
  </si>
  <si>
    <t>Expiry: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</si>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</sst>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/d/yy;@"/>
  </numFmts>
  <fonts count="31" x14ac:knownFonts="1">
    <font>
      <sz val="10"/>
      <name val="Verdana"/>
    </font>
    <font>
      <b/>
      <vertAlign val="superscript"/>
      <sz val="12"/>
      <name val="Arial"/>
    </font>
    <font>
      <b/>
      <sz val="12"/>
      <name val="Arial"/>
      <family val="2"/>
    </font>
    <font>
      <sz val="10"/>
      <name val="Arial"/>
    </font>
    <font>
      <b/>
      <sz val="11"/>
      <name val="Arial"/>
    </font>
    <font>
      <b/>
      <sz val="10"/>
      <name val="Arial"/>
    </font>
    <font>
      <b/>
      <sz val="10"/>
      <name val="Arial"/>
    </font>
    <font>
      <i/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vertAlign val="superscript"/>
      <sz val="10"/>
      <name val="Arial"/>
      <family val="2"/>
    </font>
    <font>
      <b/>
      <sz val="16"/>
      <name val="Arial"/>
    </font>
    <font>
      <b/>
      <sz val="14"/>
      <name val="Arial"/>
    </font>
    <font>
      <b/>
      <sz val="14"/>
      <name val="Arial"/>
    </font>
    <font>
      <b/>
      <sz val="16"/>
      <name val="Arial"/>
    </font>
    <font>
      <b/>
      <sz val="10"/>
      <color indexed="10"/>
      <name val="Arial"/>
      <family val="2"/>
    </font>
    <font>
      <sz val="8"/>
      <name val="Verdana"/>
    </font>
    <font>
      <sz val="10"/>
      <name val="Tahoma"/>
      <family val="2"/>
    </font>
    <font>
      <b/>
      <i/>
      <sz val="11"/>
      <color indexed="56"/>
      <name val="Tahoma"/>
      <family val="2"/>
    </font>
    <font>
      <sz val="10"/>
      <color indexed="56"/>
      <name val="Tahoma"/>
      <family val="2"/>
    </font>
    <font>
      <b/>
      <u/>
      <sz val="14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u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justify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/>
    </xf>
    <xf numFmtId="0" fontId="5" fillId="0" borderId="16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0" xfId="0" applyFont="1" applyAlignment="1">
      <alignment horizontal="justify" vertical="center" wrapText="1"/>
    </xf>
    <xf numFmtId="0" fontId="6" fillId="0" borderId="7" xfId="0" applyFont="1" applyBorder="1" applyAlignment="1">
      <alignment horizontal="justify" vertical="center"/>
    </xf>
    <xf numFmtId="0" fontId="13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5" fillId="0" borderId="7" xfId="0" applyFont="1" applyBorder="1" applyAlignment="1">
      <alignment horizontal="justify" vertical="center"/>
    </xf>
    <xf numFmtId="0" fontId="1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5" fillId="0" borderId="1" xfId="0" applyFont="1" applyBorder="1" applyAlignment="1">
      <alignment horizontal="justify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0" fontId="5" fillId="0" borderId="20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0" fontId="3" fillId="0" borderId="2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22" xfId="0" applyFont="1" applyBorder="1" applyAlignment="1">
      <alignment vertical="center"/>
    </xf>
    <xf numFmtId="0" fontId="3" fillId="0" borderId="23" xfId="0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3" fillId="0" borderId="25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3" borderId="26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6" fillId="0" borderId="28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/>
    </xf>
    <xf numFmtId="0" fontId="6" fillId="3" borderId="29" xfId="1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8" xfId="0" applyFont="1" applyBorder="1" applyAlignment="1">
      <alignment horizontal="left" vertical="center"/>
    </xf>
    <xf numFmtId="0" fontId="3" fillId="0" borderId="0" xfId="3"/>
    <xf numFmtId="0" fontId="3" fillId="0" borderId="28" xfId="0" applyFont="1" applyBorder="1" applyAlignment="1">
      <alignment vertical="center"/>
    </xf>
    <xf numFmtId="0" fontId="3" fillId="0" borderId="28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/>
    <xf numFmtId="49" fontId="18" fillId="0" borderId="0" xfId="0" applyNumberFormat="1" applyFont="1"/>
    <xf numFmtId="0" fontId="23" fillId="0" borderId="0" xfId="0" applyFont="1"/>
    <xf numFmtId="0" fontId="23" fillId="0" borderId="30" xfId="0" applyFont="1" applyBorder="1" applyAlignment="1">
      <alignment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right" vertical="center" indent="1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164" fontId="18" fillId="0" borderId="3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38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right" vertical="center" indent="1"/>
    </xf>
    <xf numFmtId="0" fontId="18" fillId="0" borderId="3" xfId="0" applyFont="1" applyBorder="1" applyAlignment="1">
      <alignment horizontal="center" vertical="center" wrapText="1"/>
    </xf>
    <xf numFmtId="164" fontId="18" fillId="0" borderId="40" xfId="0" applyNumberFormat="1" applyFont="1" applyBorder="1" applyAlignment="1">
      <alignment horizontal="center" vertical="center" wrapText="1"/>
    </xf>
    <xf numFmtId="0" fontId="18" fillId="0" borderId="4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right" vertical="center" indent="1"/>
    </xf>
    <xf numFmtId="0" fontId="18" fillId="0" borderId="12" xfId="0" applyFont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/>
    <xf numFmtId="14" fontId="18" fillId="0" borderId="0" xfId="0" applyNumberFormat="1" applyFont="1"/>
    <xf numFmtId="0" fontId="18" fillId="0" borderId="3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" fillId="0" borderId="1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3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 shrinkToFit="1"/>
    </xf>
    <xf numFmtId="0" fontId="3" fillId="0" borderId="4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3" borderId="26" xfId="0" applyFont="1" applyFill="1" applyBorder="1" applyAlignment="1">
      <alignment vertical="center"/>
    </xf>
    <xf numFmtId="0" fontId="5" fillId="0" borderId="28" xfId="0" applyFont="1" applyBorder="1" applyAlignment="1">
      <alignment horizontal="right" vertical="center"/>
    </xf>
    <xf numFmtId="0" fontId="5" fillId="3" borderId="29" xfId="2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3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50C46161-6C12-4EBF-B4F7-A9CC2A0AE52C}"/>
    <cellStyle name="Normal 2_DIURManu" xfId="2" xr:uid="{E68B8DBB-1557-4E9A-AE09-8C4DD847F1AC}"/>
    <cellStyle name="Normal_Current Reagent Recipes" xfId="3" xr:uid="{A2E56A9F-5C5B-4C37-9A02-B083D3498FA6}"/>
  </cellStyles>
  <dxfs count="6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62371005873706"/>
          <c:y val="9.4548413380301538E-2"/>
          <c:w val="0.7952632122519061"/>
          <c:h val="0.680021280850630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41191777161550824"/>
                  <c:y val="0.3127370596425358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CE03A01!$B$70:$B$73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</c:v>
                </c:pt>
              </c:numCache>
            </c:numRef>
          </c:xVal>
          <c:yVal>
            <c:numRef>
              <c:f>CE03A01!$D$70:$D$73</c:f>
              <c:numCache>
                <c:formatCode>General</c:formatCode>
                <c:ptCount val="4"/>
                <c:pt idx="0">
                  <c:v>0.87550000000000006</c:v>
                </c:pt>
                <c:pt idx="1">
                  <c:v>0.45799999999999996</c:v>
                </c:pt>
                <c:pt idx="2">
                  <c:v>0.24719999999999998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49AE-BA50-0BB62AF2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79359"/>
        <c:axId val="1"/>
      </c:scatterChart>
      <c:valAx>
        <c:axId val="1077579359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[Urea](mg/dL)</a:t>
                </a:r>
              </a:p>
            </c:rich>
          </c:tx>
          <c:layout>
            <c:manualLayout>
              <c:xMode val="edge"/>
              <c:yMode val="edge"/>
              <c:x val="0.46884289463817019"/>
              <c:y val="0.8737863039847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DOD430</a:t>
                </a:r>
              </a:p>
            </c:rich>
          </c:tx>
          <c:layout>
            <c:manualLayout>
              <c:xMode val="edge"/>
              <c:yMode val="edge"/>
              <c:x val="4.1543057117860271E-2"/>
              <c:y val="0.35436888570746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5793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DIUR-500 QC</a:t>
            </a:r>
          </a:p>
        </c:rich>
      </c:tx>
      <c:layout>
        <c:manualLayout>
          <c:xMode val="edge"/>
          <c:yMode val="edge"/>
          <c:x val="0.46289792543055408"/>
          <c:y val="2.7322404371584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91080526903572"/>
          <c:y val="6.5576088848983013E-2"/>
          <c:w val="0.7431745039898483"/>
          <c:h val="0.68854893291432162"/>
        </c:manualLayout>
      </c:layout>
      <c:scatterChart>
        <c:scatterStyle val="lineMarker"/>
        <c:varyColors val="0"/>
        <c:ser>
          <c:idx val="0"/>
          <c:order val="0"/>
          <c:tx>
            <c:v>DIUR-500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1954854408039561E-2"/>
                  <c:y val="9.396508155108829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CE03A01!$B$83:$E$83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CE03A01!$B$85:$E$85</c:f>
              <c:numCache>
                <c:formatCode>General</c:formatCode>
                <c:ptCount val="4"/>
                <c:pt idx="0">
                  <c:v>0.18340000000000001</c:v>
                </c:pt>
                <c:pt idx="1">
                  <c:v>0.21390000000000001</c:v>
                </c:pt>
                <c:pt idx="2">
                  <c:v>0.24360000000000001</c:v>
                </c:pt>
                <c:pt idx="3">
                  <c:v>0.30580000000000002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F-40B6-85DF-59E143659CE7}"/>
            </c:ext>
          </c:extLst>
        </c:ser>
        <c:ser>
          <c:idx val="1"/>
          <c:order val="1"/>
          <c:tx>
            <c:v>DUUR-500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6689847409482446E-2"/>
                  <c:y val="0.136611857829126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CE03A01!$B$83:$E$83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CE03A01!$B$89:$E$89</c:f>
              <c:numCache>
                <c:formatCode>General</c:formatCode>
                <c:ptCount val="4"/>
                <c:pt idx="0">
                  <c:v>0.34329999999999999</c:v>
                </c:pt>
                <c:pt idx="1">
                  <c:v>0.41739999999999999</c:v>
                </c:pt>
                <c:pt idx="2">
                  <c:v>0.47920000000000001</c:v>
                </c:pt>
                <c:pt idx="3">
                  <c:v>0.59919999999999995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F-40B6-85DF-59E14365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6847"/>
        <c:axId val="1"/>
      </c:scatterChart>
      <c:valAx>
        <c:axId val="1603706847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[Urea], mg/dL</a:t>
                </a:r>
              </a:p>
            </c:rich>
          </c:tx>
          <c:layout>
            <c:manualLayout>
              <c:xMode val="edge"/>
              <c:yMode val="edge"/>
              <c:x val="0.46643152482651995"/>
              <c:y val="0.8907099522395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OD520nm</a:t>
                </a:r>
              </a:p>
            </c:rich>
          </c:tx>
          <c:layout>
            <c:manualLayout>
              <c:xMode val="edge"/>
              <c:yMode val="edge"/>
              <c:x val="4.9469672455326651E-2"/>
              <c:y val="0.28415300546448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7068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191852730737425"/>
          <c:y val="0.10656124951594166"/>
          <c:w val="0.54453816560601154"/>
          <c:h val="0.26230454799707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64156944505071"/>
          <c:y val="9.4548413380301538E-2"/>
          <c:w val="0.77664808355666926"/>
          <c:h val="0.676384803412926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43897500374942172"/>
                  <c:y val="0.3127370596425358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CE02A01!$B$70:$B$73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</c:v>
                </c:pt>
              </c:numCache>
            </c:numRef>
          </c:xVal>
          <c:yVal>
            <c:numRef>
              <c:f>CE02A01!$D$70:$D$73</c:f>
              <c:numCache>
                <c:formatCode>General</c:formatCode>
                <c:ptCount val="4"/>
                <c:pt idx="0">
                  <c:v>0.84779999999999989</c:v>
                </c:pt>
                <c:pt idx="1">
                  <c:v>0.44679999999999997</c:v>
                </c:pt>
                <c:pt idx="2">
                  <c:v>0.23050000000000004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9-4623-85E8-2E2FE0F5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77919"/>
        <c:axId val="1"/>
      </c:scatterChart>
      <c:valAx>
        <c:axId val="1077577919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[Urea](mg/dL)</a:t>
                </a:r>
              </a:p>
            </c:rich>
          </c:tx>
          <c:layout>
            <c:manualLayout>
              <c:xMode val="edge"/>
              <c:yMode val="edge"/>
              <c:x val="0.46884303098476332"/>
              <c:y val="0.8737863039847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DOD430</a:t>
                </a:r>
              </a:p>
            </c:rich>
          </c:tx>
          <c:layout>
            <c:manualLayout>
              <c:xMode val="edge"/>
              <c:yMode val="edge"/>
              <c:x val="4.1542898046835051E-2"/>
              <c:y val="0.35436888570746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5779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DIUR-500 QC</a:t>
            </a:r>
          </a:p>
        </c:rich>
      </c:tx>
      <c:layout>
        <c:manualLayout>
          <c:xMode val="edge"/>
          <c:yMode val="edge"/>
          <c:x val="0.46289792543055408"/>
          <c:y val="2.7322404371584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91080526903572"/>
          <c:y val="6.5576088848983013E-2"/>
          <c:w val="0.7431745039898483"/>
          <c:h val="0.68854893291432162"/>
        </c:manualLayout>
      </c:layout>
      <c:scatterChart>
        <c:scatterStyle val="lineMarker"/>
        <c:varyColors val="0"/>
        <c:ser>
          <c:idx val="0"/>
          <c:order val="0"/>
          <c:tx>
            <c:v>DIUR-500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1954854408039561E-2"/>
                  <c:y val="9.396508155108829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CE02A01!$B$83:$E$83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CE02A01!$B$85:$E$85</c:f>
              <c:numCache>
                <c:formatCode>General</c:formatCode>
                <c:ptCount val="4"/>
                <c:pt idx="0">
                  <c:v>0.18340000000000001</c:v>
                </c:pt>
                <c:pt idx="1">
                  <c:v>0.21390000000000001</c:v>
                </c:pt>
                <c:pt idx="2">
                  <c:v>0.24360000000000001</c:v>
                </c:pt>
                <c:pt idx="3">
                  <c:v>0.30580000000000002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D-4852-9BF1-76044945B4F2}"/>
            </c:ext>
          </c:extLst>
        </c:ser>
        <c:ser>
          <c:idx val="1"/>
          <c:order val="1"/>
          <c:tx>
            <c:v>DUUR-500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6689847409482446E-2"/>
                  <c:y val="0.136611857829126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CE02A01!$B$83:$E$83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CE02A01!$B$89:$E$89</c:f>
              <c:numCache>
                <c:formatCode>General</c:formatCode>
                <c:ptCount val="4"/>
                <c:pt idx="0">
                  <c:v>0.34329999999999999</c:v>
                </c:pt>
                <c:pt idx="1">
                  <c:v>0.41739999999999999</c:v>
                </c:pt>
                <c:pt idx="2">
                  <c:v>0.47920000000000001</c:v>
                </c:pt>
                <c:pt idx="3">
                  <c:v>0.59919999999999995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D-4852-9BF1-7604494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76479"/>
        <c:axId val="1"/>
      </c:scatterChart>
      <c:valAx>
        <c:axId val="1077576479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[Urea], mg/dL</a:t>
                </a:r>
              </a:p>
            </c:rich>
          </c:tx>
          <c:layout>
            <c:manualLayout>
              <c:xMode val="edge"/>
              <c:yMode val="edge"/>
              <c:x val="0.46643152482651995"/>
              <c:y val="0.8907099522395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OD520nm</a:t>
                </a:r>
              </a:p>
            </c:rich>
          </c:tx>
          <c:layout>
            <c:manualLayout>
              <c:xMode val="edge"/>
              <c:yMode val="edge"/>
              <c:x val="4.9469672455326651E-2"/>
              <c:y val="0.28415300546448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57647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191852730737425"/>
          <c:y val="0.10656124951594166"/>
          <c:w val="0.54453816560601154"/>
          <c:h val="0.26230454799707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7611843284429"/>
          <c:y val="9.4548413380301538E-2"/>
          <c:w val="0.7652174968693205"/>
          <c:h val="0.680021280850630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43371533216058955"/>
                  <c:y val="0.330919446831055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CE01A01!$B$70:$B$73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</c:v>
                </c:pt>
              </c:numCache>
            </c:numRef>
          </c:xVal>
          <c:yVal>
            <c:numRef>
              <c:f>CE01A01!$D$70:$D$73</c:f>
              <c:numCache>
                <c:formatCode>General</c:formatCode>
                <c:ptCount val="4"/>
                <c:pt idx="0">
                  <c:v>0.96330000000000005</c:v>
                </c:pt>
                <c:pt idx="1">
                  <c:v>0.50120000000000009</c:v>
                </c:pt>
                <c:pt idx="2">
                  <c:v>0.22729999999999995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C-4D3A-AB6C-9C5829E4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29119"/>
        <c:axId val="1"/>
      </c:scatterChart>
      <c:valAx>
        <c:axId val="1864329119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[Urea](mg/dL)</a:t>
                </a:r>
              </a:p>
            </c:rich>
          </c:tx>
          <c:layout>
            <c:manualLayout>
              <c:xMode val="edge"/>
              <c:yMode val="edge"/>
              <c:x val="0.46884296921448354"/>
              <c:y val="0.8737863039847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DOD430</a:t>
                </a:r>
              </a:p>
            </c:rich>
          </c:tx>
          <c:layout>
            <c:manualLayout>
              <c:xMode val="edge"/>
              <c:yMode val="edge"/>
              <c:x val="4.1542901060019427E-2"/>
              <c:y val="0.35436888570746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3291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DIUR-500 QC</a:t>
            </a:r>
          </a:p>
        </c:rich>
      </c:tx>
      <c:layout>
        <c:manualLayout>
          <c:xMode val="edge"/>
          <c:yMode val="edge"/>
          <c:x val="0.46289792543055408"/>
          <c:y val="2.7322404371584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91080526903572"/>
          <c:y val="6.5576088848983013E-2"/>
          <c:w val="0.7431745039898483"/>
          <c:h val="0.68854893291432162"/>
        </c:manualLayout>
      </c:layout>
      <c:scatterChart>
        <c:scatterStyle val="lineMarker"/>
        <c:varyColors val="0"/>
        <c:ser>
          <c:idx val="0"/>
          <c:order val="0"/>
          <c:tx>
            <c:v>DIUR-500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1954854408039561E-2"/>
                  <c:y val="9.396508155108829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CE01A01!$B$83:$E$83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CE01A01!$B$85:$E$85</c:f>
              <c:numCache>
                <c:formatCode>General</c:formatCode>
                <c:ptCount val="4"/>
                <c:pt idx="0">
                  <c:v>0.18340000000000001</c:v>
                </c:pt>
                <c:pt idx="1">
                  <c:v>0.21390000000000001</c:v>
                </c:pt>
                <c:pt idx="2">
                  <c:v>0.24360000000000001</c:v>
                </c:pt>
                <c:pt idx="3">
                  <c:v>0.30580000000000002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B-4C1C-85EB-2EDE4AE6F589}"/>
            </c:ext>
          </c:extLst>
        </c:ser>
        <c:ser>
          <c:idx val="1"/>
          <c:order val="1"/>
          <c:tx>
            <c:v>DUUR-500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6689847409482446E-2"/>
                  <c:y val="0.136611857829126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CE01A01!$B$83:$E$83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CE01A01!$B$89:$E$89</c:f>
              <c:numCache>
                <c:formatCode>General</c:formatCode>
                <c:ptCount val="4"/>
                <c:pt idx="0">
                  <c:v>0.34329999999999999</c:v>
                </c:pt>
                <c:pt idx="1">
                  <c:v>0.41739999999999999</c:v>
                </c:pt>
                <c:pt idx="2">
                  <c:v>0.47920000000000001</c:v>
                </c:pt>
                <c:pt idx="3">
                  <c:v>0.59919999999999995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B-4C1C-85EB-2EDE4AE6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373167"/>
        <c:axId val="1"/>
      </c:scatterChart>
      <c:valAx>
        <c:axId val="1077373167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[Urea], mg/dL</a:t>
                </a:r>
              </a:p>
            </c:rich>
          </c:tx>
          <c:layout>
            <c:manualLayout>
              <c:xMode val="edge"/>
              <c:yMode val="edge"/>
              <c:x val="0.46643152482651995"/>
              <c:y val="0.8907099522395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OD520nm</a:t>
                </a:r>
              </a:p>
            </c:rich>
          </c:tx>
          <c:layout>
            <c:manualLayout>
              <c:xMode val="edge"/>
              <c:yMode val="edge"/>
              <c:x val="4.9469672455326651E-2"/>
              <c:y val="0.28415300546448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731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191852730737425"/>
          <c:y val="0.10656124951594166"/>
          <c:w val="0.54453816560601154"/>
          <c:h val="0.26230454799707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58</xdr:row>
      <xdr:rowOff>152400</xdr:rowOff>
    </xdr:from>
    <xdr:to>
      <xdr:col>12</xdr:col>
      <xdr:colOff>314325</xdr:colOff>
      <xdr:row>72</xdr:row>
      <xdr:rowOff>104775</xdr:rowOff>
    </xdr:to>
    <xdr:graphicFrame macro="">
      <xdr:nvGraphicFramePr>
        <xdr:cNvPr id="36886" name="Chart 1">
          <a:extLst>
            <a:ext uri="{FF2B5EF4-FFF2-40B4-BE49-F238E27FC236}">
              <a16:creationId xmlns:a16="http://schemas.microsoft.com/office/drawing/2014/main" id="{86E8ACED-AD66-5E98-13F0-FC35583C9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990600</xdr:colOff>
      <xdr:row>90</xdr:row>
      <xdr:rowOff>28575</xdr:rowOff>
    </xdr:from>
    <xdr:to>
      <xdr:col>9</xdr:col>
      <xdr:colOff>57150</xdr:colOff>
      <xdr:row>111</xdr:row>
      <xdr:rowOff>0</xdr:rowOff>
    </xdr:to>
    <xdr:pic>
      <xdr:nvPicPr>
        <xdr:cNvPr id="36887" name="Picture 2">
          <a:extLst>
            <a:ext uri="{FF2B5EF4-FFF2-40B4-BE49-F238E27FC236}">
              <a16:creationId xmlns:a16="http://schemas.microsoft.com/office/drawing/2014/main" id="{9F593EA7-D907-B248-8417-7623B7614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792825"/>
          <a:ext cx="4886325" cy="397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90</xdr:row>
      <xdr:rowOff>66675</xdr:rowOff>
    </xdr:from>
    <xdr:to>
      <xdr:col>2</xdr:col>
      <xdr:colOff>1057275</xdr:colOff>
      <xdr:row>102</xdr:row>
      <xdr:rowOff>104775</xdr:rowOff>
    </xdr:to>
    <xdr:graphicFrame macro="">
      <xdr:nvGraphicFramePr>
        <xdr:cNvPr id="36888" name="Chart 3">
          <a:extLst>
            <a:ext uri="{FF2B5EF4-FFF2-40B4-BE49-F238E27FC236}">
              <a16:creationId xmlns:a16="http://schemas.microsoft.com/office/drawing/2014/main" id="{BADAC17F-9675-0BA2-5D05-609643857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58</xdr:row>
      <xdr:rowOff>152400</xdr:rowOff>
    </xdr:from>
    <xdr:to>
      <xdr:col>12</xdr:col>
      <xdr:colOff>314325</xdr:colOff>
      <xdr:row>72</xdr:row>
      <xdr:rowOff>104775</xdr:rowOff>
    </xdr:to>
    <xdr:graphicFrame macro="">
      <xdr:nvGraphicFramePr>
        <xdr:cNvPr id="33814" name="Chart 1">
          <a:extLst>
            <a:ext uri="{FF2B5EF4-FFF2-40B4-BE49-F238E27FC236}">
              <a16:creationId xmlns:a16="http://schemas.microsoft.com/office/drawing/2014/main" id="{67A52345-2C33-7937-80ED-B5AE4547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990600</xdr:colOff>
      <xdr:row>90</xdr:row>
      <xdr:rowOff>28575</xdr:rowOff>
    </xdr:from>
    <xdr:to>
      <xdr:col>9</xdr:col>
      <xdr:colOff>514350</xdr:colOff>
      <xdr:row>111</xdr:row>
      <xdr:rowOff>0</xdr:rowOff>
    </xdr:to>
    <xdr:pic>
      <xdr:nvPicPr>
        <xdr:cNvPr id="33815" name="Picture 2">
          <a:extLst>
            <a:ext uri="{FF2B5EF4-FFF2-40B4-BE49-F238E27FC236}">
              <a16:creationId xmlns:a16="http://schemas.microsoft.com/office/drawing/2014/main" id="{D772D59A-8073-23C3-6610-BA2A7F00D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792825"/>
          <a:ext cx="4886325" cy="397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90</xdr:row>
      <xdr:rowOff>66675</xdr:rowOff>
    </xdr:from>
    <xdr:to>
      <xdr:col>2</xdr:col>
      <xdr:colOff>1057275</xdr:colOff>
      <xdr:row>102</xdr:row>
      <xdr:rowOff>104775</xdr:rowOff>
    </xdr:to>
    <xdr:graphicFrame macro="">
      <xdr:nvGraphicFramePr>
        <xdr:cNvPr id="33816" name="Chart 3">
          <a:extLst>
            <a:ext uri="{FF2B5EF4-FFF2-40B4-BE49-F238E27FC236}">
              <a16:creationId xmlns:a16="http://schemas.microsoft.com/office/drawing/2014/main" id="{7CFB9257-5D90-DC25-BD03-65F2ADE8D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58</xdr:row>
      <xdr:rowOff>152400</xdr:rowOff>
    </xdr:from>
    <xdr:to>
      <xdr:col>12</xdr:col>
      <xdr:colOff>314325</xdr:colOff>
      <xdr:row>72</xdr:row>
      <xdr:rowOff>104775</xdr:rowOff>
    </xdr:to>
    <xdr:graphicFrame macro="">
      <xdr:nvGraphicFramePr>
        <xdr:cNvPr id="1088" name="Chart 1">
          <a:extLst>
            <a:ext uri="{FF2B5EF4-FFF2-40B4-BE49-F238E27FC236}">
              <a16:creationId xmlns:a16="http://schemas.microsoft.com/office/drawing/2014/main" id="{13EA47F1-9C44-6606-3C8A-4D35F5B5F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990600</xdr:colOff>
      <xdr:row>90</xdr:row>
      <xdr:rowOff>28575</xdr:rowOff>
    </xdr:from>
    <xdr:to>
      <xdr:col>9</xdr:col>
      <xdr:colOff>200025</xdr:colOff>
      <xdr:row>111</xdr:row>
      <xdr:rowOff>0</xdr:rowOff>
    </xdr:to>
    <xdr:pic>
      <xdr:nvPicPr>
        <xdr:cNvPr id="1089" name="Picture 2">
          <a:extLst>
            <a:ext uri="{FF2B5EF4-FFF2-40B4-BE49-F238E27FC236}">
              <a16:creationId xmlns:a16="http://schemas.microsoft.com/office/drawing/2014/main" id="{57B1350C-3A9A-CBF4-7953-ABE473FB5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792825"/>
          <a:ext cx="4886325" cy="397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90</xdr:row>
      <xdr:rowOff>66675</xdr:rowOff>
    </xdr:from>
    <xdr:to>
      <xdr:col>2</xdr:col>
      <xdr:colOff>1057275</xdr:colOff>
      <xdr:row>102</xdr:row>
      <xdr:rowOff>104775</xdr:rowOff>
    </xdr:to>
    <xdr:graphicFrame macro="">
      <xdr:nvGraphicFramePr>
        <xdr:cNvPr id="1090" name="Chart 3">
          <a:extLst>
            <a:ext uri="{FF2B5EF4-FFF2-40B4-BE49-F238E27FC236}">
              <a16:creationId xmlns:a16="http://schemas.microsoft.com/office/drawing/2014/main" id="{FB84526F-95E2-0F9D-E0FA-92E6B758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104775</xdr:rowOff>
    </xdr:from>
    <xdr:to>
      <xdr:col>0</xdr:col>
      <xdr:colOff>1057275</xdr:colOff>
      <xdr:row>27</xdr:row>
      <xdr:rowOff>38100</xdr:rowOff>
    </xdr:to>
    <xdr:pic>
      <xdr:nvPicPr>
        <xdr:cNvPr id="2091" name="Picture 1">
          <a:extLst>
            <a:ext uri="{FF2B5EF4-FFF2-40B4-BE49-F238E27FC236}">
              <a16:creationId xmlns:a16="http://schemas.microsoft.com/office/drawing/2014/main" id="{FD6E8FFA-477D-9931-81A4-79B66FFA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238625"/>
          <a:ext cx="9810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733425</xdr:colOff>
      <xdr:row>8</xdr:row>
      <xdr:rowOff>0</xdr:rowOff>
    </xdr:to>
    <xdr:pic>
      <xdr:nvPicPr>
        <xdr:cNvPr id="2092" name="Picture 2">
          <a:extLst>
            <a:ext uri="{FF2B5EF4-FFF2-40B4-BE49-F238E27FC236}">
              <a16:creationId xmlns:a16="http://schemas.microsoft.com/office/drawing/2014/main" id="{1DC39A52-8671-C357-0640-8A76D0DB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5819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C748-F039-4FF8-B950-8144D039959D}">
  <dimension ref="A1"/>
  <sheetViews>
    <sheetView workbookViewId="0">
      <selection activeCell="F14" sqref="F14"/>
    </sheetView>
  </sheetViews>
  <sheetFormatPr defaultRowHeight="12.75" x14ac:dyDescent="0.2"/>
  <sheetData/>
  <phoneticPr fontId="1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0097-19F5-4BA9-B84D-D558E4731CB9}">
  <dimension ref="A1:AA137"/>
  <sheetViews>
    <sheetView tabSelected="1" zoomScaleNormal="85" workbookViewId="0">
      <selection activeCell="K3" sqref="K3"/>
    </sheetView>
  </sheetViews>
  <sheetFormatPr defaultColWidth="10.75" defaultRowHeight="12.75" x14ac:dyDescent="0.2"/>
  <cols>
    <col min="1" max="1" width="14.125" style="5" customWidth="1"/>
    <col min="2" max="2" width="10.625" style="5" customWidth="1"/>
    <col min="3" max="3" width="11.875" style="5" customWidth="1"/>
    <col min="4" max="4" width="9.25" style="5" customWidth="1"/>
    <col min="5" max="5" width="7.375" style="4" customWidth="1"/>
    <col min="6" max="6" width="9.625" style="10" customWidth="1"/>
    <col min="7" max="7" width="9.75" style="4" customWidth="1"/>
    <col min="8" max="8" width="15.375" style="19" customWidth="1"/>
    <col min="9" max="9" width="12" style="5" customWidth="1"/>
    <col min="10" max="10" width="14.875" style="5" customWidth="1"/>
    <col min="11" max="11" width="11.375" style="5" customWidth="1"/>
    <col min="12" max="12" width="10.75" style="5" customWidth="1"/>
    <col min="13" max="13" width="6.375" style="5" customWidth="1"/>
    <col min="14" max="16384" width="10.75" style="5"/>
  </cols>
  <sheetData>
    <row r="1" spans="1:16" ht="27" customHeight="1" x14ac:dyDescent="0.2">
      <c r="A1" s="165" t="s">
        <v>162</v>
      </c>
      <c r="B1" s="165" t="s">
        <v>163</v>
      </c>
      <c r="C1" s="165"/>
      <c r="D1" s="165"/>
      <c r="E1" s="165"/>
      <c r="F1" s="165"/>
      <c r="G1" s="165"/>
      <c r="H1" s="165"/>
      <c r="I1" s="165"/>
      <c r="J1" s="161"/>
      <c r="K1" s="161"/>
      <c r="L1" s="162" t="s">
        <v>161</v>
      </c>
    </row>
    <row r="2" spans="1:16" ht="15" customHeight="1" x14ac:dyDescent="0.2">
      <c r="A2" s="8" t="s">
        <v>37</v>
      </c>
      <c r="B2" s="5">
        <v>2005</v>
      </c>
      <c r="D2" s="129" t="s">
        <v>54</v>
      </c>
      <c r="E2" s="130" t="s">
        <v>109</v>
      </c>
      <c r="H2" s="5"/>
      <c r="J2" s="129" t="s">
        <v>81</v>
      </c>
      <c r="K2" s="141">
        <v>45352</v>
      </c>
      <c r="L2" s="89">
        <f ca="1">TODAY()</f>
        <v>45461</v>
      </c>
      <c r="M2" s="88" t="s">
        <v>80</v>
      </c>
    </row>
    <row r="3" spans="1:16" ht="19.5" customHeight="1" thickBot="1" x14ac:dyDescent="0.25">
      <c r="A3" s="27" t="s">
        <v>0</v>
      </c>
      <c r="B3" s="142" t="s">
        <v>1</v>
      </c>
      <c r="C3" s="169" t="s">
        <v>2</v>
      </c>
      <c r="D3" s="170"/>
      <c r="E3" s="126" t="s">
        <v>3</v>
      </c>
      <c r="F3" s="126" t="s">
        <v>105</v>
      </c>
      <c r="G3" s="126" t="s">
        <v>118</v>
      </c>
      <c r="H3" s="164" t="s">
        <v>104</v>
      </c>
      <c r="I3" s="125">
        <v>12</v>
      </c>
      <c r="J3" s="129" t="s">
        <v>79</v>
      </c>
      <c r="K3" s="163" t="str">
        <f>LOOKUP(YEAR(K2),{2021,"CB";2022,"CC";2023,"CD";2024,"CE";2025,"CF";2026,"CG";2027,"CH";2028,"CI";2029,"CJ";2030,"CK"})&amp;TEXT(K2,"mm")&amp;"A"&amp;TEXT(K2,"dd")</f>
        <v>CE03A01</v>
      </c>
      <c r="M3" s="88" t="s">
        <v>82</v>
      </c>
    </row>
    <row r="4" spans="1:16" ht="17.25" customHeight="1" x14ac:dyDescent="0.2">
      <c r="A4" s="52" t="s">
        <v>5</v>
      </c>
      <c r="B4" s="7" t="s">
        <v>111</v>
      </c>
      <c r="C4" s="171" t="s">
        <v>112</v>
      </c>
      <c r="D4" s="172"/>
      <c r="E4" s="54" t="s">
        <v>4</v>
      </c>
      <c r="F4" s="54" t="s">
        <v>4</v>
      </c>
      <c r="G4" s="133" t="s">
        <v>119</v>
      </c>
      <c r="H4" s="168"/>
      <c r="J4" s="164" t="s">
        <v>26</v>
      </c>
      <c r="K4" s="89" t="s">
        <v>165</v>
      </c>
    </row>
    <row r="5" spans="1:16" ht="16.5" customHeight="1" x14ac:dyDescent="0.2">
      <c r="A5" s="52" t="s">
        <v>6</v>
      </c>
      <c r="B5" s="7" t="s">
        <v>111</v>
      </c>
      <c r="C5" s="171" t="s">
        <v>113</v>
      </c>
      <c r="D5" s="172"/>
      <c r="E5" s="54" t="s">
        <v>4</v>
      </c>
      <c r="F5" s="54" t="s">
        <v>4</v>
      </c>
      <c r="G5" s="54" t="s">
        <v>119</v>
      </c>
      <c r="H5" s="164" t="s">
        <v>100</v>
      </c>
      <c r="I5" s="123">
        <v>788</v>
      </c>
      <c r="J5" s="166" t="s">
        <v>164</v>
      </c>
      <c r="K5" s="167">
        <f>EDATE(K2,I3)</f>
        <v>45717</v>
      </c>
    </row>
    <row r="6" spans="1:16" ht="17.25" customHeight="1" x14ac:dyDescent="0.2">
      <c r="A6" s="55" t="s">
        <v>25</v>
      </c>
      <c r="B6" s="11" t="s">
        <v>115</v>
      </c>
      <c r="C6" s="175" t="s">
        <v>114</v>
      </c>
      <c r="D6" s="176"/>
      <c r="E6" s="124" t="s">
        <v>101</v>
      </c>
      <c r="F6" s="124" t="s">
        <v>101</v>
      </c>
      <c r="G6" s="134" t="s">
        <v>120</v>
      </c>
      <c r="H6" s="5"/>
      <c r="J6" s="166" t="s">
        <v>107</v>
      </c>
      <c r="K6" s="19" t="s">
        <v>142</v>
      </c>
    </row>
    <row r="7" spans="1:16" ht="17.25" customHeight="1" x14ac:dyDescent="0.2">
      <c r="A7" s="8"/>
      <c r="B7" s="10"/>
      <c r="C7" s="10"/>
      <c r="D7" s="10"/>
      <c r="E7" s="128"/>
      <c r="F7" s="128"/>
      <c r="G7" s="135"/>
      <c r="H7" s="5"/>
      <c r="J7" s="166" t="s">
        <v>81</v>
      </c>
      <c r="K7" s="141">
        <v>45353</v>
      </c>
    </row>
    <row r="8" spans="1:16" ht="17.25" customHeight="1" x14ac:dyDescent="0.2">
      <c r="A8" s="8"/>
      <c r="B8" s="10"/>
      <c r="C8" s="10"/>
      <c r="D8" s="10"/>
      <c r="E8" s="128"/>
      <c r="F8" s="128"/>
      <c r="G8" s="132"/>
      <c r="H8" s="5"/>
      <c r="J8" s="166" t="s">
        <v>108</v>
      </c>
      <c r="K8" s="19" t="s">
        <v>142</v>
      </c>
    </row>
    <row r="9" spans="1:16" ht="12.95" customHeight="1" x14ac:dyDescent="0.2">
      <c r="H9" s="5"/>
      <c r="J9" s="166" t="s">
        <v>81</v>
      </c>
      <c r="K9" s="141">
        <v>45354</v>
      </c>
    </row>
    <row r="10" spans="1:16" x14ac:dyDescent="0.2">
      <c r="A10" s="8"/>
      <c r="H10" s="5"/>
    </row>
    <row r="11" spans="1:16" ht="15" customHeight="1" thickBot="1" x14ac:dyDescent="0.25">
      <c r="A11" s="47" t="s">
        <v>7</v>
      </c>
      <c r="B11" s="43" t="s">
        <v>5</v>
      </c>
      <c r="C11" s="49"/>
      <c r="D11" s="49"/>
      <c r="E11" s="50"/>
      <c r="F11" s="50" t="s">
        <v>8</v>
      </c>
      <c r="G11" s="131" t="s">
        <v>121</v>
      </c>
      <c r="H11" s="122"/>
      <c r="I11" s="46"/>
      <c r="J11" s="46"/>
      <c r="K11" s="46"/>
      <c r="L11" s="46"/>
      <c r="M11" s="46"/>
    </row>
    <row r="12" spans="1:16" ht="15" customHeight="1" x14ac:dyDescent="0.2">
      <c r="A12" s="179" t="s">
        <v>9</v>
      </c>
      <c r="B12" s="180"/>
      <c r="C12" s="180"/>
      <c r="D12" s="180"/>
      <c r="E12" s="180"/>
      <c r="F12" s="180"/>
      <c r="G12" s="58"/>
      <c r="H12" s="59"/>
      <c r="I12" s="181" t="s">
        <v>10</v>
      </c>
      <c r="J12" s="181"/>
      <c r="K12" s="181"/>
      <c r="L12" s="181"/>
      <c r="M12" s="182"/>
    </row>
    <row r="13" spans="1:16" s="6" customFormat="1" ht="24.75" customHeight="1" thickBot="1" x14ac:dyDescent="0.25">
      <c r="A13" s="145" t="s">
        <v>11</v>
      </c>
      <c r="B13" s="145" t="s">
        <v>12</v>
      </c>
      <c r="C13" s="146" t="s">
        <v>13</v>
      </c>
      <c r="D13" s="145" t="s">
        <v>14</v>
      </c>
      <c r="E13" s="145" t="s">
        <v>15</v>
      </c>
      <c r="F13" s="145" t="s">
        <v>129</v>
      </c>
      <c r="G13" s="147" t="s">
        <v>16</v>
      </c>
      <c r="H13" s="148" t="s">
        <v>17</v>
      </c>
      <c r="I13" s="149" t="s">
        <v>12</v>
      </c>
      <c r="J13" s="145" t="s">
        <v>13</v>
      </c>
      <c r="K13" s="145" t="s">
        <v>18</v>
      </c>
      <c r="L13" s="147" t="s">
        <v>16</v>
      </c>
      <c r="M13" s="146" t="s">
        <v>17</v>
      </c>
    </row>
    <row r="14" spans="1:16" ht="24.75" customHeight="1" x14ac:dyDescent="0.2">
      <c r="A14" s="150" t="s">
        <v>22</v>
      </c>
      <c r="B14" s="60"/>
      <c r="C14" s="53"/>
      <c r="D14" s="60"/>
      <c r="E14" s="54"/>
      <c r="F14" s="54"/>
      <c r="G14" s="7">
        <v>9</v>
      </c>
      <c r="H14" s="61" t="s">
        <v>110</v>
      </c>
      <c r="I14" s="62"/>
      <c r="J14" s="54"/>
      <c r="K14" s="54"/>
      <c r="L14" s="7">
        <v>9</v>
      </c>
      <c r="M14" s="53" t="s">
        <v>110</v>
      </c>
      <c r="N14" s="7">
        <v>818</v>
      </c>
      <c r="O14" s="137"/>
      <c r="P14" s="19"/>
    </row>
    <row r="15" spans="1:16" ht="24.75" customHeight="1" x14ac:dyDescent="0.2">
      <c r="A15" s="52" t="s">
        <v>28</v>
      </c>
      <c r="B15" s="54" t="s">
        <v>78</v>
      </c>
      <c r="C15" s="54" t="s">
        <v>77</v>
      </c>
      <c r="D15" s="54" t="s">
        <v>40</v>
      </c>
      <c r="E15" s="13" t="s">
        <v>38</v>
      </c>
      <c r="F15" s="140" t="s">
        <v>123</v>
      </c>
      <c r="G15" s="7">
        <v>1</v>
      </c>
      <c r="H15" s="61" t="s">
        <v>110</v>
      </c>
      <c r="I15" s="54" t="s">
        <v>78</v>
      </c>
      <c r="J15" s="54" t="s">
        <v>77</v>
      </c>
      <c r="K15" s="54">
        <v>2022082310</v>
      </c>
      <c r="L15" s="7">
        <v>1</v>
      </c>
      <c r="M15" s="53" t="s">
        <v>110</v>
      </c>
      <c r="N15" s="7"/>
      <c r="O15" s="19"/>
      <c r="P15" s="19"/>
    </row>
    <row r="16" spans="1:16" ht="24.75" customHeight="1" x14ac:dyDescent="0.2">
      <c r="A16" s="151" t="s">
        <v>27</v>
      </c>
      <c r="B16" s="53" t="s">
        <v>76</v>
      </c>
      <c r="C16" s="53">
        <v>325</v>
      </c>
      <c r="D16" s="53" t="s">
        <v>63</v>
      </c>
      <c r="E16" s="53">
        <v>134.13999999999999</v>
      </c>
      <c r="F16" s="15" t="s">
        <v>124</v>
      </c>
      <c r="G16" s="7">
        <v>12</v>
      </c>
      <c r="H16" s="61" t="s">
        <v>21</v>
      </c>
      <c r="I16" s="53" t="s">
        <v>155</v>
      </c>
      <c r="J16" s="53">
        <v>20120325</v>
      </c>
      <c r="K16" s="54">
        <v>120423</v>
      </c>
      <c r="L16" s="7">
        <v>12</v>
      </c>
      <c r="M16" s="53" t="s">
        <v>21</v>
      </c>
      <c r="N16" s="7"/>
      <c r="O16" s="19"/>
      <c r="P16" s="10"/>
    </row>
    <row r="17" spans="1:27" ht="24.75" customHeight="1" x14ac:dyDescent="0.2">
      <c r="A17" s="127" t="s">
        <v>152</v>
      </c>
      <c r="B17" s="64"/>
      <c r="C17" s="11" t="s">
        <v>29</v>
      </c>
      <c r="D17" s="11" t="s">
        <v>23</v>
      </c>
      <c r="E17" s="65"/>
      <c r="F17" s="56" t="s">
        <v>39</v>
      </c>
      <c r="G17" s="11">
        <v>12</v>
      </c>
      <c r="H17" s="66" t="s">
        <v>19</v>
      </c>
      <c r="I17" s="64"/>
      <c r="J17" s="11" t="s">
        <v>29</v>
      </c>
      <c r="K17" s="57">
        <v>230807</v>
      </c>
      <c r="L17" s="11">
        <v>12</v>
      </c>
      <c r="M17" s="56" t="s">
        <v>156</v>
      </c>
      <c r="N17" s="7"/>
      <c r="O17" s="19"/>
    </row>
    <row r="18" spans="1:27" ht="18.75" customHeight="1" x14ac:dyDescent="0.2">
      <c r="A18" s="9" t="s">
        <v>30</v>
      </c>
      <c r="I18" s="10"/>
      <c r="J18" s="10"/>
      <c r="K18" s="10"/>
      <c r="L18" s="10"/>
      <c r="M18" s="10"/>
      <c r="X18" s="84"/>
      <c r="Y18" s="84"/>
      <c r="Z18" s="84"/>
      <c r="AA18" s="84"/>
    </row>
    <row r="19" spans="1:27" ht="9.75" customHeight="1" x14ac:dyDescent="0.2">
      <c r="A19" s="9"/>
      <c r="I19" s="10"/>
      <c r="J19" s="10"/>
      <c r="K19" s="10"/>
      <c r="L19" s="10"/>
      <c r="M19" s="10"/>
      <c r="X19" s="84"/>
      <c r="Y19" s="84"/>
      <c r="Z19" s="84"/>
      <c r="AA19" s="84"/>
    </row>
    <row r="20" spans="1:27" ht="9.75" customHeight="1" x14ac:dyDescent="0.2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X20" s="84"/>
      <c r="Y20" s="84"/>
      <c r="Z20" s="84"/>
      <c r="AA20" s="84"/>
    </row>
    <row r="21" spans="1:27" ht="9.75" customHeight="1" x14ac:dyDescent="0.2">
      <c r="I21" s="10"/>
      <c r="J21" s="10"/>
      <c r="K21" s="10"/>
      <c r="L21" s="10"/>
      <c r="M21" s="10"/>
      <c r="X21" s="84"/>
      <c r="Y21" s="84"/>
      <c r="Z21" s="84"/>
      <c r="AA21" s="84"/>
    </row>
    <row r="22" spans="1:27" ht="15" customHeight="1" thickBot="1" x14ac:dyDescent="0.25">
      <c r="A22" s="47" t="s">
        <v>7</v>
      </c>
      <c r="B22" s="43" t="s">
        <v>6</v>
      </c>
      <c r="C22" s="49"/>
      <c r="D22" s="49"/>
      <c r="E22" s="50"/>
      <c r="F22" s="50" t="s">
        <v>8</v>
      </c>
      <c r="G22" s="131" t="s">
        <v>121</v>
      </c>
      <c r="H22" s="122"/>
      <c r="I22" s="22"/>
      <c r="J22" s="22"/>
      <c r="K22" s="22"/>
      <c r="L22" s="22"/>
      <c r="M22" s="22"/>
      <c r="X22" s="84"/>
      <c r="Y22" s="84"/>
      <c r="Z22" s="84"/>
      <c r="AA22" s="84"/>
    </row>
    <row r="23" spans="1:27" ht="15" customHeight="1" x14ac:dyDescent="0.2">
      <c r="A23" s="179" t="s">
        <v>9</v>
      </c>
      <c r="B23" s="180"/>
      <c r="C23" s="180"/>
      <c r="D23" s="180"/>
      <c r="E23" s="180"/>
      <c r="F23" s="180"/>
      <c r="G23" s="58"/>
      <c r="H23" s="59"/>
      <c r="I23" s="181" t="s">
        <v>10</v>
      </c>
      <c r="J23" s="181"/>
      <c r="K23" s="181"/>
      <c r="L23" s="181"/>
      <c r="M23" s="182"/>
      <c r="X23" s="84"/>
      <c r="Y23" s="84"/>
      <c r="Z23" s="84"/>
      <c r="AA23" s="84"/>
    </row>
    <row r="24" spans="1:27" s="6" customFormat="1" ht="24.75" customHeight="1" thickBot="1" x14ac:dyDescent="0.25">
      <c r="A24" s="145" t="s">
        <v>11</v>
      </c>
      <c r="B24" s="145" t="s">
        <v>12</v>
      </c>
      <c r="C24" s="146" t="s">
        <v>13</v>
      </c>
      <c r="D24" s="145" t="s">
        <v>14</v>
      </c>
      <c r="E24" s="145" t="s">
        <v>15</v>
      </c>
      <c r="F24" s="145" t="s">
        <v>129</v>
      </c>
      <c r="G24" s="147" t="s">
        <v>16</v>
      </c>
      <c r="H24" s="148" t="s">
        <v>17</v>
      </c>
      <c r="I24" s="149" t="s">
        <v>12</v>
      </c>
      <c r="J24" s="145" t="s">
        <v>13</v>
      </c>
      <c r="K24" s="145" t="s">
        <v>18</v>
      </c>
      <c r="L24" s="147" t="s">
        <v>16</v>
      </c>
      <c r="M24" s="146" t="s">
        <v>17</v>
      </c>
      <c r="W24" s="5"/>
      <c r="X24" s="84"/>
      <c r="Y24" s="84"/>
      <c r="Z24" s="84"/>
      <c r="AA24" s="84"/>
    </row>
    <row r="25" spans="1:27" s="6" customFormat="1" ht="24.75" customHeight="1" x14ac:dyDescent="0.2">
      <c r="A25" s="150" t="s">
        <v>22</v>
      </c>
      <c r="B25" s="60"/>
      <c r="C25" s="53"/>
      <c r="D25" s="60"/>
      <c r="E25" s="54"/>
      <c r="F25" s="54"/>
      <c r="G25" s="138">
        <f>3.9*2</f>
        <v>7.8</v>
      </c>
      <c r="H25" s="61" t="s">
        <v>110</v>
      </c>
      <c r="I25" s="14"/>
      <c r="J25" s="13"/>
      <c r="K25" s="13"/>
      <c r="L25" s="138">
        <v>7.8</v>
      </c>
      <c r="M25" s="15" t="s">
        <v>110</v>
      </c>
      <c r="N25" s="138">
        <v>833</v>
      </c>
      <c r="O25" s="19"/>
      <c r="W25" s="5"/>
      <c r="X25" s="84"/>
      <c r="Y25" s="84"/>
      <c r="Z25" s="84"/>
      <c r="AA25" s="84"/>
    </row>
    <row r="26" spans="1:27" s="6" customFormat="1" ht="24.75" customHeight="1" x14ac:dyDescent="0.2">
      <c r="A26" s="63" t="s">
        <v>28</v>
      </c>
      <c r="B26" s="54" t="s">
        <v>78</v>
      </c>
      <c r="C26" s="54" t="s">
        <v>77</v>
      </c>
      <c r="D26" s="54" t="s">
        <v>40</v>
      </c>
      <c r="E26" s="13" t="s">
        <v>38</v>
      </c>
      <c r="F26" s="13" t="s">
        <v>125</v>
      </c>
      <c r="G26" s="138">
        <f>1.1*2</f>
        <v>2.2000000000000002</v>
      </c>
      <c r="H26" s="61" t="s">
        <v>110</v>
      </c>
      <c r="I26" s="54" t="s">
        <v>78</v>
      </c>
      <c r="J26" s="54" t="s">
        <v>77</v>
      </c>
      <c r="K26" s="54">
        <v>2022082310</v>
      </c>
      <c r="L26" s="138">
        <v>2.2000000000000002</v>
      </c>
      <c r="M26" s="15" t="s">
        <v>110</v>
      </c>
      <c r="N26" s="138"/>
      <c r="O26" s="19"/>
    </row>
    <row r="27" spans="1:27" s="6" customFormat="1" ht="24.75" customHeight="1" x14ac:dyDescent="0.2">
      <c r="A27" s="12" t="s">
        <v>31</v>
      </c>
      <c r="B27" s="13" t="s">
        <v>78</v>
      </c>
      <c r="C27" s="15" t="s">
        <v>122</v>
      </c>
      <c r="D27" s="54" t="s">
        <v>33</v>
      </c>
      <c r="E27" s="13">
        <v>61.83</v>
      </c>
      <c r="F27" s="13" t="s">
        <v>126</v>
      </c>
      <c r="G27" s="138">
        <v>50</v>
      </c>
      <c r="H27" s="20" t="s">
        <v>21</v>
      </c>
      <c r="I27" s="13" t="s">
        <v>78</v>
      </c>
      <c r="J27" s="15" t="s">
        <v>122</v>
      </c>
      <c r="K27" s="13" t="s">
        <v>133</v>
      </c>
      <c r="L27" s="138">
        <v>50.01</v>
      </c>
      <c r="M27" s="15" t="s">
        <v>21</v>
      </c>
      <c r="N27" s="138"/>
      <c r="O27" s="139"/>
    </row>
    <row r="28" spans="1:27" ht="24.75" customHeight="1" x14ac:dyDescent="0.2">
      <c r="A28" s="12" t="s">
        <v>32</v>
      </c>
      <c r="B28" s="54" t="s">
        <v>102</v>
      </c>
      <c r="C28" s="53" t="s">
        <v>103</v>
      </c>
      <c r="D28" s="54" t="s">
        <v>33</v>
      </c>
      <c r="E28" s="54">
        <v>455.35</v>
      </c>
      <c r="F28" s="15" t="s">
        <v>128</v>
      </c>
      <c r="G28" s="10">
        <v>4</v>
      </c>
      <c r="H28" s="61" t="s">
        <v>21</v>
      </c>
      <c r="I28" s="54" t="s">
        <v>102</v>
      </c>
      <c r="J28" s="53" t="s">
        <v>103</v>
      </c>
      <c r="K28" s="54">
        <v>120427</v>
      </c>
      <c r="L28" s="10">
        <v>4.01</v>
      </c>
      <c r="M28" s="53" t="s">
        <v>21</v>
      </c>
      <c r="N28" s="10"/>
      <c r="O28" s="19"/>
    </row>
    <row r="29" spans="1:27" ht="24.75" customHeight="1" x14ac:dyDescent="0.2">
      <c r="A29" s="127" t="s">
        <v>152</v>
      </c>
      <c r="B29" s="64"/>
      <c r="C29" s="64" t="s">
        <v>29</v>
      </c>
      <c r="D29" s="11" t="s">
        <v>23</v>
      </c>
      <c r="E29" s="65"/>
      <c r="F29" s="56" t="s">
        <v>39</v>
      </c>
      <c r="G29" s="11">
        <v>12</v>
      </c>
      <c r="H29" s="66" t="s">
        <v>19</v>
      </c>
      <c r="I29" s="11"/>
      <c r="J29" s="11" t="s">
        <v>29</v>
      </c>
      <c r="K29" s="57">
        <v>230807</v>
      </c>
      <c r="L29" s="159">
        <v>12</v>
      </c>
      <c r="M29" s="56" t="s">
        <v>156</v>
      </c>
      <c r="N29" s="10"/>
      <c r="O29" s="19"/>
    </row>
    <row r="30" spans="1:27" ht="18.75" customHeight="1" x14ac:dyDescent="0.2">
      <c r="A30" s="9" t="s">
        <v>34</v>
      </c>
      <c r="I30" s="10"/>
      <c r="J30" s="10"/>
      <c r="K30" s="10"/>
    </row>
    <row r="31" spans="1:27" ht="9.75" customHeight="1" x14ac:dyDescent="0.2">
      <c r="A31" s="9"/>
      <c r="I31" s="10"/>
      <c r="J31" s="10"/>
      <c r="K31" s="10"/>
    </row>
    <row r="32" spans="1:27" ht="9.75" customHeight="1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9.75" customHeight="1" x14ac:dyDescent="0.2"/>
    <row r="34" spans="1:15" ht="15" customHeight="1" thickBot="1" x14ac:dyDescent="0.25">
      <c r="A34" s="47" t="s">
        <v>7</v>
      </c>
      <c r="B34" s="43" t="s">
        <v>25</v>
      </c>
      <c r="C34" s="49"/>
      <c r="D34" s="49"/>
      <c r="E34" s="50"/>
      <c r="F34" s="50" t="s">
        <v>8</v>
      </c>
      <c r="G34" s="131" t="s">
        <v>153</v>
      </c>
      <c r="H34" s="45"/>
      <c r="I34" s="46"/>
      <c r="J34" s="46"/>
      <c r="K34" s="46"/>
      <c r="L34" s="46"/>
      <c r="M34" s="46"/>
    </row>
    <row r="35" spans="1:15" ht="15" customHeight="1" x14ac:dyDescent="0.2">
      <c r="A35" s="179" t="s">
        <v>9</v>
      </c>
      <c r="B35" s="180"/>
      <c r="C35" s="180"/>
      <c r="D35" s="180"/>
      <c r="E35" s="180"/>
      <c r="F35" s="180"/>
      <c r="G35" s="58"/>
      <c r="H35" s="59"/>
      <c r="I35" s="181" t="s">
        <v>10</v>
      </c>
      <c r="J35" s="181"/>
      <c r="K35" s="181"/>
      <c r="L35" s="181"/>
      <c r="M35" s="182"/>
    </row>
    <row r="36" spans="1:15" ht="24.75" customHeight="1" thickBot="1" x14ac:dyDescent="0.25">
      <c r="A36" s="145" t="s">
        <v>11</v>
      </c>
      <c r="B36" s="145" t="s">
        <v>12</v>
      </c>
      <c r="C36" s="146" t="s">
        <v>13</v>
      </c>
      <c r="D36" s="145" t="s">
        <v>14</v>
      </c>
      <c r="E36" s="145" t="s">
        <v>15</v>
      </c>
      <c r="F36" s="145" t="s">
        <v>129</v>
      </c>
      <c r="G36" s="147" t="s">
        <v>16</v>
      </c>
      <c r="H36" s="148" t="s">
        <v>17</v>
      </c>
      <c r="I36" s="149" t="s">
        <v>12</v>
      </c>
      <c r="J36" s="145" t="s">
        <v>13</v>
      </c>
      <c r="K36" s="145" t="s">
        <v>18</v>
      </c>
      <c r="L36" s="147" t="s">
        <v>16</v>
      </c>
      <c r="M36" s="146" t="s">
        <v>17</v>
      </c>
      <c r="O36" s="18"/>
    </row>
    <row r="37" spans="1:15" ht="24.75" customHeight="1" x14ac:dyDescent="0.2">
      <c r="A37" s="151" t="s">
        <v>35</v>
      </c>
      <c r="B37" s="53" t="s">
        <v>20</v>
      </c>
      <c r="C37" s="53" t="s">
        <v>36</v>
      </c>
      <c r="D37" s="53" t="s">
        <v>40</v>
      </c>
      <c r="E37" s="53">
        <v>60.06</v>
      </c>
      <c r="F37" s="15" t="s">
        <v>127</v>
      </c>
      <c r="G37" s="4">
        <v>100</v>
      </c>
      <c r="H37" s="61" t="s">
        <v>24</v>
      </c>
      <c r="I37" s="53" t="s">
        <v>20</v>
      </c>
      <c r="J37" s="53" t="s">
        <v>36</v>
      </c>
      <c r="K37" s="54" t="s">
        <v>134</v>
      </c>
      <c r="L37" s="7">
        <v>240.3</v>
      </c>
      <c r="M37" s="53" t="s">
        <v>24</v>
      </c>
      <c r="N37" s="5">
        <v>788</v>
      </c>
      <c r="O37" s="16"/>
    </row>
    <row r="38" spans="1:15" ht="24.75" customHeight="1" x14ac:dyDescent="0.2">
      <c r="A38" s="127" t="s">
        <v>22</v>
      </c>
      <c r="B38" s="64"/>
      <c r="C38" s="64"/>
      <c r="D38" s="64"/>
      <c r="E38" s="65"/>
      <c r="F38" s="56"/>
      <c r="G38" s="68" t="s">
        <v>117</v>
      </c>
      <c r="H38" s="66" t="s">
        <v>21</v>
      </c>
      <c r="I38" s="67"/>
      <c r="J38" s="57"/>
      <c r="K38" s="57"/>
      <c r="L38" s="11" t="s">
        <v>157</v>
      </c>
      <c r="M38" s="56" t="s">
        <v>21</v>
      </c>
    </row>
    <row r="39" spans="1:15" x14ac:dyDescent="0.2">
      <c r="A39" s="9"/>
    </row>
    <row r="40" spans="1:15" ht="15" customHeight="1" x14ac:dyDescent="0.2">
      <c r="A40" s="9" t="s">
        <v>56</v>
      </c>
    </row>
    <row r="41" spans="1:15" ht="15" customHeight="1" x14ac:dyDescent="0.2">
      <c r="A41" s="5" t="s">
        <v>53</v>
      </c>
    </row>
    <row r="42" spans="1:15" ht="15" customHeight="1" x14ac:dyDescent="0.2">
      <c r="A42" s="9"/>
    </row>
    <row r="43" spans="1:15" ht="15" customHeight="1" thickBot="1" x14ac:dyDescent="0.25">
      <c r="A43" s="9"/>
      <c r="F43" s="5"/>
    </row>
    <row r="44" spans="1:15" ht="5.0999999999999996" customHeight="1" thickTop="1" thickBot="1" x14ac:dyDescent="0.25">
      <c r="A44" s="36"/>
      <c r="B44" s="37"/>
      <c r="C44" s="37"/>
      <c r="D44" s="37"/>
      <c r="E44" s="38"/>
      <c r="F44" s="39"/>
      <c r="G44" s="38"/>
      <c r="H44" s="40"/>
      <c r="I44" s="39"/>
      <c r="J44" s="39"/>
      <c r="K44" s="39"/>
      <c r="L44" s="39"/>
      <c r="M44" s="39"/>
    </row>
    <row r="45" spans="1:15" ht="18.75" customHeight="1" thickTop="1" x14ac:dyDescent="0.2">
      <c r="A45" s="41"/>
      <c r="B45" s="10"/>
      <c r="C45" s="10"/>
      <c r="D45" s="10"/>
      <c r="F45" s="5"/>
    </row>
    <row r="46" spans="1:15" ht="18.75" customHeight="1" x14ac:dyDescent="0.2">
      <c r="A46" s="173" t="s">
        <v>55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</row>
    <row r="47" spans="1:15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</row>
    <row r="48" spans="1:15" ht="15" customHeight="1" x14ac:dyDescent="0.2">
      <c r="A48" s="9"/>
    </row>
    <row r="49" spans="1:13" ht="15" customHeight="1" x14ac:dyDescent="0.2">
      <c r="A49" s="9" t="s">
        <v>58</v>
      </c>
    </row>
    <row r="50" spans="1:13" ht="15" customHeight="1" x14ac:dyDescent="0.2">
      <c r="A50" s="9"/>
      <c r="C50" s="5" t="s">
        <v>60</v>
      </c>
    </row>
    <row r="51" spans="1:13" ht="15" customHeight="1" x14ac:dyDescent="0.2">
      <c r="A51" s="9"/>
      <c r="C51" s="5" t="s">
        <v>50</v>
      </c>
    </row>
    <row r="52" spans="1:13" ht="15" customHeight="1" x14ac:dyDescent="0.2">
      <c r="A52" s="9"/>
      <c r="C52" s="5" t="s">
        <v>59</v>
      </c>
    </row>
    <row r="53" spans="1:13" ht="15" customHeight="1" thickBot="1" x14ac:dyDescent="0.25">
      <c r="A53" s="46"/>
      <c r="B53" s="46"/>
      <c r="C53" s="46"/>
      <c r="D53" s="46"/>
      <c r="E53" s="46"/>
      <c r="F53" s="51"/>
      <c r="G53" s="46"/>
      <c r="H53" s="45"/>
      <c r="I53" s="46"/>
      <c r="J53" s="46"/>
      <c r="K53" s="46"/>
      <c r="L53" s="46"/>
      <c r="M53" s="46"/>
    </row>
    <row r="54" spans="1:13" ht="15" customHeight="1" x14ac:dyDescent="0.2">
      <c r="E54" s="5"/>
      <c r="F54" s="4"/>
      <c r="G54" s="5"/>
    </row>
    <row r="55" spans="1:13" ht="15" customHeight="1" x14ac:dyDescent="0.2">
      <c r="A55" s="174" t="s">
        <v>57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</row>
    <row r="56" spans="1:13" ht="15" customHeight="1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</row>
    <row r="57" spans="1:13" ht="15" customHeight="1" x14ac:dyDescent="0.2"/>
    <row r="58" spans="1:13" ht="15" customHeight="1" x14ac:dyDescent="0.2">
      <c r="A58" s="9" t="s">
        <v>41</v>
      </c>
      <c r="D58" s="9" t="s">
        <v>47</v>
      </c>
    </row>
    <row r="59" spans="1:13" ht="15" customHeight="1" thickBot="1" x14ac:dyDescent="0.25">
      <c r="C59" s="21"/>
      <c r="F59" s="22" t="s">
        <v>48</v>
      </c>
      <c r="G59" s="22" t="s">
        <v>49</v>
      </c>
    </row>
    <row r="60" spans="1:13" ht="15" customHeight="1" thickBot="1" x14ac:dyDescent="0.25">
      <c r="A60" s="23" t="s">
        <v>42</v>
      </c>
      <c r="B60" s="22" t="s">
        <v>43</v>
      </c>
      <c r="E60" s="129" t="s">
        <v>51</v>
      </c>
      <c r="F60" s="10">
        <v>1.4E-2</v>
      </c>
      <c r="G60" s="10">
        <v>0.02</v>
      </c>
    </row>
    <row r="61" spans="1:13" ht="15" customHeight="1" x14ac:dyDescent="0.2">
      <c r="A61" s="24" t="str">
        <f>A4</f>
        <v>Reagent A</v>
      </c>
      <c r="B61" s="5" t="s">
        <v>158</v>
      </c>
      <c r="E61" s="129" t="s">
        <v>154</v>
      </c>
      <c r="F61" s="178">
        <v>0.99</v>
      </c>
      <c r="G61" s="178"/>
    </row>
    <row r="62" spans="1:13" ht="15" customHeight="1" thickBot="1" x14ac:dyDescent="0.25">
      <c r="A62" s="24" t="str">
        <f>A5</f>
        <v>Reagent B</v>
      </c>
      <c r="B62" s="5" t="s">
        <v>159</v>
      </c>
    </row>
    <row r="63" spans="1:13" ht="15" customHeight="1" thickTop="1" x14ac:dyDescent="0.2">
      <c r="A63" s="24" t="str">
        <f>A6</f>
        <v>Urea Standard</v>
      </c>
      <c r="B63" s="5" t="s">
        <v>160</v>
      </c>
      <c r="D63" s="152" t="s">
        <v>61</v>
      </c>
      <c r="E63" s="71"/>
      <c r="F63" s="72"/>
      <c r="G63" s="73"/>
    </row>
    <row r="64" spans="1:13" ht="15" customHeight="1" thickBot="1" x14ac:dyDescent="0.25">
      <c r="D64" s="74"/>
      <c r="G64" s="153" t="s">
        <v>62</v>
      </c>
    </row>
    <row r="65" spans="1:15" ht="15" customHeight="1" thickBot="1" x14ac:dyDescent="0.25">
      <c r="D65" s="74"/>
      <c r="E65" s="129" t="s">
        <v>51</v>
      </c>
      <c r="F65" s="10">
        <f>SLOPE(D70:D73,B70:B73)</f>
        <v>1.7362057142857143E-2</v>
      </c>
      <c r="G65" s="154" t="b">
        <f>AND(F65&gt;F60,F65&lt;G60)</f>
        <v>1</v>
      </c>
    </row>
    <row r="66" spans="1:15" ht="15" customHeight="1" thickBot="1" x14ac:dyDescent="0.25">
      <c r="D66" s="77"/>
      <c r="E66" s="155" t="s">
        <v>154</v>
      </c>
      <c r="F66" s="79">
        <f>RSQ(D70:D73,B70:B73)</f>
        <v>0.99856424889344153</v>
      </c>
      <c r="G66" s="156" t="b">
        <f>OR(F66=F61,F66&gt;F61)</f>
        <v>1</v>
      </c>
    </row>
    <row r="67" spans="1:15" ht="15" customHeight="1" thickTop="1" x14ac:dyDescent="0.2"/>
    <row r="68" spans="1:15" ht="15" customHeight="1" x14ac:dyDescent="0.2"/>
    <row r="69" spans="1:15" ht="15" customHeight="1" thickBot="1" x14ac:dyDescent="0.25">
      <c r="B69" s="23" t="s">
        <v>44</v>
      </c>
      <c r="C69" s="22" t="s">
        <v>45</v>
      </c>
      <c r="D69" s="25" t="s">
        <v>46</v>
      </c>
      <c r="E69" s="10"/>
      <c r="I69" s="157"/>
    </row>
    <row r="70" spans="1:15" ht="15" customHeight="1" x14ac:dyDescent="0.2">
      <c r="B70" s="24">
        <v>50</v>
      </c>
      <c r="C70" s="10">
        <v>1.4084000000000001</v>
      </c>
      <c r="D70" s="10">
        <f>C70-C73</f>
        <v>0.87550000000000006</v>
      </c>
      <c r="E70" s="10"/>
      <c r="F70" s="5"/>
      <c r="I70" s="157"/>
    </row>
    <row r="71" spans="1:15" ht="15" customHeight="1" x14ac:dyDescent="0.2">
      <c r="B71" s="24">
        <v>25</v>
      </c>
      <c r="C71" s="10">
        <v>0.9909</v>
      </c>
      <c r="D71" s="10">
        <f>C71-C73</f>
        <v>0.45799999999999996</v>
      </c>
      <c r="E71" s="10"/>
    </row>
    <row r="72" spans="1:15" ht="15" customHeight="1" x14ac:dyDescent="0.2">
      <c r="B72" s="24">
        <v>12.5</v>
      </c>
      <c r="C72" s="10">
        <v>0.78010000000000002</v>
      </c>
      <c r="D72" s="10">
        <f>C72-C73</f>
        <v>0.24719999999999998</v>
      </c>
      <c r="E72" s="10"/>
    </row>
    <row r="73" spans="1:15" ht="15" customHeight="1" x14ac:dyDescent="0.2">
      <c r="B73" s="24">
        <v>0</v>
      </c>
      <c r="C73" s="10">
        <v>0.53290000000000004</v>
      </c>
      <c r="D73" s="10">
        <f>C73-C73</f>
        <v>0</v>
      </c>
      <c r="E73" s="10"/>
    </row>
    <row r="74" spans="1:15" ht="15" customHeight="1" x14ac:dyDescent="0.2"/>
    <row r="75" spans="1:15" ht="15" customHeight="1" x14ac:dyDescent="0.2"/>
    <row r="76" spans="1:15" ht="15" customHeight="1" thickBot="1" x14ac:dyDescent="0.25">
      <c r="A76" s="85"/>
      <c r="B76" s="85"/>
      <c r="C76" s="85"/>
      <c r="D76" s="85"/>
      <c r="E76" s="86"/>
      <c r="F76" s="79"/>
      <c r="G76" s="86"/>
      <c r="H76" s="83"/>
      <c r="I76" s="85"/>
      <c r="J76" s="85"/>
      <c r="K76" s="85"/>
      <c r="L76" s="85"/>
      <c r="M76" s="85"/>
      <c r="N76" s="85"/>
      <c r="O76" s="85"/>
    </row>
    <row r="77" spans="1:15" ht="15" customHeight="1" thickTop="1" x14ac:dyDescent="0.2">
      <c r="A77" s="158" t="s">
        <v>75</v>
      </c>
    </row>
    <row r="78" spans="1:15" ht="15" customHeight="1" x14ac:dyDescent="0.2">
      <c r="A78" s="19" t="s">
        <v>69</v>
      </c>
    </row>
    <row r="79" spans="1:15" ht="15" customHeight="1" x14ac:dyDescent="0.2">
      <c r="A79" s="5" t="s">
        <v>70</v>
      </c>
    </row>
    <row r="80" spans="1:15" ht="15" customHeight="1" x14ac:dyDescent="0.2">
      <c r="A80" s="5" t="s">
        <v>71</v>
      </c>
    </row>
    <row r="81" spans="1:6" ht="15" customHeight="1" x14ac:dyDescent="0.2">
      <c r="A81" s="5" t="s">
        <v>73</v>
      </c>
      <c r="B81" s="5" t="s">
        <v>72</v>
      </c>
    </row>
    <row r="82" spans="1:6" ht="15" customHeight="1" x14ac:dyDescent="0.2"/>
    <row r="83" spans="1:6" ht="15" customHeight="1" x14ac:dyDescent="0.2">
      <c r="A83" s="5" t="s">
        <v>67</v>
      </c>
      <c r="B83" s="84">
        <v>0</v>
      </c>
      <c r="C83" s="84">
        <v>1</v>
      </c>
      <c r="D83" s="84">
        <v>2</v>
      </c>
      <c r="E83" s="84">
        <v>4</v>
      </c>
      <c r="F83" s="5" t="s">
        <v>74</v>
      </c>
    </row>
    <row r="84" spans="1:6" ht="15" customHeight="1" x14ac:dyDescent="0.2">
      <c r="A84" s="5" t="s">
        <v>64</v>
      </c>
      <c r="B84" s="84">
        <v>0.1734</v>
      </c>
      <c r="C84" s="84">
        <v>0.2001</v>
      </c>
      <c r="D84" s="84">
        <v>0.2258</v>
      </c>
      <c r="E84" s="84">
        <v>0.28029999999999999</v>
      </c>
      <c r="F84" s="5"/>
    </row>
    <row r="85" spans="1:6" ht="15" customHeight="1" x14ac:dyDescent="0.2">
      <c r="A85" s="5" t="s">
        <v>65</v>
      </c>
      <c r="B85" s="84">
        <v>0.18340000000000001</v>
      </c>
      <c r="C85" s="84">
        <v>0.21390000000000001</v>
      </c>
      <c r="D85" s="84">
        <v>0.24360000000000001</v>
      </c>
      <c r="E85" s="84">
        <v>0.30580000000000002</v>
      </c>
      <c r="F85" s="5">
        <f>E85-B85</f>
        <v>0.12240000000000001</v>
      </c>
    </row>
    <row r="86" spans="1:6" ht="15" customHeight="1" x14ac:dyDescent="0.2">
      <c r="A86" s="5" t="s">
        <v>66</v>
      </c>
      <c r="B86" s="84">
        <v>0.19</v>
      </c>
      <c r="C86" s="84">
        <v>0.22370000000000001</v>
      </c>
      <c r="D86" s="84">
        <v>0.25659999999999999</v>
      </c>
      <c r="E86" s="84">
        <v>0.32540000000000002</v>
      </c>
      <c r="F86" s="5"/>
    </row>
    <row r="87" spans="1:6" ht="15" customHeight="1" x14ac:dyDescent="0.2">
      <c r="A87" s="5" t="s">
        <v>68</v>
      </c>
      <c r="B87" s="84"/>
      <c r="C87" s="84"/>
      <c r="D87" s="84"/>
      <c r="E87" s="84"/>
      <c r="F87" s="5"/>
    </row>
    <row r="88" spans="1:6" ht="15" customHeight="1" x14ac:dyDescent="0.2">
      <c r="A88" s="5" t="s">
        <v>64</v>
      </c>
      <c r="B88" s="84">
        <v>0.3422</v>
      </c>
      <c r="C88" s="84">
        <v>0.41570000000000001</v>
      </c>
      <c r="D88" s="84">
        <v>0.47639999999999999</v>
      </c>
      <c r="E88" s="84">
        <v>0.59540000000000004</v>
      </c>
      <c r="F88" s="5"/>
    </row>
    <row r="89" spans="1:6" ht="15" customHeight="1" x14ac:dyDescent="0.2">
      <c r="A89" s="5" t="s">
        <v>65</v>
      </c>
      <c r="B89" s="84">
        <v>0.34329999999999999</v>
      </c>
      <c r="C89" s="84">
        <v>0.41739999999999999</v>
      </c>
      <c r="D89" s="84">
        <v>0.47920000000000001</v>
      </c>
      <c r="E89" s="84">
        <v>0.59919999999999995</v>
      </c>
      <c r="F89" s="5">
        <f>E89-B89</f>
        <v>0.25589999999999996</v>
      </c>
    </row>
    <row r="90" spans="1:6" ht="15" customHeight="1" x14ac:dyDescent="0.2">
      <c r="A90" s="5" t="s">
        <v>66</v>
      </c>
      <c r="B90" s="84">
        <v>0.34150000000000003</v>
      </c>
      <c r="C90" s="84">
        <v>0.41699999999999998</v>
      </c>
      <c r="D90" s="84">
        <v>0.47960000000000003</v>
      </c>
      <c r="E90" s="84">
        <v>0.59960000000000002</v>
      </c>
      <c r="F90" s="6"/>
    </row>
    <row r="91" spans="1:6" ht="15" customHeight="1" x14ac:dyDescent="0.2"/>
    <row r="92" spans="1:6" ht="15" customHeight="1" x14ac:dyDescent="0.2"/>
    <row r="93" spans="1:6" ht="15" customHeight="1" x14ac:dyDescent="0.2"/>
    <row r="94" spans="1:6" ht="15" customHeight="1" x14ac:dyDescent="0.2"/>
    <row r="95" spans="1:6" ht="15" customHeight="1" x14ac:dyDescent="0.2"/>
    <row r="96" spans="1: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</sheetData>
  <mergeCells count="15">
    <mergeCell ref="F61:G61"/>
    <mergeCell ref="A35:F35"/>
    <mergeCell ref="I35:M35"/>
    <mergeCell ref="A12:F12"/>
    <mergeCell ref="I12:M12"/>
    <mergeCell ref="A23:F23"/>
    <mergeCell ref="I23:M23"/>
    <mergeCell ref="C3:D3"/>
    <mergeCell ref="C4:D4"/>
    <mergeCell ref="A46:M47"/>
    <mergeCell ref="A55:M56"/>
    <mergeCell ref="C5:D5"/>
    <mergeCell ref="C6:D6"/>
    <mergeCell ref="A20:M20"/>
    <mergeCell ref="A32:M32"/>
  </mergeCells>
  <phoneticPr fontId="0" type="noConversion"/>
  <conditionalFormatting sqref="G65:G66">
    <cfRule type="cellIs" dxfId="5" priority="1" stopIfTrue="1" operator="equal">
      <formula>TRUE</formula>
    </cfRule>
    <cfRule type="cellIs" dxfId="4" priority="2" stopIfTrue="1" operator="equal">
      <formula>FALSE</formula>
    </cfRule>
  </conditionalFormatting>
  <pageMargins left="0.75" right="0.75" top="0.5" bottom="0.3" header="0.5" footer="0.5"/>
  <pageSetup scale="73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748D-8B56-43F0-9D4B-BECB4F9A84A0}">
  <dimension ref="A1:AA137"/>
  <sheetViews>
    <sheetView zoomScaleNormal="85" workbookViewId="0">
      <selection activeCell="I5" sqref="I5"/>
    </sheetView>
  </sheetViews>
  <sheetFormatPr defaultColWidth="10.75" defaultRowHeight="12.75" x14ac:dyDescent="0.2"/>
  <cols>
    <col min="1" max="1" width="14.125" style="5" customWidth="1"/>
    <col min="2" max="2" width="10.625" style="5" customWidth="1"/>
    <col min="3" max="3" width="11.875" style="5" customWidth="1"/>
    <col min="4" max="4" width="9.25" style="5" customWidth="1"/>
    <col min="5" max="5" width="7.375" style="4" customWidth="1"/>
    <col min="6" max="6" width="9.625" style="10" customWidth="1"/>
    <col min="7" max="7" width="9.75" style="4" customWidth="1"/>
    <col min="8" max="8" width="9.625" style="19" customWidth="1"/>
    <col min="9" max="9" width="11.75" style="5" customWidth="1"/>
    <col min="10" max="10" width="10.75" style="5" customWidth="1"/>
    <col min="11" max="11" width="11.375" style="5" customWidth="1"/>
    <col min="12" max="12" width="10.75" style="5" customWidth="1"/>
    <col min="13" max="13" width="6.375" style="5" customWidth="1"/>
    <col min="14" max="16384" width="10.75" style="5"/>
  </cols>
  <sheetData>
    <row r="1" spans="1:16" ht="27" customHeight="1" x14ac:dyDescent="0.2">
      <c r="A1" s="165" t="s">
        <v>162</v>
      </c>
      <c r="B1" s="165" t="s">
        <v>163</v>
      </c>
      <c r="C1" s="165"/>
      <c r="D1" s="165"/>
      <c r="E1" s="165"/>
      <c r="F1" s="165"/>
      <c r="G1" s="165"/>
      <c r="H1" s="165"/>
      <c r="I1" s="165"/>
      <c r="J1" s="161"/>
      <c r="K1" s="161"/>
      <c r="L1" s="162" t="s">
        <v>161</v>
      </c>
    </row>
    <row r="2" spans="1:16" ht="15" customHeight="1" x14ac:dyDescent="0.2">
      <c r="A2" s="8" t="s">
        <v>37</v>
      </c>
      <c r="B2" s="5">
        <v>2005</v>
      </c>
      <c r="D2" s="129" t="s">
        <v>54</v>
      </c>
      <c r="E2" s="130" t="s">
        <v>109</v>
      </c>
      <c r="H2" s="5"/>
      <c r="J2" s="129" t="s">
        <v>81</v>
      </c>
      <c r="K2" s="141">
        <v>45323</v>
      </c>
      <c r="L2" s="89">
        <f ca="1">TODAY()</f>
        <v>45461</v>
      </c>
      <c r="N2" s="88" t="s">
        <v>80</v>
      </c>
    </row>
    <row r="3" spans="1:16" ht="19.5" customHeight="1" thickBot="1" x14ac:dyDescent="0.25">
      <c r="A3" s="27" t="s">
        <v>0</v>
      </c>
      <c r="B3" s="142" t="s">
        <v>1</v>
      </c>
      <c r="C3" s="169" t="s">
        <v>2</v>
      </c>
      <c r="D3" s="170"/>
      <c r="E3" s="126" t="s">
        <v>3</v>
      </c>
      <c r="F3" s="126" t="s">
        <v>105</v>
      </c>
      <c r="G3" s="126" t="s">
        <v>118</v>
      </c>
      <c r="H3" s="164" t="s">
        <v>104</v>
      </c>
      <c r="I3" s="125">
        <v>12</v>
      </c>
      <c r="J3" s="129" t="s">
        <v>79</v>
      </c>
      <c r="K3" s="163" t="str">
        <f>LOOKUP(YEAR(K2),{2021,"CB";2022,"CC";2023,"CD";2024,"CE";2025,"CF";2026,"CG";2027,"CH";2028,"CI";2029,"CJ";2030,"CK"})&amp;TEXT(K2,"mm")&amp;"A"&amp;TEXT(K2,"dd")</f>
        <v>CE02A01</v>
      </c>
      <c r="N3" s="88" t="s">
        <v>82</v>
      </c>
    </row>
    <row r="4" spans="1:16" ht="17.25" customHeight="1" x14ac:dyDescent="0.2">
      <c r="A4" s="52" t="s">
        <v>5</v>
      </c>
      <c r="B4" s="7" t="s">
        <v>111</v>
      </c>
      <c r="C4" s="171" t="s">
        <v>112</v>
      </c>
      <c r="D4" s="172"/>
      <c r="E4" s="54" t="s">
        <v>4</v>
      </c>
      <c r="F4" s="54" t="s">
        <v>4</v>
      </c>
      <c r="G4" s="133" t="s">
        <v>119</v>
      </c>
      <c r="H4" s="168"/>
      <c r="J4" s="164" t="s">
        <v>26</v>
      </c>
      <c r="K4" s="89" t="s">
        <v>165</v>
      </c>
    </row>
    <row r="5" spans="1:16" ht="16.5" customHeight="1" x14ac:dyDescent="0.2">
      <c r="A5" s="52" t="s">
        <v>6</v>
      </c>
      <c r="B5" s="7" t="s">
        <v>111</v>
      </c>
      <c r="C5" s="171" t="s">
        <v>113</v>
      </c>
      <c r="D5" s="172"/>
      <c r="E5" s="54" t="s">
        <v>4</v>
      </c>
      <c r="F5" s="54" t="s">
        <v>4</v>
      </c>
      <c r="G5" s="54" t="s">
        <v>119</v>
      </c>
      <c r="H5" s="164" t="s">
        <v>100</v>
      </c>
      <c r="I5" s="123">
        <v>770</v>
      </c>
      <c r="J5" s="166" t="s">
        <v>164</v>
      </c>
      <c r="K5" s="167">
        <f>EDATE(K2,I3)</f>
        <v>45689</v>
      </c>
    </row>
    <row r="6" spans="1:16" ht="17.25" customHeight="1" x14ac:dyDescent="0.2">
      <c r="A6" s="55" t="s">
        <v>25</v>
      </c>
      <c r="B6" s="11" t="s">
        <v>115</v>
      </c>
      <c r="C6" s="175" t="s">
        <v>114</v>
      </c>
      <c r="D6" s="176"/>
      <c r="E6" s="124" t="s">
        <v>101</v>
      </c>
      <c r="F6" s="124" t="s">
        <v>101</v>
      </c>
      <c r="G6" s="134" t="s">
        <v>120</v>
      </c>
      <c r="H6" s="5"/>
      <c r="J6" s="166" t="s">
        <v>107</v>
      </c>
      <c r="K6" s="19" t="s">
        <v>142</v>
      </c>
    </row>
    <row r="7" spans="1:16" ht="17.25" customHeight="1" x14ac:dyDescent="0.2">
      <c r="A7" s="8"/>
      <c r="B7" s="10"/>
      <c r="C7" s="10"/>
      <c r="D7" s="10"/>
      <c r="E7" s="128"/>
      <c r="F7" s="128"/>
      <c r="G7" s="135"/>
      <c r="H7" s="5"/>
      <c r="J7" s="166" t="s">
        <v>81</v>
      </c>
      <c r="K7" s="141">
        <v>45324</v>
      </c>
    </row>
    <row r="8" spans="1:16" ht="17.25" customHeight="1" x14ac:dyDescent="0.2">
      <c r="A8" s="8"/>
      <c r="B8" s="10"/>
      <c r="C8" s="10"/>
      <c r="D8" s="10"/>
      <c r="E8" s="128"/>
      <c r="F8" s="128"/>
      <c r="G8" s="132"/>
      <c r="H8" s="5"/>
      <c r="J8" s="166" t="s">
        <v>108</v>
      </c>
      <c r="K8" s="19" t="s">
        <v>142</v>
      </c>
    </row>
    <row r="9" spans="1:16" ht="12.95" customHeight="1" x14ac:dyDescent="0.2">
      <c r="H9" s="5"/>
      <c r="J9" s="166" t="s">
        <v>81</v>
      </c>
      <c r="K9" s="141">
        <v>45325</v>
      </c>
    </row>
    <row r="10" spans="1:16" x14ac:dyDescent="0.2">
      <c r="A10" s="8"/>
    </row>
    <row r="11" spans="1:16" ht="15" customHeight="1" thickBot="1" x14ac:dyDescent="0.25">
      <c r="A11" s="47" t="s">
        <v>7</v>
      </c>
      <c r="B11" s="43" t="s">
        <v>5</v>
      </c>
      <c r="C11" s="49"/>
      <c r="D11" s="49"/>
      <c r="E11" s="50"/>
      <c r="F11" s="50" t="s">
        <v>8</v>
      </c>
      <c r="G11" s="131" t="s">
        <v>121</v>
      </c>
      <c r="H11" s="122"/>
      <c r="I11" s="46"/>
      <c r="J11" s="46"/>
      <c r="K11" s="46"/>
      <c r="L11" s="46"/>
      <c r="M11" s="46"/>
      <c r="N11" s="5" t="s">
        <v>143</v>
      </c>
    </row>
    <row r="12" spans="1:16" ht="15" customHeight="1" x14ac:dyDescent="0.2">
      <c r="A12" s="179" t="s">
        <v>9</v>
      </c>
      <c r="B12" s="180"/>
      <c r="C12" s="180"/>
      <c r="D12" s="180"/>
      <c r="E12" s="180"/>
      <c r="F12" s="180"/>
      <c r="G12" s="58"/>
      <c r="H12" s="59"/>
      <c r="I12" s="181" t="s">
        <v>10</v>
      </c>
      <c r="J12" s="181"/>
      <c r="K12" s="181"/>
      <c r="L12" s="181"/>
      <c r="M12" s="182"/>
    </row>
    <row r="13" spans="1:16" s="6" customFormat="1" ht="24.75" customHeight="1" thickBot="1" x14ac:dyDescent="0.25">
      <c r="A13" s="145" t="s">
        <v>11</v>
      </c>
      <c r="B13" s="145" t="s">
        <v>12</v>
      </c>
      <c r="C13" s="146" t="s">
        <v>13</v>
      </c>
      <c r="D13" s="145" t="s">
        <v>14</v>
      </c>
      <c r="E13" s="145" t="s">
        <v>15</v>
      </c>
      <c r="F13" s="145" t="s">
        <v>129</v>
      </c>
      <c r="G13" s="147" t="s">
        <v>16</v>
      </c>
      <c r="H13" s="148" t="s">
        <v>17</v>
      </c>
      <c r="I13" s="149" t="s">
        <v>12</v>
      </c>
      <c r="J13" s="145" t="s">
        <v>13</v>
      </c>
      <c r="K13" s="145" t="s">
        <v>18</v>
      </c>
      <c r="L13" s="147" t="s">
        <v>16</v>
      </c>
      <c r="M13" s="146" t="s">
        <v>17</v>
      </c>
    </row>
    <row r="14" spans="1:16" ht="24.75" customHeight="1" x14ac:dyDescent="0.2">
      <c r="A14" s="150" t="s">
        <v>22</v>
      </c>
      <c r="B14" s="60"/>
      <c r="C14" s="53"/>
      <c r="D14" s="60"/>
      <c r="E14" s="54"/>
      <c r="F14" s="54"/>
      <c r="G14" s="7">
        <v>9</v>
      </c>
      <c r="H14" s="61" t="s">
        <v>110</v>
      </c>
      <c r="I14" s="62"/>
      <c r="J14" s="54"/>
      <c r="K14" s="54"/>
      <c r="L14" s="7">
        <v>9</v>
      </c>
      <c r="M14" s="53" t="s">
        <v>110</v>
      </c>
      <c r="N14" s="7"/>
      <c r="O14" s="137"/>
      <c r="P14" s="19"/>
    </row>
    <row r="15" spans="1:16" ht="24.75" customHeight="1" x14ac:dyDescent="0.2">
      <c r="A15" s="52" t="s">
        <v>28</v>
      </c>
      <c r="B15" s="54" t="s">
        <v>78</v>
      </c>
      <c r="C15" s="54" t="s">
        <v>77</v>
      </c>
      <c r="D15" s="54" t="s">
        <v>40</v>
      </c>
      <c r="E15" s="13" t="s">
        <v>38</v>
      </c>
      <c r="F15" s="140" t="s">
        <v>123</v>
      </c>
      <c r="G15" s="7">
        <v>1</v>
      </c>
      <c r="H15" s="61" t="s">
        <v>110</v>
      </c>
      <c r="I15" s="54" t="s">
        <v>144</v>
      </c>
      <c r="J15" s="54" t="s">
        <v>77</v>
      </c>
      <c r="K15" s="54">
        <v>2020070739</v>
      </c>
      <c r="L15" s="7">
        <v>1</v>
      </c>
      <c r="M15" s="53" t="s">
        <v>110</v>
      </c>
      <c r="N15" s="7"/>
      <c r="O15" s="19"/>
      <c r="P15" s="19"/>
    </row>
    <row r="16" spans="1:16" ht="24.75" customHeight="1" x14ac:dyDescent="0.2">
      <c r="A16" s="151" t="s">
        <v>27</v>
      </c>
      <c r="B16" s="53" t="s">
        <v>76</v>
      </c>
      <c r="C16" s="53">
        <v>325</v>
      </c>
      <c r="D16" s="53" t="s">
        <v>63</v>
      </c>
      <c r="E16" s="53">
        <v>134.13999999999999</v>
      </c>
      <c r="F16" s="15" t="s">
        <v>124</v>
      </c>
      <c r="G16" s="7">
        <v>12</v>
      </c>
      <c r="H16" s="61" t="s">
        <v>21</v>
      </c>
      <c r="I16" s="53" t="s">
        <v>130</v>
      </c>
      <c r="J16" s="54">
        <v>2012325</v>
      </c>
      <c r="K16" s="54">
        <v>120423</v>
      </c>
      <c r="L16" s="7">
        <v>12</v>
      </c>
      <c r="M16" s="53" t="s">
        <v>21</v>
      </c>
      <c r="N16" s="7"/>
      <c r="O16" s="19"/>
      <c r="P16" s="10"/>
    </row>
    <row r="17" spans="1:27" ht="24.75" customHeight="1" x14ac:dyDescent="0.2">
      <c r="A17" s="127" t="s">
        <v>152</v>
      </c>
      <c r="B17" s="64"/>
      <c r="C17" s="11" t="s">
        <v>29</v>
      </c>
      <c r="D17" s="11" t="s">
        <v>23</v>
      </c>
      <c r="E17" s="65"/>
      <c r="F17" s="56" t="s">
        <v>39</v>
      </c>
      <c r="G17" s="11">
        <v>12</v>
      </c>
      <c r="H17" s="66" t="s">
        <v>19</v>
      </c>
      <c r="I17" s="67" t="s">
        <v>131</v>
      </c>
      <c r="J17" s="57" t="s">
        <v>132</v>
      </c>
      <c r="K17" s="57">
        <v>221130</v>
      </c>
      <c r="L17" s="11">
        <v>12</v>
      </c>
      <c r="M17" s="56" t="s">
        <v>19</v>
      </c>
      <c r="N17" s="7"/>
      <c r="O17" s="19"/>
    </row>
    <row r="18" spans="1:27" ht="18.75" customHeight="1" x14ac:dyDescent="0.2">
      <c r="A18" s="9" t="s">
        <v>30</v>
      </c>
      <c r="I18" s="10"/>
      <c r="J18" s="10"/>
      <c r="K18" s="10"/>
      <c r="L18" s="10"/>
      <c r="M18" s="10"/>
      <c r="X18" s="84"/>
      <c r="Y18" s="84"/>
      <c r="Z18" s="84"/>
      <c r="AA18" s="84"/>
    </row>
    <row r="19" spans="1:27" ht="9.75" customHeight="1" x14ac:dyDescent="0.2">
      <c r="A19" s="9"/>
      <c r="I19" s="10"/>
      <c r="J19" s="10"/>
      <c r="K19" s="10"/>
      <c r="L19" s="10"/>
      <c r="M19" s="10"/>
      <c r="X19" s="84"/>
      <c r="Y19" s="84"/>
      <c r="Z19" s="84"/>
      <c r="AA19" s="84"/>
    </row>
    <row r="20" spans="1:27" ht="9.75" customHeight="1" x14ac:dyDescent="0.2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X20" s="84"/>
      <c r="Y20" s="84"/>
      <c r="Z20" s="84"/>
      <c r="AA20" s="84"/>
    </row>
    <row r="21" spans="1:27" ht="9.75" customHeight="1" x14ac:dyDescent="0.2">
      <c r="I21" s="10"/>
      <c r="J21" s="10"/>
      <c r="K21" s="10"/>
      <c r="L21" s="10"/>
      <c r="M21" s="10"/>
      <c r="X21" s="84"/>
      <c r="Y21" s="84"/>
      <c r="Z21" s="84"/>
      <c r="AA21" s="84"/>
    </row>
    <row r="22" spans="1:27" ht="15" customHeight="1" thickBot="1" x14ac:dyDescent="0.25">
      <c r="A22" s="47" t="s">
        <v>7</v>
      </c>
      <c r="B22" s="43" t="s">
        <v>6</v>
      </c>
      <c r="C22" s="49"/>
      <c r="D22" s="49"/>
      <c r="E22" s="50"/>
      <c r="F22" s="50" t="s">
        <v>8</v>
      </c>
      <c r="G22" s="131" t="s">
        <v>121</v>
      </c>
      <c r="H22" s="122"/>
      <c r="I22" s="22"/>
      <c r="J22" s="22"/>
      <c r="K22" s="22"/>
      <c r="L22" s="22"/>
      <c r="M22" s="22"/>
      <c r="N22" s="5" t="s">
        <v>143</v>
      </c>
      <c r="X22" s="84"/>
      <c r="Y22" s="84"/>
      <c r="Z22" s="84"/>
      <c r="AA22" s="84"/>
    </row>
    <row r="23" spans="1:27" ht="15" customHeight="1" x14ac:dyDescent="0.2">
      <c r="A23" s="179" t="s">
        <v>9</v>
      </c>
      <c r="B23" s="180"/>
      <c r="C23" s="180"/>
      <c r="D23" s="180"/>
      <c r="E23" s="180"/>
      <c r="F23" s="180"/>
      <c r="G23" s="58"/>
      <c r="H23" s="59"/>
      <c r="I23" s="181" t="s">
        <v>10</v>
      </c>
      <c r="J23" s="181"/>
      <c r="K23" s="181"/>
      <c r="L23" s="181"/>
      <c r="M23" s="182"/>
      <c r="X23" s="84"/>
      <c r="Y23" s="84"/>
      <c r="Z23" s="84"/>
      <c r="AA23" s="84"/>
    </row>
    <row r="24" spans="1:27" s="6" customFormat="1" ht="24.75" customHeight="1" thickBot="1" x14ac:dyDescent="0.25">
      <c r="A24" s="145" t="s">
        <v>11</v>
      </c>
      <c r="B24" s="145" t="s">
        <v>12</v>
      </c>
      <c r="C24" s="146" t="s">
        <v>13</v>
      </c>
      <c r="D24" s="145" t="s">
        <v>14</v>
      </c>
      <c r="E24" s="145" t="s">
        <v>15</v>
      </c>
      <c r="F24" s="145" t="s">
        <v>129</v>
      </c>
      <c r="G24" s="147" t="s">
        <v>16</v>
      </c>
      <c r="H24" s="148" t="s">
        <v>17</v>
      </c>
      <c r="I24" s="149" t="s">
        <v>12</v>
      </c>
      <c r="J24" s="145" t="s">
        <v>13</v>
      </c>
      <c r="K24" s="145" t="s">
        <v>18</v>
      </c>
      <c r="L24" s="147" t="s">
        <v>16</v>
      </c>
      <c r="M24" s="146" t="s">
        <v>17</v>
      </c>
      <c r="W24" s="5"/>
      <c r="X24" s="84"/>
      <c r="Y24" s="84"/>
      <c r="Z24" s="84"/>
      <c r="AA24" s="84"/>
    </row>
    <row r="25" spans="1:27" s="6" customFormat="1" ht="24.75" customHeight="1" x14ac:dyDescent="0.2">
      <c r="A25" s="150" t="s">
        <v>22</v>
      </c>
      <c r="B25" s="60"/>
      <c r="C25" s="53"/>
      <c r="D25" s="60"/>
      <c r="E25" s="54"/>
      <c r="F25" s="54"/>
      <c r="G25" s="138">
        <f>3.9*2</f>
        <v>7.8</v>
      </c>
      <c r="H25" s="61" t="s">
        <v>110</v>
      </c>
      <c r="I25" s="14"/>
      <c r="J25" s="13"/>
      <c r="K25" s="13"/>
      <c r="L25" s="138">
        <v>7.8</v>
      </c>
      <c r="M25" s="15" t="s">
        <v>19</v>
      </c>
      <c r="N25" s="138"/>
      <c r="O25" s="19"/>
      <c r="W25" s="5"/>
      <c r="X25" s="84"/>
      <c r="Y25" s="84"/>
      <c r="Z25" s="84"/>
      <c r="AA25" s="84"/>
    </row>
    <row r="26" spans="1:27" s="6" customFormat="1" ht="24.75" customHeight="1" x14ac:dyDescent="0.2">
      <c r="A26" s="63" t="s">
        <v>28</v>
      </c>
      <c r="B26" s="54" t="s">
        <v>78</v>
      </c>
      <c r="C26" s="54" t="s">
        <v>77</v>
      </c>
      <c r="D26" s="54" t="s">
        <v>40</v>
      </c>
      <c r="E26" s="13" t="s">
        <v>38</v>
      </c>
      <c r="F26" s="13" t="s">
        <v>125</v>
      </c>
      <c r="G26" s="138">
        <f>1.1*2</f>
        <v>2.2000000000000002</v>
      </c>
      <c r="H26" s="61" t="s">
        <v>110</v>
      </c>
      <c r="I26" s="54" t="s">
        <v>144</v>
      </c>
      <c r="J26" s="54" t="s">
        <v>77</v>
      </c>
      <c r="K26" s="54">
        <v>2020070739</v>
      </c>
      <c r="L26" s="138">
        <v>2.2000000000000002</v>
      </c>
      <c r="M26" s="15" t="s">
        <v>110</v>
      </c>
      <c r="N26" s="138"/>
      <c r="O26" s="19"/>
    </row>
    <row r="27" spans="1:27" s="6" customFormat="1" ht="24.75" customHeight="1" x14ac:dyDescent="0.2">
      <c r="A27" s="12" t="s">
        <v>31</v>
      </c>
      <c r="B27" s="13" t="s">
        <v>78</v>
      </c>
      <c r="C27" s="15" t="s">
        <v>122</v>
      </c>
      <c r="D27" s="54" t="s">
        <v>33</v>
      </c>
      <c r="E27" s="13">
        <v>61.83</v>
      </c>
      <c r="F27" s="13" t="s">
        <v>126</v>
      </c>
      <c r="G27" s="138">
        <v>50</v>
      </c>
      <c r="H27" s="20" t="s">
        <v>21</v>
      </c>
      <c r="I27" s="14" t="s">
        <v>144</v>
      </c>
      <c r="J27" s="13" t="s">
        <v>122</v>
      </c>
      <c r="K27" s="13" t="s">
        <v>133</v>
      </c>
      <c r="L27" s="138">
        <v>50</v>
      </c>
      <c r="M27" s="15" t="s">
        <v>21</v>
      </c>
      <c r="N27" s="138"/>
      <c r="O27" s="139"/>
    </row>
    <row r="28" spans="1:27" ht="24.75" customHeight="1" x14ac:dyDescent="0.2">
      <c r="A28" s="12" t="s">
        <v>32</v>
      </c>
      <c r="B28" s="54" t="s">
        <v>102</v>
      </c>
      <c r="C28" s="53" t="s">
        <v>103</v>
      </c>
      <c r="D28" s="54" t="s">
        <v>33</v>
      </c>
      <c r="E28" s="54">
        <v>455.35</v>
      </c>
      <c r="F28" s="15" t="s">
        <v>128</v>
      </c>
      <c r="G28" s="10">
        <v>4</v>
      </c>
      <c r="H28" s="61" t="s">
        <v>21</v>
      </c>
      <c r="I28" s="62" t="s">
        <v>145</v>
      </c>
      <c r="J28" s="54" t="s">
        <v>103</v>
      </c>
      <c r="K28" s="54">
        <v>120427</v>
      </c>
      <c r="L28" s="10">
        <v>4</v>
      </c>
      <c r="M28" s="53" t="s">
        <v>21</v>
      </c>
      <c r="N28" s="10"/>
      <c r="O28" s="19"/>
    </row>
    <row r="29" spans="1:27" ht="24.75" customHeight="1" x14ac:dyDescent="0.2">
      <c r="A29" s="127" t="s">
        <v>152</v>
      </c>
      <c r="B29" s="64"/>
      <c r="C29" s="64" t="s">
        <v>29</v>
      </c>
      <c r="D29" s="11" t="s">
        <v>23</v>
      </c>
      <c r="E29" s="65"/>
      <c r="F29" s="56" t="s">
        <v>39</v>
      </c>
      <c r="G29" s="11">
        <v>12</v>
      </c>
      <c r="H29" s="66" t="s">
        <v>19</v>
      </c>
      <c r="I29" s="67" t="s">
        <v>131</v>
      </c>
      <c r="J29" s="57" t="s">
        <v>132</v>
      </c>
      <c r="K29" s="57">
        <v>221130</v>
      </c>
      <c r="L29" s="159">
        <v>12</v>
      </c>
      <c r="M29" s="56" t="s">
        <v>19</v>
      </c>
      <c r="N29" s="10"/>
      <c r="O29" s="19"/>
    </row>
    <row r="30" spans="1:27" ht="18.75" customHeight="1" x14ac:dyDescent="0.2">
      <c r="A30" s="9" t="s">
        <v>34</v>
      </c>
      <c r="I30" s="10"/>
      <c r="J30" s="10"/>
      <c r="K30" s="10"/>
    </row>
    <row r="31" spans="1:27" ht="9.75" customHeight="1" x14ac:dyDescent="0.2">
      <c r="A31" s="9"/>
      <c r="I31" s="10"/>
      <c r="J31" s="10"/>
      <c r="K31" s="10"/>
    </row>
    <row r="32" spans="1:27" ht="9.75" customHeight="1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9.75" customHeight="1" x14ac:dyDescent="0.2"/>
    <row r="34" spans="1:15" ht="15" customHeight="1" thickBot="1" x14ac:dyDescent="0.25">
      <c r="A34" s="47" t="s">
        <v>7</v>
      </c>
      <c r="B34" s="43" t="s">
        <v>25</v>
      </c>
      <c r="C34" s="49"/>
      <c r="D34" s="49"/>
      <c r="E34" s="50"/>
      <c r="F34" s="50" t="s">
        <v>8</v>
      </c>
      <c r="G34" s="131" t="s">
        <v>153</v>
      </c>
      <c r="H34" s="45"/>
      <c r="I34" s="46"/>
      <c r="J34" s="46"/>
      <c r="K34" s="46"/>
      <c r="L34" s="46"/>
      <c r="M34" s="46"/>
      <c r="N34" s="5" t="s">
        <v>146</v>
      </c>
    </row>
    <row r="35" spans="1:15" ht="15" customHeight="1" x14ac:dyDescent="0.2">
      <c r="A35" s="179" t="s">
        <v>9</v>
      </c>
      <c r="B35" s="180"/>
      <c r="C35" s="180"/>
      <c r="D35" s="180"/>
      <c r="E35" s="180"/>
      <c r="F35" s="180"/>
      <c r="G35" s="58"/>
      <c r="H35" s="59"/>
      <c r="I35" s="181" t="s">
        <v>10</v>
      </c>
      <c r="J35" s="181"/>
      <c r="K35" s="181"/>
      <c r="L35" s="181"/>
      <c r="M35" s="182"/>
    </row>
    <row r="36" spans="1:15" ht="24.75" customHeight="1" thickBot="1" x14ac:dyDescent="0.25">
      <c r="A36" s="145" t="s">
        <v>11</v>
      </c>
      <c r="B36" s="145" t="s">
        <v>12</v>
      </c>
      <c r="C36" s="146" t="s">
        <v>13</v>
      </c>
      <c r="D36" s="145" t="s">
        <v>14</v>
      </c>
      <c r="E36" s="145" t="s">
        <v>15</v>
      </c>
      <c r="F36" s="145" t="s">
        <v>129</v>
      </c>
      <c r="G36" s="147" t="s">
        <v>16</v>
      </c>
      <c r="H36" s="148" t="s">
        <v>17</v>
      </c>
      <c r="I36" s="149" t="s">
        <v>12</v>
      </c>
      <c r="J36" s="145" t="s">
        <v>13</v>
      </c>
      <c r="K36" s="145" t="s">
        <v>18</v>
      </c>
      <c r="L36" s="147" t="s">
        <v>16</v>
      </c>
      <c r="M36" s="146" t="s">
        <v>17</v>
      </c>
      <c r="O36" s="18"/>
    </row>
    <row r="37" spans="1:15" ht="24.75" customHeight="1" x14ac:dyDescent="0.2">
      <c r="A37" s="151" t="s">
        <v>35</v>
      </c>
      <c r="B37" s="53" t="s">
        <v>20</v>
      </c>
      <c r="C37" s="53" t="s">
        <v>36</v>
      </c>
      <c r="D37" s="53" t="s">
        <v>40</v>
      </c>
      <c r="E37" s="53">
        <v>60.06</v>
      </c>
      <c r="F37" s="15" t="s">
        <v>127</v>
      </c>
      <c r="G37" s="4">
        <v>100</v>
      </c>
      <c r="H37" s="61" t="s">
        <v>24</v>
      </c>
      <c r="I37" s="53" t="s">
        <v>20</v>
      </c>
      <c r="J37" s="54" t="s">
        <v>147</v>
      </c>
      <c r="K37" s="54" t="s">
        <v>134</v>
      </c>
      <c r="L37" s="7">
        <v>250.1</v>
      </c>
      <c r="M37" s="53" t="s">
        <v>24</v>
      </c>
      <c r="O37" s="16"/>
    </row>
    <row r="38" spans="1:15" ht="24.75" customHeight="1" x14ac:dyDescent="0.2">
      <c r="A38" s="127" t="s">
        <v>22</v>
      </c>
      <c r="B38" s="64"/>
      <c r="C38" s="64"/>
      <c r="D38" s="64"/>
      <c r="E38" s="65"/>
      <c r="F38" s="56"/>
      <c r="G38" s="68" t="s">
        <v>117</v>
      </c>
      <c r="H38" s="66" t="s">
        <v>21</v>
      </c>
      <c r="I38" s="67"/>
      <c r="J38" s="57"/>
      <c r="K38" s="57"/>
      <c r="L38" s="11" t="s">
        <v>148</v>
      </c>
      <c r="M38" s="56" t="s">
        <v>21</v>
      </c>
    </row>
    <row r="39" spans="1:15" x14ac:dyDescent="0.2">
      <c r="A39" s="9"/>
    </row>
    <row r="40" spans="1:15" ht="15" customHeight="1" x14ac:dyDescent="0.2">
      <c r="A40" s="9" t="s">
        <v>56</v>
      </c>
    </row>
    <row r="41" spans="1:15" ht="15" customHeight="1" x14ac:dyDescent="0.2">
      <c r="A41" s="5" t="s">
        <v>53</v>
      </c>
    </row>
    <row r="42" spans="1:15" ht="15" customHeight="1" x14ac:dyDescent="0.2">
      <c r="A42" s="9"/>
    </row>
    <row r="43" spans="1:15" ht="15" customHeight="1" thickBot="1" x14ac:dyDescent="0.25">
      <c r="A43" s="9"/>
      <c r="F43" s="5"/>
    </row>
    <row r="44" spans="1:15" ht="5.0999999999999996" customHeight="1" thickTop="1" thickBot="1" x14ac:dyDescent="0.25">
      <c r="A44" s="36"/>
      <c r="B44" s="37"/>
      <c r="C44" s="37"/>
      <c r="D44" s="37"/>
      <c r="E44" s="38"/>
      <c r="F44" s="39"/>
      <c r="G44" s="38"/>
      <c r="H44" s="40"/>
      <c r="I44" s="39"/>
      <c r="J44" s="39"/>
      <c r="K44" s="39"/>
      <c r="L44" s="39"/>
      <c r="M44" s="39"/>
    </row>
    <row r="45" spans="1:15" ht="18.75" customHeight="1" thickTop="1" x14ac:dyDescent="0.2">
      <c r="A45" s="41"/>
      <c r="B45" s="10"/>
      <c r="C45" s="10"/>
      <c r="D45" s="10"/>
      <c r="F45" s="5"/>
    </row>
    <row r="46" spans="1:15" ht="18.75" customHeight="1" x14ac:dyDescent="0.2">
      <c r="A46" s="173" t="s">
        <v>55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</row>
    <row r="47" spans="1:15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</row>
    <row r="48" spans="1:15" ht="15" customHeight="1" x14ac:dyDescent="0.2">
      <c r="A48" s="9"/>
    </row>
    <row r="49" spans="1:13" ht="15" customHeight="1" x14ac:dyDescent="0.2">
      <c r="A49" s="9" t="s">
        <v>58</v>
      </c>
    </row>
    <row r="50" spans="1:13" ht="15" customHeight="1" x14ac:dyDescent="0.2">
      <c r="A50" s="9"/>
      <c r="C50" s="5" t="s">
        <v>60</v>
      </c>
    </row>
    <row r="51" spans="1:13" ht="15" customHeight="1" x14ac:dyDescent="0.2">
      <c r="A51" s="9"/>
      <c r="C51" s="5" t="s">
        <v>50</v>
      </c>
    </row>
    <row r="52" spans="1:13" ht="15" customHeight="1" x14ac:dyDescent="0.2">
      <c r="A52" s="9"/>
      <c r="C52" s="5" t="s">
        <v>59</v>
      </c>
    </row>
    <row r="53" spans="1:13" ht="15" customHeight="1" thickBot="1" x14ac:dyDescent="0.25">
      <c r="A53" s="46"/>
      <c r="B53" s="46"/>
      <c r="C53" s="46"/>
      <c r="D53" s="46"/>
      <c r="E53" s="46"/>
      <c r="F53" s="51"/>
      <c r="G53" s="46"/>
      <c r="H53" s="45"/>
      <c r="I53" s="46"/>
      <c r="J53" s="46"/>
      <c r="K53" s="46"/>
      <c r="L53" s="46"/>
      <c r="M53" s="46"/>
    </row>
    <row r="54" spans="1:13" ht="15" customHeight="1" x14ac:dyDescent="0.2">
      <c r="E54" s="5"/>
      <c r="F54" s="4"/>
      <c r="G54" s="5"/>
    </row>
    <row r="55" spans="1:13" ht="15" customHeight="1" x14ac:dyDescent="0.2">
      <c r="A55" s="174" t="s">
        <v>57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</row>
    <row r="56" spans="1:13" ht="15" customHeight="1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</row>
    <row r="57" spans="1:13" ht="15" customHeight="1" x14ac:dyDescent="0.2"/>
    <row r="58" spans="1:13" ht="15" customHeight="1" x14ac:dyDescent="0.2">
      <c r="A58" s="9" t="s">
        <v>41</v>
      </c>
      <c r="D58" s="9" t="s">
        <v>47</v>
      </c>
    </row>
    <row r="59" spans="1:13" ht="15" customHeight="1" thickBot="1" x14ac:dyDescent="0.25">
      <c r="C59" s="21"/>
      <c r="F59" s="22" t="s">
        <v>48</v>
      </c>
      <c r="G59" s="22" t="s">
        <v>49</v>
      </c>
    </row>
    <row r="60" spans="1:13" ht="15" customHeight="1" thickBot="1" x14ac:dyDescent="0.25">
      <c r="A60" s="23" t="s">
        <v>42</v>
      </c>
      <c r="B60" s="22" t="s">
        <v>43</v>
      </c>
      <c r="E60" s="129" t="s">
        <v>51</v>
      </c>
      <c r="F60" s="10">
        <v>1.4E-2</v>
      </c>
      <c r="G60" s="10">
        <v>0.02</v>
      </c>
    </row>
    <row r="61" spans="1:13" ht="15" customHeight="1" x14ac:dyDescent="0.2">
      <c r="A61" s="24" t="str">
        <f>A4</f>
        <v>Reagent A</v>
      </c>
      <c r="B61" s="5" t="s">
        <v>149</v>
      </c>
      <c r="E61" s="129" t="s">
        <v>154</v>
      </c>
      <c r="F61" s="178">
        <v>0.99</v>
      </c>
      <c r="G61" s="178"/>
    </row>
    <row r="62" spans="1:13" ht="15" customHeight="1" thickBot="1" x14ac:dyDescent="0.25">
      <c r="A62" s="24" t="str">
        <f>A5</f>
        <v>Reagent B</v>
      </c>
      <c r="B62" s="5" t="s">
        <v>150</v>
      </c>
    </row>
    <row r="63" spans="1:13" ht="15" customHeight="1" thickTop="1" x14ac:dyDescent="0.2">
      <c r="A63" s="24" t="str">
        <f>A6</f>
        <v>Urea Standard</v>
      </c>
      <c r="B63" s="5" t="s">
        <v>151</v>
      </c>
      <c r="D63" s="152" t="s">
        <v>61</v>
      </c>
      <c r="E63" s="71"/>
      <c r="F63" s="72"/>
      <c r="G63" s="73"/>
    </row>
    <row r="64" spans="1:13" ht="15" customHeight="1" thickBot="1" x14ac:dyDescent="0.25">
      <c r="D64" s="74"/>
      <c r="G64" s="153" t="s">
        <v>62</v>
      </c>
    </row>
    <row r="65" spans="1:15" ht="15" customHeight="1" thickBot="1" x14ac:dyDescent="0.25">
      <c r="D65" s="74"/>
      <c r="E65" s="129" t="s">
        <v>51</v>
      </c>
      <c r="F65" s="10">
        <f>SLOPE(D70:D73,B70:B73)</f>
        <v>1.6881142857142855E-2</v>
      </c>
      <c r="G65" s="154" t="b">
        <f>AND(F65&gt;F60,F65&lt;G60)</f>
        <v>1</v>
      </c>
    </row>
    <row r="66" spans="1:15" ht="15" customHeight="1" thickBot="1" x14ac:dyDescent="0.25">
      <c r="D66" s="77"/>
      <c r="E66" s="155" t="s">
        <v>154</v>
      </c>
      <c r="F66" s="79">
        <f>RSQ(D70:D73,B70:B73)</f>
        <v>0.99889415806707638</v>
      </c>
      <c r="G66" s="156" t="b">
        <f>OR(F66=F61,F66&gt;F61)</f>
        <v>1</v>
      </c>
    </row>
    <row r="67" spans="1:15" ht="15" customHeight="1" thickTop="1" x14ac:dyDescent="0.2"/>
    <row r="68" spans="1:15" ht="15" customHeight="1" x14ac:dyDescent="0.2"/>
    <row r="69" spans="1:15" ht="15" customHeight="1" thickBot="1" x14ac:dyDescent="0.25">
      <c r="B69" s="23" t="s">
        <v>44</v>
      </c>
      <c r="C69" s="22" t="s">
        <v>45</v>
      </c>
      <c r="D69" s="25" t="s">
        <v>46</v>
      </c>
      <c r="E69" s="10"/>
      <c r="I69" s="157"/>
    </row>
    <row r="70" spans="1:15" ht="15" customHeight="1" x14ac:dyDescent="0.2">
      <c r="B70" s="24">
        <v>50</v>
      </c>
      <c r="C70" s="160">
        <v>1.3517999999999999</v>
      </c>
      <c r="D70" s="10">
        <f>C70-C73</f>
        <v>0.84779999999999989</v>
      </c>
      <c r="E70" s="10"/>
      <c r="F70" s="5"/>
      <c r="I70" s="157"/>
    </row>
    <row r="71" spans="1:15" ht="15" customHeight="1" x14ac:dyDescent="0.2">
      <c r="B71" s="24">
        <v>25</v>
      </c>
      <c r="C71" s="160">
        <v>0.95079999999999998</v>
      </c>
      <c r="D71" s="10">
        <f>C71-C73</f>
        <v>0.44679999999999997</v>
      </c>
      <c r="E71" s="10"/>
    </row>
    <row r="72" spans="1:15" ht="15" customHeight="1" x14ac:dyDescent="0.2">
      <c r="B72" s="24">
        <v>12.5</v>
      </c>
      <c r="C72" s="160">
        <v>0.73450000000000004</v>
      </c>
      <c r="D72" s="10">
        <f>C72-C73</f>
        <v>0.23050000000000004</v>
      </c>
      <c r="E72" s="10"/>
    </row>
    <row r="73" spans="1:15" ht="15" customHeight="1" x14ac:dyDescent="0.2">
      <c r="B73" s="24">
        <v>0</v>
      </c>
      <c r="C73" s="160">
        <v>0.504</v>
      </c>
      <c r="D73" s="10">
        <f>C73-C73</f>
        <v>0</v>
      </c>
      <c r="E73" s="10"/>
    </row>
    <row r="74" spans="1:15" ht="15" customHeight="1" x14ac:dyDescent="0.2">
      <c r="C74" s="160"/>
    </row>
    <row r="75" spans="1:15" ht="15" customHeight="1" x14ac:dyDescent="0.2"/>
    <row r="76" spans="1:15" ht="15" customHeight="1" thickBot="1" x14ac:dyDescent="0.25">
      <c r="A76" s="85"/>
      <c r="B76" s="85"/>
      <c r="C76" s="85"/>
      <c r="D76" s="85"/>
      <c r="E76" s="86"/>
      <c r="F76" s="79"/>
      <c r="G76" s="86"/>
      <c r="H76" s="83"/>
      <c r="I76" s="85"/>
      <c r="J76" s="85"/>
      <c r="K76" s="85"/>
      <c r="L76" s="85"/>
      <c r="M76" s="85"/>
      <c r="N76" s="85"/>
      <c r="O76" s="85"/>
    </row>
    <row r="77" spans="1:15" ht="15" customHeight="1" thickTop="1" x14ac:dyDescent="0.2">
      <c r="A77" s="158" t="s">
        <v>75</v>
      </c>
    </row>
    <row r="78" spans="1:15" ht="15" customHeight="1" x14ac:dyDescent="0.2">
      <c r="A78" s="19" t="s">
        <v>69</v>
      </c>
    </row>
    <row r="79" spans="1:15" ht="15" customHeight="1" x14ac:dyDescent="0.2">
      <c r="A79" s="5" t="s">
        <v>70</v>
      </c>
    </row>
    <row r="80" spans="1:15" ht="15" customHeight="1" x14ac:dyDescent="0.2">
      <c r="A80" s="5" t="s">
        <v>71</v>
      </c>
    </row>
    <row r="81" spans="1:6" ht="15" customHeight="1" x14ac:dyDescent="0.2">
      <c r="A81" s="5" t="s">
        <v>73</v>
      </c>
      <c r="B81" s="5" t="s">
        <v>72</v>
      </c>
    </row>
    <row r="82" spans="1:6" ht="15" customHeight="1" x14ac:dyDescent="0.2"/>
    <row r="83" spans="1:6" ht="15" customHeight="1" x14ac:dyDescent="0.2">
      <c r="A83" s="5" t="s">
        <v>67</v>
      </c>
      <c r="B83" s="84">
        <v>0</v>
      </c>
      <c r="C83" s="84">
        <v>1</v>
      </c>
      <c r="D83" s="84">
        <v>2</v>
      </c>
      <c r="E83" s="84">
        <v>4</v>
      </c>
      <c r="F83" s="5" t="s">
        <v>74</v>
      </c>
    </row>
    <row r="84" spans="1:6" ht="15" customHeight="1" x14ac:dyDescent="0.2">
      <c r="A84" s="5" t="s">
        <v>64</v>
      </c>
      <c r="B84" s="84">
        <v>0.1734</v>
      </c>
      <c r="C84" s="84">
        <v>0.2001</v>
      </c>
      <c r="D84" s="84">
        <v>0.2258</v>
      </c>
      <c r="E84" s="84">
        <v>0.28029999999999999</v>
      </c>
      <c r="F84" s="5"/>
    </row>
    <row r="85" spans="1:6" ht="15" customHeight="1" x14ac:dyDescent="0.2">
      <c r="A85" s="5" t="s">
        <v>65</v>
      </c>
      <c r="B85" s="84">
        <v>0.18340000000000001</v>
      </c>
      <c r="C85" s="84">
        <v>0.21390000000000001</v>
      </c>
      <c r="D85" s="84">
        <v>0.24360000000000001</v>
      </c>
      <c r="E85" s="84">
        <v>0.30580000000000002</v>
      </c>
      <c r="F85" s="5">
        <f>E85-B85</f>
        <v>0.12240000000000001</v>
      </c>
    </row>
    <row r="86" spans="1:6" ht="15" customHeight="1" x14ac:dyDescent="0.2">
      <c r="A86" s="5" t="s">
        <v>66</v>
      </c>
      <c r="B86" s="84">
        <v>0.19</v>
      </c>
      <c r="C86" s="84">
        <v>0.22370000000000001</v>
      </c>
      <c r="D86" s="84">
        <v>0.25659999999999999</v>
      </c>
      <c r="E86" s="84">
        <v>0.32540000000000002</v>
      </c>
      <c r="F86" s="5"/>
    </row>
    <row r="87" spans="1:6" ht="15" customHeight="1" x14ac:dyDescent="0.2">
      <c r="A87" s="5" t="s">
        <v>68</v>
      </c>
      <c r="B87" s="84"/>
      <c r="C87" s="84"/>
      <c r="D87" s="84"/>
      <c r="E87" s="84"/>
      <c r="F87" s="5"/>
    </row>
    <row r="88" spans="1:6" ht="15" customHeight="1" x14ac:dyDescent="0.2">
      <c r="A88" s="5" t="s">
        <v>64</v>
      </c>
      <c r="B88" s="84">
        <v>0.3422</v>
      </c>
      <c r="C88" s="84">
        <v>0.41570000000000001</v>
      </c>
      <c r="D88" s="84">
        <v>0.47639999999999999</v>
      </c>
      <c r="E88" s="84">
        <v>0.59540000000000004</v>
      </c>
      <c r="F88" s="5"/>
    </row>
    <row r="89" spans="1:6" ht="15" customHeight="1" x14ac:dyDescent="0.2">
      <c r="A89" s="5" t="s">
        <v>65</v>
      </c>
      <c r="B89" s="84">
        <v>0.34329999999999999</v>
      </c>
      <c r="C89" s="84">
        <v>0.41739999999999999</v>
      </c>
      <c r="D89" s="84">
        <v>0.47920000000000001</v>
      </c>
      <c r="E89" s="84">
        <v>0.59919999999999995</v>
      </c>
      <c r="F89" s="5">
        <f>E89-B89</f>
        <v>0.25589999999999996</v>
      </c>
    </row>
    <row r="90" spans="1:6" ht="15" customHeight="1" x14ac:dyDescent="0.2">
      <c r="A90" s="5" t="s">
        <v>66</v>
      </c>
      <c r="B90" s="84">
        <v>0.34150000000000003</v>
      </c>
      <c r="C90" s="84">
        <v>0.41699999999999998</v>
      </c>
      <c r="D90" s="84">
        <v>0.47960000000000003</v>
      </c>
      <c r="E90" s="84">
        <v>0.59960000000000002</v>
      </c>
      <c r="F90" s="6"/>
    </row>
    <row r="91" spans="1:6" ht="15" customHeight="1" x14ac:dyDescent="0.2"/>
    <row r="92" spans="1:6" ht="15" customHeight="1" x14ac:dyDescent="0.2"/>
    <row r="93" spans="1:6" ht="15" customHeight="1" x14ac:dyDescent="0.2"/>
    <row r="94" spans="1:6" ht="15" customHeight="1" x14ac:dyDescent="0.2"/>
    <row r="95" spans="1:6" ht="15" customHeight="1" x14ac:dyDescent="0.2"/>
    <row r="96" spans="1: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</sheetData>
  <mergeCells count="15">
    <mergeCell ref="F61:G61"/>
    <mergeCell ref="A35:F35"/>
    <mergeCell ref="I35:M35"/>
    <mergeCell ref="A12:F12"/>
    <mergeCell ref="I12:M12"/>
    <mergeCell ref="A23:F23"/>
    <mergeCell ref="I23:M23"/>
    <mergeCell ref="A46:M47"/>
    <mergeCell ref="A55:M56"/>
    <mergeCell ref="C5:D5"/>
    <mergeCell ref="C6:D6"/>
    <mergeCell ref="A20:M20"/>
    <mergeCell ref="A32:M32"/>
    <mergeCell ref="C3:D3"/>
    <mergeCell ref="C4:D4"/>
  </mergeCells>
  <phoneticPr fontId="0" type="noConversion"/>
  <conditionalFormatting sqref="G65:G66">
    <cfRule type="cellIs" dxfId="3" priority="1" stopIfTrue="1" operator="equal">
      <formula>TRUE</formula>
    </cfRule>
    <cfRule type="cellIs" dxfId="2" priority="2" stopIfTrue="1" operator="equal">
      <formula>FALSE</formula>
    </cfRule>
  </conditionalFormatting>
  <pageMargins left="0.75" right="0.75" top="0.5" bottom="0.3" header="0.5" footer="0.5"/>
  <pageSetup scale="73" orientation="landscape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A603-82C1-4050-8597-E0F8F690B64F}">
  <dimension ref="A1:AA137"/>
  <sheetViews>
    <sheetView zoomScaleNormal="85" workbookViewId="0">
      <selection activeCell="I5" sqref="I5"/>
    </sheetView>
  </sheetViews>
  <sheetFormatPr defaultColWidth="10.75" defaultRowHeight="12.75" x14ac:dyDescent="0.2"/>
  <cols>
    <col min="1" max="1" width="14.125" style="5" customWidth="1"/>
    <col min="2" max="2" width="10.625" style="5" customWidth="1"/>
    <col min="3" max="3" width="11.875" style="5" customWidth="1"/>
    <col min="4" max="4" width="9.25" style="5" customWidth="1"/>
    <col min="5" max="5" width="7.375" style="4" customWidth="1"/>
    <col min="6" max="6" width="9.625" style="10" customWidth="1"/>
    <col min="7" max="7" width="9.75" style="4" customWidth="1"/>
    <col min="8" max="8" width="16.625" style="19" customWidth="1"/>
    <col min="9" max="9" width="8.875" style="5" customWidth="1"/>
    <col min="10" max="10" width="10.75" style="5" customWidth="1"/>
    <col min="11" max="11" width="11.375" style="5" customWidth="1"/>
    <col min="12" max="12" width="10.75" style="5" customWidth="1"/>
    <col min="13" max="13" width="6.375" style="5" customWidth="1"/>
    <col min="14" max="16384" width="10.75" style="5"/>
  </cols>
  <sheetData>
    <row r="1" spans="1:16" ht="27" customHeight="1" x14ac:dyDescent="0.2">
      <c r="A1" s="165" t="s">
        <v>162</v>
      </c>
      <c r="B1" s="165" t="s">
        <v>163</v>
      </c>
      <c r="C1" s="165"/>
      <c r="D1" s="165"/>
      <c r="E1" s="165"/>
      <c r="F1" s="165"/>
      <c r="G1" s="165"/>
      <c r="H1" s="165"/>
      <c r="I1" s="165"/>
      <c r="J1" s="161"/>
      <c r="K1" s="161"/>
      <c r="L1" s="162" t="s">
        <v>161</v>
      </c>
    </row>
    <row r="2" spans="1:16" ht="15" customHeight="1" x14ac:dyDescent="0.2">
      <c r="A2" s="1" t="s">
        <v>37</v>
      </c>
      <c r="B2" s="5">
        <v>2005</v>
      </c>
      <c r="D2" s="3" t="s">
        <v>54</v>
      </c>
      <c r="E2" s="130" t="s">
        <v>109</v>
      </c>
      <c r="H2" s="5"/>
      <c r="J2" s="129" t="s">
        <v>81</v>
      </c>
      <c r="K2" s="141">
        <v>45292</v>
      </c>
      <c r="L2" s="89">
        <f ca="1">TODAY()</f>
        <v>45461</v>
      </c>
      <c r="N2" s="88"/>
    </row>
    <row r="3" spans="1:16" ht="19.5" customHeight="1" thickBot="1" x14ac:dyDescent="0.25">
      <c r="A3" s="27" t="s">
        <v>0</v>
      </c>
      <c r="B3" s="28" t="s">
        <v>1</v>
      </c>
      <c r="C3" s="183" t="s">
        <v>2</v>
      </c>
      <c r="D3" s="184"/>
      <c r="E3" s="29" t="s">
        <v>3</v>
      </c>
      <c r="F3" s="126" t="s">
        <v>105</v>
      </c>
      <c r="G3" s="126" t="s">
        <v>118</v>
      </c>
      <c r="H3" s="164" t="s">
        <v>104</v>
      </c>
      <c r="I3" s="125">
        <v>12</v>
      </c>
      <c r="J3" s="129" t="s">
        <v>79</v>
      </c>
      <c r="K3" s="163" t="str">
        <f>LOOKUP(YEAR(K2),{2021,"CB";2022,"CC";2023,"CD";2024,"CE";2025,"CF";2026,"CG";2027,"CH";2028,"CI";2029,"CJ";2030,"CK"})&amp;TEXT(K2,"mm")&amp;"A"&amp;TEXT(K2,"dd")</f>
        <v>CE01A01</v>
      </c>
      <c r="N3" s="88"/>
    </row>
    <row r="4" spans="1:16" ht="17.25" customHeight="1" x14ac:dyDescent="0.2">
      <c r="A4" s="52" t="s">
        <v>5</v>
      </c>
      <c r="B4" s="7" t="s">
        <v>111</v>
      </c>
      <c r="C4" s="171" t="s">
        <v>112</v>
      </c>
      <c r="D4" s="172"/>
      <c r="E4" s="54" t="s">
        <v>4</v>
      </c>
      <c r="F4" s="54" t="s">
        <v>4</v>
      </c>
      <c r="G4" s="133" t="s">
        <v>119</v>
      </c>
      <c r="H4" s="168"/>
      <c r="J4" s="164" t="s">
        <v>26</v>
      </c>
      <c r="K4" s="89" t="s">
        <v>165</v>
      </c>
    </row>
    <row r="5" spans="1:16" ht="16.5" customHeight="1" x14ac:dyDescent="0.2">
      <c r="A5" s="52" t="s">
        <v>6</v>
      </c>
      <c r="B5" s="7" t="s">
        <v>111</v>
      </c>
      <c r="C5" s="171" t="s">
        <v>113</v>
      </c>
      <c r="D5" s="172"/>
      <c r="E5" s="54" t="s">
        <v>4</v>
      </c>
      <c r="F5" s="54" t="s">
        <v>4</v>
      </c>
      <c r="G5" s="54" t="s">
        <v>119</v>
      </c>
      <c r="H5" s="164" t="s">
        <v>100</v>
      </c>
      <c r="I5" s="123">
        <v>746</v>
      </c>
      <c r="J5" s="166" t="s">
        <v>164</v>
      </c>
      <c r="K5" s="167">
        <f>EDATE(K2,I3)</f>
        <v>45658</v>
      </c>
    </row>
    <row r="6" spans="1:16" ht="17.25" customHeight="1" x14ac:dyDescent="0.2">
      <c r="A6" s="55" t="s">
        <v>25</v>
      </c>
      <c r="B6" s="11" t="s">
        <v>115</v>
      </c>
      <c r="C6" s="175" t="s">
        <v>114</v>
      </c>
      <c r="D6" s="176"/>
      <c r="E6" s="124" t="s">
        <v>101</v>
      </c>
      <c r="F6" s="124" t="s">
        <v>101</v>
      </c>
      <c r="G6" s="134" t="s">
        <v>120</v>
      </c>
      <c r="H6" s="5"/>
      <c r="J6" s="166" t="s">
        <v>107</v>
      </c>
      <c r="K6" s="19" t="s">
        <v>142</v>
      </c>
    </row>
    <row r="7" spans="1:16" ht="17.25" customHeight="1" x14ac:dyDescent="0.2">
      <c r="A7" s="8"/>
      <c r="B7" s="10"/>
      <c r="C7" s="10"/>
      <c r="D7" s="10"/>
      <c r="E7" s="128"/>
      <c r="F7" s="128"/>
      <c r="G7" s="135"/>
      <c r="H7" s="5"/>
      <c r="J7" s="166" t="s">
        <v>81</v>
      </c>
      <c r="K7" s="141">
        <v>45293</v>
      </c>
    </row>
    <row r="8" spans="1:16" ht="17.25" customHeight="1" x14ac:dyDescent="0.2">
      <c r="A8" s="8"/>
      <c r="B8" s="10"/>
      <c r="C8" s="10"/>
      <c r="D8" s="10"/>
      <c r="E8" s="128"/>
      <c r="F8" s="128"/>
      <c r="G8" s="132"/>
      <c r="H8" s="5"/>
      <c r="J8" s="166" t="s">
        <v>108</v>
      </c>
      <c r="K8" s="19" t="s">
        <v>142</v>
      </c>
    </row>
    <row r="9" spans="1:16" ht="12.95" customHeight="1" x14ac:dyDescent="0.2">
      <c r="H9" s="5"/>
      <c r="J9" s="166" t="s">
        <v>81</v>
      </c>
      <c r="K9" s="141">
        <v>45294</v>
      </c>
    </row>
    <row r="10" spans="1:16" x14ac:dyDescent="0.2">
      <c r="A10" s="8"/>
    </row>
    <row r="11" spans="1:16" ht="15" customHeight="1" thickBot="1" x14ac:dyDescent="0.25">
      <c r="A11" s="42" t="s">
        <v>7</v>
      </c>
      <c r="B11" s="43" t="s">
        <v>5</v>
      </c>
      <c r="C11" s="44"/>
      <c r="D11" s="44"/>
      <c r="E11" s="35"/>
      <c r="F11" s="35" t="s">
        <v>8</v>
      </c>
      <c r="G11" s="136" t="s">
        <v>121</v>
      </c>
      <c r="H11" s="122"/>
      <c r="I11" s="46"/>
      <c r="J11" s="46"/>
      <c r="K11" s="46"/>
      <c r="L11" s="46"/>
      <c r="M11" s="46"/>
      <c r="N11" s="5" t="s">
        <v>136</v>
      </c>
    </row>
    <row r="12" spans="1:16" ht="15" customHeight="1" x14ac:dyDescent="0.2">
      <c r="A12" s="179" t="s">
        <v>9</v>
      </c>
      <c r="B12" s="180"/>
      <c r="C12" s="180"/>
      <c r="D12" s="180"/>
      <c r="E12" s="180"/>
      <c r="F12" s="180"/>
      <c r="G12" s="58"/>
      <c r="H12" s="59"/>
      <c r="I12" s="185" t="s">
        <v>10</v>
      </c>
      <c r="J12" s="185"/>
      <c r="K12" s="185"/>
      <c r="L12" s="185"/>
      <c r="M12" s="186"/>
      <c r="N12" s="5" t="s">
        <v>138</v>
      </c>
    </row>
    <row r="13" spans="1:16" s="6" customFormat="1" ht="24.75" customHeight="1" thickBot="1" x14ac:dyDescent="0.25">
      <c r="A13" s="30" t="s">
        <v>11</v>
      </c>
      <c r="B13" s="30" t="s">
        <v>12</v>
      </c>
      <c r="C13" s="31" t="s">
        <v>13</v>
      </c>
      <c r="D13" s="30" t="s">
        <v>14</v>
      </c>
      <c r="E13" s="30" t="s">
        <v>15</v>
      </c>
      <c r="F13" s="30" t="s">
        <v>129</v>
      </c>
      <c r="G13" s="32" t="s">
        <v>16</v>
      </c>
      <c r="H13" s="33" t="s">
        <v>17</v>
      </c>
      <c r="I13" s="34" t="s">
        <v>12</v>
      </c>
      <c r="J13" s="30" t="s">
        <v>13</v>
      </c>
      <c r="K13" s="30" t="s">
        <v>18</v>
      </c>
      <c r="L13" s="32" t="s">
        <v>16</v>
      </c>
      <c r="M13" s="31" t="s">
        <v>17</v>
      </c>
    </row>
    <row r="14" spans="1:16" ht="24.75" customHeight="1" x14ac:dyDescent="0.2">
      <c r="A14" s="81" t="s">
        <v>22</v>
      </c>
      <c r="B14" s="60"/>
      <c r="C14" s="53"/>
      <c r="D14" s="60"/>
      <c r="E14" s="54"/>
      <c r="F14" s="54"/>
      <c r="G14" s="7">
        <v>9</v>
      </c>
      <c r="H14" s="61" t="s">
        <v>110</v>
      </c>
      <c r="I14" s="62"/>
      <c r="J14" s="54"/>
      <c r="K14" s="54"/>
      <c r="L14" s="7">
        <v>9</v>
      </c>
      <c r="M14" s="53" t="s">
        <v>110</v>
      </c>
      <c r="N14" s="7"/>
      <c r="O14" s="137"/>
      <c r="P14" s="19"/>
    </row>
    <row r="15" spans="1:16" ht="24.75" customHeight="1" x14ac:dyDescent="0.2">
      <c r="A15" s="52" t="s">
        <v>28</v>
      </c>
      <c r="B15" s="54" t="s">
        <v>78</v>
      </c>
      <c r="C15" s="54" t="s">
        <v>77</v>
      </c>
      <c r="D15" s="54" t="s">
        <v>40</v>
      </c>
      <c r="E15" s="13" t="s">
        <v>38</v>
      </c>
      <c r="F15" s="140" t="s">
        <v>123</v>
      </c>
      <c r="G15" s="7">
        <v>1</v>
      </c>
      <c r="H15" s="61" t="s">
        <v>110</v>
      </c>
      <c r="I15" s="54" t="s">
        <v>78</v>
      </c>
      <c r="J15" s="54" t="s">
        <v>77</v>
      </c>
      <c r="K15" s="54">
        <v>2022082301</v>
      </c>
      <c r="L15" s="7">
        <v>1</v>
      </c>
      <c r="M15" s="53" t="s">
        <v>110</v>
      </c>
      <c r="N15" s="7"/>
      <c r="O15" s="19"/>
      <c r="P15" s="19"/>
    </row>
    <row r="16" spans="1:16" ht="24.75" customHeight="1" x14ac:dyDescent="0.2">
      <c r="A16" s="17" t="s">
        <v>27</v>
      </c>
      <c r="B16" s="53" t="s">
        <v>76</v>
      </c>
      <c r="C16" s="53">
        <v>325</v>
      </c>
      <c r="D16" s="53" t="s">
        <v>63</v>
      </c>
      <c r="E16" s="53">
        <v>134.13999999999999</v>
      </c>
      <c r="F16" s="15" t="s">
        <v>124</v>
      </c>
      <c r="G16" s="7">
        <v>12</v>
      </c>
      <c r="H16" s="61" t="s">
        <v>21</v>
      </c>
      <c r="I16" s="53" t="s">
        <v>130</v>
      </c>
      <c r="J16" s="54">
        <v>20120325</v>
      </c>
      <c r="K16" s="54">
        <v>120423</v>
      </c>
      <c r="L16" s="7">
        <v>12</v>
      </c>
      <c r="M16" s="53" t="s">
        <v>21</v>
      </c>
      <c r="N16" s="7"/>
      <c r="O16" s="19"/>
      <c r="P16" s="10"/>
    </row>
    <row r="17" spans="1:27" ht="24.75" customHeight="1" x14ac:dyDescent="0.2">
      <c r="A17" s="127" t="s">
        <v>106</v>
      </c>
      <c r="B17" s="64"/>
      <c r="C17" s="11" t="s">
        <v>29</v>
      </c>
      <c r="D17" s="11" t="s">
        <v>23</v>
      </c>
      <c r="E17" s="65"/>
      <c r="F17" s="56" t="s">
        <v>39</v>
      </c>
      <c r="G17" s="11">
        <v>12</v>
      </c>
      <c r="H17" s="66" t="s">
        <v>19</v>
      </c>
      <c r="I17" s="67" t="s">
        <v>131</v>
      </c>
      <c r="J17" s="57" t="s">
        <v>132</v>
      </c>
      <c r="K17" s="57">
        <v>221130</v>
      </c>
      <c r="L17" s="11">
        <v>12</v>
      </c>
      <c r="M17" s="56" t="s">
        <v>19</v>
      </c>
      <c r="N17" s="7"/>
      <c r="O17" s="19"/>
    </row>
    <row r="18" spans="1:27" ht="18.75" customHeight="1" x14ac:dyDescent="0.2">
      <c r="A18" s="9" t="s">
        <v>30</v>
      </c>
      <c r="I18" s="10"/>
      <c r="J18" s="10"/>
      <c r="K18" s="10"/>
      <c r="L18" s="10"/>
      <c r="M18" s="10"/>
      <c r="X18" s="84"/>
      <c r="Y18" s="84"/>
      <c r="Z18" s="84"/>
      <c r="AA18" s="84"/>
    </row>
    <row r="19" spans="1:27" ht="9.75" customHeight="1" x14ac:dyDescent="0.2">
      <c r="A19" s="9"/>
      <c r="I19" s="10"/>
      <c r="J19" s="10"/>
      <c r="K19" s="10"/>
      <c r="L19" s="10"/>
      <c r="M19" s="10"/>
      <c r="X19" s="84"/>
      <c r="Y19" s="84"/>
      <c r="Z19" s="84"/>
      <c r="AA19" s="84"/>
    </row>
    <row r="20" spans="1:27" ht="9.75" customHeight="1" x14ac:dyDescent="0.2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X20" s="84"/>
      <c r="Y20" s="84"/>
      <c r="Z20" s="84"/>
      <c r="AA20" s="84"/>
    </row>
    <row r="21" spans="1:27" ht="9.75" customHeight="1" x14ac:dyDescent="0.2">
      <c r="I21" s="10"/>
      <c r="J21" s="10"/>
      <c r="K21" s="10"/>
      <c r="L21" s="10"/>
      <c r="M21" s="10"/>
      <c r="X21" s="84"/>
      <c r="Y21" s="84"/>
      <c r="Z21" s="84"/>
      <c r="AA21" s="84"/>
    </row>
    <row r="22" spans="1:27" ht="15" customHeight="1" thickBot="1" x14ac:dyDescent="0.25">
      <c r="A22" s="47" t="s">
        <v>7</v>
      </c>
      <c r="B22" s="48" t="s">
        <v>6</v>
      </c>
      <c r="C22" s="49"/>
      <c r="D22" s="49"/>
      <c r="E22" s="50"/>
      <c r="F22" s="35" t="s">
        <v>8</v>
      </c>
      <c r="G22" s="131" t="s">
        <v>121</v>
      </c>
      <c r="H22" s="122"/>
      <c r="I22" s="22"/>
      <c r="J22" s="22"/>
      <c r="K22" s="22"/>
      <c r="L22" s="22"/>
      <c r="M22" s="22"/>
      <c r="N22" s="5" t="s">
        <v>137</v>
      </c>
      <c r="X22" s="84"/>
      <c r="Y22" s="84"/>
      <c r="Z22" s="84"/>
      <c r="AA22" s="84"/>
    </row>
    <row r="23" spans="1:27" ht="15" customHeight="1" x14ac:dyDescent="0.2">
      <c r="A23" s="179" t="s">
        <v>9</v>
      </c>
      <c r="B23" s="180"/>
      <c r="C23" s="180"/>
      <c r="D23" s="180"/>
      <c r="E23" s="180"/>
      <c r="F23" s="180"/>
      <c r="G23" s="58"/>
      <c r="H23" s="59"/>
      <c r="I23" s="181" t="s">
        <v>10</v>
      </c>
      <c r="J23" s="181"/>
      <c r="K23" s="181"/>
      <c r="L23" s="181"/>
      <c r="M23" s="182"/>
      <c r="X23" s="84"/>
      <c r="Y23" s="84"/>
      <c r="Z23" s="84"/>
      <c r="AA23" s="84"/>
    </row>
    <row r="24" spans="1:27" s="6" customFormat="1" ht="24.75" customHeight="1" thickBot="1" x14ac:dyDescent="0.25">
      <c r="A24" s="30" t="s">
        <v>11</v>
      </c>
      <c r="B24" s="30" t="s">
        <v>12</v>
      </c>
      <c r="C24" s="31" t="s">
        <v>13</v>
      </c>
      <c r="D24" s="30" t="s">
        <v>14</v>
      </c>
      <c r="E24" s="30" t="s">
        <v>15</v>
      </c>
      <c r="F24" s="30" t="s">
        <v>129</v>
      </c>
      <c r="G24" s="32" t="s">
        <v>16</v>
      </c>
      <c r="H24" s="33" t="s">
        <v>17</v>
      </c>
      <c r="I24" s="34" t="s">
        <v>12</v>
      </c>
      <c r="J24" s="30" t="s">
        <v>13</v>
      </c>
      <c r="K24" s="30" t="s">
        <v>18</v>
      </c>
      <c r="L24" s="32" t="s">
        <v>16</v>
      </c>
      <c r="M24" s="31" t="s">
        <v>17</v>
      </c>
      <c r="W24" s="5"/>
      <c r="X24" s="84"/>
      <c r="Y24" s="84"/>
      <c r="Z24" s="84"/>
      <c r="AA24" s="84"/>
    </row>
    <row r="25" spans="1:27" s="6" customFormat="1" ht="24.75" customHeight="1" x14ac:dyDescent="0.2">
      <c r="A25" s="81" t="s">
        <v>22</v>
      </c>
      <c r="B25" s="60"/>
      <c r="C25" s="53"/>
      <c r="D25" s="60"/>
      <c r="E25" s="54"/>
      <c r="F25" s="54"/>
      <c r="G25" s="138">
        <f>3.9*2</f>
        <v>7.8</v>
      </c>
      <c r="H25" s="61" t="s">
        <v>110</v>
      </c>
      <c r="I25" s="14"/>
      <c r="J25" s="13"/>
      <c r="K25" s="13"/>
      <c r="L25" s="138">
        <f>3.9*2</f>
        <v>7.8</v>
      </c>
      <c r="M25" s="143" t="s">
        <v>110</v>
      </c>
      <c r="N25" s="138"/>
      <c r="O25" s="19"/>
      <c r="W25" s="5"/>
      <c r="X25" s="84"/>
      <c r="Y25" s="84"/>
      <c r="Z25" s="84"/>
      <c r="AA25" s="84"/>
    </row>
    <row r="26" spans="1:27" s="6" customFormat="1" ht="24.75" customHeight="1" x14ac:dyDescent="0.2">
      <c r="A26" s="63" t="s">
        <v>28</v>
      </c>
      <c r="B26" s="54" t="s">
        <v>78</v>
      </c>
      <c r="C26" s="54" t="s">
        <v>77</v>
      </c>
      <c r="D26" s="54" t="s">
        <v>40</v>
      </c>
      <c r="E26" s="13" t="s">
        <v>38</v>
      </c>
      <c r="F26" s="13" t="s">
        <v>125</v>
      </c>
      <c r="G26" s="138">
        <f>1.1*2</f>
        <v>2.2000000000000002</v>
      </c>
      <c r="H26" s="61" t="s">
        <v>110</v>
      </c>
      <c r="I26" s="54" t="s">
        <v>78</v>
      </c>
      <c r="J26" s="54" t="s">
        <v>77</v>
      </c>
      <c r="K26" s="54">
        <v>2022082301</v>
      </c>
      <c r="L26" s="138">
        <f>1.1*2</f>
        <v>2.2000000000000002</v>
      </c>
      <c r="M26" s="53" t="s">
        <v>110</v>
      </c>
      <c r="N26" s="138"/>
      <c r="O26" s="19"/>
    </row>
    <row r="27" spans="1:27" s="6" customFormat="1" ht="24.75" customHeight="1" x14ac:dyDescent="0.2">
      <c r="A27" s="12" t="s">
        <v>31</v>
      </c>
      <c r="B27" s="13" t="s">
        <v>78</v>
      </c>
      <c r="C27" s="15" t="s">
        <v>122</v>
      </c>
      <c r="D27" s="54" t="s">
        <v>33</v>
      </c>
      <c r="E27" s="13">
        <v>61.83</v>
      </c>
      <c r="F27" s="13" t="s">
        <v>126</v>
      </c>
      <c r="G27" s="138">
        <v>50</v>
      </c>
      <c r="H27" s="20" t="s">
        <v>21</v>
      </c>
      <c r="I27" s="13" t="s">
        <v>78</v>
      </c>
      <c r="J27" s="15" t="s">
        <v>122</v>
      </c>
      <c r="K27" s="13" t="s">
        <v>133</v>
      </c>
      <c r="L27" s="138">
        <v>50</v>
      </c>
      <c r="M27" s="15" t="s">
        <v>21</v>
      </c>
      <c r="N27" s="138"/>
      <c r="O27" s="139"/>
    </row>
    <row r="28" spans="1:27" ht="24.75" customHeight="1" x14ac:dyDescent="0.2">
      <c r="A28" s="12" t="s">
        <v>32</v>
      </c>
      <c r="B28" s="54" t="s">
        <v>102</v>
      </c>
      <c r="C28" s="53" t="s">
        <v>103</v>
      </c>
      <c r="D28" s="54" t="s">
        <v>33</v>
      </c>
      <c r="E28" s="54">
        <v>455.35</v>
      </c>
      <c r="F28" s="15" t="s">
        <v>128</v>
      </c>
      <c r="G28" s="10">
        <v>4</v>
      </c>
      <c r="H28" s="61" t="s">
        <v>21</v>
      </c>
      <c r="I28" s="54" t="s">
        <v>102</v>
      </c>
      <c r="J28" s="53" t="s">
        <v>103</v>
      </c>
      <c r="K28" s="54">
        <v>120427</v>
      </c>
      <c r="L28" s="10">
        <v>4</v>
      </c>
      <c r="M28" s="53" t="s">
        <v>21</v>
      </c>
      <c r="N28" s="10"/>
      <c r="O28" s="19"/>
    </row>
    <row r="29" spans="1:27" ht="24.75" customHeight="1" x14ac:dyDescent="0.2">
      <c r="A29" s="127" t="s">
        <v>106</v>
      </c>
      <c r="B29" s="64"/>
      <c r="C29" s="64" t="s">
        <v>29</v>
      </c>
      <c r="D29" s="11" t="s">
        <v>23</v>
      </c>
      <c r="E29" s="65"/>
      <c r="F29" s="56" t="s">
        <v>39</v>
      </c>
      <c r="G29" s="11">
        <v>12</v>
      </c>
      <c r="H29" s="66" t="s">
        <v>19</v>
      </c>
      <c r="I29" s="67" t="s">
        <v>131</v>
      </c>
      <c r="J29" s="57" t="s">
        <v>132</v>
      </c>
      <c r="K29" s="57">
        <v>221130</v>
      </c>
      <c r="L29" s="11">
        <v>12</v>
      </c>
      <c r="M29" s="56" t="s">
        <v>19</v>
      </c>
      <c r="N29" s="10"/>
      <c r="O29" s="19"/>
    </row>
    <row r="30" spans="1:27" ht="18.75" customHeight="1" x14ac:dyDescent="0.2">
      <c r="A30" s="9" t="s">
        <v>34</v>
      </c>
      <c r="I30" s="10"/>
      <c r="J30" s="10"/>
      <c r="K30" s="10"/>
    </row>
    <row r="31" spans="1:27" ht="9.75" customHeight="1" x14ac:dyDescent="0.2">
      <c r="A31" s="9"/>
      <c r="I31" s="10"/>
      <c r="J31" s="10"/>
      <c r="K31" s="10"/>
    </row>
    <row r="32" spans="1:27" ht="9.75" customHeight="1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9.75" customHeight="1" x14ac:dyDescent="0.2"/>
    <row r="34" spans="1:15" ht="15" customHeight="1" thickBot="1" x14ac:dyDescent="0.25">
      <c r="A34" s="42" t="s">
        <v>7</v>
      </c>
      <c r="B34" s="43" t="s">
        <v>25</v>
      </c>
      <c r="C34" s="44"/>
      <c r="D34" s="44"/>
      <c r="E34" s="35"/>
      <c r="F34" s="35" t="s">
        <v>8</v>
      </c>
      <c r="G34" s="131" t="s">
        <v>116</v>
      </c>
      <c r="H34" s="45"/>
      <c r="I34" s="46"/>
      <c r="J34" s="46"/>
      <c r="K34" s="46"/>
      <c r="L34" s="46"/>
      <c r="M34" s="46"/>
      <c r="N34" s="5" t="s">
        <v>136</v>
      </c>
    </row>
    <row r="35" spans="1:15" ht="15" customHeight="1" x14ac:dyDescent="0.2">
      <c r="A35" s="179" t="s">
        <v>9</v>
      </c>
      <c r="B35" s="180"/>
      <c r="C35" s="180"/>
      <c r="D35" s="180"/>
      <c r="E35" s="180"/>
      <c r="F35" s="180"/>
      <c r="G35" s="58"/>
      <c r="H35" s="59"/>
      <c r="I35" s="185" t="s">
        <v>10</v>
      </c>
      <c r="J35" s="185"/>
      <c r="K35" s="185"/>
      <c r="L35" s="185"/>
      <c r="M35" s="186"/>
    </row>
    <row r="36" spans="1:15" ht="24.75" customHeight="1" thickBot="1" x14ac:dyDescent="0.25">
      <c r="A36" s="30" t="s">
        <v>11</v>
      </c>
      <c r="B36" s="30" t="s">
        <v>12</v>
      </c>
      <c r="C36" s="31" t="s">
        <v>13</v>
      </c>
      <c r="D36" s="30" t="s">
        <v>14</v>
      </c>
      <c r="E36" s="30" t="s">
        <v>15</v>
      </c>
      <c r="F36" s="30" t="s">
        <v>129</v>
      </c>
      <c r="G36" s="32" t="s">
        <v>16</v>
      </c>
      <c r="H36" s="33" t="s">
        <v>17</v>
      </c>
      <c r="I36" s="34" t="s">
        <v>12</v>
      </c>
      <c r="J36" s="30" t="s">
        <v>13</v>
      </c>
      <c r="K36" s="30" t="s">
        <v>18</v>
      </c>
      <c r="L36" s="32" t="s">
        <v>16</v>
      </c>
      <c r="M36" s="31" t="s">
        <v>17</v>
      </c>
      <c r="O36" s="18"/>
    </row>
    <row r="37" spans="1:15" ht="24.75" customHeight="1" x14ac:dyDescent="0.2">
      <c r="A37" s="17" t="s">
        <v>35</v>
      </c>
      <c r="B37" s="53" t="s">
        <v>20</v>
      </c>
      <c r="C37" s="53" t="s">
        <v>36</v>
      </c>
      <c r="D37" s="53" t="s">
        <v>40</v>
      </c>
      <c r="E37" s="53">
        <v>60.06</v>
      </c>
      <c r="F37" s="15" t="s">
        <v>127</v>
      </c>
      <c r="G37" s="4">
        <v>100</v>
      </c>
      <c r="H37" s="61" t="s">
        <v>24</v>
      </c>
      <c r="I37" s="53" t="s">
        <v>20</v>
      </c>
      <c r="J37" s="54" t="s">
        <v>36</v>
      </c>
      <c r="K37" s="54" t="s">
        <v>134</v>
      </c>
      <c r="L37" s="7">
        <v>200.1</v>
      </c>
      <c r="M37" s="53" t="s">
        <v>24</v>
      </c>
      <c r="O37" s="16"/>
    </row>
    <row r="38" spans="1:15" ht="24.75" customHeight="1" x14ac:dyDescent="0.2">
      <c r="A38" s="82" t="s">
        <v>22</v>
      </c>
      <c r="B38" s="64"/>
      <c r="C38" s="64"/>
      <c r="D38" s="64"/>
      <c r="E38" s="65"/>
      <c r="F38" s="56"/>
      <c r="G38" s="68" t="s">
        <v>117</v>
      </c>
      <c r="H38" s="66" t="s">
        <v>21</v>
      </c>
      <c r="I38" s="67"/>
      <c r="J38" s="57"/>
      <c r="K38" s="57"/>
      <c r="L38" s="11" t="s">
        <v>135</v>
      </c>
      <c r="M38" s="56" t="s">
        <v>21</v>
      </c>
    </row>
    <row r="39" spans="1:15" x14ac:dyDescent="0.2">
      <c r="A39" s="9"/>
    </row>
    <row r="40" spans="1:15" ht="15" customHeight="1" x14ac:dyDescent="0.2">
      <c r="A40" s="9" t="s">
        <v>56</v>
      </c>
    </row>
    <row r="41" spans="1:15" ht="15" customHeight="1" x14ac:dyDescent="0.2">
      <c r="A41" s="5" t="s">
        <v>53</v>
      </c>
    </row>
    <row r="42" spans="1:15" ht="15" customHeight="1" x14ac:dyDescent="0.2">
      <c r="A42" s="9"/>
    </row>
    <row r="43" spans="1:15" ht="15" customHeight="1" thickBot="1" x14ac:dyDescent="0.25">
      <c r="A43" s="2"/>
      <c r="F43" s="5"/>
    </row>
    <row r="44" spans="1:15" ht="5.0999999999999996" customHeight="1" thickTop="1" thickBot="1" x14ac:dyDescent="0.25">
      <c r="A44" s="36"/>
      <c r="B44" s="37"/>
      <c r="C44" s="37"/>
      <c r="D44" s="37"/>
      <c r="E44" s="38"/>
      <c r="F44" s="39"/>
      <c r="G44" s="38"/>
      <c r="H44" s="40"/>
      <c r="I44" s="39"/>
      <c r="J44" s="39"/>
      <c r="K44" s="39"/>
      <c r="L44" s="39"/>
      <c r="M44" s="39"/>
    </row>
    <row r="45" spans="1:15" ht="18.75" customHeight="1" thickTop="1" x14ac:dyDescent="0.2">
      <c r="A45" s="41"/>
      <c r="B45" s="10"/>
      <c r="C45" s="10"/>
      <c r="D45" s="10"/>
      <c r="F45" s="5"/>
    </row>
    <row r="46" spans="1:15" ht="18.75" customHeight="1" x14ac:dyDescent="0.2">
      <c r="A46" s="173" t="s">
        <v>55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</row>
    <row r="47" spans="1:15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</row>
    <row r="48" spans="1:15" ht="15" customHeight="1" x14ac:dyDescent="0.2">
      <c r="A48" s="9"/>
    </row>
    <row r="49" spans="1:13" ht="15" customHeight="1" x14ac:dyDescent="0.2">
      <c r="A49" s="9" t="s">
        <v>58</v>
      </c>
    </row>
    <row r="50" spans="1:13" ht="15" customHeight="1" x14ac:dyDescent="0.2">
      <c r="A50" s="9"/>
      <c r="C50" s="5" t="s">
        <v>60</v>
      </c>
    </row>
    <row r="51" spans="1:13" ht="15" customHeight="1" x14ac:dyDescent="0.2">
      <c r="A51" s="9"/>
      <c r="C51" s="69" t="s">
        <v>50</v>
      </c>
    </row>
    <row r="52" spans="1:13" ht="15" customHeight="1" x14ac:dyDescent="0.2">
      <c r="A52" s="9"/>
      <c r="C52" s="5" t="s">
        <v>59</v>
      </c>
    </row>
    <row r="53" spans="1:13" ht="15" customHeight="1" thickBot="1" x14ac:dyDescent="0.25">
      <c r="A53" s="46"/>
      <c r="B53" s="46"/>
      <c r="C53" s="46"/>
      <c r="D53" s="46"/>
      <c r="E53" s="46"/>
      <c r="F53" s="51"/>
      <c r="G53" s="46"/>
      <c r="H53" s="45"/>
      <c r="I53" s="46"/>
      <c r="J53" s="46"/>
      <c r="K53" s="46"/>
      <c r="L53" s="46"/>
      <c r="M53" s="46"/>
    </row>
    <row r="54" spans="1:13" ht="15" customHeight="1" x14ac:dyDescent="0.2">
      <c r="E54" s="5"/>
      <c r="F54" s="4"/>
      <c r="G54" s="5"/>
    </row>
    <row r="55" spans="1:13" ht="15" customHeight="1" x14ac:dyDescent="0.2">
      <c r="A55" s="187" t="s">
        <v>57</v>
      </c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</row>
    <row r="56" spans="1:13" ht="15" customHeight="1" x14ac:dyDescent="0.2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</row>
    <row r="57" spans="1:13" ht="15" customHeight="1" x14ac:dyDescent="0.2"/>
    <row r="58" spans="1:13" ht="15" customHeight="1" x14ac:dyDescent="0.2">
      <c r="A58" s="9" t="s">
        <v>41</v>
      </c>
      <c r="D58" s="2" t="s">
        <v>47</v>
      </c>
    </row>
    <row r="59" spans="1:13" ht="15" customHeight="1" thickBot="1" x14ac:dyDescent="0.25">
      <c r="C59" s="21"/>
      <c r="F59" s="22" t="s">
        <v>48</v>
      </c>
      <c r="G59" s="22" t="s">
        <v>49</v>
      </c>
    </row>
    <row r="60" spans="1:13" ht="15" customHeight="1" thickBot="1" x14ac:dyDescent="0.25">
      <c r="A60" s="23" t="s">
        <v>42</v>
      </c>
      <c r="B60" s="22" t="s">
        <v>43</v>
      </c>
      <c r="E60" s="3" t="s">
        <v>51</v>
      </c>
      <c r="F60" s="10">
        <v>1.4E-2</v>
      </c>
      <c r="G60" s="10">
        <v>0.02</v>
      </c>
    </row>
    <row r="61" spans="1:13" ht="15" customHeight="1" x14ac:dyDescent="0.2">
      <c r="A61" s="24" t="str">
        <f>A4</f>
        <v>Reagent A</v>
      </c>
      <c r="B61" s="5" t="s">
        <v>139</v>
      </c>
      <c r="E61" s="3" t="s">
        <v>52</v>
      </c>
      <c r="F61" s="178">
        <v>0.99</v>
      </c>
      <c r="G61" s="178"/>
    </row>
    <row r="62" spans="1:13" ht="15" customHeight="1" thickBot="1" x14ac:dyDescent="0.25">
      <c r="A62" s="24" t="str">
        <f>A5</f>
        <v>Reagent B</v>
      </c>
      <c r="B62" s="5" t="s">
        <v>140</v>
      </c>
    </row>
    <row r="63" spans="1:13" ht="15" customHeight="1" thickTop="1" x14ac:dyDescent="0.2">
      <c r="A63" s="24" t="str">
        <f>A6</f>
        <v>Urea Standard</v>
      </c>
      <c r="B63" s="5" t="s">
        <v>141</v>
      </c>
      <c r="D63" s="70" t="s">
        <v>61</v>
      </c>
      <c r="E63" s="71"/>
      <c r="F63" s="72"/>
      <c r="G63" s="73"/>
    </row>
    <row r="64" spans="1:13" ht="15" customHeight="1" thickBot="1" x14ac:dyDescent="0.25">
      <c r="D64" s="74"/>
      <c r="G64" s="75" t="s">
        <v>62</v>
      </c>
    </row>
    <row r="65" spans="1:15" ht="15" customHeight="1" thickBot="1" x14ac:dyDescent="0.25">
      <c r="D65" s="74"/>
      <c r="E65" s="3" t="s">
        <v>51</v>
      </c>
      <c r="F65" s="10">
        <f>SLOPE(D70:D73,B70:B73)</f>
        <v>1.9403428571428575E-2</v>
      </c>
      <c r="G65" s="76" t="b">
        <f>AND(F65&gt;F60,F65&lt;G60)</f>
        <v>1</v>
      </c>
    </row>
    <row r="66" spans="1:15" ht="15" customHeight="1" thickBot="1" x14ac:dyDescent="0.25">
      <c r="D66" s="77"/>
      <c r="E66" s="78" t="s">
        <v>52</v>
      </c>
      <c r="F66" s="79">
        <f>RSQ(D70:D73,B70:B73)</f>
        <v>0.99897095753446352</v>
      </c>
      <c r="G66" s="80" t="b">
        <f>OR(F66=F61,F66&gt;F61)</f>
        <v>1</v>
      </c>
    </row>
    <row r="67" spans="1:15" ht="15" customHeight="1" thickTop="1" x14ac:dyDescent="0.2"/>
    <row r="68" spans="1:15" ht="15" customHeight="1" x14ac:dyDescent="0.2"/>
    <row r="69" spans="1:15" ht="15" customHeight="1" thickBot="1" x14ac:dyDescent="0.25">
      <c r="B69" s="23" t="s">
        <v>44</v>
      </c>
      <c r="C69" s="22" t="s">
        <v>45</v>
      </c>
      <c r="D69" s="25" t="s">
        <v>46</v>
      </c>
      <c r="E69" s="10"/>
      <c r="I69" s="26"/>
    </row>
    <row r="70" spans="1:15" ht="15" customHeight="1" x14ac:dyDescent="0.2">
      <c r="B70" s="24">
        <v>50</v>
      </c>
      <c r="C70" s="144">
        <v>1.4732000000000001</v>
      </c>
      <c r="D70" s="10">
        <f>C70-C73</f>
        <v>0.96330000000000005</v>
      </c>
      <c r="E70" s="10"/>
      <c r="F70" s="5"/>
      <c r="I70" s="26"/>
    </row>
    <row r="71" spans="1:15" ht="15" customHeight="1" x14ac:dyDescent="0.2">
      <c r="B71" s="24">
        <v>25</v>
      </c>
      <c r="C71" s="144">
        <v>1.0111000000000001</v>
      </c>
      <c r="D71" s="10">
        <f>C71-C73</f>
        <v>0.50120000000000009</v>
      </c>
      <c r="E71" s="10"/>
    </row>
    <row r="72" spans="1:15" ht="15" customHeight="1" x14ac:dyDescent="0.2">
      <c r="B72" s="24">
        <v>12.5</v>
      </c>
      <c r="C72" s="144">
        <v>0.73719999999999997</v>
      </c>
      <c r="D72" s="10">
        <f>C72-C73</f>
        <v>0.22729999999999995</v>
      </c>
      <c r="E72" s="10"/>
    </row>
    <row r="73" spans="1:15" ht="15" customHeight="1" x14ac:dyDescent="0.2">
      <c r="B73" s="24">
        <v>0</v>
      </c>
      <c r="C73" s="144">
        <v>0.50990000000000002</v>
      </c>
      <c r="D73" s="10">
        <f>C73-C73</f>
        <v>0</v>
      </c>
      <c r="E73" s="10"/>
    </row>
    <row r="74" spans="1:15" ht="15" customHeight="1" x14ac:dyDescent="0.2"/>
    <row r="75" spans="1:15" ht="15" customHeight="1" x14ac:dyDescent="0.2"/>
    <row r="76" spans="1:15" ht="15" customHeight="1" thickBot="1" x14ac:dyDescent="0.25">
      <c r="A76" s="85"/>
      <c r="B76" s="85"/>
      <c r="C76" s="85"/>
      <c r="D76" s="85"/>
      <c r="E76" s="86"/>
      <c r="F76" s="79"/>
      <c r="G76" s="86"/>
      <c r="H76" s="83"/>
      <c r="I76" s="85"/>
      <c r="J76" s="85"/>
      <c r="K76" s="85"/>
      <c r="L76" s="85"/>
      <c r="M76" s="85"/>
      <c r="N76" s="85"/>
      <c r="O76" s="85"/>
    </row>
    <row r="77" spans="1:15" ht="15" customHeight="1" thickTop="1" x14ac:dyDescent="0.2">
      <c r="A77" s="87" t="s">
        <v>75</v>
      </c>
    </row>
    <row r="78" spans="1:15" ht="15" customHeight="1" x14ac:dyDescent="0.2">
      <c r="A78" s="19" t="s">
        <v>69</v>
      </c>
    </row>
    <row r="79" spans="1:15" ht="15" customHeight="1" x14ac:dyDescent="0.2">
      <c r="A79" s="5" t="s">
        <v>70</v>
      </c>
    </row>
    <row r="80" spans="1:15" ht="15" customHeight="1" x14ac:dyDescent="0.2">
      <c r="A80" s="5" t="s">
        <v>71</v>
      </c>
    </row>
    <row r="81" spans="1:6" ht="15" customHeight="1" x14ac:dyDescent="0.2">
      <c r="A81" s="5" t="s">
        <v>73</v>
      </c>
      <c r="B81" s="5" t="s">
        <v>72</v>
      </c>
    </row>
    <row r="82" spans="1:6" ht="15" customHeight="1" x14ac:dyDescent="0.2"/>
    <row r="83" spans="1:6" ht="15" customHeight="1" x14ac:dyDescent="0.2">
      <c r="A83" s="5" t="s">
        <v>67</v>
      </c>
      <c r="B83" s="84">
        <v>0</v>
      </c>
      <c r="C83" s="84">
        <v>1</v>
      </c>
      <c r="D83" s="84">
        <v>2</v>
      </c>
      <c r="E83" s="84">
        <v>4</v>
      </c>
      <c r="F83" s="5" t="s">
        <v>74</v>
      </c>
    </row>
    <row r="84" spans="1:6" ht="15" customHeight="1" x14ac:dyDescent="0.2">
      <c r="A84" s="5" t="s">
        <v>64</v>
      </c>
      <c r="B84" s="84">
        <v>0.1734</v>
      </c>
      <c r="C84" s="84">
        <v>0.2001</v>
      </c>
      <c r="D84" s="84">
        <v>0.2258</v>
      </c>
      <c r="E84" s="84">
        <v>0.28029999999999999</v>
      </c>
      <c r="F84" s="5"/>
    </row>
    <row r="85" spans="1:6" ht="15" customHeight="1" x14ac:dyDescent="0.2">
      <c r="A85" s="5" t="s">
        <v>65</v>
      </c>
      <c r="B85" s="84">
        <v>0.18340000000000001</v>
      </c>
      <c r="C85" s="84">
        <v>0.21390000000000001</v>
      </c>
      <c r="D85" s="84">
        <v>0.24360000000000001</v>
      </c>
      <c r="E85" s="84">
        <v>0.30580000000000002</v>
      </c>
      <c r="F85" s="5">
        <f>E85-B85</f>
        <v>0.12240000000000001</v>
      </c>
    </row>
    <row r="86" spans="1:6" ht="15" customHeight="1" x14ac:dyDescent="0.2">
      <c r="A86" s="5" t="s">
        <v>66</v>
      </c>
      <c r="B86" s="84">
        <v>0.19</v>
      </c>
      <c r="C86" s="84">
        <v>0.22370000000000001</v>
      </c>
      <c r="D86" s="84">
        <v>0.25659999999999999</v>
      </c>
      <c r="E86" s="84">
        <v>0.32540000000000002</v>
      </c>
      <c r="F86" s="5"/>
    </row>
    <row r="87" spans="1:6" ht="15" customHeight="1" x14ac:dyDescent="0.2">
      <c r="A87" s="5" t="s">
        <v>68</v>
      </c>
      <c r="B87" s="84"/>
      <c r="C87" s="84"/>
      <c r="D87" s="84"/>
      <c r="E87" s="84"/>
      <c r="F87" s="5"/>
    </row>
    <row r="88" spans="1:6" ht="15" customHeight="1" x14ac:dyDescent="0.2">
      <c r="A88" s="5" t="s">
        <v>64</v>
      </c>
      <c r="B88" s="84">
        <v>0.3422</v>
      </c>
      <c r="C88" s="84">
        <v>0.41570000000000001</v>
      </c>
      <c r="D88" s="84">
        <v>0.47639999999999999</v>
      </c>
      <c r="E88" s="84">
        <v>0.59540000000000004</v>
      </c>
      <c r="F88" s="5"/>
    </row>
    <row r="89" spans="1:6" ht="15" customHeight="1" x14ac:dyDescent="0.2">
      <c r="A89" s="5" t="s">
        <v>65</v>
      </c>
      <c r="B89" s="84">
        <v>0.34329999999999999</v>
      </c>
      <c r="C89" s="84">
        <v>0.41739999999999999</v>
      </c>
      <c r="D89" s="84">
        <v>0.47920000000000001</v>
      </c>
      <c r="E89" s="84">
        <v>0.59919999999999995</v>
      </c>
      <c r="F89" s="5">
        <f>E89-B89</f>
        <v>0.25589999999999996</v>
      </c>
    </row>
    <row r="90" spans="1:6" ht="15" customHeight="1" x14ac:dyDescent="0.2">
      <c r="A90" s="5" t="s">
        <v>66</v>
      </c>
      <c r="B90" s="84">
        <v>0.34150000000000003</v>
      </c>
      <c r="C90" s="84">
        <v>0.41699999999999998</v>
      </c>
      <c r="D90" s="84">
        <v>0.47960000000000003</v>
      </c>
      <c r="E90" s="84">
        <v>0.59960000000000002</v>
      </c>
      <c r="F90" s="6"/>
    </row>
    <row r="91" spans="1:6" ht="15" customHeight="1" x14ac:dyDescent="0.2"/>
    <row r="92" spans="1:6" ht="15" customHeight="1" x14ac:dyDescent="0.2"/>
    <row r="93" spans="1:6" ht="15" customHeight="1" x14ac:dyDescent="0.2"/>
    <row r="94" spans="1:6" ht="15" customHeight="1" x14ac:dyDescent="0.2"/>
    <row r="95" spans="1:6" ht="15" customHeight="1" x14ac:dyDescent="0.2"/>
    <row r="96" spans="1: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</sheetData>
  <mergeCells count="15">
    <mergeCell ref="F61:G61"/>
    <mergeCell ref="A35:F35"/>
    <mergeCell ref="I35:M35"/>
    <mergeCell ref="A12:F12"/>
    <mergeCell ref="I12:M12"/>
    <mergeCell ref="A23:F23"/>
    <mergeCell ref="I23:M23"/>
    <mergeCell ref="A46:M47"/>
    <mergeCell ref="A55:M56"/>
    <mergeCell ref="C5:D5"/>
    <mergeCell ref="C6:D6"/>
    <mergeCell ref="A20:M20"/>
    <mergeCell ref="A32:M32"/>
    <mergeCell ref="C3:D3"/>
    <mergeCell ref="C4:D4"/>
  </mergeCells>
  <phoneticPr fontId="0" type="noConversion"/>
  <conditionalFormatting sqref="G65:G66">
    <cfRule type="cellIs" dxfId="1" priority="1" stopIfTrue="1" operator="equal">
      <formula>TRUE</formula>
    </cfRule>
    <cfRule type="cellIs" dxfId="0" priority="2" stopIfTrue="1" operator="equal">
      <formula>FALSE</formula>
    </cfRule>
  </conditionalFormatting>
  <pageMargins left="0.75" right="0.75" top="0.5" bottom="0.3" header="0.5" footer="0.5"/>
  <pageSetup scale="73" orientation="landscape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3B45-0B19-4B00-BB75-A266BCD201B4}">
  <dimension ref="A1"/>
  <sheetViews>
    <sheetView workbookViewId="0">
      <selection activeCell="J12" sqref="J12"/>
    </sheetView>
  </sheetViews>
  <sheetFormatPr defaultRowHeight="12.75" x14ac:dyDescent="0.2"/>
  <sheetData/>
  <phoneticPr fontId="1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69A7-548A-4DCE-B6EE-0D4F098F9B9F}">
  <dimension ref="A1:J33"/>
  <sheetViews>
    <sheetView zoomScaleNormal="100" workbookViewId="0">
      <selection activeCell="J2" sqref="J2"/>
    </sheetView>
  </sheetViews>
  <sheetFormatPr defaultRowHeight="12.75" customHeight="1" x14ac:dyDescent="0.2"/>
  <cols>
    <col min="1" max="1" width="17.875" style="91" customWidth="1"/>
    <col min="2" max="2" width="8.625" style="91" customWidth="1"/>
    <col min="3" max="3" width="9.375" style="91" customWidth="1"/>
    <col min="4" max="4" width="12.25" style="91" customWidth="1"/>
    <col min="5" max="5" width="18.75" style="91" customWidth="1"/>
    <col min="6" max="6" width="10" style="91" customWidth="1"/>
    <col min="7" max="16384" width="9" style="91"/>
  </cols>
  <sheetData>
    <row r="1" spans="1:10" ht="12.75" customHeight="1" x14ac:dyDescent="0.2">
      <c r="A1" s="90"/>
      <c r="B1" s="90"/>
      <c r="C1" s="90"/>
      <c r="D1" s="90"/>
      <c r="E1" s="90"/>
      <c r="F1" s="90"/>
      <c r="J1" s="91">
        <f>SUM(CE03A01:CofA!J5)</f>
        <v>0</v>
      </c>
    </row>
    <row r="2" spans="1:10" ht="12.75" customHeight="1" x14ac:dyDescent="0.2">
      <c r="C2" s="92"/>
      <c r="D2" s="92"/>
      <c r="E2" s="93"/>
    </row>
    <row r="3" spans="1:10" ht="12.75" customHeight="1" x14ac:dyDescent="0.2">
      <c r="C3" s="94"/>
      <c r="D3" s="94"/>
      <c r="E3" s="93"/>
    </row>
    <row r="4" spans="1:10" ht="12.75" customHeight="1" x14ac:dyDescent="0.2">
      <c r="C4" s="94"/>
      <c r="D4" s="94"/>
      <c r="E4" s="93"/>
    </row>
    <row r="5" spans="1:10" ht="12.75" customHeight="1" x14ac:dyDescent="0.2">
      <c r="E5" s="93"/>
    </row>
    <row r="7" spans="1:10" ht="12.75" customHeight="1" x14ac:dyDescent="0.25">
      <c r="A7" s="188"/>
      <c r="B7" s="188"/>
      <c r="C7" s="188"/>
      <c r="D7" s="188"/>
      <c r="E7" s="188"/>
      <c r="F7" s="188"/>
    </row>
    <row r="8" spans="1:10" ht="12.75" customHeight="1" x14ac:dyDescent="0.25">
      <c r="A8" s="95"/>
      <c r="B8" s="95"/>
      <c r="C8" s="95"/>
      <c r="D8" s="95"/>
      <c r="E8" s="95"/>
      <c r="F8" s="95"/>
    </row>
    <row r="10" spans="1:10" ht="12.75" customHeight="1" x14ac:dyDescent="0.2">
      <c r="A10" s="96" t="s">
        <v>83</v>
      </c>
      <c r="B10" s="96"/>
    </row>
    <row r="11" spans="1:10" ht="12.75" customHeight="1" x14ac:dyDescent="0.2">
      <c r="A11" s="91" t="str">
        <f>CE01A01!A1:M1</f>
        <v>DIUR-100</v>
      </c>
    </row>
    <row r="12" spans="1:10" ht="12.75" customHeight="1" x14ac:dyDescent="0.2">
      <c r="A12" s="91" t="str">
        <f ca="1">"Product Lot#: "&amp;CE01A01!L2</f>
        <v>Product Lot#: 45461</v>
      </c>
      <c r="B12" s="97"/>
    </row>
    <row r="13" spans="1:10" ht="12.75" customHeight="1" x14ac:dyDescent="0.2">
      <c r="A13" s="98"/>
      <c r="B13" s="98"/>
    </row>
    <row r="14" spans="1:10" ht="12.75" customHeight="1" thickBot="1" x14ac:dyDescent="0.25">
      <c r="A14" s="96" t="s">
        <v>84</v>
      </c>
      <c r="B14" s="96"/>
    </row>
    <row r="15" spans="1:10" s="90" customFormat="1" ht="12.75" customHeight="1" thickBot="1" x14ac:dyDescent="0.25">
      <c r="A15" s="99" t="s">
        <v>85</v>
      </c>
      <c r="B15" s="100" t="s">
        <v>86</v>
      </c>
      <c r="C15" s="101" t="s">
        <v>87</v>
      </c>
      <c r="D15" s="101" t="s">
        <v>88</v>
      </c>
      <c r="E15" s="101" t="s">
        <v>89</v>
      </c>
      <c r="F15" s="102" t="s">
        <v>90</v>
      </c>
    </row>
    <row r="16" spans="1:10" s="108" customFormat="1" ht="15" customHeight="1" x14ac:dyDescent="0.2">
      <c r="A16" s="103" t="str">
        <f>CE01A01!A4</f>
        <v>Reagent A</v>
      </c>
      <c r="B16" s="104" t="str">
        <f>CE01A01!B4</f>
        <v>12 mL</v>
      </c>
      <c r="C16" s="105" t="str">
        <f>CE01A01!B61</f>
        <v>CD03B24</v>
      </c>
      <c r="D16" s="189" t="s">
        <v>91</v>
      </c>
      <c r="E16" s="106" t="str">
        <f>"Slope = "&amp;CE01A01!F60&amp;" - "&amp;CE01A01!G60</f>
        <v>Slope = 0.014 - 0.02</v>
      </c>
      <c r="F16" s="107">
        <f>CE01A01!F65</f>
        <v>1.9403428571428575E-2</v>
      </c>
    </row>
    <row r="17" spans="1:6" s="108" customFormat="1" ht="15" customHeight="1" x14ac:dyDescent="0.2">
      <c r="A17" s="109" t="str">
        <f>CE01A01!A5</f>
        <v>Reagent B</v>
      </c>
      <c r="B17" s="110" t="str">
        <f>CE01A01!B5</f>
        <v>12 mL</v>
      </c>
      <c r="C17" s="119" t="str">
        <f>CE01A01!B62</f>
        <v>CD03C24</v>
      </c>
      <c r="D17" s="190"/>
      <c r="E17" s="111" t="s">
        <v>99</v>
      </c>
      <c r="F17" s="112">
        <f>CE01A01!F66</f>
        <v>0.99897095753446352</v>
      </c>
    </row>
    <row r="18" spans="1:6" s="108" customFormat="1" ht="15" customHeight="1" thickBot="1" x14ac:dyDescent="0.25">
      <c r="A18" s="113" t="str">
        <f>CE01A01!A6</f>
        <v>Urea Standard</v>
      </c>
      <c r="B18" s="114" t="str">
        <f>CE01A01!B6</f>
        <v>0.5 mL</v>
      </c>
      <c r="C18" s="120" t="str">
        <f>CE01A01!B63</f>
        <v>CD03D24</v>
      </c>
      <c r="D18" s="191"/>
      <c r="E18" s="115"/>
      <c r="F18" s="121" t="s">
        <v>92</v>
      </c>
    </row>
    <row r="20" spans="1:6" ht="12.75" customHeight="1" x14ac:dyDescent="0.2">
      <c r="A20" s="116" t="s">
        <v>93</v>
      </c>
      <c r="B20" s="116"/>
    </row>
    <row r="21" spans="1:6" ht="12.75" customHeight="1" x14ac:dyDescent="0.2">
      <c r="A21" s="117" t="s">
        <v>94</v>
      </c>
      <c r="B21" s="117"/>
    </row>
    <row r="22" spans="1:6" ht="12.75" customHeight="1" x14ac:dyDescent="0.2">
      <c r="A22" s="117" t="s">
        <v>95</v>
      </c>
      <c r="B22" s="117"/>
    </row>
    <row r="23" spans="1:6" ht="12.75" customHeight="1" x14ac:dyDescent="0.2">
      <c r="A23" s="117"/>
      <c r="B23" s="117"/>
    </row>
    <row r="24" spans="1:6" ht="12.75" customHeight="1" x14ac:dyDescent="0.2">
      <c r="A24" s="117"/>
      <c r="B24" s="117"/>
    </row>
    <row r="25" spans="1:6" ht="12.75" customHeight="1" x14ac:dyDescent="0.2">
      <c r="A25" s="117" t="s">
        <v>96</v>
      </c>
      <c r="B25" s="117"/>
    </row>
    <row r="27" spans="1:6" ht="12.75" customHeight="1" x14ac:dyDescent="0.2">
      <c r="A27" s="117"/>
      <c r="B27" s="117"/>
    </row>
    <row r="28" spans="1:6" ht="12.75" customHeight="1" x14ac:dyDescent="0.2">
      <c r="A28" s="117"/>
      <c r="B28" s="117"/>
    </row>
    <row r="29" spans="1:6" ht="12.75" customHeight="1" x14ac:dyDescent="0.2">
      <c r="A29" s="117" t="str">
        <f>"Date: "&amp;MONTH(CE01A01!L3)&amp;"/"&amp;DAY(CE01A01!L3)&amp;"/"&amp;YEAR(CE01A01!L3)</f>
        <v>Date: 1/0/1900</v>
      </c>
      <c r="B29" s="117"/>
      <c r="C29" s="118"/>
    </row>
    <row r="30" spans="1:6" ht="12.75" customHeight="1" x14ac:dyDescent="0.2">
      <c r="A30" s="117"/>
      <c r="B30" s="117"/>
    </row>
    <row r="31" spans="1:6" ht="12.75" customHeight="1" x14ac:dyDescent="0.2">
      <c r="A31" s="117"/>
      <c r="B31" s="117"/>
    </row>
    <row r="32" spans="1:6" ht="12.75" customHeight="1" x14ac:dyDescent="0.2">
      <c r="A32" s="116" t="s">
        <v>97</v>
      </c>
      <c r="B32" s="116"/>
    </row>
    <row r="33" spans="1:2" ht="12.75" customHeight="1" x14ac:dyDescent="0.2">
      <c r="A33" s="117" t="s">
        <v>98</v>
      </c>
      <c r="B33" s="117"/>
    </row>
  </sheetData>
  <mergeCells count="2">
    <mergeCell ref="A7:F7"/>
    <mergeCell ref="D16:D18"/>
  </mergeCells>
  <phoneticPr fontId="17" type="noConversion"/>
  <pageMargins left="0.75" right="0.7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start</vt:lpstr>
      <vt:lpstr>CE03A01</vt:lpstr>
      <vt:lpstr>CE02A01</vt:lpstr>
      <vt:lpstr>CE01A01</vt:lpstr>
      <vt:lpstr>end</vt:lpstr>
      <vt:lpstr>CofA</vt:lpstr>
      <vt:lpstr>CE01A01!Print_Area</vt:lpstr>
      <vt:lpstr>CE02A01!Print_Area</vt:lpstr>
      <vt:lpstr>CE03A01!Print_Area</vt:lpstr>
    </vt:vector>
  </TitlesOfParts>
  <Company>BioAssay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Zawada</dc:creator>
  <cp:lastModifiedBy>David Huang</cp:lastModifiedBy>
  <cp:lastPrinted>2023-03-30T18:28:49Z</cp:lastPrinted>
  <dcterms:created xsi:type="dcterms:W3CDTF">2008-12-22T22:46:22Z</dcterms:created>
  <dcterms:modified xsi:type="dcterms:W3CDTF">2024-06-18T21:56:04Z</dcterms:modified>
</cp:coreProperties>
</file>