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510"/>
  <workbookPr/>
  <mc:AlternateContent xmlns:mc="http://schemas.openxmlformats.org/markup-compatibility/2006">
    <mc:Choice Requires="x15">
      <x15ac:absPath xmlns:x15ac="http://schemas.microsoft.com/office/spreadsheetml/2010/11/ac" url="/Users/dhrumindesai/Desktop/Stevens/BIA-652/Homework-2/"/>
    </mc:Choice>
  </mc:AlternateContent>
  <bookViews>
    <workbookView xWindow="0" yWindow="0" windowWidth="25600" windowHeight="16000" activeTab="1"/>
  </bookViews>
  <sheets>
    <sheet name="DATA" sheetId="12" r:id="rId1"/>
    <sheet name="Highest .Correl" sheetId="6" r:id="rId2"/>
    <sheet name="MATRIX" sheetId="10" r:id="rId3"/>
    <sheet name="RAW.Data" sheetId="13" r:id="rId4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2" i="6" l="1"/>
  <c r="B2" i="10" a="1"/>
  <c r="D2" i="10"/>
  <c r="C2" i="10"/>
  <c r="B2" i="10"/>
  <c r="D10" i="10"/>
  <c r="D11" i="10"/>
  <c r="D12" i="10"/>
  <c r="D13" i="10"/>
  <c r="D14" i="10"/>
  <c r="D15" i="10"/>
  <c r="D16" i="10"/>
  <c r="D17" i="10"/>
  <c r="D18" i="10"/>
  <c r="D19" i="10"/>
  <c r="D20" i="10"/>
  <c r="D21" i="10"/>
  <c r="E8" i="10"/>
  <c r="F10" i="10"/>
  <c r="F11" i="10"/>
  <c r="F12" i="10"/>
  <c r="F13" i="10"/>
  <c r="F14" i="10"/>
  <c r="F15" i="10"/>
  <c r="F16" i="10"/>
  <c r="F17" i="10"/>
  <c r="F18" i="10"/>
  <c r="F19" i="10"/>
  <c r="F20" i="10"/>
  <c r="F21" i="10"/>
  <c r="F8" i="10"/>
  <c r="C4" i="10"/>
  <c r="O4" i="10"/>
  <c r="N4" i="10"/>
  <c r="M4" i="10"/>
  <c r="O3" i="10"/>
  <c r="N3" i="10"/>
  <c r="M3" i="10"/>
  <c r="O2" i="10"/>
  <c r="N2" i="10"/>
  <c r="M2" i="10"/>
  <c r="AF11" i="10"/>
  <c r="AD24" i="10" a="1"/>
  <c r="AD25" i="10"/>
  <c r="Z24" i="10" a="1"/>
  <c r="AA24" i="10"/>
  <c r="B6" i="10"/>
  <c r="B2" i="6" a="1"/>
  <c r="D5" i="6"/>
  <c r="B2" i="12" a="1"/>
  <c r="D2" i="12"/>
  <c r="J18" i="13"/>
  <c r="I18" i="13"/>
  <c r="J17" i="13"/>
  <c r="I17" i="13"/>
  <c r="J16" i="13"/>
  <c r="I16" i="13"/>
  <c r="J15" i="13"/>
  <c r="I15" i="13"/>
  <c r="J14" i="13"/>
  <c r="I14" i="13"/>
  <c r="J13" i="13"/>
  <c r="I13" i="13"/>
  <c r="J12" i="13"/>
  <c r="I12" i="13"/>
  <c r="J11" i="13"/>
  <c r="I11" i="13"/>
  <c r="J10" i="13"/>
  <c r="I10" i="13"/>
  <c r="J9" i="13"/>
  <c r="I9" i="13"/>
  <c r="J8" i="13"/>
  <c r="I8" i="13"/>
  <c r="J7" i="13"/>
  <c r="I7" i="13"/>
  <c r="J6" i="13"/>
  <c r="I6" i="13"/>
  <c r="J5" i="13"/>
  <c r="I5" i="13"/>
  <c r="J4" i="13"/>
  <c r="I4" i="13"/>
  <c r="J3" i="13"/>
  <c r="I3" i="13"/>
  <c r="J2" i="13"/>
  <c r="I2" i="13"/>
  <c r="AD26" i="10"/>
  <c r="AD24" i="10"/>
  <c r="Z26" i="10"/>
  <c r="AB24" i="10"/>
  <c r="AA26" i="10"/>
  <c r="Z25" i="10"/>
  <c r="AB26" i="10"/>
  <c r="AA25" i="10"/>
  <c r="Z24" i="10"/>
  <c r="AB25" i="10"/>
  <c r="B3" i="10"/>
  <c r="D5" i="10"/>
  <c r="B4" i="10"/>
  <c r="D6" i="10"/>
  <c r="D3" i="10"/>
  <c r="B5" i="10"/>
  <c r="C6" i="10"/>
  <c r="C5" i="10"/>
  <c r="C3" i="10"/>
  <c r="D4" i="10"/>
  <c r="D2" i="6"/>
  <c r="I2" i="6"/>
  <c r="C2" i="6"/>
  <c r="B2" i="6"/>
  <c r="H19" i="6"/>
  <c r="B4" i="6"/>
  <c r="C5" i="6"/>
  <c r="D6" i="6"/>
  <c r="D3" i="6"/>
  <c r="B5" i="6"/>
  <c r="C6" i="6"/>
  <c r="C3" i="6"/>
  <c r="D4" i="6"/>
  <c r="B6" i="6"/>
  <c r="B3" i="6"/>
  <c r="C4" i="6"/>
  <c r="D5" i="12"/>
  <c r="C4" i="12"/>
  <c r="B3" i="12"/>
  <c r="D4" i="12"/>
  <c r="C6" i="12"/>
  <c r="B5" i="12"/>
  <c r="D3" i="12"/>
  <c r="C2" i="12"/>
  <c r="B6" i="12"/>
  <c r="C3" i="12"/>
  <c r="B2" i="12"/>
  <c r="D6" i="12"/>
  <c r="C5" i="12"/>
  <c r="B4" i="12"/>
  <c r="E18" i="10"/>
  <c r="E14" i="10"/>
  <c r="E21" i="10"/>
  <c r="E17" i="10"/>
  <c r="E13" i="10"/>
  <c r="E19" i="10"/>
  <c r="E15" i="10"/>
  <c r="E11" i="10"/>
  <c r="E20" i="10"/>
  <c r="E16" i="10"/>
  <c r="E12" i="10"/>
  <c r="H16" i="6"/>
  <c r="H18" i="6"/>
  <c r="H14" i="6"/>
  <c r="H20" i="6"/>
  <c r="H10" i="6"/>
  <c r="H12" i="6"/>
  <c r="H15" i="6"/>
  <c r="H17" i="6"/>
  <c r="H13" i="6"/>
  <c r="H21" i="6"/>
  <c r="H11" i="6"/>
  <c r="D13" i="6"/>
  <c r="E13" i="6"/>
  <c r="D17" i="6"/>
  <c r="E17" i="6"/>
  <c r="D21" i="6"/>
  <c r="E21" i="6"/>
  <c r="D14" i="6"/>
  <c r="E14" i="6"/>
  <c r="D18" i="6"/>
  <c r="E18" i="6"/>
  <c r="D10" i="6"/>
  <c r="D12" i="6"/>
  <c r="E12" i="6"/>
  <c r="D16" i="6"/>
  <c r="E16" i="6"/>
  <c r="D20" i="6"/>
  <c r="E20" i="6"/>
  <c r="D11" i="6"/>
  <c r="E11" i="6"/>
  <c r="D15" i="6"/>
  <c r="E15" i="6"/>
  <c r="D19" i="6"/>
  <c r="E19" i="6"/>
  <c r="E10" i="10"/>
  <c r="E10" i="6"/>
  <c r="D7" i="6"/>
  <c r="I5" i="6"/>
  <c r="AF24" i="10" a="1"/>
  <c r="AG24" i="10"/>
  <c r="AF26" i="10"/>
  <c r="AH24" i="10"/>
  <c r="AG26" i="10"/>
  <c r="AF25" i="10"/>
  <c r="AH26" i="10"/>
  <c r="AG25" i="10"/>
  <c r="AF24" i="10"/>
  <c r="AH25" i="10"/>
  <c r="AK24" i="10" a="1"/>
  <c r="AK26" i="10"/>
  <c r="AK24" i="10"/>
  <c r="AK25" i="10"/>
  <c r="D7" i="10"/>
  <c r="E7" i="10"/>
</calcChain>
</file>

<file path=xl/sharedStrings.xml><?xml version="1.0" encoding="utf-8"?>
<sst xmlns="http://schemas.openxmlformats.org/spreadsheetml/2006/main" count="127" uniqueCount="51">
  <si>
    <t xml:space="preserve"> </t>
  </si>
  <si>
    <t>Y</t>
  </si>
  <si>
    <t>Error</t>
  </si>
  <si>
    <t>SSE</t>
  </si>
  <si>
    <t>Intercept</t>
  </si>
  <si>
    <t>Stdev</t>
  </si>
  <si>
    <r>
      <t>R</t>
    </r>
    <r>
      <rPr>
        <vertAlign val="superscript"/>
        <sz val="16"/>
        <color theme="1"/>
        <rFont val="Calibri"/>
        <family val="2"/>
        <scheme val="minor"/>
      </rPr>
      <t>2</t>
    </r>
  </si>
  <si>
    <t>F</t>
  </si>
  <si>
    <t>Deg. Freedom</t>
  </si>
  <si>
    <t>SSReg</t>
  </si>
  <si>
    <t>Fitted</t>
  </si>
  <si>
    <t xml:space="preserve">Temperature     Production      Days    Persons Water   </t>
  </si>
  <si>
    <t>58.8    7107    21      129     3067</t>
  </si>
  <si>
    <t>65.2    6373    22      141     2828</t>
  </si>
  <si>
    <t>70.9    6796    22      153     2891</t>
  </si>
  <si>
    <t>77.4    9208    20      166     2994</t>
  </si>
  <si>
    <t>79.3    14792   25      193     3082</t>
  </si>
  <si>
    <t>81.0    14564   23      189     3898</t>
  </si>
  <si>
    <t>71.9    11964   20      175     3502</t>
  </si>
  <si>
    <t>63.9    13526   23      186     3060</t>
  </si>
  <si>
    <t>54.5    12656   20      190     3211</t>
  </si>
  <si>
    <t>39.5    14119   20      187     3286</t>
  </si>
  <si>
    <t>44.5    16691   22      195     3542</t>
  </si>
  <si>
    <t>43.6    14571   19      206     3125</t>
  </si>
  <si>
    <t>56.0    13619   22      198     3022</t>
  </si>
  <si>
    <t>64.7    14575   22      192     2922</t>
  </si>
  <si>
    <t>73.0    14556   21      191     3950</t>
  </si>
  <si>
    <t>78.9    18573   21      200     4488</t>
  </si>
  <si>
    <t>79.4    15618   22      200     3295</t>
  </si>
  <si>
    <t>Temperature</t>
  </si>
  <si>
    <t>Production</t>
  </si>
  <si>
    <t>Water Consumption</t>
  </si>
  <si>
    <r>
      <t>X</t>
    </r>
    <r>
      <rPr>
        <vertAlign val="subscript"/>
        <sz val="16"/>
        <color theme="1"/>
        <rFont val="Calibri"/>
        <family val="2"/>
        <scheme val="minor"/>
      </rPr>
      <t>1</t>
    </r>
  </si>
  <si>
    <r>
      <t>X</t>
    </r>
    <r>
      <rPr>
        <vertAlign val="subscript"/>
        <sz val="16"/>
        <color theme="1"/>
        <rFont val="Calibri"/>
        <family val="2"/>
        <scheme val="minor"/>
      </rPr>
      <t>2</t>
    </r>
  </si>
  <si>
    <t>Coefficients</t>
  </si>
  <si>
    <t>Std Error</t>
  </si>
  <si>
    <t>Fitted value</t>
  </si>
  <si>
    <t>(expected)</t>
  </si>
  <si>
    <r>
      <t>b</t>
    </r>
    <r>
      <rPr>
        <vertAlign val="subscript"/>
        <sz val="16"/>
        <color theme="1"/>
        <rFont val="Calibri"/>
        <family val="2"/>
        <scheme val="minor"/>
      </rPr>
      <t>0</t>
    </r>
  </si>
  <si>
    <r>
      <t>b</t>
    </r>
    <r>
      <rPr>
        <vertAlign val="subscript"/>
        <sz val="16"/>
        <color theme="1"/>
        <rFont val="Calibri"/>
        <family val="2"/>
        <scheme val="minor"/>
      </rPr>
      <t>1</t>
    </r>
  </si>
  <si>
    <r>
      <t>b</t>
    </r>
    <r>
      <rPr>
        <vertAlign val="subscript"/>
        <sz val="16"/>
        <color theme="1"/>
        <rFont val="Calibri"/>
        <family val="2"/>
        <scheme val="minor"/>
      </rPr>
      <t>2</t>
    </r>
  </si>
  <si>
    <t>Correlation</t>
  </si>
  <si>
    <t>Alternative</t>
  </si>
  <si>
    <t>Value</t>
  </si>
  <si>
    <t>X</t>
  </si>
  <si>
    <t>B</t>
  </si>
  <si>
    <r>
      <t>X</t>
    </r>
    <r>
      <rPr>
        <vertAlign val="superscript"/>
        <sz val="30"/>
        <color theme="1"/>
        <rFont val="Arial Rounded MT Bold"/>
        <family val="2"/>
      </rPr>
      <t>t</t>
    </r>
  </si>
  <si>
    <t>=</t>
  </si>
  <si>
    <r>
      <t>X</t>
    </r>
    <r>
      <rPr>
        <vertAlign val="superscript"/>
        <sz val="30"/>
        <color theme="1"/>
        <rFont val="Arial Rounded MT Bold"/>
        <family val="2"/>
      </rPr>
      <t>t</t>
    </r>
    <r>
      <rPr>
        <sz val="30"/>
        <color theme="1"/>
        <rFont val="Arial Rounded MT Bold"/>
        <family val="2"/>
      </rPr>
      <t>X</t>
    </r>
  </si>
  <si>
    <r>
      <t>X</t>
    </r>
    <r>
      <rPr>
        <vertAlign val="superscript"/>
        <sz val="30"/>
        <color theme="1"/>
        <rFont val="Arial Rounded MT Bold"/>
        <family val="2"/>
      </rPr>
      <t>t</t>
    </r>
    <r>
      <rPr>
        <sz val="30"/>
        <color theme="1"/>
        <rFont val="Arial Rounded MT Bold"/>
        <family val="2"/>
      </rPr>
      <t>Y</t>
    </r>
  </si>
  <si>
    <r>
      <t>(X</t>
    </r>
    <r>
      <rPr>
        <vertAlign val="superscript"/>
        <sz val="30"/>
        <color theme="1"/>
        <rFont val="Arial Rounded MT Bold"/>
        <family val="2"/>
      </rPr>
      <t>t</t>
    </r>
    <r>
      <rPr>
        <sz val="30"/>
        <color theme="1"/>
        <rFont val="Arial Rounded MT Bold"/>
        <family val="2"/>
      </rPr>
      <t>X)</t>
    </r>
    <r>
      <rPr>
        <vertAlign val="superscript"/>
        <sz val="30"/>
        <color theme="1"/>
        <rFont val="Arial Rounded MT Bold"/>
        <family val="2"/>
      </rPr>
      <t>-1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</si>
</sst>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vertAlign val="superscript"/>
      <sz val="16"/>
      <color theme="1"/>
      <name val="Calibri"/>
      <family val="2"/>
      <scheme val="minor"/>
    </font>
    <font>
      <sz val="10"/>
      <color rgb="FF000000"/>
      <name val="Arial Unicode MS"/>
      <family val="2"/>
    </font>
    <font>
      <sz val="16"/>
      <color rgb="FF000000"/>
      <name val="Arial Unicode MS"/>
      <family val="2"/>
    </font>
    <font>
      <vertAlign val="subscript"/>
      <sz val="16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30"/>
      <color theme="1"/>
      <name val="Arial Rounded MT Bold"/>
      <family val="2"/>
    </font>
    <font>
      <vertAlign val="superscript"/>
      <sz val="30"/>
      <color theme="1"/>
      <name val="Arial Rounded MT Bold"/>
      <family val="2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</fills>
  <borders count="14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96">
    <xf numFmtId="0" fontId="0" fillId="0" borderId="0" xfId="0"/>
    <xf numFmtId="2" fontId="0" fillId="0" borderId="0" xfId="0" applyNumberFormat="1"/>
    <xf numFmtId="0" fontId="1" fillId="0" borderId="0" xfId="0" applyFont="1"/>
    <xf numFmtId="2" fontId="1" fillId="0" borderId="0" xfId="0" applyNumberFormat="1" applyFont="1"/>
    <xf numFmtId="0" fontId="0" fillId="0" borderId="0" xfId="0" applyFill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1" fillId="8" borderId="0" xfId="0" applyFont="1" applyFill="1" applyAlignment="1">
      <alignment horizontal="center"/>
    </xf>
    <xf numFmtId="2" fontId="1" fillId="0" borderId="0" xfId="0" applyNumberFormat="1" applyFont="1" applyBorder="1" applyAlignment="1">
      <alignment horizontal="center"/>
    </xf>
    <xf numFmtId="2" fontId="1" fillId="0" borderId="0" xfId="0" applyNumberFormat="1" applyFont="1" applyBorder="1"/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10" fontId="1" fillId="0" borderId="0" xfId="0" applyNumberFormat="1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2" fontId="1" fillId="0" borderId="2" xfId="0" applyNumberFormat="1" applyFont="1" applyBorder="1"/>
    <xf numFmtId="0" fontId="1" fillId="0" borderId="3" xfId="0" applyFont="1" applyBorder="1"/>
    <xf numFmtId="2" fontId="1" fillId="0" borderId="4" xfId="0" applyNumberFormat="1" applyFont="1" applyBorder="1" applyAlignment="1">
      <alignment horizontal="center"/>
    </xf>
    <xf numFmtId="0" fontId="1" fillId="0" borderId="5" xfId="0" applyFont="1" applyBorder="1"/>
    <xf numFmtId="0" fontId="1" fillId="0" borderId="4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2" fontId="1" fillId="0" borderId="7" xfId="0" applyNumberFormat="1" applyFont="1" applyBorder="1" applyAlignment="1">
      <alignment horizontal="center"/>
    </xf>
    <xf numFmtId="0" fontId="1" fillId="0" borderId="7" xfId="0" applyFont="1" applyBorder="1"/>
    <xf numFmtId="0" fontId="1" fillId="0" borderId="8" xfId="0" applyFont="1" applyBorder="1"/>
    <xf numFmtId="2" fontId="1" fillId="6" borderId="0" xfId="0" applyNumberFormat="1" applyFont="1" applyFill="1" applyAlignment="1">
      <alignment horizontal="center"/>
    </xf>
    <xf numFmtId="2" fontId="1" fillId="2" borderId="0" xfId="0" applyNumberFormat="1" applyFont="1" applyFill="1" applyAlignment="1">
      <alignment horizontal="center"/>
    </xf>
    <xf numFmtId="0" fontId="5" fillId="0" borderId="0" xfId="0" applyFont="1"/>
    <xf numFmtId="2" fontId="1" fillId="4" borderId="2" xfId="0" applyNumberFormat="1" applyFont="1" applyFill="1" applyBorder="1" applyAlignment="1">
      <alignment horizontal="center"/>
    </xf>
    <xf numFmtId="0" fontId="4" fillId="4" borderId="0" xfId="0" applyFont="1" applyFill="1" applyAlignment="1">
      <alignment horizontal="center"/>
    </xf>
    <xf numFmtId="2" fontId="1" fillId="7" borderId="0" xfId="0" applyNumberFormat="1" applyFont="1" applyFill="1" applyAlignment="1">
      <alignment horizontal="center"/>
    </xf>
    <xf numFmtId="2" fontId="1" fillId="7" borderId="2" xfId="0" applyNumberFormat="1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10" fontId="1" fillId="3" borderId="10" xfId="0" applyNumberFormat="1" applyFont="1" applyFill="1" applyBorder="1"/>
    <xf numFmtId="0" fontId="6" fillId="0" borderId="4" xfId="0" applyFont="1" applyBorder="1"/>
    <xf numFmtId="0" fontId="0" fillId="0" borderId="0" xfId="0" applyBorder="1"/>
    <xf numFmtId="0" fontId="0" fillId="0" borderId="5" xfId="0" applyBorder="1"/>
    <xf numFmtId="0" fontId="0" fillId="0" borderId="4" xfId="0" applyBorder="1"/>
    <xf numFmtId="0" fontId="0" fillId="0" borderId="6" xfId="0" applyBorder="1"/>
    <xf numFmtId="0" fontId="0" fillId="0" borderId="8" xfId="0" applyBorder="1"/>
    <xf numFmtId="2" fontId="1" fillId="5" borderId="0" xfId="0" applyNumberFormat="1" applyFont="1" applyFill="1" applyAlignment="1">
      <alignment horizontal="center"/>
    </xf>
    <xf numFmtId="2" fontId="1" fillId="7" borderId="1" xfId="0" applyNumberFormat="1" applyFont="1" applyFill="1" applyBorder="1" applyAlignment="1">
      <alignment horizontal="center"/>
    </xf>
    <xf numFmtId="2" fontId="1" fillId="0" borderId="3" xfId="0" applyNumberFormat="1" applyFont="1" applyBorder="1" applyAlignment="1">
      <alignment horizontal="center"/>
    </xf>
    <xf numFmtId="0" fontId="1" fillId="3" borderId="4" xfId="0" applyFont="1" applyFill="1" applyBorder="1"/>
    <xf numFmtId="0" fontId="0" fillId="3" borderId="0" xfId="0" applyFill="1" applyBorder="1"/>
    <xf numFmtId="10" fontId="1" fillId="3" borderId="5" xfId="0" applyNumberFormat="1" applyFont="1" applyFill="1" applyBorder="1"/>
    <xf numFmtId="2" fontId="0" fillId="0" borderId="0" xfId="0" applyNumberFormat="1" applyFill="1"/>
    <xf numFmtId="0" fontId="1" fillId="0" borderId="0" xfId="0" applyFont="1" applyFill="1" applyAlignment="1">
      <alignment horizontal="center"/>
    </xf>
    <xf numFmtId="0" fontId="1" fillId="8" borderId="11" xfId="0" applyFont="1" applyFill="1" applyBorder="1" applyAlignment="1">
      <alignment horizontal="center"/>
    </xf>
    <xf numFmtId="0" fontId="1" fillId="8" borderId="12" xfId="0" applyFont="1" applyFill="1" applyBorder="1" applyAlignment="1">
      <alignment horizontal="center"/>
    </xf>
    <xf numFmtId="0" fontId="1" fillId="8" borderId="13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2" fontId="1" fillId="7" borderId="3" xfId="0" applyNumberFormat="1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4" fillId="4" borderId="0" xfId="0" applyFont="1" applyFill="1" applyBorder="1" applyAlignment="1">
      <alignment horizontal="center"/>
    </xf>
    <xf numFmtId="2" fontId="1" fillId="7" borderId="5" xfId="0" applyNumberFormat="1" applyFont="1" applyFill="1" applyBorder="1" applyAlignment="1">
      <alignment horizontal="center"/>
    </xf>
    <xf numFmtId="0" fontId="1" fillId="0" borderId="6" xfId="0" applyFont="1" applyFill="1" applyBorder="1" applyAlignment="1">
      <alignment horizontal="center"/>
    </xf>
    <xf numFmtId="0" fontId="4" fillId="4" borderId="7" xfId="0" applyFont="1" applyFill="1" applyBorder="1" applyAlignment="1">
      <alignment horizontal="center"/>
    </xf>
    <xf numFmtId="2" fontId="1" fillId="7" borderId="8" xfId="0" applyNumberFormat="1" applyFont="1" applyFill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 applyFill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4" fillId="4" borderId="5" xfId="0" applyFont="1" applyFill="1" applyBorder="1" applyAlignment="1">
      <alignment horizontal="center"/>
    </xf>
    <xf numFmtId="2" fontId="1" fillId="7" borderId="6" xfId="0" applyNumberFormat="1" applyFont="1" applyFill="1" applyBorder="1" applyAlignment="1">
      <alignment horizontal="center"/>
    </xf>
    <xf numFmtId="2" fontId="1" fillId="7" borderId="7" xfId="0" applyNumberFormat="1" applyFont="1" applyFill="1" applyBorder="1" applyAlignment="1">
      <alignment horizontal="center"/>
    </xf>
    <xf numFmtId="0" fontId="1" fillId="8" borderId="11" xfId="0" applyFont="1" applyFill="1" applyBorder="1"/>
    <xf numFmtId="0" fontId="1" fillId="8" borderId="12" xfId="0" applyFont="1" applyFill="1" applyBorder="1"/>
    <xf numFmtId="0" fontId="1" fillId="8" borderId="13" xfId="0" applyFont="1" applyFill="1" applyBorder="1"/>
    <xf numFmtId="2" fontId="1" fillId="9" borderId="1" xfId="0" applyNumberFormat="1" applyFont="1" applyFill="1" applyBorder="1"/>
    <xf numFmtId="2" fontId="1" fillId="9" borderId="2" xfId="0" applyNumberFormat="1" applyFont="1" applyFill="1" applyBorder="1"/>
    <xf numFmtId="2" fontId="1" fillId="9" borderId="3" xfId="0" applyNumberFormat="1" applyFont="1" applyFill="1" applyBorder="1"/>
    <xf numFmtId="2" fontId="1" fillId="9" borderId="4" xfId="0" applyNumberFormat="1" applyFont="1" applyFill="1" applyBorder="1"/>
    <xf numFmtId="2" fontId="1" fillId="9" borderId="0" xfId="0" applyNumberFormat="1" applyFont="1" applyFill="1" applyBorder="1"/>
    <xf numFmtId="2" fontId="1" fillId="9" borderId="5" xfId="0" applyNumberFormat="1" applyFont="1" applyFill="1" applyBorder="1"/>
    <xf numFmtId="2" fontId="1" fillId="9" borderId="6" xfId="0" applyNumberFormat="1" applyFont="1" applyFill="1" applyBorder="1"/>
    <xf numFmtId="2" fontId="1" fillId="9" borderId="7" xfId="0" applyNumberFormat="1" applyFont="1" applyFill="1" applyBorder="1"/>
    <xf numFmtId="2" fontId="1" fillId="9" borderId="8" xfId="0" applyNumberFormat="1" applyFont="1" applyFill="1" applyBorder="1"/>
    <xf numFmtId="2" fontId="1" fillId="0" borderId="11" xfId="0" applyNumberFormat="1" applyFont="1" applyBorder="1"/>
    <xf numFmtId="2" fontId="1" fillId="0" borderId="12" xfId="0" applyNumberFormat="1" applyFont="1" applyBorder="1"/>
    <xf numFmtId="2" fontId="1" fillId="0" borderId="13" xfId="0" applyNumberFormat="1" applyFont="1" applyBorder="1"/>
    <xf numFmtId="2" fontId="1" fillId="0" borderId="1" xfId="0" applyNumberFormat="1" applyFont="1" applyBorder="1"/>
    <xf numFmtId="2" fontId="1" fillId="0" borderId="3" xfId="0" applyNumberFormat="1" applyFont="1" applyBorder="1"/>
    <xf numFmtId="2" fontId="1" fillId="0" borderId="4" xfId="0" applyNumberFormat="1" applyFont="1" applyBorder="1"/>
    <xf numFmtId="2" fontId="1" fillId="0" borderId="5" xfId="0" applyNumberFormat="1" applyFont="1" applyBorder="1"/>
    <xf numFmtId="2" fontId="1" fillId="0" borderId="6" xfId="0" applyNumberFormat="1" applyFont="1" applyBorder="1"/>
    <xf numFmtId="2" fontId="1" fillId="0" borderId="7" xfId="0" applyNumberFormat="1" applyFont="1" applyBorder="1"/>
    <xf numFmtId="2" fontId="1" fillId="0" borderId="8" xfId="0" applyNumberFormat="1" applyFont="1" applyBorder="1"/>
    <xf numFmtId="1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FF00"/>
  </sheetPr>
  <dimension ref="A2:K21"/>
  <sheetViews>
    <sheetView workbookViewId="0">
      <selection activeCell="B24" sqref="B24"/>
    </sheetView>
  </sheetViews>
  <sheetFormatPr baseColWidth="10" defaultColWidth="8.83203125" defaultRowHeight="21" x14ac:dyDescent="0.25"/>
  <cols>
    <col min="1" max="3" width="27.6640625" style="6" customWidth="1"/>
    <col min="4" max="4" width="17.5" bestFit="1" customWidth="1"/>
  </cols>
  <sheetData>
    <row r="2" spans="1:11" x14ac:dyDescent="0.25">
      <c r="A2" s="9" t="s">
        <v>34</v>
      </c>
      <c r="B2" s="9">
        <f t="array" ref="B2:D6">LINEST(A10:A21,B10:C21,TRUE,TRUE)</f>
        <v>0.61348794279489627</v>
      </c>
      <c r="C2" s="9">
        <v>4.870424615443824E-2</v>
      </c>
      <c r="D2" s="3">
        <v>21.74725210910109</v>
      </c>
      <c r="E2" s="2" t="s">
        <v>4</v>
      </c>
      <c r="K2" t="s">
        <v>0</v>
      </c>
    </row>
    <row r="3" spans="1:11" x14ac:dyDescent="0.25">
      <c r="A3" s="9" t="s">
        <v>5</v>
      </c>
      <c r="B3" s="9">
        <v>0.22005779283730761</v>
      </c>
      <c r="C3" s="9">
        <v>5.4357827262875316E-2</v>
      </c>
      <c r="D3" s="3">
        <v>4.9288737807629719</v>
      </c>
      <c r="E3" s="2"/>
      <c r="F3" s="2"/>
    </row>
    <row r="4" spans="1:11" ht="24" x14ac:dyDescent="0.25">
      <c r="A4" s="6" t="s">
        <v>6</v>
      </c>
      <c r="B4" s="10">
        <v>0.4634724917879175</v>
      </c>
      <c r="C4" s="9">
        <v>2.4844557675684804</v>
      </c>
      <c r="D4" s="2" t="e">
        <v>#N/A</v>
      </c>
      <c r="E4" s="2" t="s">
        <v>35</v>
      </c>
      <c r="F4" s="2"/>
    </row>
    <row r="5" spans="1:11" x14ac:dyDescent="0.25">
      <c r="A5" s="6" t="s">
        <v>7</v>
      </c>
      <c r="B5" s="9">
        <v>3.8872679986078311</v>
      </c>
      <c r="C5" s="6">
        <v>9</v>
      </c>
      <c r="D5" s="2" t="e">
        <v>#N/A</v>
      </c>
      <c r="E5" s="2" t="s">
        <v>8</v>
      </c>
      <c r="F5" s="2"/>
    </row>
    <row r="6" spans="1:11" x14ac:dyDescent="0.25">
      <c r="A6" s="6" t="s">
        <v>9</v>
      </c>
      <c r="B6" s="9">
        <v>47.988482517628043</v>
      </c>
      <c r="C6" s="9">
        <v>55.552684149038583</v>
      </c>
      <c r="D6" s="2" t="e">
        <v>#N/A</v>
      </c>
      <c r="E6" s="2" t="s">
        <v>3</v>
      </c>
      <c r="F6" s="2"/>
      <c r="K6" s="1" t="s">
        <v>0</v>
      </c>
    </row>
    <row r="8" spans="1:11" ht="25" x14ac:dyDescent="0.35">
      <c r="A8" s="6" t="s">
        <v>1</v>
      </c>
      <c r="B8" s="6" t="s">
        <v>32</v>
      </c>
      <c r="C8" s="6" t="s">
        <v>33</v>
      </c>
    </row>
    <row r="9" spans="1:11" x14ac:dyDescent="0.25">
      <c r="A9" s="6" t="s">
        <v>31</v>
      </c>
      <c r="B9" s="6" t="s">
        <v>29</v>
      </c>
      <c r="C9" s="6" t="s">
        <v>30</v>
      </c>
    </row>
    <row r="10" spans="1:11" ht="23" x14ac:dyDescent="0.3">
      <c r="A10" s="6">
        <v>30.67</v>
      </c>
      <c r="B10" s="8">
        <v>58.8</v>
      </c>
      <c r="C10" s="9">
        <v>7.1070000000000002</v>
      </c>
    </row>
    <row r="11" spans="1:11" ht="23" x14ac:dyDescent="0.3">
      <c r="A11" s="6">
        <v>28.28</v>
      </c>
      <c r="B11" s="8">
        <v>65.2</v>
      </c>
      <c r="C11" s="9">
        <v>6.3730000000000002</v>
      </c>
    </row>
    <row r="12" spans="1:11" ht="23" x14ac:dyDescent="0.3">
      <c r="A12" s="6">
        <v>28.91</v>
      </c>
      <c r="B12" s="8">
        <v>70.900000000000006</v>
      </c>
      <c r="C12" s="9">
        <v>6.7960000000000003</v>
      </c>
    </row>
    <row r="13" spans="1:11" ht="23" x14ac:dyDescent="0.3">
      <c r="A13" s="6">
        <v>29.94</v>
      </c>
      <c r="B13" s="8">
        <v>77.400000000000006</v>
      </c>
      <c r="C13" s="9">
        <v>9.2080000000000002</v>
      </c>
    </row>
    <row r="14" spans="1:11" ht="23" x14ac:dyDescent="0.3">
      <c r="A14" s="6">
        <v>30.82</v>
      </c>
      <c r="B14" s="8">
        <v>79.3</v>
      </c>
      <c r="C14" s="9">
        <v>14.792</v>
      </c>
    </row>
    <row r="15" spans="1:11" ht="23" x14ac:dyDescent="0.3">
      <c r="A15" s="6">
        <v>38.979999999999997</v>
      </c>
      <c r="B15" s="8">
        <v>81</v>
      </c>
      <c r="C15" s="9">
        <v>14.564</v>
      </c>
    </row>
    <row r="16" spans="1:11" ht="23" x14ac:dyDescent="0.3">
      <c r="A16" s="6">
        <v>35.020000000000003</v>
      </c>
      <c r="B16" s="8">
        <v>71.900000000000006</v>
      </c>
      <c r="C16" s="9">
        <v>11.964</v>
      </c>
    </row>
    <row r="17" spans="1:3" ht="23" x14ac:dyDescent="0.3">
      <c r="A17" s="6">
        <v>30.6</v>
      </c>
      <c r="B17" s="8">
        <v>63.9</v>
      </c>
      <c r="C17" s="9">
        <v>13.526</v>
      </c>
    </row>
    <row r="18" spans="1:3" ht="23" x14ac:dyDescent="0.3">
      <c r="A18" s="6">
        <v>32.11</v>
      </c>
      <c r="B18" s="8">
        <v>54.5</v>
      </c>
      <c r="C18" s="9">
        <v>12.656000000000001</v>
      </c>
    </row>
    <row r="19" spans="1:3" ht="23" x14ac:dyDescent="0.3">
      <c r="A19" s="6">
        <v>32.86</v>
      </c>
      <c r="B19" s="8">
        <v>39.5</v>
      </c>
      <c r="C19" s="9">
        <v>14.119</v>
      </c>
    </row>
    <row r="20" spans="1:3" ht="23" x14ac:dyDescent="0.3">
      <c r="A20" s="6">
        <v>35.42</v>
      </c>
      <c r="B20" s="8">
        <v>44.5</v>
      </c>
      <c r="C20" s="9">
        <v>16.690999999999999</v>
      </c>
    </row>
    <row r="21" spans="1:3" ht="23" x14ac:dyDescent="0.3">
      <c r="A21" s="6">
        <v>31.25</v>
      </c>
      <c r="B21" s="8">
        <v>43.6</v>
      </c>
      <c r="C21" s="9">
        <v>14.571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B0F0"/>
  </sheetPr>
  <dimension ref="A1:K22"/>
  <sheetViews>
    <sheetView tabSelected="1" zoomScale="115" zoomScaleNormal="115" zoomScalePageLayoutView="115" workbookViewId="0">
      <selection activeCell="G2" sqref="G2"/>
    </sheetView>
  </sheetViews>
  <sheetFormatPr baseColWidth="10" defaultColWidth="8.83203125" defaultRowHeight="21" x14ac:dyDescent="0.25"/>
  <cols>
    <col min="1" max="3" width="27.6640625" style="6" customWidth="1"/>
    <col min="4" max="4" width="17.5" bestFit="1" customWidth="1"/>
    <col min="5" max="5" width="19.5" customWidth="1"/>
    <col min="7" max="7" width="11.5" customWidth="1"/>
    <col min="8" max="8" width="9.83203125" bestFit="1" customWidth="1"/>
    <col min="9" max="9" width="10.33203125" bestFit="1" customWidth="1"/>
  </cols>
  <sheetData>
    <row r="1" spans="1:11" ht="26" thickBot="1" x14ac:dyDescent="0.4">
      <c r="B1" s="6" t="s">
        <v>40</v>
      </c>
      <c r="C1" s="6" t="s">
        <v>39</v>
      </c>
      <c r="D1" s="6" t="s">
        <v>38</v>
      </c>
      <c r="G1" s="6" t="s">
        <v>40</v>
      </c>
      <c r="H1" s="6" t="s">
        <v>39</v>
      </c>
      <c r="I1" s="6" t="s">
        <v>38</v>
      </c>
    </row>
    <row r="2" spans="1:11" ht="22" thickTop="1" x14ac:dyDescent="0.25">
      <c r="A2" s="17" t="s">
        <v>34</v>
      </c>
      <c r="B2" s="33">
        <f t="array" ref="B2:D6">LINEST(A10:A21,B10:C21,TRUE,TRUE)</f>
        <v>0.61348794279489627</v>
      </c>
      <c r="C2" s="30">
        <v>4.870424615443824E-2</v>
      </c>
      <c r="D2" s="18">
        <v>21.74725210910109</v>
      </c>
      <c r="E2" s="19" t="s">
        <v>4</v>
      </c>
      <c r="G2" s="43">
        <f>B2</f>
        <v>0.61348794279489627</v>
      </c>
      <c r="H2" s="30">
        <v>0.05</v>
      </c>
      <c r="I2" s="44">
        <f>D2</f>
        <v>21.74725210910109</v>
      </c>
      <c r="K2" t="s">
        <v>0</v>
      </c>
    </row>
    <row r="3" spans="1:11" x14ac:dyDescent="0.25">
      <c r="A3" s="20" t="s">
        <v>5</v>
      </c>
      <c r="B3" s="12">
        <v>0.22005779283730761</v>
      </c>
      <c r="C3" s="12">
        <v>5.4357827262875316E-2</v>
      </c>
      <c r="D3" s="13">
        <v>4.9288737807629719</v>
      </c>
      <c r="E3" s="21"/>
      <c r="F3" s="2"/>
      <c r="G3" s="36"/>
      <c r="H3" s="37"/>
      <c r="I3" s="38"/>
    </row>
    <row r="4" spans="1:11" ht="24" x14ac:dyDescent="0.25">
      <c r="A4" s="22" t="s">
        <v>6</v>
      </c>
      <c r="B4" s="16">
        <v>0.4634724917879175</v>
      </c>
      <c r="C4" s="12">
        <v>2.4844557675684804</v>
      </c>
      <c r="D4" s="14" t="e">
        <v>#N/A</v>
      </c>
      <c r="E4" s="21" t="s">
        <v>35</v>
      </c>
      <c r="F4" s="2"/>
      <c r="G4" s="39"/>
      <c r="H4" s="37"/>
      <c r="I4" s="38"/>
    </row>
    <row r="5" spans="1:11" x14ac:dyDescent="0.25">
      <c r="A5" s="22" t="s">
        <v>7</v>
      </c>
      <c r="B5" s="12">
        <v>3.8872679986078311</v>
      </c>
      <c r="C5" s="15">
        <v>9</v>
      </c>
      <c r="D5" s="14" t="e">
        <v>#N/A</v>
      </c>
      <c r="E5" s="21" t="s">
        <v>8</v>
      </c>
      <c r="F5" s="2"/>
      <c r="G5" s="45" t="s">
        <v>41</v>
      </c>
      <c r="H5" s="46"/>
      <c r="I5" s="47">
        <f>CORREL(A10:A21,H10:H21)</f>
        <v>0.6807607371170723</v>
      </c>
    </row>
    <row r="6" spans="1:11" ht="26" thickBot="1" x14ac:dyDescent="0.4">
      <c r="A6" s="23" t="s">
        <v>9</v>
      </c>
      <c r="B6" s="24">
        <v>47.988482517628043</v>
      </c>
      <c r="C6" s="24">
        <v>55.552684149038583</v>
      </c>
      <c r="D6" s="25" t="e">
        <v>#N/A</v>
      </c>
      <c r="E6" s="26" t="s">
        <v>3</v>
      </c>
      <c r="F6" s="29"/>
      <c r="G6" s="39"/>
      <c r="H6" s="37"/>
      <c r="I6" s="38"/>
      <c r="K6" s="1" t="s">
        <v>0</v>
      </c>
    </row>
    <row r="7" spans="1:11" ht="23" thickTop="1" thickBot="1" x14ac:dyDescent="0.3">
      <c r="C7" s="34" t="s">
        <v>41</v>
      </c>
      <c r="D7" s="35">
        <f>CORREL(A10:A21,D10:D21)</f>
        <v>0.68078814016396971</v>
      </c>
      <c r="G7" s="22"/>
      <c r="H7" s="22" t="s">
        <v>42</v>
      </c>
      <c r="I7" s="38"/>
    </row>
    <row r="8" spans="1:11" ht="26" thickTop="1" x14ac:dyDescent="0.35">
      <c r="A8" s="6" t="s">
        <v>1</v>
      </c>
      <c r="B8" s="6" t="s">
        <v>32</v>
      </c>
      <c r="C8" s="6" t="s">
        <v>33</v>
      </c>
      <c r="D8" s="6" t="s">
        <v>36</v>
      </c>
      <c r="E8" s="5"/>
      <c r="G8" s="22"/>
      <c r="H8" s="15" t="s">
        <v>10</v>
      </c>
      <c r="I8" s="38"/>
    </row>
    <row r="9" spans="1:11" x14ac:dyDescent="0.25">
      <c r="A9" s="6" t="s">
        <v>31</v>
      </c>
      <c r="B9" s="6" t="s">
        <v>29</v>
      </c>
      <c r="C9" s="6" t="s">
        <v>30</v>
      </c>
      <c r="D9" s="6" t="s">
        <v>37</v>
      </c>
      <c r="E9" s="6" t="s">
        <v>2</v>
      </c>
      <c r="G9" s="22"/>
      <c r="H9" s="15" t="s">
        <v>43</v>
      </c>
      <c r="I9" s="38"/>
    </row>
    <row r="10" spans="1:11" ht="23" x14ac:dyDescent="0.3">
      <c r="A10" s="11">
        <v>30.67</v>
      </c>
      <c r="B10" s="31">
        <v>58.8</v>
      </c>
      <c r="C10" s="32">
        <v>7.1070000000000002</v>
      </c>
      <c r="D10" s="27">
        <f>$D$2+$C$2*B10+$B$2*C10</f>
        <v>28.971120592425386</v>
      </c>
      <c r="E10" s="28">
        <f>A10-D10</f>
        <v>1.6988794075746156</v>
      </c>
      <c r="G10" s="39"/>
      <c r="H10" s="42">
        <f>$I$2+$H$2*B10+$G$2*C10</f>
        <v>29.047310918544419</v>
      </c>
      <c r="I10" s="38"/>
    </row>
    <row r="11" spans="1:11" ht="23" x14ac:dyDescent="0.3">
      <c r="A11" s="11">
        <v>28.28</v>
      </c>
      <c r="B11" s="31">
        <v>65.2</v>
      </c>
      <c r="C11" s="32">
        <v>6.3730000000000002</v>
      </c>
      <c r="D11" s="27">
        <f t="shared" ref="D11:D21" si="0">$D$2+$C$2*B11+$B$2*C11</f>
        <v>28.832527617802338</v>
      </c>
      <c r="E11" s="28">
        <f t="shared" ref="E11:E21" si="1">A11-D11</f>
        <v>-0.55252761780233683</v>
      </c>
      <c r="G11" s="39"/>
      <c r="H11" s="42">
        <f t="shared" ref="H11:H21" si="2">$I$2+$H$2*B11+$G$2*C11</f>
        <v>28.917010768532965</v>
      </c>
      <c r="I11" s="38"/>
    </row>
    <row r="12" spans="1:11" ht="23" x14ac:dyDescent="0.3">
      <c r="A12" s="11">
        <v>28.91</v>
      </c>
      <c r="B12" s="31">
        <v>70.900000000000006</v>
      </c>
      <c r="C12" s="32">
        <v>6.7960000000000003</v>
      </c>
      <c r="D12" s="27">
        <f t="shared" si="0"/>
        <v>29.369647220684879</v>
      </c>
      <c r="E12" s="28">
        <f t="shared" si="1"/>
        <v>-0.45964722068487873</v>
      </c>
      <c r="G12" s="39"/>
      <c r="H12" s="42">
        <f t="shared" si="2"/>
        <v>29.461516168335208</v>
      </c>
      <c r="I12" s="38"/>
    </row>
    <row r="13" spans="1:11" ht="23" x14ac:dyDescent="0.3">
      <c r="A13" s="11">
        <v>29.94</v>
      </c>
      <c r="B13" s="31">
        <v>77.400000000000006</v>
      </c>
      <c r="C13" s="32">
        <v>9.2080000000000002</v>
      </c>
      <c r="D13" s="27">
        <f t="shared" si="0"/>
        <v>31.165957738710016</v>
      </c>
      <c r="E13" s="28">
        <f t="shared" si="1"/>
        <v>-1.2259577387100151</v>
      </c>
      <c r="G13" s="39"/>
      <c r="H13" s="42">
        <f t="shared" si="2"/>
        <v>31.266249086356495</v>
      </c>
      <c r="I13" s="38"/>
    </row>
    <row r="14" spans="1:11" ht="23" x14ac:dyDescent="0.3">
      <c r="A14" s="11">
        <v>30.82</v>
      </c>
      <c r="B14" s="31">
        <v>79.3</v>
      </c>
      <c r="C14" s="32">
        <v>14.792</v>
      </c>
      <c r="D14" s="27">
        <f t="shared" si="0"/>
        <v>34.684212478970146</v>
      </c>
      <c r="E14" s="28">
        <f t="shared" si="1"/>
        <v>-3.8642124789701455</v>
      </c>
      <c r="G14" s="39"/>
      <c r="H14" s="42">
        <f t="shared" si="2"/>
        <v>34.786965758923195</v>
      </c>
      <c r="I14" s="38"/>
    </row>
    <row r="15" spans="1:11" ht="23" x14ac:dyDescent="0.3">
      <c r="A15" s="11">
        <v>38.979999999999997</v>
      </c>
      <c r="B15" s="31">
        <v>81</v>
      </c>
      <c r="C15" s="32">
        <v>14.564</v>
      </c>
      <c r="D15" s="27">
        <f t="shared" si="0"/>
        <v>34.627134446475452</v>
      </c>
      <c r="E15" s="28">
        <f t="shared" si="1"/>
        <v>4.3528655535245449</v>
      </c>
      <c r="G15" s="39"/>
      <c r="H15" s="42">
        <f t="shared" si="2"/>
        <v>34.732090507965964</v>
      </c>
      <c r="I15" s="38"/>
    </row>
    <row r="16" spans="1:11" ht="23" x14ac:dyDescent="0.3">
      <c r="A16" s="11">
        <v>35.020000000000003</v>
      </c>
      <c r="B16" s="31">
        <v>71.900000000000006</v>
      </c>
      <c r="C16" s="32">
        <v>11.964</v>
      </c>
      <c r="D16" s="27">
        <f t="shared" si="0"/>
        <v>32.588857155203335</v>
      </c>
      <c r="E16" s="28">
        <f t="shared" si="1"/>
        <v>2.4311428447966676</v>
      </c>
      <c r="G16" s="39"/>
      <c r="H16" s="42">
        <f t="shared" si="2"/>
        <v>32.68202185669923</v>
      </c>
      <c r="I16" s="38"/>
    </row>
    <row r="17" spans="1:9" ht="23" x14ac:dyDescent="0.3">
      <c r="A17" s="11">
        <v>30.6</v>
      </c>
      <c r="B17" s="31">
        <v>63.9</v>
      </c>
      <c r="C17" s="32">
        <v>13.526</v>
      </c>
      <c r="D17" s="27">
        <f t="shared" si="0"/>
        <v>33.157491352613462</v>
      </c>
      <c r="E17" s="28">
        <f t="shared" si="1"/>
        <v>-2.5574913526134608</v>
      </c>
      <c r="G17" s="39"/>
      <c r="H17" s="42">
        <f t="shared" si="2"/>
        <v>33.240290023344855</v>
      </c>
      <c r="I17" s="38"/>
    </row>
    <row r="18" spans="1:9" ht="23" x14ac:dyDescent="0.3">
      <c r="A18" s="11">
        <v>32.11</v>
      </c>
      <c r="B18" s="31">
        <v>54.5</v>
      </c>
      <c r="C18" s="32">
        <v>12.656000000000001</v>
      </c>
      <c r="D18" s="27">
        <f t="shared" si="0"/>
        <v>32.165936928530186</v>
      </c>
      <c r="E18" s="28">
        <f t="shared" si="1"/>
        <v>-5.5936928530186947E-2</v>
      </c>
      <c r="G18" s="39"/>
      <c r="H18" s="42">
        <f t="shared" si="2"/>
        <v>32.236555513113302</v>
      </c>
      <c r="I18" s="38"/>
    </row>
    <row r="19" spans="1:9" ht="23" x14ac:dyDescent="0.3">
      <c r="A19" s="11">
        <v>32.86</v>
      </c>
      <c r="B19" s="31">
        <v>39.5</v>
      </c>
      <c r="C19" s="32">
        <v>14.119</v>
      </c>
      <c r="D19" s="27">
        <f t="shared" si="0"/>
        <v>32.332906096522542</v>
      </c>
      <c r="E19" s="28">
        <f t="shared" si="1"/>
        <v>0.5270939034774571</v>
      </c>
      <c r="G19" s="39"/>
      <c r="H19" s="42">
        <f t="shared" si="2"/>
        <v>32.38408837342223</v>
      </c>
      <c r="I19" s="38"/>
    </row>
    <row r="20" spans="1:9" ht="23" x14ac:dyDescent="0.3">
      <c r="A20" s="11">
        <v>35.42</v>
      </c>
      <c r="B20" s="31">
        <v>44.5</v>
      </c>
      <c r="C20" s="32">
        <v>16.690999999999999</v>
      </c>
      <c r="D20" s="27">
        <f t="shared" si="0"/>
        <v>34.154318316163206</v>
      </c>
      <c r="E20" s="28">
        <f t="shared" si="1"/>
        <v>1.2656816838367959</v>
      </c>
      <c r="G20" s="39"/>
      <c r="H20" s="42">
        <f t="shared" si="2"/>
        <v>34.211979362290705</v>
      </c>
      <c r="I20" s="38"/>
    </row>
    <row r="21" spans="1:9" ht="24" thickBot="1" x14ac:dyDescent="0.35">
      <c r="A21" s="11">
        <v>31.25</v>
      </c>
      <c r="B21" s="31">
        <v>43.6</v>
      </c>
      <c r="C21" s="32">
        <v>14.571</v>
      </c>
      <c r="D21" s="27">
        <f t="shared" si="0"/>
        <v>32.809890055899032</v>
      </c>
      <c r="E21" s="28">
        <f t="shared" si="1"/>
        <v>-1.5598900558990323</v>
      </c>
      <c r="G21" s="40"/>
      <c r="H21" s="42">
        <f t="shared" si="2"/>
        <v>32.866384923565519</v>
      </c>
      <c r="I21" s="41"/>
    </row>
    <row r="22" spans="1:9" ht="22" thickTop="1" x14ac:dyDescent="0.25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39997558519241921"/>
  </sheetPr>
  <dimension ref="A1:AM36"/>
  <sheetViews>
    <sheetView topLeftCell="N11" zoomScale="69" workbookViewId="0">
      <selection activeCell="AF31" sqref="AD31:AF31"/>
    </sheetView>
  </sheetViews>
  <sheetFormatPr baseColWidth="10" defaultColWidth="8.83203125" defaultRowHeight="21" x14ac:dyDescent="0.25"/>
  <cols>
    <col min="1" max="3" width="27.6640625" style="6" customWidth="1"/>
    <col min="4" max="4" width="17.5" bestFit="1" customWidth="1"/>
    <col min="5" max="5" width="19.5" customWidth="1"/>
    <col min="9" max="10" width="8.83203125" style="4"/>
    <col min="26" max="26" width="9.83203125" bestFit="1" customWidth="1"/>
    <col min="27" max="27" width="12.83203125" bestFit="1" customWidth="1"/>
    <col min="28" max="28" width="11.33203125" bestFit="1" customWidth="1"/>
    <col min="36" max="36" width="17.6640625" bestFit="1" customWidth="1"/>
  </cols>
  <sheetData>
    <row r="1" spans="1:32" ht="26" thickBot="1" x14ac:dyDescent="0.4">
      <c r="B1" s="6" t="s">
        <v>40</v>
      </c>
      <c r="C1" s="6" t="s">
        <v>39</v>
      </c>
      <c r="D1" s="6" t="s">
        <v>38</v>
      </c>
    </row>
    <row r="2" spans="1:32" ht="22" thickTop="1" x14ac:dyDescent="0.25">
      <c r="A2" s="17" t="s">
        <v>34</v>
      </c>
      <c r="B2" s="33">
        <f t="array" ref="B2:D6">LINEST(A10:A21,B10:C21,TRUE,TRUE)</f>
        <v>0.61348794279489627</v>
      </c>
      <c r="C2" s="30">
        <v>4.870424615443824E-2</v>
      </c>
      <c r="D2" s="18">
        <v>21.74725210910109</v>
      </c>
      <c r="E2" s="19" t="s">
        <v>4</v>
      </c>
      <c r="H2" t="s">
        <v>0</v>
      </c>
      <c r="I2" s="4">
        <v>3.9357984959583474</v>
      </c>
      <c r="J2" s="4">
        <v>-3.6940365633008926E-2</v>
      </c>
      <c r="K2">
        <v>-0.12998684768188531</v>
      </c>
      <c r="M2">
        <f>SQRT(I2)*$C$4</f>
        <v>4.9288737807629843</v>
      </c>
      <c r="N2" t="e">
        <f t="shared" ref="N2:N4" si="0">SQRT(J2)*$C$4</f>
        <v>#NUM!</v>
      </c>
      <c r="O2" t="e">
        <f t="shared" ref="O2:O4" si="1">SQRT(K2)*$C$4</f>
        <v>#NUM!</v>
      </c>
    </row>
    <row r="3" spans="1:32" x14ac:dyDescent="0.25">
      <c r="A3" s="20" t="s">
        <v>5</v>
      </c>
      <c r="B3" s="12">
        <v>0.22005779283730761</v>
      </c>
      <c r="C3" s="12">
        <v>5.4357827262875316E-2</v>
      </c>
      <c r="D3" s="13">
        <v>4.9288737807629719</v>
      </c>
      <c r="E3" s="21"/>
      <c r="F3" s="2"/>
      <c r="I3" s="4">
        <v>-3.694036563300894E-2</v>
      </c>
      <c r="J3" s="4">
        <v>4.7869802998754983E-4</v>
      </c>
      <c r="K3">
        <v>5.9017550479009294E-4</v>
      </c>
      <c r="M3" t="e">
        <f t="shared" ref="M3:M4" si="2">SQRT(I3)*$C$4</f>
        <v>#NUM!</v>
      </c>
      <c r="N3">
        <f t="shared" si="0"/>
        <v>5.4357827262875358E-2</v>
      </c>
      <c r="O3">
        <f t="shared" si="1"/>
        <v>6.0356195861737197E-2</v>
      </c>
    </row>
    <row r="4" spans="1:32" ht="24" x14ac:dyDescent="0.25">
      <c r="A4" s="22" t="s">
        <v>6</v>
      </c>
      <c r="B4" s="16">
        <v>0.4634724917879175</v>
      </c>
      <c r="C4" s="12">
        <v>2.4844557675684804</v>
      </c>
      <c r="D4" s="14" t="e">
        <v>#N/A</v>
      </c>
      <c r="E4" s="21" t="s">
        <v>35</v>
      </c>
      <c r="F4" s="2"/>
      <c r="I4" s="4">
        <v>-0.1299868476818852</v>
      </c>
      <c r="J4" s="4">
        <v>5.901755047900912E-4</v>
      </c>
      <c r="K4">
        <v>7.8453255026632498E-3</v>
      </c>
      <c r="M4" t="e">
        <f t="shared" si="2"/>
        <v>#NUM!</v>
      </c>
      <c r="N4">
        <f t="shared" si="0"/>
        <v>6.0356195861737114E-2</v>
      </c>
      <c r="O4">
        <f t="shared" si="1"/>
        <v>0.22005779283730822</v>
      </c>
    </row>
    <row r="5" spans="1:32" x14ac:dyDescent="0.25">
      <c r="A5" s="22" t="s">
        <v>7</v>
      </c>
      <c r="B5" s="12">
        <v>3.8872679986078311</v>
      </c>
      <c r="C5" s="15">
        <v>9</v>
      </c>
      <c r="D5" s="14" t="e">
        <v>#N/A</v>
      </c>
      <c r="E5" s="21" t="s">
        <v>8</v>
      </c>
      <c r="F5" s="2"/>
    </row>
    <row r="6" spans="1:32" ht="26" thickBot="1" x14ac:dyDescent="0.4">
      <c r="A6" s="23" t="s">
        <v>9</v>
      </c>
      <c r="B6" s="24">
        <v>47.988482517628043</v>
      </c>
      <c r="C6" s="24">
        <v>55.552684149038583</v>
      </c>
      <c r="D6" s="25" t="e">
        <v>#N/A</v>
      </c>
      <c r="E6" s="26" t="s">
        <v>3</v>
      </c>
      <c r="F6" s="29"/>
      <c r="H6" s="1" t="s">
        <v>0</v>
      </c>
      <c r="I6" s="48"/>
      <c r="J6" s="48"/>
    </row>
    <row r="7" spans="1:32" ht="23" thickTop="1" thickBot="1" x14ac:dyDescent="0.3">
      <c r="C7" s="34" t="s">
        <v>41</v>
      </c>
      <c r="D7" s="35">
        <f>CORREL(A10:A21,D10:D21)</f>
        <v>0.68078814016396971</v>
      </c>
      <c r="E7" s="95">
        <f>D7*D7</f>
        <v>0.46347249178791688</v>
      </c>
    </row>
    <row r="8" spans="1:32" ht="38" thickTop="1" x14ac:dyDescent="0.35">
      <c r="A8" s="6" t="s">
        <v>1</v>
      </c>
      <c r="B8" s="6" t="s">
        <v>32</v>
      </c>
      <c r="C8" s="6" t="s">
        <v>33</v>
      </c>
      <c r="D8" s="6" t="s">
        <v>36</v>
      </c>
      <c r="E8" s="9">
        <f>AVERAGE(D10:D21)</f>
        <v>32.071666666666665</v>
      </c>
      <c r="F8" s="2">
        <f>SUM(F10:F21)</f>
        <v>47.988482517628007</v>
      </c>
      <c r="H8" s="65" t="s">
        <v>1</v>
      </c>
      <c r="I8" s="66"/>
      <c r="J8" s="66"/>
      <c r="K8" s="65" t="s">
        <v>44</v>
      </c>
      <c r="L8" s="65"/>
      <c r="M8" s="65"/>
      <c r="N8" s="65" t="s">
        <v>45</v>
      </c>
    </row>
    <row r="9" spans="1:32" ht="22" thickBot="1" x14ac:dyDescent="0.3">
      <c r="A9" s="6" t="s">
        <v>31</v>
      </c>
      <c r="B9" s="6" t="s">
        <v>29</v>
      </c>
      <c r="C9" s="6" t="s">
        <v>30</v>
      </c>
      <c r="D9" s="6" t="s">
        <v>37</v>
      </c>
      <c r="E9" s="6" t="s">
        <v>2</v>
      </c>
      <c r="F9" s="2"/>
    </row>
    <row r="10" spans="1:32" ht="26" thickTop="1" x14ac:dyDescent="0.35">
      <c r="A10" s="11">
        <v>30.67</v>
      </c>
      <c r="B10" s="31">
        <v>58.8</v>
      </c>
      <c r="C10" s="32">
        <v>7.1070000000000002</v>
      </c>
      <c r="D10" s="27">
        <f>$D$2+$C$2*B10+$B$2*C10</f>
        <v>28.971120592425386</v>
      </c>
      <c r="E10" s="28">
        <f>A10-D10</f>
        <v>1.6988794075746156</v>
      </c>
      <c r="F10" s="2">
        <f>(D10-$E$8)^2</f>
        <v>9.6133859584930086</v>
      </c>
      <c r="H10" s="50">
        <v>30.67</v>
      </c>
      <c r="I10" s="49"/>
      <c r="J10" s="53">
        <v>1</v>
      </c>
      <c r="K10" s="54">
        <v>58.8</v>
      </c>
      <c r="L10" s="55">
        <v>7.1070000000000002</v>
      </c>
      <c r="N10" s="62" t="s">
        <v>38</v>
      </c>
    </row>
    <row r="11" spans="1:32" ht="25" x14ac:dyDescent="0.35">
      <c r="A11" s="11">
        <v>28.28</v>
      </c>
      <c r="B11" s="31">
        <v>65.2</v>
      </c>
      <c r="C11" s="32">
        <v>6.3730000000000002</v>
      </c>
      <c r="D11" s="27">
        <f t="shared" ref="D11:D21" si="3">$D$2+$C$2*B11+$B$2*C11</f>
        <v>28.832527617802338</v>
      </c>
      <c r="E11" s="28">
        <f t="shared" ref="E11:E21" si="4">A11-D11</f>
        <v>-0.55252761780233683</v>
      </c>
      <c r="F11" s="2">
        <f t="shared" ref="F11:F21" si="5">(D11-$E$8)^2</f>
        <v>10.492021777877699</v>
      </c>
      <c r="H11" s="51">
        <v>28.28</v>
      </c>
      <c r="I11" s="49"/>
      <c r="J11" s="56">
        <v>1</v>
      </c>
      <c r="K11" s="57">
        <v>65.2</v>
      </c>
      <c r="L11" s="58">
        <v>6.3730000000000002</v>
      </c>
      <c r="N11" s="63" t="s">
        <v>39</v>
      </c>
      <c r="AF11" s="1" t="e">
        <f>AF24:AG26</f>
        <v>#VALUE!</v>
      </c>
    </row>
    <row r="12" spans="1:32" ht="26" thickBot="1" x14ac:dyDescent="0.4">
      <c r="A12" s="11">
        <v>28.91</v>
      </c>
      <c r="B12" s="31">
        <v>70.900000000000006</v>
      </c>
      <c r="C12" s="32">
        <v>6.7960000000000003</v>
      </c>
      <c r="D12" s="27">
        <f t="shared" si="3"/>
        <v>29.369647220684879</v>
      </c>
      <c r="E12" s="28">
        <f t="shared" si="4"/>
        <v>-0.45964722068487873</v>
      </c>
      <c r="F12" s="2">
        <f t="shared" si="5"/>
        <v>7.3009090864637205</v>
      </c>
      <c r="H12" s="51">
        <v>28.91</v>
      </c>
      <c r="I12" s="49"/>
      <c r="J12" s="56">
        <v>1</v>
      </c>
      <c r="K12" s="57">
        <v>70.900000000000006</v>
      </c>
      <c r="L12" s="58">
        <v>6.7960000000000003</v>
      </c>
      <c r="N12" s="64" t="s">
        <v>40</v>
      </c>
    </row>
    <row r="13" spans="1:32" ht="24" thickTop="1" x14ac:dyDescent="0.3">
      <c r="A13" s="11">
        <v>29.94</v>
      </c>
      <c r="B13" s="31">
        <v>77.400000000000006</v>
      </c>
      <c r="C13" s="32">
        <v>9.2080000000000002</v>
      </c>
      <c r="D13" s="27">
        <f t="shared" si="3"/>
        <v>31.165957738710016</v>
      </c>
      <c r="E13" s="28">
        <f t="shared" si="4"/>
        <v>-1.2259577387100151</v>
      </c>
      <c r="F13" s="2">
        <f t="shared" si="5"/>
        <v>0.82030866218038245</v>
      </c>
      <c r="H13" s="51">
        <v>29.94</v>
      </c>
      <c r="I13" s="49"/>
      <c r="J13" s="56">
        <v>1</v>
      </c>
      <c r="K13" s="57">
        <v>77.400000000000006</v>
      </c>
      <c r="L13" s="58">
        <v>9.2080000000000002</v>
      </c>
    </row>
    <row r="14" spans="1:32" ht="23" x14ac:dyDescent="0.3">
      <c r="A14" s="11">
        <v>30.82</v>
      </c>
      <c r="B14" s="31">
        <v>79.3</v>
      </c>
      <c r="C14" s="32">
        <v>14.792</v>
      </c>
      <c r="D14" s="27">
        <f t="shared" si="3"/>
        <v>34.684212478970146</v>
      </c>
      <c r="E14" s="28">
        <f t="shared" si="4"/>
        <v>-3.8642124789701455</v>
      </c>
      <c r="F14" s="2">
        <f t="shared" si="5"/>
        <v>6.8253956213844518</v>
      </c>
      <c r="H14" s="51">
        <v>30.82</v>
      </c>
      <c r="I14" s="49"/>
      <c r="J14" s="56">
        <v>1</v>
      </c>
      <c r="K14" s="57">
        <v>79.3</v>
      </c>
      <c r="L14" s="58">
        <v>14.792</v>
      </c>
    </row>
    <row r="15" spans="1:32" ht="23" x14ac:dyDescent="0.3">
      <c r="A15" s="11">
        <v>38.979999999999997</v>
      </c>
      <c r="B15" s="31">
        <v>81</v>
      </c>
      <c r="C15" s="32">
        <v>14.564</v>
      </c>
      <c r="D15" s="27">
        <f t="shared" si="3"/>
        <v>34.627134446475452</v>
      </c>
      <c r="E15" s="28">
        <f t="shared" si="4"/>
        <v>4.3528655535245449</v>
      </c>
      <c r="F15" s="2">
        <f t="shared" si="5"/>
        <v>6.5304155736408491</v>
      </c>
      <c r="H15" s="51">
        <v>38.979999999999997</v>
      </c>
      <c r="I15" s="49"/>
      <c r="J15" s="56">
        <v>1</v>
      </c>
      <c r="K15" s="57">
        <v>81</v>
      </c>
      <c r="L15" s="58">
        <v>14.564</v>
      </c>
    </row>
    <row r="16" spans="1:32" ht="23" x14ac:dyDescent="0.3">
      <c r="A16" s="11">
        <v>35.020000000000003</v>
      </c>
      <c r="B16" s="31">
        <v>71.900000000000006</v>
      </c>
      <c r="C16" s="32">
        <v>11.964</v>
      </c>
      <c r="D16" s="27">
        <f t="shared" si="3"/>
        <v>32.588857155203335</v>
      </c>
      <c r="E16" s="28">
        <f t="shared" si="4"/>
        <v>2.4311428447966676</v>
      </c>
      <c r="F16" s="2">
        <f t="shared" si="5"/>
        <v>0.26748600143279944</v>
      </c>
      <c r="H16" s="51">
        <v>35.020000000000003</v>
      </c>
      <c r="I16" s="49"/>
      <c r="J16" s="56">
        <v>1</v>
      </c>
      <c r="K16" s="57">
        <v>71.900000000000006</v>
      </c>
      <c r="L16" s="58">
        <v>11.964</v>
      </c>
    </row>
    <row r="17" spans="1:39" ht="23" x14ac:dyDescent="0.3">
      <c r="A17" s="11">
        <v>30.6</v>
      </c>
      <c r="B17" s="31">
        <v>63.9</v>
      </c>
      <c r="C17" s="32">
        <v>13.526</v>
      </c>
      <c r="D17" s="27">
        <f t="shared" si="3"/>
        <v>33.157491352613462</v>
      </c>
      <c r="E17" s="28">
        <f t="shared" si="4"/>
        <v>-2.5574913526134608</v>
      </c>
      <c r="F17" s="2">
        <f t="shared" si="5"/>
        <v>1.17901524861146</v>
      </c>
      <c r="H17" s="51">
        <v>30.6</v>
      </c>
      <c r="I17" s="49"/>
      <c r="J17" s="56">
        <v>1</v>
      </c>
      <c r="K17" s="57">
        <v>63.9</v>
      </c>
      <c r="L17" s="58">
        <v>13.526</v>
      </c>
    </row>
    <row r="18" spans="1:39" ht="23" x14ac:dyDescent="0.3">
      <c r="A18" s="11">
        <v>32.11</v>
      </c>
      <c r="B18" s="31">
        <v>54.5</v>
      </c>
      <c r="C18" s="32">
        <v>12.656000000000001</v>
      </c>
      <c r="D18" s="27">
        <f t="shared" si="3"/>
        <v>32.165936928530186</v>
      </c>
      <c r="E18" s="28">
        <f t="shared" si="4"/>
        <v>-5.5936928530186947E-2</v>
      </c>
      <c r="F18" s="2">
        <f t="shared" si="5"/>
        <v>8.8868822718168108E-3</v>
      </c>
      <c r="H18" s="51">
        <v>32.11</v>
      </c>
      <c r="I18" s="49"/>
      <c r="J18" s="56">
        <v>1</v>
      </c>
      <c r="K18" s="57">
        <v>54.5</v>
      </c>
      <c r="L18" s="58">
        <v>12.656000000000001</v>
      </c>
    </row>
    <row r="19" spans="1:39" ht="23" x14ac:dyDescent="0.3">
      <c r="A19" s="11">
        <v>32.86</v>
      </c>
      <c r="B19" s="31">
        <v>39.5</v>
      </c>
      <c r="C19" s="32">
        <v>14.119</v>
      </c>
      <c r="D19" s="27">
        <f t="shared" si="3"/>
        <v>32.332906096522542</v>
      </c>
      <c r="E19" s="28">
        <f t="shared" si="4"/>
        <v>0.5270939034774571</v>
      </c>
      <c r="F19" s="2">
        <f t="shared" si="5"/>
        <v>6.8246039711423623E-2</v>
      </c>
      <c r="H19" s="51">
        <v>32.86</v>
      </c>
      <c r="I19" s="49"/>
      <c r="J19" s="56">
        <v>1</v>
      </c>
      <c r="K19" s="57">
        <v>39.5</v>
      </c>
      <c r="L19" s="58">
        <v>14.119</v>
      </c>
    </row>
    <row r="20" spans="1:39" ht="23" x14ac:dyDescent="0.3">
      <c r="A20" s="11">
        <v>35.42</v>
      </c>
      <c r="B20" s="31">
        <v>44.5</v>
      </c>
      <c r="C20" s="32">
        <v>16.690999999999999</v>
      </c>
      <c r="D20" s="27">
        <f t="shared" si="3"/>
        <v>34.154318316163206</v>
      </c>
      <c r="E20" s="28">
        <f t="shared" si="4"/>
        <v>1.2656816838367959</v>
      </c>
      <c r="F20" s="2">
        <f t="shared" si="5"/>
        <v>4.3374378931506605</v>
      </c>
      <c r="H20" s="51">
        <v>35.42</v>
      </c>
      <c r="I20" s="49"/>
      <c r="J20" s="56">
        <v>1</v>
      </c>
      <c r="K20" s="57">
        <v>44.5</v>
      </c>
      <c r="L20" s="58">
        <v>16.690999999999999</v>
      </c>
    </row>
    <row r="21" spans="1:39" ht="24" thickBot="1" x14ac:dyDescent="0.35">
      <c r="A21" s="11">
        <v>31.25</v>
      </c>
      <c r="B21" s="31">
        <v>43.6</v>
      </c>
      <c r="C21" s="32">
        <v>14.571</v>
      </c>
      <c r="D21" s="27">
        <f t="shared" si="3"/>
        <v>32.809890055899032</v>
      </c>
      <c r="E21" s="28">
        <f t="shared" si="4"/>
        <v>-1.5598900558990323</v>
      </c>
      <c r="F21" s="2">
        <f t="shared" si="5"/>
        <v>0.54497377240972267</v>
      </c>
      <c r="H21" s="52">
        <v>31.25</v>
      </c>
      <c r="I21" s="49"/>
      <c r="J21" s="59">
        <v>1</v>
      </c>
      <c r="K21" s="60">
        <v>43.6</v>
      </c>
      <c r="L21" s="61">
        <v>14.571</v>
      </c>
    </row>
    <row r="22" spans="1:39" ht="44" thickTop="1" x14ac:dyDescent="0.35">
      <c r="O22" s="65" t="s">
        <v>46</v>
      </c>
      <c r="W22" s="65" t="s">
        <v>44</v>
      </c>
      <c r="Y22" s="65" t="s">
        <v>47</v>
      </c>
      <c r="AA22" s="65" t="s">
        <v>48</v>
      </c>
      <c r="AD22" s="65" t="s">
        <v>49</v>
      </c>
      <c r="AG22" s="65" t="s">
        <v>50</v>
      </c>
      <c r="AJ22" s="65" t="s">
        <v>50</v>
      </c>
      <c r="AK22" s="65" t="s">
        <v>49</v>
      </c>
      <c r="AL22" s="65" t="s">
        <v>47</v>
      </c>
      <c r="AM22" s="65" t="s">
        <v>45</v>
      </c>
    </row>
    <row r="23" spans="1:39" ht="22" thickBot="1" x14ac:dyDescent="0.3"/>
    <row r="24" spans="1:39" ht="26" thickTop="1" x14ac:dyDescent="0.35">
      <c r="I24" s="53">
        <v>1</v>
      </c>
      <c r="J24" s="67">
        <v>1</v>
      </c>
      <c r="K24" s="67">
        <v>1</v>
      </c>
      <c r="L24" s="67">
        <v>1</v>
      </c>
      <c r="M24" s="67">
        <v>1</v>
      </c>
      <c r="N24" s="67">
        <v>1</v>
      </c>
      <c r="O24" s="67">
        <v>1</v>
      </c>
      <c r="P24" s="67">
        <v>1</v>
      </c>
      <c r="Q24" s="67">
        <v>1</v>
      </c>
      <c r="R24" s="67">
        <v>1</v>
      </c>
      <c r="S24" s="67">
        <v>1</v>
      </c>
      <c r="T24" s="68">
        <v>1</v>
      </c>
      <c r="V24" s="53">
        <v>1</v>
      </c>
      <c r="W24" s="54">
        <v>58.8</v>
      </c>
      <c r="X24" s="55">
        <v>7.1070000000000002</v>
      </c>
      <c r="Z24" s="76">
        <f t="array" ref="Z24:AB26">MMULT(I24:T26,V24:X35)</f>
        <v>12</v>
      </c>
      <c r="AA24" s="77">
        <v>750.5</v>
      </c>
      <c r="AB24" s="78">
        <v>142.36700000000002</v>
      </c>
      <c r="AD24" s="73">
        <f t="array" ref="AD24:AD26">MMULT(I24:T26,H10:H21)</f>
        <v>384.86</v>
      </c>
      <c r="AF24" s="88">
        <f t="array" ref="AF24:AH26">MINVERSE(Z24:AB26)</f>
        <v>3.9357984959583474</v>
      </c>
      <c r="AG24" s="18">
        <v>-3.6940365633008926E-2</v>
      </c>
      <c r="AH24" s="89">
        <v>-0.12998684768188531</v>
      </c>
      <c r="AK24" s="85">
        <f t="array" ref="AK24:AK26">MMULT(AF24:AH26,AD24:AD26)</f>
        <v>21.747252109101396</v>
      </c>
      <c r="AL24" s="2"/>
      <c r="AM24" s="62" t="s">
        <v>38</v>
      </c>
    </row>
    <row r="25" spans="1:39" ht="25" x14ac:dyDescent="0.35">
      <c r="I25" s="69">
        <v>58.8</v>
      </c>
      <c r="J25" s="57">
        <v>65.2</v>
      </c>
      <c r="K25" s="57">
        <v>70.900000000000006</v>
      </c>
      <c r="L25" s="57">
        <v>77.400000000000006</v>
      </c>
      <c r="M25" s="57">
        <v>79.3</v>
      </c>
      <c r="N25" s="57">
        <v>81</v>
      </c>
      <c r="O25" s="57">
        <v>71.900000000000006</v>
      </c>
      <c r="P25" s="57">
        <v>63.9</v>
      </c>
      <c r="Q25" s="57">
        <v>54.5</v>
      </c>
      <c r="R25" s="57">
        <v>39.5</v>
      </c>
      <c r="S25" s="57">
        <v>44.5</v>
      </c>
      <c r="T25" s="70">
        <v>43.6</v>
      </c>
      <c r="V25" s="56">
        <v>1</v>
      </c>
      <c r="W25" s="57">
        <v>65.2</v>
      </c>
      <c r="X25" s="58">
        <v>6.3730000000000002</v>
      </c>
      <c r="Z25" s="79">
        <v>750.5</v>
      </c>
      <c r="AA25" s="80">
        <v>49240.07</v>
      </c>
      <c r="AB25" s="81">
        <v>8730.6569999999992</v>
      </c>
      <c r="AD25" s="74">
        <v>24075.665999999997</v>
      </c>
      <c r="AF25" s="90">
        <v>-3.694036563300894E-2</v>
      </c>
      <c r="AG25" s="13">
        <v>4.7869802998754983E-4</v>
      </c>
      <c r="AH25" s="91">
        <v>5.9017550479009294E-4</v>
      </c>
      <c r="AK25" s="86">
        <v>4.8704246154438025E-2</v>
      </c>
      <c r="AL25" s="2"/>
      <c r="AM25" s="63" t="s">
        <v>39</v>
      </c>
    </row>
    <row r="26" spans="1:39" ht="26" thickBot="1" x14ac:dyDescent="0.4">
      <c r="I26" s="71">
        <v>7.1070000000000002</v>
      </c>
      <c r="J26" s="72">
        <v>6.3730000000000002</v>
      </c>
      <c r="K26" s="72">
        <v>6.7960000000000003</v>
      </c>
      <c r="L26" s="72">
        <v>9.2080000000000002</v>
      </c>
      <c r="M26" s="72">
        <v>14.792</v>
      </c>
      <c r="N26" s="72">
        <v>14.564</v>
      </c>
      <c r="O26" s="72">
        <v>11.964</v>
      </c>
      <c r="P26" s="72">
        <v>13.526</v>
      </c>
      <c r="Q26" s="72">
        <v>12.656000000000001</v>
      </c>
      <c r="R26" s="72">
        <v>14.119</v>
      </c>
      <c r="S26" s="72">
        <v>16.690999999999999</v>
      </c>
      <c r="T26" s="61">
        <v>14.571</v>
      </c>
      <c r="V26" s="56">
        <v>1</v>
      </c>
      <c r="W26" s="57">
        <v>70.900000000000006</v>
      </c>
      <c r="X26" s="58">
        <v>6.7960000000000003</v>
      </c>
      <c r="Z26" s="82">
        <v>142.36700000000002</v>
      </c>
      <c r="AA26" s="83">
        <v>8730.6569999999992</v>
      </c>
      <c r="AB26" s="84">
        <v>1829.524809</v>
      </c>
      <c r="AD26" s="75">
        <v>4643.7025199999998</v>
      </c>
      <c r="AF26" s="92">
        <v>-0.1299868476818852</v>
      </c>
      <c r="AG26" s="93">
        <v>5.901755047900912E-4</v>
      </c>
      <c r="AH26" s="94">
        <v>7.8453255026632498E-3</v>
      </c>
      <c r="AK26" s="87">
        <v>0.61348794279489027</v>
      </c>
      <c r="AL26" s="2"/>
      <c r="AM26" s="64" t="s">
        <v>40</v>
      </c>
    </row>
    <row r="27" spans="1:39" ht="24" thickTop="1" x14ac:dyDescent="0.3">
      <c r="V27" s="56">
        <v>1</v>
      </c>
      <c r="W27" s="57">
        <v>77.400000000000006</v>
      </c>
      <c r="X27" s="58">
        <v>9.2080000000000002</v>
      </c>
    </row>
    <row r="28" spans="1:39" ht="23" x14ac:dyDescent="0.3">
      <c r="V28" s="56">
        <v>1</v>
      </c>
      <c r="W28" s="57">
        <v>79.3</v>
      </c>
      <c r="X28" s="58">
        <v>14.792</v>
      </c>
    </row>
    <row r="29" spans="1:39" ht="23" x14ac:dyDescent="0.3">
      <c r="V29" s="56">
        <v>1</v>
      </c>
      <c r="W29" s="57">
        <v>81</v>
      </c>
      <c r="X29" s="58">
        <v>14.564</v>
      </c>
    </row>
    <row r="30" spans="1:39" ht="23" x14ac:dyDescent="0.3">
      <c r="V30" s="56">
        <v>1</v>
      </c>
      <c r="W30" s="57">
        <v>71.900000000000006</v>
      </c>
      <c r="X30" s="58">
        <v>11.964</v>
      </c>
    </row>
    <row r="31" spans="1:39" ht="23" x14ac:dyDescent="0.3">
      <c r="V31" s="56">
        <v>1</v>
      </c>
      <c r="W31" s="57">
        <v>63.9</v>
      </c>
      <c r="X31" s="58">
        <v>13.526</v>
      </c>
    </row>
    <row r="32" spans="1:39" ht="23" x14ac:dyDescent="0.3">
      <c r="V32" s="56">
        <v>1</v>
      </c>
      <c r="W32" s="57">
        <v>54.5</v>
      </c>
      <c r="X32" s="58">
        <v>12.656000000000001</v>
      </c>
    </row>
    <row r="33" spans="22:24" ht="23" x14ac:dyDescent="0.3">
      <c r="V33" s="56">
        <v>1</v>
      </c>
      <c r="W33" s="57">
        <v>39.5</v>
      </c>
      <c r="X33" s="58">
        <v>14.119</v>
      </c>
    </row>
    <row r="34" spans="22:24" ht="23" x14ac:dyDescent="0.3">
      <c r="V34" s="56">
        <v>1</v>
      </c>
      <c r="W34" s="57">
        <v>44.5</v>
      </c>
      <c r="X34" s="58">
        <v>16.690999999999999</v>
      </c>
    </row>
    <row r="35" spans="22:24" ht="24" thickBot="1" x14ac:dyDescent="0.35">
      <c r="V35" s="59">
        <v>1</v>
      </c>
      <c r="W35" s="60">
        <v>43.6</v>
      </c>
      <c r="X35" s="61">
        <v>14.571</v>
      </c>
    </row>
    <row r="36" spans="22:24" ht="22" thickTop="1" x14ac:dyDescent="0.25"/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FF00"/>
  </sheetPr>
  <dimension ref="A1:Q18"/>
  <sheetViews>
    <sheetView topLeftCell="A3" workbookViewId="0">
      <selection activeCell="G15" sqref="G15"/>
    </sheetView>
  </sheetViews>
  <sheetFormatPr baseColWidth="10" defaultColWidth="8.83203125" defaultRowHeight="15" x14ac:dyDescent="0.2"/>
  <cols>
    <col min="1" max="1" width="18" customWidth="1"/>
  </cols>
  <sheetData>
    <row r="1" spans="1:17" ht="16" x14ac:dyDescent="0.25">
      <c r="A1" s="7" t="s">
        <v>11</v>
      </c>
      <c r="H1" t="s">
        <v>29</v>
      </c>
      <c r="M1" t="s">
        <v>30</v>
      </c>
      <c r="Q1" t="s">
        <v>31</v>
      </c>
    </row>
    <row r="2" spans="1:17" ht="16" x14ac:dyDescent="0.25">
      <c r="A2" s="7" t="s">
        <v>12</v>
      </c>
      <c r="H2" s="7">
        <v>58.8</v>
      </c>
      <c r="I2" s="1">
        <f>M2/1000</f>
        <v>7.1070000000000002</v>
      </c>
      <c r="J2">
        <f>Q2/100</f>
        <v>30.67</v>
      </c>
      <c r="M2" s="7">
        <v>7107</v>
      </c>
      <c r="Q2" s="7">
        <v>3067</v>
      </c>
    </row>
    <row r="3" spans="1:17" ht="16" x14ac:dyDescent="0.25">
      <c r="A3" s="7" t="s">
        <v>13</v>
      </c>
      <c r="H3" s="7">
        <v>65.2</v>
      </c>
      <c r="I3" s="1">
        <f t="shared" ref="I3:I18" si="0">M3/1000</f>
        <v>6.3730000000000002</v>
      </c>
      <c r="J3">
        <f t="shared" ref="J3:J18" si="1">Q3/100</f>
        <v>28.28</v>
      </c>
      <c r="M3" s="7">
        <v>6373</v>
      </c>
      <c r="Q3" s="7">
        <v>2828</v>
      </c>
    </row>
    <row r="4" spans="1:17" ht="16" x14ac:dyDescent="0.25">
      <c r="A4" s="7" t="s">
        <v>14</v>
      </c>
      <c r="H4" s="7">
        <v>70.900000000000006</v>
      </c>
      <c r="I4" s="1">
        <f t="shared" si="0"/>
        <v>6.7960000000000003</v>
      </c>
      <c r="J4">
        <f t="shared" si="1"/>
        <v>28.91</v>
      </c>
      <c r="M4" s="7">
        <v>6796</v>
      </c>
      <c r="Q4" s="7">
        <v>2891</v>
      </c>
    </row>
    <row r="5" spans="1:17" ht="16" x14ac:dyDescent="0.25">
      <c r="A5" s="7" t="s">
        <v>15</v>
      </c>
      <c r="H5" s="7">
        <v>77.400000000000006</v>
      </c>
      <c r="I5" s="1">
        <f t="shared" si="0"/>
        <v>9.2080000000000002</v>
      </c>
      <c r="J5">
        <f t="shared" si="1"/>
        <v>29.94</v>
      </c>
      <c r="M5" s="7">
        <v>9208</v>
      </c>
      <c r="Q5" s="7">
        <v>2994</v>
      </c>
    </row>
    <row r="6" spans="1:17" ht="16" x14ac:dyDescent="0.25">
      <c r="A6" s="7" t="s">
        <v>16</v>
      </c>
      <c r="H6" s="7">
        <v>79.3</v>
      </c>
      <c r="I6" s="1">
        <f t="shared" si="0"/>
        <v>14.792</v>
      </c>
      <c r="J6">
        <f t="shared" si="1"/>
        <v>30.82</v>
      </c>
      <c r="M6" s="7">
        <v>14792</v>
      </c>
      <c r="Q6" s="7">
        <v>3082</v>
      </c>
    </row>
    <row r="7" spans="1:17" ht="16" x14ac:dyDescent="0.25">
      <c r="A7" s="7" t="s">
        <v>17</v>
      </c>
      <c r="H7" s="7">
        <v>81</v>
      </c>
      <c r="I7" s="1">
        <f t="shared" si="0"/>
        <v>14.564</v>
      </c>
      <c r="J7">
        <f t="shared" si="1"/>
        <v>38.979999999999997</v>
      </c>
      <c r="M7" s="7">
        <v>14564</v>
      </c>
      <c r="Q7" s="7">
        <v>3898</v>
      </c>
    </row>
    <row r="8" spans="1:17" ht="16" x14ac:dyDescent="0.25">
      <c r="A8" s="7" t="s">
        <v>18</v>
      </c>
      <c r="H8" s="7">
        <v>71.900000000000006</v>
      </c>
      <c r="I8" s="1">
        <f t="shared" si="0"/>
        <v>11.964</v>
      </c>
      <c r="J8">
        <f t="shared" si="1"/>
        <v>35.020000000000003</v>
      </c>
      <c r="M8" s="7">
        <v>11964</v>
      </c>
      <c r="Q8" s="7">
        <v>3502</v>
      </c>
    </row>
    <row r="9" spans="1:17" ht="16" x14ac:dyDescent="0.25">
      <c r="A9" s="7" t="s">
        <v>19</v>
      </c>
      <c r="H9" s="7">
        <v>63.9</v>
      </c>
      <c r="I9" s="1">
        <f t="shared" si="0"/>
        <v>13.526</v>
      </c>
      <c r="J9">
        <f t="shared" si="1"/>
        <v>30.6</v>
      </c>
      <c r="M9" s="7">
        <v>13526</v>
      </c>
      <c r="Q9" s="7">
        <v>3060</v>
      </c>
    </row>
    <row r="10" spans="1:17" ht="16" x14ac:dyDescent="0.25">
      <c r="A10" s="7" t="s">
        <v>20</v>
      </c>
      <c r="H10" s="7">
        <v>54.5</v>
      </c>
      <c r="I10" s="1">
        <f t="shared" si="0"/>
        <v>12.656000000000001</v>
      </c>
      <c r="J10">
        <f t="shared" si="1"/>
        <v>32.11</v>
      </c>
      <c r="M10" s="7">
        <v>12656</v>
      </c>
      <c r="Q10" s="7">
        <v>3211</v>
      </c>
    </row>
    <row r="11" spans="1:17" ht="16" x14ac:dyDescent="0.25">
      <c r="A11" s="7" t="s">
        <v>21</v>
      </c>
      <c r="H11" s="7">
        <v>39.5</v>
      </c>
      <c r="I11" s="1">
        <f t="shared" si="0"/>
        <v>14.119</v>
      </c>
      <c r="J11">
        <f t="shared" si="1"/>
        <v>32.86</v>
      </c>
      <c r="M11" s="7">
        <v>14119</v>
      </c>
      <c r="Q11" s="7">
        <v>3286</v>
      </c>
    </row>
    <row r="12" spans="1:17" ht="16" x14ac:dyDescent="0.25">
      <c r="A12" s="7" t="s">
        <v>22</v>
      </c>
      <c r="H12" s="7">
        <v>44.5</v>
      </c>
      <c r="I12" s="1">
        <f t="shared" si="0"/>
        <v>16.690999999999999</v>
      </c>
      <c r="J12">
        <f t="shared" si="1"/>
        <v>35.42</v>
      </c>
      <c r="M12" s="7">
        <v>16691</v>
      </c>
      <c r="Q12" s="7">
        <v>3542</v>
      </c>
    </row>
    <row r="13" spans="1:17" ht="16" x14ac:dyDescent="0.25">
      <c r="A13" s="7" t="s">
        <v>23</v>
      </c>
      <c r="H13" s="7">
        <v>43.6</v>
      </c>
      <c r="I13" s="1">
        <f t="shared" si="0"/>
        <v>14.571</v>
      </c>
      <c r="J13">
        <f t="shared" si="1"/>
        <v>31.25</v>
      </c>
      <c r="M13" s="7">
        <v>14571</v>
      </c>
      <c r="Q13" s="7">
        <v>3125</v>
      </c>
    </row>
    <row r="14" spans="1:17" ht="16" x14ac:dyDescent="0.25">
      <c r="A14" s="7" t="s">
        <v>24</v>
      </c>
      <c r="H14" s="7" t="s">
        <v>24</v>
      </c>
      <c r="I14" t="e">
        <f t="shared" si="0"/>
        <v>#VALUE!</v>
      </c>
      <c r="J14" t="e">
        <f t="shared" si="1"/>
        <v>#VALUE!</v>
      </c>
      <c r="M14" s="7" t="s">
        <v>24</v>
      </c>
      <c r="Q14" s="7" t="s">
        <v>24</v>
      </c>
    </row>
    <row r="15" spans="1:17" ht="16" x14ac:dyDescent="0.25">
      <c r="A15" s="7" t="s">
        <v>25</v>
      </c>
      <c r="H15" s="7" t="s">
        <v>25</v>
      </c>
      <c r="I15" t="e">
        <f t="shared" si="0"/>
        <v>#VALUE!</v>
      </c>
      <c r="J15" t="e">
        <f t="shared" si="1"/>
        <v>#VALUE!</v>
      </c>
      <c r="M15" s="7" t="s">
        <v>25</v>
      </c>
      <c r="Q15" s="7" t="s">
        <v>25</v>
      </c>
    </row>
    <row r="16" spans="1:17" ht="16" x14ac:dyDescent="0.25">
      <c r="A16" s="7" t="s">
        <v>26</v>
      </c>
      <c r="H16" s="7" t="s">
        <v>26</v>
      </c>
      <c r="I16" t="e">
        <f t="shared" si="0"/>
        <v>#VALUE!</v>
      </c>
      <c r="J16" t="e">
        <f t="shared" si="1"/>
        <v>#VALUE!</v>
      </c>
      <c r="M16" s="7" t="s">
        <v>26</v>
      </c>
      <c r="Q16" s="7" t="s">
        <v>26</v>
      </c>
    </row>
    <row r="17" spans="1:17" ht="16" x14ac:dyDescent="0.25">
      <c r="A17" s="7" t="s">
        <v>27</v>
      </c>
      <c r="H17" s="7" t="s">
        <v>27</v>
      </c>
      <c r="I17" t="e">
        <f t="shared" si="0"/>
        <v>#VALUE!</v>
      </c>
      <c r="J17" t="e">
        <f t="shared" si="1"/>
        <v>#VALUE!</v>
      </c>
      <c r="M17" s="7" t="s">
        <v>27</v>
      </c>
      <c r="Q17" s="7" t="s">
        <v>27</v>
      </c>
    </row>
    <row r="18" spans="1:17" ht="16" x14ac:dyDescent="0.25">
      <c r="A18" s="7" t="s">
        <v>28</v>
      </c>
      <c r="H18" s="7" t="s">
        <v>28</v>
      </c>
      <c r="I18" t="e">
        <f t="shared" si="0"/>
        <v>#VALUE!</v>
      </c>
      <c r="J18" t="e">
        <f t="shared" si="1"/>
        <v>#VALUE!</v>
      </c>
      <c r="M18" s="7" t="s">
        <v>28</v>
      </c>
      <c r="Q18" s="7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Highest .Correl</vt:lpstr>
      <vt:lpstr>MATRIX</vt:lpstr>
      <vt:lpstr>RAW.Data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Kosrow Dehnad</dc:creator>
  <cp:lastModifiedBy>Microsoft Office User</cp:lastModifiedBy>
  <dcterms:created xsi:type="dcterms:W3CDTF">2017-01-18T11:27:25Z</dcterms:created>
  <dcterms:modified xsi:type="dcterms:W3CDTF">2017-02-21T14:38:38Z</dcterms:modified>
</cp:coreProperties>
</file>