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36" yWindow="-60" windowWidth="22692" windowHeight="9276"/>
  </bookViews>
  <sheets>
    <sheet name="Data" sheetId="1" r:id="rId1"/>
    <sheet name="Y.PF" sheetId="2" r:id="rId2"/>
    <sheet name="C.PF" sheetId="3" r:id="rId3"/>
    <sheet name="Y.CP" sheetId="4" r:id="rId4"/>
    <sheet name="F.CP" sheetId="5" r:id="rId5"/>
  </sheets>
  <calcPr calcId="125725"/>
</workbook>
</file>

<file path=xl/calcChain.xml><?xml version="1.0" encoding="utf-8"?>
<calcChain xmlns="http://schemas.openxmlformats.org/spreadsheetml/2006/main">
  <c r="N1" i="1"/>
  <c r="P2"/>
  <c r="N2"/>
  <c r="G1"/>
  <c r="H1"/>
  <c r="I1"/>
  <c r="E22"/>
  <c r="D22"/>
  <c r="C22"/>
  <c r="W24" a="1"/>
  <c r="X24" s="1"/>
  <c r="R24" a="1"/>
  <c r="S24" s="1"/>
  <c r="G2"/>
  <c r="H10" i="4"/>
  <c r="H11"/>
  <c r="H12"/>
  <c r="H13"/>
  <c r="H14"/>
  <c r="H15"/>
  <c r="H16"/>
  <c r="H17"/>
  <c r="H18"/>
  <c r="H9"/>
  <c r="D5" i="5"/>
  <c r="F2" a="1"/>
  <c r="H6" s="1"/>
  <c r="D5" i="4"/>
  <c r="F2" a="1"/>
  <c r="G6" s="1"/>
  <c r="H10" i="2"/>
  <c r="H11"/>
  <c r="H12"/>
  <c r="H13"/>
  <c r="H14"/>
  <c r="H15"/>
  <c r="H16"/>
  <c r="H17"/>
  <c r="H18"/>
  <c r="H9"/>
  <c r="G20" s="1"/>
  <c r="D5" i="3"/>
  <c r="F2" a="1"/>
  <c r="H6" s="1"/>
  <c r="G10" i="2"/>
  <c r="G11"/>
  <c r="G12"/>
  <c r="G13"/>
  <c r="G14"/>
  <c r="G15"/>
  <c r="G16"/>
  <c r="G17"/>
  <c r="G18"/>
  <c r="G9"/>
  <c r="F10"/>
  <c r="F11"/>
  <c r="F12"/>
  <c r="F13"/>
  <c r="F14"/>
  <c r="F15"/>
  <c r="F16"/>
  <c r="F17"/>
  <c r="F18"/>
  <c r="F9"/>
  <c r="D5"/>
  <c r="F2" a="1"/>
  <c r="G6" s="1"/>
  <c r="E7" i="1"/>
  <c r="C9"/>
  <c r="C8"/>
  <c r="C7"/>
  <c r="B5"/>
  <c r="G4" a="1"/>
  <c r="I4" s="1"/>
  <c r="W25" l="1"/>
  <c r="Y27"/>
  <c r="Y26"/>
  <c r="Y25"/>
  <c r="Y24"/>
  <c r="Z27"/>
  <c r="Z26"/>
  <c r="Z25"/>
  <c r="Z24"/>
  <c r="W27"/>
  <c r="W26"/>
  <c r="W24"/>
  <c r="X27"/>
  <c r="X26"/>
  <c r="X25"/>
  <c r="T27"/>
  <c r="T26"/>
  <c r="T25"/>
  <c r="T24"/>
  <c r="U27"/>
  <c r="U26"/>
  <c r="U25"/>
  <c r="U24"/>
  <c r="R27"/>
  <c r="R26"/>
  <c r="R25"/>
  <c r="R24"/>
  <c r="S27"/>
  <c r="S26"/>
  <c r="S25"/>
  <c r="I2" i="5"/>
  <c r="I3"/>
  <c r="I4"/>
  <c r="I5"/>
  <c r="I6"/>
  <c r="G2"/>
  <c r="G3"/>
  <c r="G4"/>
  <c r="G5"/>
  <c r="B3" s="1"/>
  <c r="G6"/>
  <c r="F2"/>
  <c r="F3"/>
  <c r="F4"/>
  <c r="F5"/>
  <c r="F6"/>
  <c r="H2"/>
  <c r="H3"/>
  <c r="H4"/>
  <c r="H5"/>
  <c r="F2" i="4"/>
  <c r="F3"/>
  <c r="F4"/>
  <c r="F5"/>
  <c r="F6"/>
  <c r="I2"/>
  <c r="I4"/>
  <c r="H2"/>
  <c r="H3"/>
  <c r="H4"/>
  <c r="H5"/>
  <c r="H6"/>
  <c r="I3"/>
  <c r="I5"/>
  <c r="I6"/>
  <c r="G2"/>
  <c r="G3"/>
  <c r="G4"/>
  <c r="G5"/>
  <c r="B3" s="1"/>
  <c r="I2" i="3"/>
  <c r="I3"/>
  <c r="I4"/>
  <c r="I5"/>
  <c r="I6"/>
  <c r="G2"/>
  <c r="G3"/>
  <c r="G4"/>
  <c r="G5"/>
  <c r="B3" s="1"/>
  <c r="G6"/>
  <c r="F2"/>
  <c r="F3"/>
  <c r="F4"/>
  <c r="F5"/>
  <c r="F6"/>
  <c r="H2"/>
  <c r="H3"/>
  <c r="H4"/>
  <c r="H5"/>
  <c r="F2" i="2"/>
  <c r="F3"/>
  <c r="F4"/>
  <c r="F5"/>
  <c r="F6"/>
  <c r="I2"/>
  <c r="I3"/>
  <c r="I4"/>
  <c r="I5"/>
  <c r="I6"/>
  <c r="H2"/>
  <c r="H3"/>
  <c r="H4"/>
  <c r="H5"/>
  <c r="H6"/>
  <c r="G2"/>
  <c r="G3"/>
  <c r="G4"/>
  <c r="G5"/>
  <c r="B3" s="1"/>
  <c r="G4" i="1"/>
  <c r="H4"/>
  <c r="J8"/>
  <c r="J7"/>
  <c r="J6"/>
  <c r="J5"/>
  <c r="J4"/>
  <c r="G8"/>
  <c r="G7"/>
  <c r="G6"/>
  <c r="G5"/>
  <c r="H8"/>
  <c r="H7"/>
  <c r="H6"/>
  <c r="H5"/>
  <c r="I8"/>
  <c r="I7"/>
  <c r="I6"/>
  <c r="I5"/>
  <c r="F17" i="5" l="1"/>
  <c r="G17" s="1"/>
  <c r="F15"/>
  <c r="G15" s="1"/>
  <c r="F13"/>
  <c r="G13" s="1"/>
  <c r="F11"/>
  <c r="G11" s="1"/>
  <c r="F9"/>
  <c r="G9" s="1"/>
  <c r="F18"/>
  <c r="G18" s="1"/>
  <c r="F16"/>
  <c r="G16" s="1"/>
  <c r="F14"/>
  <c r="G14" s="1"/>
  <c r="F12"/>
  <c r="G12" s="1"/>
  <c r="F10"/>
  <c r="G10" s="1"/>
  <c r="F18" i="4"/>
  <c r="G18" s="1"/>
  <c r="F14"/>
  <c r="G14" s="1"/>
  <c r="F10"/>
  <c r="G10" s="1"/>
  <c r="F17"/>
  <c r="G17" s="1"/>
  <c r="F13"/>
  <c r="G13" s="1"/>
  <c r="F9"/>
  <c r="G9" s="1"/>
  <c r="F16"/>
  <c r="G16" s="1"/>
  <c r="F12"/>
  <c r="G12" s="1"/>
  <c r="F15"/>
  <c r="G15" s="1"/>
  <c r="F11"/>
  <c r="G11" s="1"/>
  <c r="F17" i="3"/>
  <c r="G17" s="1"/>
  <c r="F15"/>
  <c r="G15" s="1"/>
  <c r="F13"/>
  <c r="G13" s="1"/>
  <c r="F11"/>
  <c r="G11" s="1"/>
  <c r="F9"/>
  <c r="G9" s="1"/>
  <c r="F18"/>
  <c r="G18" s="1"/>
  <c r="F16"/>
  <c r="G16" s="1"/>
  <c r="F14"/>
  <c r="G14" s="1"/>
  <c r="F12"/>
  <c r="G12" s="1"/>
  <c r="F10"/>
  <c r="G10" s="1"/>
  <c r="G20" i="4" l="1"/>
</calcChain>
</file>

<file path=xl/sharedStrings.xml><?xml version="1.0" encoding="utf-8"?>
<sst xmlns="http://schemas.openxmlformats.org/spreadsheetml/2006/main" count="64" uniqueCount="23">
  <si>
    <t>F</t>
  </si>
  <si>
    <t>α</t>
  </si>
  <si>
    <t>Total Sale y</t>
  </si>
  <si>
    <t>Production Cost: C</t>
  </si>
  <si>
    <t>Promotion Cost: P</t>
  </si>
  <si>
    <t>First Year Box Office: F</t>
  </si>
  <si>
    <t xml:space="preserve">corl(Y,C) </t>
  </si>
  <si>
    <t xml:space="preserve">corl(Y,P) </t>
  </si>
  <si>
    <t xml:space="preserve">corl(P,C) </t>
  </si>
  <si>
    <t>Partial Correl</t>
  </si>
  <si>
    <t>Forecast</t>
  </si>
  <si>
    <t>Residual</t>
  </si>
  <si>
    <t>F.PC Residual</t>
  </si>
  <si>
    <t>C.PF Residual</t>
  </si>
  <si>
    <t xml:space="preserve"> </t>
  </si>
  <si>
    <t xml:space="preserve">X </t>
  </si>
  <si>
    <t>Xt</t>
  </si>
  <si>
    <t>XtX</t>
  </si>
  <si>
    <t>XtX-1</t>
  </si>
  <si>
    <t>variance</t>
  </si>
  <si>
    <t>mean</t>
  </si>
  <si>
    <t>x- mean</t>
  </si>
  <si>
    <t>t dist</t>
  </si>
</sst>
</file>

<file path=xl/styles.xml><?xml version="1.0" encoding="utf-8"?>
<styleSheet xmlns="http://schemas.openxmlformats.org/spreadsheetml/2006/main">
  <numFmts count="1">
    <numFmt numFmtId="168" formatCode="&quot;$&quot;#,##0.00"/>
  </numFmts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2" fontId="0" fillId="0" borderId="0" xfId="0" applyNumberFormat="1"/>
    <xf numFmtId="10" fontId="0" fillId="0" borderId="0" xfId="0" applyNumberFormat="1"/>
    <xf numFmtId="0" fontId="3" fillId="0" borderId="0" xfId="0" applyFont="1" applyAlignment="1">
      <alignment horizontal="center"/>
    </xf>
    <xf numFmtId="9" fontId="0" fillId="0" borderId="0" xfId="0" applyNumberFormat="1"/>
    <xf numFmtId="0" fontId="2" fillId="0" borderId="0" xfId="0" applyFont="1" applyFill="1" applyBorder="1" applyAlignment="1">
      <alignment horizontal="center" wrapText="1"/>
    </xf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2" fontId="0" fillId="4" borderId="0" xfId="0" applyNumberFormat="1" applyFill="1"/>
    <xf numFmtId="10" fontId="0" fillId="3" borderId="0" xfId="0" applyNumberFormat="1" applyFill="1"/>
    <xf numFmtId="168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33"/>
  <sheetViews>
    <sheetView tabSelected="1" topLeftCell="A19" workbookViewId="0">
      <selection activeCell="N1" sqref="N1"/>
    </sheetView>
  </sheetViews>
  <sheetFormatPr defaultRowHeight="14.4"/>
  <sheetData>
    <row r="1" spans="2:16">
      <c r="F1" t="s">
        <v>21</v>
      </c>
      <c r="G1" s="15">
        <f>G3-E22</f>
        <v>-1.92</v>
      </c>
      <c r="H1" s="15">
        <f>H3-D22</f>
        <v>1.0999999999999996</v>
      </c>
      <c r="I1" s="15">
        <f>I3-C22</f>
        <v>4.0100000000000016</v>
      </c>
      <c r="M1" t="s">
        <v>22</v>
      </c>
      <c r="N1" s="4">
        <f>TINV(5%,H7)</f>
        <v>2.4469118464326822</v>
      </c>
    </row>
    <row r="2" spans="2:16">
      <c r="F2" t="s">
        <v>10</v>
      </c>
      <c r="G2" s="14">
        <f>SUMPRODUCT(G3:J3,G4:J4)</f>
        <v>106.71552977399166</v>
      </c>
      <c r="M2" t="s">
        <v>19</v>
      </c>
      <c r="N2">
        <f>H6*H6/10+(I1*I5)^2 + (H1*H5)^2 + (G1*G5)^2 + 2*I1*H1*O6*I5*H5 + 2* I1*G1*P6*I5*G5+2*H1*G1*P7*H5*G5</f>
        <v>29.791995685242316</v>
      </c>
      <c r="P2" s="4">
        <f>SQRT(N2)</f>
        <v>5.458204437838722</v>
      </c>
    </row>
    <row r="3" spans="2:16">
      <c r="G3" s="10">
        <v>8</v>
      </c>
      <c r="H3" s="10">
        <v>6</v>
      </c>
      <c r="I3" s="10">
        <v>12.75</v>
      </c>
      <c r="J3" s="10">
        <v>1</v>
      </c>
    </row>
    <row r="4" spans="2:16">
      <c r="B4" s="1" t="s">
        <v>0</v>
      </c>
      <c r="C4" s="6" t="s">
        <v>1</v>
      </c>
      <c r="G4" s="4">
        <f t="array" ref="G4:J8">LINEST(B11:B20,C11:E20,TRUE,TRUE)</f>
        <v>0.82846817833258857</v>
      </c>
      <c r="H4" s="4">
        <v>7.6210500505964021</v>
      </c>
      <c r="I4" s="4">
        <v>3.6616043941980561</v>
      </c>
      <c r="J4" s="4">
        <v>7.6760280177273224</v>
      </c>
      <c r="N4" t="s">
        <v>18</v>
      </c>
    </row>
    <row r="5" spans="2:16">
      <c r="B5">
        <f>FINV(C5, 3,H7)</f>
        <v>4.7570626638608644</v>
      </c>
      <c r="C5" s="7">
        <v>0.05</v>
      </c>
      <c r="G5" s="4">
        <v>0.53935876925181214</v>
      </c>
      <c r="H5" s="4">
        <v>1.6573160591522273</v>
      </c>
      <c r="I5" s="4">
        <v>1.1177507699268012</v>
      </c>
      <c r="J5" s="4">
        <v>6.7602239714565151</v>
      </c>
      <c r="M5" s="4">
        <v>0.80364408209035199</v>
      </c>
      <c r="N5" s="4">
        <v>-3.4769018789201384E-2</v>
      </c>
      <c r="O5" s="4">
        <v>-2.9428741856778292E-2</v>
      </c>
      <c r="P5" s="4">
        <v>-2.5762300682915171E-2</v>
      </c>
    </row>
    <row r="6" spans="2:16">
      <c r="E6" t="s">
        <v>9</v>
      </c>
      <c r="G6" s="5">
        <v>0.96678881966964347</v>
      </c>
      <c r="H6" s="4">
        <v>7.5410046607143375</v>
      </c>
      <c r="I6" t="e">
        <v>#N/A</v>
      </c>
      <c r="J6" t="e">
        <v>#N/A</v>
      </c>
      <c r="M6" s="4">
        <v>-3.4769018789201286E-2</v>
      </c>
      <c r="N6" s="4">
        <v>2.1970074872689392E-2</v>
      </c>
      <c r="O6" s="4">
        <v>-2.500828467547371E-2</v>
      </c>
      <c r="P6" s="4">
        <v>-3.4988750693833474E-3</v>
      </c>
    </row>
    <row r="7" spans="2:16">
      <c r="B7" t="s">
        <v>6</v>
      </c>
      <c r="C7" s="5">
        <f>CORREL($B$11:$B$20,$C$11:$C$20)</f>
        <v>0.91744481047627913</v>
      </c>
      <c r="E7" s="5">
        <f>(C7-C8*C9)/SQRT((1-C8*C8)*(1-C9*C9))</f>
        <v>0.81096196327596248</v>
      </c>
      <c r="G7" s="4">
        <v>58.220684122205306</v>
      </c>
      <c r="H7">
        <v>6</v>
      </c>
      <c r="I7" t="e">
        <v>#N/A</v>
      </c>
      <c r="J7" t="e">
        <v>#N/A</v>
      </c>
      <c r="M7" s="4">
        <v>-2.9428741856778476E-2</v>
      </c>
      <c r="N7" s="4">
        <v>-2.5008284675473703E-2</v>
      </c>
      <c r="O7" s="4">
        <v>4.8300570324052577E-2</v>
      </c>
      <c r="P7" s="4">
        <v>1.1419713036855837E-3</v>
      </c>
    </row>
    <row r="8" spans="2:16">
      <c r="B8" t="s">
        <v>7</v>
      </c>
      <c r="C8" s="5">
        <f>CORREL($B$11:$B$20,$D$11:$D$20)</f>
        <v>0.92996775256547692</v>
      </c>
      <c r="G8" s="4">
        <v>9932.4634922425066</v>
      </c>
      <c r="H8" s="4">
        <v>341.20050775749218</v>
      </c>
      <c r="I8" t="e">
        <v>#N/A</v>
      </c>
      <c r="J8" t="e">
        <v>#N/A</v>
      </c>
      <c r="M8" s="4">
        <v>-2.5762300682915139E-2</v>
      </c>
      <c r="N8" s="4">
        <v>-3.4988750693833431E-3</v>
      </c>
      <c r="O8" s="4">
        <v>1.1419713036855711E-3</v>
      </c>
      <c r="P8" s="4">
        <v>5.1156057864179694E-3</v>
      </c>
    </row>
    <row r="9" spans="2:16">
      <c r="B9" t="s">
        <v>8</v>
      </c>
      <c r="C9" s="5">
        <f>CORREL($D$11:$D$20,$C$11:$C$20)</f>
        <v>0.78995750323521297</v>
      </c>
    </row>
    <row r="10" spans="2:16" ht="43.8" thickBot="1">
      <c r="B10" s="3" t="s">
        <v>2</v>
      </c>
      <c r="C10" s="3" t="s">
        <v>3</v>
      </c>
      <c r="D10" s="3" t="s">
        <v>4</v>
      </c>
      <c r="E10" s="3" t="s">
        <v>5</v>
      </c>
    </row>
    <row r="11" spans="2:16" ht="15" thickTop="1">
      <c r="B11" s="2">
        <v>85.1</v>
      </c>
      <c r="C11" s="2">
        <v>8.5</v>
      </c>
      <c r="D11" s="2">
        <v>5.0999999999999996</v>
      </c>
      <c r="E11" s="2">
        <v>4.7</v>
      </c>
    </row>
    <row r="12" spans="2:16">
      <c r="B12" s="2">
        <v>106.3</v>
      </c>
      <c r="C12" s="2">
        <v>12.9</v>
      </c>
      <c r="D12" s="2">
        <v>5.8</v>
      </c>
      <c r="E12" s="2">
        <v>8.8000000000000007</v>
      </c>
    </row>
    <row r="13" spans="2:16">
      <c r="B13" s="2">
        <v>50.2</v>
      </c>
      <c r="C13" s="2">
        <v>5.2</v>
      </c>
      <c r="D13" s="2">
        <v>2.1</v>
      </c>
      <c r="E13" s="2">
        <v>15.1</v>
      </c>
    </row>
    <row r="14" spans="2:16">
      <c r="B14" s="2">
        <v>130.6</v>
      </c>
      <c r="C14" s="2">
        <v>10.7</v>
      </c>
      <c r="D14" s="2">
        <v>8.4</v>
      </c>
      <c r="E14" s="2">
        <v>12.2</v>
      </c>
    </row>
    <row r="15" spans="2:16">
      <c r="B15" s="2">
        <v>54.8</v>
      </c>
      <c r="C15" s="2">
        <v>3.1</v>
      </c>
      <c r="D15" s="2">
        <v>2.9</v>
      </c>
      <c r="E15" s="2">
        <v>10.6</v>
      </c>
    </row>
    <row r="16" spans="2:16">
      <c r="B16" s="2">
        <v>30.3</v>
      </c>
      <c r="C16" s="2">
        <v>3.5</v>
      </c>
      <c r="D16" s="2">
        <v>1.2</v>
      </c>
      <c r="E16" s="2">
        <v>3.5</v>
      </c>
    </row>
    <row r="17" spans="2:26">
      <c r="B17" s="2">
        <v>79.400000000000006</v>
      </c>
      <c r="C17" s="2">
        <v>9.1999999999999993</v>
      </c>
      <c r="D17" s="2">
        <v>3.7</v>
      </c>
      <c r="E17" s="2">
        <v>9.6999999999999993</v>
      </c>
    </row>
    <row r="18" spans="2:26">
      <c r="B18" s="2">
        <v>91</v>
      </c>
      <c r="C18" s="2">
        <v>9</v>
      </c>
      <c r="D18" s="2">
        <v>7.6</v>
      </c>
      <c r="E18" s="2">
        <v>5.9</v>
      </c>
    </row>
    <row r="19" spans="2:26">
      <c r="B19" s="2">
        <v>135.4</v>
      </c>
      <c r="C19" s="2">
        <v>15.1</v>
      </c>
      <c r="D19" s="2">
        <v>7.7</v>
      </c>
      <c r="E19" s="2">
        <v>20.8</v>
      </c>
    </row>
    <row r="20" spans="2:26">
      <c r="B20" s="2">
        <v>89.3</v>
      </c>
      <c r="C20" s="2">
        <v>10.199999999999999</v>
      </c>
      <c r="D20" s="2">
        <v>4.5</v>
      </c>
      <c r="E20" s="2">
        <v>7.9</v>
      </c>
    </row>
    <row r="22" spans="2:26">
      <c r="B22" t="s">
        <v>20</v>
      </c>
      <c r="C22" s="15">
        <f>AVERAGE(C11:C20)</f>
        <v>8.7399999999999984</v>
      </c>
      <c r="D22" s="15">
        <f t="shared" ref="D22:E22" si="0">AVERAGE(D11:D20)</f>
        <v>4.9000000000000004</v>
      </c>
      <c r="E22" s="15">
        <f t="shared" si="0"/>
        <v>9.92</v>
      </c>
    </row>
    <row r="23" spans="2:26">
      <c r="B23" t="s">
        <v>14</v>
      </c>
      <c r="D23" t="s">
        <v>15</v>
      </c>
      <c r="H23" t="s">
        <v>14</v>
      </c>
      <c r="K23" t="s">
        <v>16</v>
      </c>
      <c r="S23" t="s">
        <v>17</v>
      </c>
      <c r="X23" t="s">
        <v>18</v>
      </c>
    </row>
    <row r="24" spans="2:26">
      <c r="B24" s="1">
        <v>1</v>
      </c>
      <c r="C24" s="2">
        <v>8.5</v>
      </c>
      <c r="D24" s="2">
        <v>5.0999999999999996</v>
      </c>
      <c r="E24" s="2">
        <v>4.7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R24" s="4">
        <f t="array" ref="R24:U27">MMULT(G24:P27,B24:E33)</f>
        <v>10</v>
      </c>
      <c r="S24" s="4">
        <v>87.399999999999991</v>
      </c>
      <c r="T24" s="4">
        <v>49</v>
      </c>
      <c r="U24" s="4">
        <v>99.2</v>
      </c>
      <c r="W24" s="4">
        <f t="array" ref="W24:Z27">MINVERSE(R24:U27)</f>
        <v>0.80364408209035199</v>
      </c>
      <c r="X24" s="4">
        <v>-3.4769018789201384E-2</v>
      </c>
      <c r="Y24" s="4">
        <v>-2.9428741856778292E-2</v>
      </c>
      <c r="Z24" s="4">
        <v>-2.5762300682915171E-2</v>
      </c>
    </row>
    <row r="25" spans="2:26">
      <c r="B25" s="1">
        <v>1</v>
      </c>
      <c r="C25" s="2">
        <v>12.9</v>
      </c>
      <c r="D25" s="2">
        <v>5.8</v>
      </c>
      <c r="E25" s="2">
        <v>8.8000000000000007</v>
      </c>
      <c r="G25" s="2">
        <v>8.5</v>
      </c>
      <c r="H25" s="2">
        <v>12.9</v>
      </c>
      <c r="I25" s="2">
        <v>5.2</v>
      </c>
      <c r="J25" s="2">
        <v>10.7</v>
      </c>
      <c r="K25" s="2">
        <v>3.1</v>
      </c>
      <c r="L25" s="2">
        <v>3.5</v>
      </c>
      <c r="M25" s="2">
        <v>9.1999999999999993</v>
      </c>
      <c r="N25" s="2">
        <v>9</v>
      </c>
      <c r="O25" s="2">
        <v>15.1</v>
      </c>
      <c r="P25" s="2">
        <v>10.199999999999999</v>
      </c>
      <c r="R25" s="4">
        <v>87.399999999999991</v>
      </c>
      <c r="S25" s="4">
        <v>899.7399999999999</v>
      </c>
      <c r="T25" s="4">
        <v>496.76999999999992</v>
      </c>
      <c r="U25" s="4">
        <v>944.64</v>
      </c>
      <c r="W25" s="4">
        <v>-3.4769018789201286E-2</v>
      </c>
      <c r="X25" s="4">
        <v>2.1970074872689392E-2</v>
      </c>
      <c r="Y25" s="4">
        <v>-2.500828467547371E-2</v>
      </c>
      <c r="Z25" s="4">
        <v>-3.4988750693833474E-3</v>
      </c>
    </row>
    <row r="26" spans="2:26">
      <c r="B26" s="1">
        <v>1</v>
      </c>
      <c r="C26" s="2">
        <v>5.2</v>
      </c>
      <c r="D26" s="2">
        <v>2.1</v>
      </c>
      <c r="E26" s="2">
        <v>15.1</v>
      </c>
      <c r="G26" s="2">
        <v>5.0999999999999996</v>
      </c>
      <c r="H26" s="2">
        <v>5.8</v>
      </c>
      <c r="I26" s="2">
        <v>2.1</v>
      </c>
      <c r="J26" s="2">
        <v>8.4</v>
      </c>
      <c r="K26" s="2">
        <v>2.9</v>
      </c>
      <c r="L26" s="2">
        <v>1.2</v>
      </c>
      <c r="M26" s="2">
        <v>3.7</v>
      </c>
      <c r="N26" s="2">
        <v>7.6</v>
      </c>
      <c r="O26" s="2">
        <v>7.7</v>
      </c>
      <c r="P26" s="2">
        <v>4.5</v>
      </c>
      <c r="R26" s="4">
        <v>49</v>
      </c>
      <c r="S26" s="4">
        <v>496.76999999999992</v>
      </c>
      <c r="T26" s="4">
        <v>295.45999999999998</v>
      </c>
      <c r="U26" s="4">
        <v>520.57999999999993</v>
      </c>
      <c r="W26" s="4">
        <v>-2.9428741856778476E-2</v>
      </c>
      <c r="X26" s="4">
        <v>-2.5008284675473703E-2</v>
      </c>
      <c r="Y26" s="4">
        <v>4.8300570324052577E-2</v>
      </c>
      <c r="Z26" s="4">
        <v>1.1419713036855837E-3</v>
      </c>
    </row>
    <row r="27" spans="2:26">
      <c r="B27" s="1">
        <v>1</v>
      </c>
      <c r="C27" s="2">
        <v>10.7</v>
      </c>
      <c r="D27" s="2">
        <v>8.4</v>
      </c>
      <c r="E27" s="2">
        <v>12.2</v>
      </c>
      <c r="G27" s="2">
        <v>4.7</v>
      </c>
      <c r="H27" s="2">
        <v>8.8000000000000007</v>
      </c>
      <c r="I27" s="2">
        <v>15.1</v>
      </c>
      <c r="J27" s="2">
        <v>12.2</v>
      </c>
      <c r="K27" s="2">
        <v>10.6</v>
      </c>
      <c r="L27" s="2">
        <v>3.5</v>
      </c>
      <c r="M27" s="2">
        <v>9.6999999999999993</v>
      </c>
      <c r="N27" s="2">
        <v>5.9</v>
      </c>
      <c r="O27" s="2">
        <v>20.8</v>
      </c>
      <c r="P27" s="2">
        <v>7.9</v>
      </c>
      <c r="R27" s="4">
        <v>99.2</v>
      </c>
      <c r="S27" s="4">
        <v>944.64</v>
      </c>
      <c r="T27" s="4">
        <v>520.57999999999993</v>
      </c>
      <c r="U27" s="4">
        <v>1224.9400000000003</v>
      </c>
      <c r="W27" s="4">
        <v>-2.5762300682915139E-2</v>
      </c>
      <c r="X27" s="4">
        <v>-3.4988750693833431E-3</v>
      </c>
      <c r="Y27" s="4">
        <v>1.1419713036855711E-3</v>
      </c>
      <c r="Z27" s="4">
        <v>5.1156057864179694E-3</v>
      </c>
    </row>
    <row r="28" spans="2:26">
      <c r="B28" s="1">
        <v>1</v>
      </c>
      <c r="C28" s="2">
        <v>3.1</v>
      </c>
      <c r="D28" s="2">
        <v>2.9</v>
      </c>
      <c r="E28" s="2">
        <v>10.6</v>
      </c>
    </row>
    <row r="29" spans="2:26">
      <c r="B29" s="1">
        <v>1</v>
      </c>
      <c r="C29" s="2">
        <v>3.5</v>
      </c>
      <c r="D29" s="2">
        <v>1.2</v>
      </c>
      <c r="E29" s="2">
        <v>3.5</v>
      </c>
    </row>
    <row r="30" spans="2:26">
      <c r="B30" s="1">
        <v>1</v>
      </c>
      <c r="C30" s="2">
        <v>9.1999999999999993</v>
      </c>
      <c r="D30" s="2">
        <v>3.7</v>
      </c>
      <c r="E30" s="2">
        <v>9.6999999999999993</v>
      </c>
    </row>
    <row r="31" spans="2:26">
      <c r="B31" s="1">
        <v>1</v>
      </c>
      <c r="C31" s="2">
        <v>9</v>
      </c>
      <c r="D31" s="2">
        <v>7.6</v>
      </c>
      <c r="E31" s="2">
        <v>5.9</v>
      </c>
    </row>
    <row r="32" spans="2:26">
      <c r="B32" s="1">
        <v>1</v>
      </c>
      <c r="C32" s="2">
        <v>15.1</v>
      </c>
      <c r="D32" s="2">
        <v>7.7</v>
      </c>
      <c r="E32" s="2">
        <v>20.8</v>
      </c>
    </row>
    <row r="33" spans="2:5">
      <c r="B33" s="1">
        <v>1</v>
      </c>
      <c r="C33" s="2">
        <v>10.199999999999999</v>
      </c>
      <c r="D33" s="2">
        <v>4.5</v>
      </c>
      <c r="E33" s="2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I20"/>
  <sheetViews>
    <sheetView workbookViewId="0">
      <selection activeCell="H8" sqref="H8"/>
    </sheetView>
  </sheetViews>
  <sheetFormatPr defaultRowHeight="14.4"/>
  <sheetData>
    <row r="2" spans="2:9">
      <c r="B2" s="1" t="s">
        <v>0</v>
      </c>
      <c r="F2" s="4">
        <f t="array" ref="F2:I6">LINEST(B9:B18,C9:D18,TRUE,TRUE)</f>
        <v>1.4116021186146837</v>
      </c>
      <c r="G2" s="4">
        <v>11.789012408016502</v>
      </c>
      <c r="H2" s="4">
        <v>13.470746184061458</v>
      </c>
      <c r="I2" s="4" t="e">
        <v>#N/A</v>
      </c>
    </row>
    <row r="3" spans="2:9">
      <c r="B3" t="e">
        <f>FINV(#REF!, 3,G5)</f>
        <v>#REF!</v>
      </c>
      <c r="F3" s="4">
        <v>0.7871379126326763</v>
      </c>
      <c r="G3" s="4">
        <v>1.6419107842574909</v>
      </c>
      <c r="H3" s="4">
        <v>10.087322414417356</v>
      </c>
      <c r="I3" s="4" t="e">
        <v>#N/A</v>
      </c>
    </row>
    <row r="4" spans="2:9">
      <c r="D4" t="s">
        <v>9</v>
      </c>
      <c r="F4" s="5">
        <v>0.90738888788818262</v>
      </c>
      <c r="G4" s="4">
        <v>11.658567962190736</v>
      </c>
      <c r="H4" t="e">
        <v>#N/A</v>
      </c>
      <c r="I4" t="e">
        <v>#N/A</v>
      </c>
    </row>
    <row r="5" spans="2:9">
      <c r="B5" t="s">
        <v>6</v>
      </c>
      <c r="D5" s="5" t="e">
        <f>(#REF!-#REF!*#REF!)/SQRT((1-#REF!*#REF!)*(1-#REF!*#REF!))</f>
        <v>#REF!</v>
      </c>
      <c r="F5" s="4">
        <v>34.292441103332713</v>
      </c>
      <c r="G5">
        <v>7</v>
      </c>
      <c r="H5" t="e">
        <v>#N/A</v>
      </c>
      <c r="I5" t="e">
        <v>#N/A</v>
      </c>
    </row>
    <row r="6" spans="2:9">
      <c r="B6" t="s">
        <v>7</v>
      </c>
      <c r="F6" s="4">
        <v>9322.2085514968567</v>
      </c>
      <c r="G6" s="4">
        <v>951.45544850314172</v>
      </c>
      <c r="H6" t="e">
        <v>#N/A</v>
      </c>
      <c r="I6" t="e">
        <v>#N/A</v>
      </c>
    </row>
    <row r="7" spans="2:9">
      <c r="B7" t="s">
        <v>8</v>
      </c>
    </row>
    <row r="8" spans="2:9" ht="43.8" thickBot="1">
      <c r="B8" s="3" t="s">
        <v>2</v>
      </c>
      <c r="C8" s="3" t="s">
        <v>4</v>
      </c>
      <c r="D8" s="3" t="s">
        <v>5</v>
      </c>
      <c r="F8" s="8" t="s">
        <v>10</v>
      </c>
      <c r="G8" s="8" t="s">
        <v>11</v>
      </c>
      <c r="H8" s="8" t="s">
        <v>13</v>
      </c>
    </row>
    <row r="9" spans="2:9" ht="15" thickTop="1">
      <c r="B9" s="2">
        <v>85.1</v>
      </c>
      <c r="C9" s="2">
        <v>5.0999999999999996</v>
      </c>
      <c r="D9" s="2">
        <v>4.7</v>
      </c>
      <c r="F9" s="9">
        <f>$H$2+$G$2*C9+$F$2*D9</f>
        <v>80.229239422434617</v>
      </c>
      <c r="G9" s="11">
        <f>B9-F9</f>
        <v>4.8707605775653775</v>
      </c>
      <c r="H9" s="12">
        <f>C.PF!G9</f>
        <v>0.3636607068450477</v>
      </c>
    </row>
    <row r="10" spans="2:9">
      <c r="B10" s="2">
        <v>106.3</v>
      </c>
      <c r="C10" s="2">
        <v>5.8</v>
      </c>
      <c r="D10" s="2">
        <v>8.8000000000000007</v>
      </c>
      <c r="F10" s="9">
        <f t="shared" ref="F10:F18" si="0">$H$2+$G$2*C10+$F$2*D10</f>
        <v>94.269116794366383</v>
      </c>
      <c r="G10" s="11">
        <f t="shared" ref="G10:G18" si="1">B10-F10</f>
        <v>12.030883205633614</v>
      </c>
      <c r="H10" s="12">
        <f>C.PF!G10</f>
        <v>3.3139074746930302</v>
      </c>
    </row>
    <row r="11" spans="2:9">
      <c r="B11" s="2">
        <v>50.2</v>
      </c>
      <c r="C11" s="2">
        <v>2.1</v>
      </c>
      <c r="D11" s="2">
        <v>15.1</v>
      </c>
      <c r="F11" s="9">
        <f t="shared" si="0"/>
        <v>59.542864231977831</v>
      </c>
      <c r="G11" s="11">
        <f t="shared" si="1"/>
        <v>-9.3428642319778277</v>
      </c>
      <c r="H11" s="12">
        <f>C.PF!G11</f>
        <v>-1.1777402201557541</v>
      </c>
    </row>
    <row r="12" spans="2:9">
      <c r="B12" s="2">
        <v>130.6</v>
      </c>
      <c r="C12" s="2">
        <v>8.4</v>
      </c>
      <c r="D12" s="2">
        <v>12.2</v>
      </c>
      <c r="F12" s="9">
        <f t="shared" si="0"/>
        <v>129.71999625849921</v>
      </c>
      <c r="G12" s="11">
        <f t="shared" si="1"/>
        <v>0.88000374150078642</v>
      </c>
      <c r="H12" s="12">
        <f>C.PF!G12</f>
        <v>-2.3871145217203775</v>
      </c>
    </row>
    <row r="13" spans="2:9">
      <c r="B13" s="2">
        <v>54.8</v>
      </c>
      <c r="C13" s="2">
        <v>2.9</v>
      </c>
      <c r="D13" s="2">
        <v>10.6</v>
      </c>
      <c r="F13" s="9">
        <f t="shared" si="0"/>
        <v>62.621864624624962</v>
      </c>
      <c r="G13" s="11">
        <f t="shared" si="1"/>
        <v>-7.8218646246249648</v>
      </c>
      <c r="H13" s="12">
        <f>C.PF!G13</f>
        <v>-3.4717172526806475</v>
      </c>
    </row>
    <row r="14" spans="2:9">
      <c r="B14" s="2">
        <v>30.3</v>
      </c>
      <c r="C14" s="2">
        <v>1.2</v>
      </c>
      <c r="D14" s="2">
        <v>3.5</v>
      </c>
      <c r="F14" s="9">
        <f t="shared" si="0"/>
        <v>32.558168488832649</v>
      </c>
      <c r="G14" s="11">
        <f t="shared" si="1"/>
        <v>-2.2581684888326485</v>
      </c>
      <c r="H14" s="12">
        <f>C.PF!G14</f>
        <v>-5.9062651789094645E-3</v>
      </c>
    </row>
    <row r="15" spans="2:9">
      <c r="B15" s="2">
        <v>79.400000000000006</v>
      </c>
      <c r="C15" s="2">
        <v>3.7</v>
      </c>
      <c r="D15" s="2">
        <v>9.6999999999999993</v>
      </c>
      <c r="F15" s="9">
        <f t="shared" si="0"/>
        <v>70.782632644284945</v>
      </c>
      <c r="G15" s="11">
        <f t="shared" si="1"/>
        <v>8.6173673557150607</v>
      </c>
      <c r="H15" s="12">
        <f>C.PF!G15</f>
        <v>1.8609826686614763</v>
      </c>
    </row>
    <row r="16" spans="2:9">
      <c r="B16" s="2">
        <v>91</v>
      </c>
      <c r="C16" s="2">
        <v>7.6</v>
      </c>
      <c r="D16" s="2">
        <v>5.9</v>
      </c>
      <c r="F16" s="9">
        <f t="shared" si="0"/>
        <v>111.39569298481351</v>
      </c>
      <c r="G16" s="11">
        <f t="shared" si="1"/>
        <v>-20.395692984813508</v>
      </c>
      <c r="H16" s="12">
        <f>C.PF!G16</f>
        <v>-2.1731683507965354</v>
      </c>
    </row>
    <row r="17" spans="2:8">
      <c r="B17" s="2">
        <v>135.4</v>
      </c>
      <c r="C17" s="2">
        <v>7.7</v>
      </c>
      <c r="D17" s="2">
        <v>20.8</v>
      </c>
      <c r="F17" s="9">
        <f t="shared" si="0"/>
        <v>133.60746579297393</v>
      </c>
      <c r="G17" s="11">
        <f t="shared" si="1"/>
        <v>1.7925342070260797</v>
      </c>
      <c r="H17" s="12">
        <f>C.PF!G17</f>
        <v>1.4400824087958402</v>
      </c>
    </row>
    <row r="18" spans="2:8">
      <c r="B18" s="2">
        <v>89.3</v>
      </c>
      <c r="C18" s="2">
        <v>4.5</v>
      </c>
      <c r="D18" s="2">
        <v>7.9</v>
      </c>
      <c r="F18" s="9">
        <f t="shared" si="0"/>
        <v>77.672958757191722</v>
      </c>
      <c r="G18" s="11">
        <f t="shared" si="1"/>
        <v>11.627041242808275</v>
      </c>
      <c r="H18" s="12">
        <f>C.PF!G18</f>
        <v>2.2370133515368478</v>
      </c>
    </row>
    <row r="20" spans="2:8">
      <c r="G20" s="13">
        <f>CORREL(G9:G18,H9:H18)</f>
        <v>0.80086888946458623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I18"/>
  <sheetViews>
    <sheetView topLeftCell="A4" workbookViewId="0">
      <selection activeCell="A4" sqref="A1:XFD1048576"/>
    </sheetView>
  </sheetViews>
  <sheetFormatPr defaultRowHeight="14.4"/>
  <sheetData>
    <row r="2" spans="2:9">
      <c r="B2" s="1" t="s">
        <v>0</v>
      </c>
      <c r="F2" s="4">
        <f t="array" ref="F2:I6">LINEST(B9:B18,C9:D18,TRUE,TRUE)</f>
        <v>0.15925640170360639</v>
      </c>
      <c r="G2" s="4">
        <v>1.1382885502389015</v>
      </c>
      <c r="H2" s="4">
        <v>1.582562598929605</v>
      </c>
      <c r="I2" s="4" t="e">
        <v>#N/A</v>
      </c>
    </row>
    <row r="3" spans="2:9">
      <c r="B3" t="e">
        <f>FINV(#REF!, 3,G5)</f>
        <v>#REF!</v>
      </c>
      <c r="F3" s="4">
        <v>0.1721634010884642</v>
      </c>
      <c r="G3" s="4">
        <v>0.35911997169104787</v>
      </c>
      <c r="H3" s="4">
        <v>2.2063068070670093</v>
      </c>
      <c r="I3" s="4" t="e">
        <v>#N/A</v>
      </c>
    </row>
    <row r="4" spans="2:9">
      <c r="D4" t="s">
        <v>9</v>
      </c>
      <c r="F4" s="5">
        <v>0.66498514362834538</v>
      </c>
      <c r="G4" s="4">
        <v>2.5499708246532236</v>
      </c>
      <c r="H4" t="e">
        <v>#N/A</v>
      </c>
      <c r="I4" t="e">
        <v>#N/A</v>
      </c>
    </row>
    <row r="5" spans="2:9">
      <c r="B5" t="s">
        <v>6</v>
      </c>
      <c r="D5" s="5" t="e">
        <f>(#REF!-#REF!*#REF!)/SQRT((1-#REF!*#REF!)*(1-#REF!*#REF!))</f>
        <v>#REF!</v>
      </c>
      <c r="F5" s="4">
        <v>6.9472978837607524</v>
      </c>
      <c r="G5">
        <v>7</v>
      </c>
      <c r="H5" t="e">
        <v>#N/A</v>
      </c>
      <c r="I5" t="e">
        <v>#N/A</v>
      </c>
    </row>
    <row r="6" spans="2:9">
      <c r="B6" t="s">
        <v>7</v>
      </c>
      <c r="F6" s="4">
        <v>90.347541553921502</v>
      </c>
      <c r="G6" s="4">
        <v>45.516458446078481</v>
      </c>
      <c r="H6" t="e">
        <v>#N/A</v>
      </c>
      <c r="I6" t="e">
        <v>#N/A</v>
      </c>
    </row>
    <row r="7" spans="2:9">
      <c r="B7" t="s">
        <v>8</v>
      </c>
    </row>
    <row r="8" spans="2:9" ht="43.8" thickBot="1">
      <c r="B8" s="3" t="s">
        <v>3</v>
      </c>
      <c r="C8" s="3" t="s">
        <v>4</v>
      </c>
      <c r="D8" s="3" t="s">
        <v>5</v>
      </c>
      <c r="F8" s="8" t="s">
        <v>10</v>
      </c>
      <c r="G8" s="8" t="s">
        <v>11</v>
      </c>
    </row>
    <row r="9" spans="2:9" ht="15" thickTop="1">
      <c r="B9" s="2">
        <v>8.5</v>
      </c>
      <c r="C9" s="2">
        <v>5.0999999999999996</v>
      </c>
      <c r="D9" s="2">
        <v>4.7</v>
      </c>
      <c r="F9" s="9">
        <f>$H$2+$G$2*C9+$F$2*D9</f>
        <v>8.1363392931549523</v>
      </c>
      <c r="G9" s="11">
        <f>B9-F9</f>
        <v>0.3636607068450477</v>
      </c>
    </row>
    <row r="10" spans="2:9">
      <c r="B10" s="2">
        <v>12.9</v>
      </c>
      <c r="C10" s="2">
        <v>5.8</v>
      </c>
      <c r="D10" s="2">
        <v>8.8000000000000007</v>
      </c>
      <c r="F10" s="9">
        <f t="shared" ref="F10:F18" si="0">$H$2+$G$2*C10+$F$2*D10</f>
        <v>9.5860925253069702</v>
      </c>
      <c r="G10" s="11">
        <f t="shared" ref="G10:G18" si="1">B10-F10</f>
        <v>3.3139074746930302</v>
      </c>
    </row>
    <row r="11" spans="2:9">
      <c r="B11" s="2">
        <v>5.2</v>
      </c>
      <c r="C11" s="2">
        <v>2.1</v>
      </c>
      <c r="D11" s="2">
        <v>15.1</v>
      </c>
      <c r="F11" s="9">
        <f t="shared" si="0"/>
        <v>6.3777402201557543</v>
      </c>
      <c r="G11" s="11">
        <f t="shared" si="1"/>
        <v>-1.1777402201557541</v>
      </c>
    </row>
    <row r="12" spans="2:9">
      <c r="B12" s="2">
        <v>10.7</v>
      </c>
      <c r="C12" s="2">
        <v>8.4</v>
      </c>
      <c r="D12" s="2">
        <v>12.2</v>
      </c>
      <c r="F12" s="9">
        <f t="shared" si="0"/>
        <v>13.087114521720377</v>
      </c>
      <c r="G12" s="11">
        <f t="shared" si="1"/>
        <v>-2.3871145217203775</v>
      </c>
    </row>
    <row r="13" spans="2:9">
      <c r="B13" s="2">
        <v>3.1</v>
      </c>
      <c r="C13" s="2">
        <v>2.9</v>
      </c>
      <c r="D13" s="2">
        <v>10.6</v>
      </c>
      <c r="F13" s="9">
        <f t="shared" si="0"/>
        <v>6.5717172526806475</v>
      </c>
      <c r="G13" s="11">
        <f t="shared" si="1"/>
        <v>-3.4717172526806475</v>
      </c>
    </row>
    <row r="14" spans="2:9">
      <c r="B14" s="2">
        <v>3.5</v>
      </c>
      <c r="C14" s="2">
        <v>1.2</v>
      </c>
      <c r="D14" s="2">
        <v>3.5</v>
      </c>
      <c r="F14" s="9">
        <f t="shared" si="0"/>
        <v>3.5059062651789095</v>
      </c>
      <c r="G14" s="11">
        <f t="shared" si="1"/>
        <v>-5.9062651789094645E-3</v>
      </c>
    </row>
    <row r="15" spans="2:9">
      <c r="B15" s="2">
        <v>9.1999999999999993</v>
      </c>
      <c r="C15" s="2">
        <v>3.7</v>
      </c>
      <c r="D15" s="2">
        <v>9.6999999999999993</v>
      </c>
      <c r="F15" s="9">
        <f t="shared" si="0"/>
        <v>7.339017331338523</v>
      </c>
      <c r="G15" s="11">
        <f t="shared" si="1"/>
        <v>1.8609826686614763</v>
      </c>
    </row>
    <row r="16" spans="2:9">
      <c r="B16" s="2">
        <v>9</v>
      </c>
      <c r="C16" s="2">
        <v>7.6</v>
      </c>
      <c r="D16" s="2">
        <v>5.9</v>
      </c>
      <c r="F16" s="9">
        <f t="shared" si="0"/>
        <v>11.173168350796535</v>
      </c>
      <c r="G16" s="11">
        <f t="shared" si="1"/>
        <v>-2.1731683507965354</v>
      </c>
    </row>
    <row r="17" spans="2:7">
      <c r="B17" s="2">
        <v>15.1</v>
      </c>
      <c r="C17" s="2">
        <v>7.7</v>
      </c>
      <c r="D17" s="2">
        <v>20.8</v>
      </c>
      <c r="F17" s="9">
        <f t="shared" si="0"/>
        <v>13.659917591204159</v>
      </c>
      <c r="G17" s="11">
        <f t="shared" si="1"/>
        <v>1.4400824087958402</v>
      </c>
    </row>
    <row r="18" spans="2:7">
      <c r="B18" s="2">
        <v>10.199999999999999</v>
      </c>
      <c r="C18" s="2">
        <v>4.5</v>
      </c>
      <c r="D18" s="2">
        <v>7.9</v>
      </c>
      <c r="F18" s="9">
        <f t="shared" si="0"/>
        <v>7.9629866484631515</v>
      </c>
      <c r="G18" s="11">
        <f t="shared" si="1"/>
        <v>2.2370133515368478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I20"/>
  <sheetViews>
    <sheetView workbookViewId="0">
      <selection activeCell="G20" sqref="G20"/>
    </sheetView>
  </sheetViews>
  <sheetFormatPr defaultRowHeight="14.4"/>
  <sheetData>
    <row r="2" spans="2:9">
      <c r="B2" s="1" t="s">
        <v>0</v>
      </c>
      <c r="F2" s="4">
        <f t="array" ref="F2:I6">LINEST(B9:B18,C9:D18,TRUE,TRUE)</f>
        <v>0.64828354690188028</v>
      </c>
      <c r="G2" s="4">
        <v>7.6075078879387705</v>
      </c>
      <c r="H2" s="4">
        <v>12.319408274148481</v>
      </c>
      <c r="I2" s="4" t="e">
        <v>#N/A</v>
      </c>
    </row>
    <row r="3" spans="2:9">
      <c r="B3" t="e">
        <f>FINV(#REF!, 3,G5)</f>
        <v>#REF!</v>
      </c>
      <c r="F3" s="4">
        <v>1.0593242562861049</v>
      </c>
      <c r="G3" s="4">
        <v>1.4105012775408758</v>
      </c>
      <c r="H3" s="4">
        <v>13.163204938060423</v>
      </c>
      <c r="I3" s="4" t="e">
        <v>#N/A</v>
      </c>
    </row>
    <row r="4" spans="2:9">
      <c r="D4" t="s">
        <v>9</v>
      </c>
      <c r="F4" s="5">
        <v>0.84974405014879495</v>
      </c>
      <c r="G4" s="4">
        <v>14.850104101473168</v>
      </c>
      <c r="H4" t="e">
        <v>#N/A</v>
      </c>
      <c r="I4" t="e">
        <v>#N/A</v>
      </c>
    </row>
    <row r="5" spans="2:9">
      <c r="B5" t="s">
        <v>6</v>
      </c>
      <c r="D5" s="5" t="e">
        <f>(#REF!-#REF!*#REF!)/SQRT((1-#REF!*#REF!)*(1-#REF!*#REF!))</f>
        <v>#REF!</v>
      </c>
      <c r="F5" s="4">
        <v>19.793586732944462</v>
      </c>
      <c r="G5">
        <v>7</v>
      </c>
      <c r="H5" t="e">
        <v>#N/A</v>
      </c>
      <c r="I5" t="e">
        <v>#N/A</v>
      </c>
    </row>
    <row r="6" spans="2:9">
      <c r="B6" t="s">
        <v>7</v>
      </c>
      <c r="F6" s="4">
        <v>8729.9848572278679</v>
      </c>
      <c r="G6" s="4">
        <v>1543.6791427721312</v>
      </c>
      <c r="H6" t="e">
        <v>#N/A</v>
      </c>
      <c r="I6" t="e">
        <v>#N/A</v>
      </c>
    </row>
    <row r="7" spans="2:9">
      <c r="B7" t="s">
        <v>8</v>
      </c>
    </row>
    <row r="8" spans="2:9" ht="43.8" thickBot="1">
      <c r="B8" s="3" t="s">
        <v>2</v>
      </c>
      <c r="C8" s="3" t="s">
        <v>3</v>
      </c>
      <c r="D8" s="3" t="s">
        <v>5</v>
      </c>
      <c r="F8" s="8" t="s">
        <v>10</v>
      </c>
      <c r="G8" s="8" t="s">
        <v>11</v>
      </c>
      <c r="H8" s="8" t="s">
        <v>12</v>
      </c>
    </row>
    <row r="9" spans="2:9" ht="15" thickTop="1">
      <c r="B9" s="2">
        <v>85.1</v>
      </c>
      <c r="C9" s="2">
        <v>8.5</v>
      </c>
      <c r="D9" s="2">
        <v>4.7</v>
      </c>
      <c r="F9" s="9">
        <f>$H$2+$G$2*C9+$F$2*D9</f>
        <v>80.030157992066876</v>
      </c>
      <c r="G9" s="11">
        <f>B9-F9</f>
        <v>5.0698420079331186</v>
      </c>
      <c r="H9" s="12">
        <f>F.CP!G9</f>
        <v>-5.0112027779339448</v>
      </c>
    </row>
    <row r="10" spans="2:9">
      <c r="B10" s="2">
        <v>106.3</v>
      </c>
      <c r="C10" s="2">
        <v>12.9</v>
      </c>
      <c r="D10" s="2">
        <v>8.8000000000000007</v>
      </c>
      <c r="F10" s="9">
        <f t="shared" ref="F10:F18" si="0">$H$2+$G$2*C10+$F$2*D10</f>
        <v>116.16115524129518</v>
      </c>
      <c r="G10" s="11">
        <f t="shared" ref="G10:G18" si="1">B10-F10</f>
        <v>-9.8611552412951795</v>
      </c>
      <c r="H10" s="12">
        <f>F.CP!G10</f>
        <v>-3.7643683661539278</v>
      </c>
    </row>
    <row r="11" spans="2:9">
      <c r="B11" s="2">
        <v>50.2</v>
      </c>
      <c r="C11" s="2">
        <v>5.2</v>
      </c>
      <c r="D11" s="2">
        <v>15.1</v>
      </c>
      <c r="F11" s="9">
        <f t="shared" si="0"/>
        <v>61.667530849648479</v>
      </c>
      <c r="G11" s="11">
        <f t="shared" si="1"/>
        <v>-11.467530849648476</v>
      </c>
      <c r="H11" s="12">
        <f>F.CP!G11</f>
        <v>6.976170087947958</v>
      </c>
    </row>
    <row r="12" spans="2:9">
      <c r="B12" s="2">
        <v>130.6</v>
      </c>
      <c r="C12" s="2">
        <v>10.7</v>
      </c>
      <c r="D12" s="2">
        <v>12.2</v>
      </c>
      <c r="F12" s="9">
        <f t="shared" si="0"/>
        <v>101.62880194729627</v>
      </c>
      <c r="G12" s="11">
        <f t="shared" si="1"/>
        <v>28.971198052703727</v>
      </c>
      <c r="H12" s="12">
        <f>F.CP!G12</f>
        <v>1.7207513611217564</v>
      </c>
    </row>
    <row r="13" spans="2:9">
      <c r="B13" s="2">
        <v>54.8</v>
      </c>
      <c r="C13" s="2">
        <v>3.1</v>
      </c>
      <c r="D13" s="2">
        <v>10.6</v>
      </c>
      <c r="F13" s="9">
        <f t="shared" si="0"/>
        <v>42.774488323918604</v>
      </c>
      <c r="G13" s="11">
        <f t="shared" si="1"/>
        <v>12.025511676081393</v>
      </c>
      <c r="H13" s="12">
        <f>F.CP!G13</f>
        <v>4.0910745652607163</v>
      </c>
    </row>
    <row r="14" spans="2:9">
      <c r="B14" s="2">
        <v>30.3</v>
      </c>
      <c r="C14" s="2">
        <v>3.5</v>
      </c>
      <c r="D14" s="2">
        <v>3.5</v>
      </c>
      <c r="F14" s="9">
        <f t="shared" si="0"/>
        <v>41.214678296090753</v>
      </c>
      <c r="G14" s="11">
        <f t="shared" si="1"/>
        <v>-10.914678296090752</v>
      </c>
      <c r="H14" s="12">
        <f>F.CP!G14</f>
        <v>-3.6620057117396954</v>
      </c>
    </row>
    <row r="15" spans="2:9">
      <c r="B15" s="2">
        <v>79.400000000000006</v>
      </c>
      <c r="C15" s="2">
        <v>9.1999999999999993</v>
      </c>
      <c r="D15" s="2">
        <v>9.6999999999999993</v>
      </c>
      <c r="F15" s="9">
        <f t="shared" si="0"/>
        <v>88.596831248133398</v>
      </c>
      <c r="G15" s="11">
        <f t="shared" si="1"/>
        <v>-9.1968312481333925</v>
      </c>
      <c r="H15" s="12">
        <f>F.CP!G15</f>
        <v>-0.80250151023179939</v>
      </c>
    </row>
    <row r="16" spans="2:9">
      <c r="B16" s="2">
        <v>91</v>
      </c>
      <c r="C16" s="2">
        <v>9</v>
      </c>
      <c r="D16" s="2">
        <v>5.9</v>
      </c>
      <c r="F16" s="9">
        <f t="shared" si="0"/>
        <v>84.611852192318523</v>
      </c>
      <c r="G16" s="11">
        <f t="shared" si="1"/>
        <v>6.3881478076814773</v>
      </c>
      <c r="H16" s="12">
        <f>F.CP!G16</f>
        <v>-3.5951011526958734</v>
      </c>
    </row>
    <row r="17" spans="2:8">
      <c r="B17" s="2">
        <v>135.4</v>
      </c>
      <c r="C17" s="2">
        <v>15.1</v>
      </c>
      <c r="D17" s="2">
        <v>20.8</v>
      </c>
      <c r="F17" s="9">
        <f t="shared" si="0"/>
        <v>140.67707515758303</v>
      </c>
      <c r="G17" s="11">
        <f t="shared" si="1"/>
        <v>-5.2770751575830275</v>
      </c>
      <c r="H17" s="12">
        <f>F.CP!G17</f>
        <v>7.1550597707214454</v>
      </c>
    </row>
    <row r="18" spans="2:8">
      <c r="B18" s="2">
        <v>89.3</v>
      </c>
      <c r="C18" s="2">
        <v>10.199999999999999</v>
      </c>
      <c r="D18" s="2">
        <v>7.9</v>
      </c>
      <c r="F18" s="9">
        <f t="shared" si="0"/>
        <v>95.037428751648804</v>
      </c>
      <c r="G18" s="11">
        <f t="shared" si="1"/>
        <v>-5.7374287516488067</v>
      </c>
      <c r="H18" s="12">
        <f>F.CP!G18</f>
        <v>-3.1078762662966426</v>
      </c>
    </row>
    <row r="20" spans="2:8">
      <c r="G20" s="13">
        <f>CORREL(G9:G18,H9:H18)</f>
        <v>6.4119583497240284E-2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I18"/>
  <sheetViews>
    <sheetView workbookViewId="0">
      <selection activeCell="D13" sqref="D13"/>
    </sheetView>
  </sheetViews>
  <sheetFormatPr defaultRowHeight="14.4"/>
  <sheetData>
    <row r="2" spans="2:9">
      <c r="B2" s="1" t="s">
        <v>0</v>
      </c>
      <c r="F2" s="4">
        <f t="array" ref="F2:I6">LINEST(B9:B18,C9:D18,TRUE,TRUE)</f>
        <v>0.68396104302503336</v>
      </c>
      <c r="G2" s="4">
        <v>-0.2232328587002351</v>
      </c>
      <c r="H2" s="4">
        <v>5.0360214915923613</v>
      </c>
      <c r="I2" s="4" t="e">
        <v>#N/A</v>
      </c>
    </row>
    <row r="3" spans="2:9">
      <c r="B3" t="e">
        <f>FINV(#REF!, 3,G5)</f>
        <v>#REF!</v>
      </c>
      <c r="F3" s="4">
        <v>0.73939294194499305</v>
      </c>
      <c r="G3" s="4">
        <v>1.1583224085881423</v>
      </c>
      <c r="H3" s="4">
        <v>4.338120884065078</v>
      </c>
      <c r="I3" s="4" t="e">
        <v>#N/A</v>
      </c>
    </row>
    <row r="4" spans="2:9">
      <c r="D4" t="s">
        <v>9</v>
      </c>
      <c r="F4" s="5">
        <v>0.18846099265581148</v>
      </c>
      <c r="G4" s="4">
        <v>5.2844822686406063</v>
      </c>
      <c r="H4" t="e">
        <v>#N/A</v>
      </c>
      <c r="I4" t="e">
        <v>#N/A</v>
      </c>
    </row>
    <row r="5" spans="2:9">
      <c r="B5" t="s">
        <v>6</v>
      </c>
      <c r="D5" s="5" t="e">
        <f>(#REF!-#REF!*#REF!)/SQRT((1-#REF!*#REF!)*(1-#REF!*#REF!))</f>
        <v>#REF!</v>
      </c>
      <c r="F5" s="4">
        <v>0.81279330793225335</v>
      </c>
      <c r="G5">
        <v>7</v>
      </c>
      <c r="H5" t="e">
        <v>#N/A</v>
      </c>
      <c r="I5" t="e">
        <v>#N/A</v>
      </c>
    </row>
    <row r="6" spans="2:9">
      <c r="B6" t="s">
        <v>7</v>
      </c>
      <c r="F6" s="4">
        <v>45.395730066961249</v>
      </c>
      <c r="G6" s="4">
        <v>195.48026993303876</v>
      </c>
      <c r="H6" t="e">
        <v>#N/A</v>
      </c>
      <c r="I6" t="e">
        <v>#N/A</v>
      </c>
    </row>
    <row r="7" spans="2:9">
      <c r="B7" t="s">
        <v>8</v>
      </c>
    </row>
    <row r="8" spans="2:9" ht="43.8" thickBot="1">
      <c r="B8" s="3" t="s">
        <v>5</v>
      </c>
      <c r="C8" s="3" t="s">
        <v>4</v>
      </c>
      <c r="D8" s="3" t="s">
        <v>3</v>
      </c>
      <c r="F8" s="8" t="s">
        <v>10</v>
      </c>
      <c r="G8" s="8" t="s">
        <v>11</v>
      </c>
    </row>
    <row r="9" spans="2:9" ht="15" thickTop="1">
      <c r="B9" s="2">
        <v>4.7</v>
      </c>
      <c r="C9" s="2">
        <v>5.0999999999999996</v>
      </c>
      <c r="D9" s="2">
        <v>8.5</v>
      </c>
      <c r="F9" s="9">
        <f>$H$2+$G$2*C9+$F$2*D9</f>
        <v>9.7112027779339449</v>
      </c>
      <c r="G9" s="11">
        <f>B9-F9</f>
        <v>-5.0112027779339448</v>
      </c>
    </row>
    <row r="10" spans="2:9">
      <c r="B10" s="2">
        <v>8.8000000000000007</v>
      </c>
      <c r="C10" s="2">
        <v>5.8</v>
      </c>
      <c r="D10" s="2">
        <v>12.9</v>
      </c>
      <c r="F10" s="9">
        <f t="shared" ref="F10:F18" si="0">$H$2+$G$2*C10+$F$2*D10</f>
        <v>12.564368366153928</v>
      </c>
      <c r="G10" s="11">
        <f t="shared" ref="G10:G18" si="1">B10-F10</f>
        <v>-3.7643683661539278</v>
      </c>
    </row>
    <row r="11" spans="2:9">
      <c r="B11" s="2">
        <v>15.1</v>
      </c>
      <c r="C11" s="2">
        <v>2.1</v>
      </c>
      <c r="D11" s="2">
        <v>5.2</v>
      </c>
      <c r="F11" s="9">
        <f t="shared" si="0"/>
        <v>8.1238299120520416</v>
      </c>
      <c r="G11" s="11">
        <f t="shared" si="1"/>
        <v>6.976170087947958</v>
      </c>
    </row>
    <row r="12" spans="2:9">
      <c r="B12" s="2">
        <v>12.2</v>
      </c>
      <c r="C12" s="2">
        <v>8.4</v>
      </c>
      <c r="D12" s="2">
        <v>10.7</v>
      </c>
      <c r="F12" s="9">
        <f t="shared" si="0"/>
        <v>10.479248638878243</v>
      </c>
      <c r="G12" s="11">
        <f t="shared" si="1"/>
        <v>1.7207513611217564</v>
      </c>
    </row>
    <row r="13" spans="2:9">
      <c r="B13" s="2">
        <v>10.6</v>
      </c>
      <c r="C13" s="2">
        <v>2.9</v>
      </c>
      <c r="D13" s="2">
        <v>3.1</v>
      </c>
      <c r="F13" s="9">
        <f t="shared" si="0"/>
        <v>6.5089254347392833</v>
      </c>
      <c r="G13" s="11">
        <f t="shared" si="1"/>
        <v>4.0910745652607163</v>
      </c>
    </row>
    <row r="14" spans="2:9">
      <c r="B14" s="2">
        <v>3.5</v>
      </c>
      <c r="C14" s="2">
        <v>1.2</v>
      </c>
      <c r="D14" s="2">
        <v>3.5</v>
      </c>
      <c r="F14" s="9">
        <f t="shared" si="0"/>
        <v>7.1620057117396954</v>
      </c>
      <c r="G14" s="11">
        <f t="shared" si="1"/>
        <v>-3.6620057117396954</v>
      </c>
    </row>
    <row r="15" spans="2:9">
      <c r="B15" s="2">
        <v>9.6999999999999993</v>
      </c>
      <c r="C15" s="2">
        <v>3.7</v>
      </c>
      <c r="D15" s="2">
        <v>9.1999999999999993</v>
      </c>
      <c r="F15" s="9">
        <f t="shared" si="0"/>
        <v>10.502501510231799</v>
      </c>
      <c r="G15" s="11">
        <f t="shared" si="1"/>
        <v>-0.80250151023179939</v>
      </c>
    </row>
    <row r="16" spans="2:9">
      <c r="B16" s="2">
        <v>5.9</v>
      </c>
      <c r="C16" s="2">
        <v>7.6</v>
      </c>
      <c r="D16" s="2">
        <v>9</v>
      </c>
      <c r="F16" s="9">
        <f t="shared" si="0"/>
        <v>9.4951011526958737</v>
      </c>
      <c r="G16" s="11">
        <f t="shared" si="1"/>
        <v>-3.5951011526958734</v>
      </c>
    </row>
    <row r="17" spans="2:7">
      <c r="B17" s="2">
        <v>20.8</v>
      </c>
      <c r="C17" s="2">
        <v>7.7</v>
      </c>
      <c r="D17" s="2">
        <v>15.1</v>
      </c>
      <c r="F17" s="9">
        <f t="shared" si="0"/>
        <v>13.644940229278555</v>
      </c>
      <c r="G17" s="11">
        <f t="shared" si="1"/>
        <v>7.1550597707214454</v>
      </c>
    </row>
    <row r="18" spans="2:7">
      <c r="B18" s="2">
        <v>7.9</v>
      </c>
      <c r="C18" s="2">
        <v>4.5</v>
      </c>
      <c r="D18" s="2">
        <v>10.199999999999999</v>
      </c>
      <c r="F18" s="9">
        <f t="shared" si="0"/>
        <v>11.007876266296643</v>
      </c>
      <c r="G18" s="11">
        <f t="shared" si="1"/>
        <v>-3.1078762662966426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Y.PF</vt:lpstr>
      <vt:lpstr>C.PF</vt:lpstr>
      <vt:lpstr>Y.CP</vt:lpstr>
      <vt:lpstr>F.CP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Kosrow Dehnad</dc:creator>
  <cp:lastModifiedBy>Kosrow Dehnad</cp:lastModifiedBy>
  <dcterms:created xsi:type="dcterms:W3CDTF">2017-03-25T01:40:24Z</dcterms:created>
  <dcterms:modified xsi:type="dcterms:W3CDTF">2017-03-25T02:57:46Z</dcterms:modified>
</cp:coreProperties>
</file>