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radjadhwibowo/Documents/Papa's Files/BMC Medicine/"/>
    </mc:Choice>
  </mc:AlternateContent>
  <xr:revisionPtr revIDLastSave="0" documentId="13_ncr:1_{E825B101-BB93-3646-8B05-D50924FEA955}" xr6:coauthVersionLast="45" xr6:coauthVersionMax="45" xr10:uidLastSave="{00000000-0000-0000-0000-000000000000}"/>
  <bookViews>
    <workbookView xWindow="0" yWindow="460" windowWidth="25600" windowHeight="14820" tabRatio="500" xr2:uid="{00000000-000D-0000-FFFF-FFFF00000000}"/>
  </bookViews>
  <sheets>
    <sheet name="GermanyCovi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4" i="1" l="1"/>
  <c r="E134" i="1"/>
  <c r="D133" i="1"/>
  <c r="E133" i="1"/>
  <c r="D132" i="1"/>
  <c r="E132" i="1"/>
  <c r="D131" i="1"/>
  <c r="E131" i="1"/>
  <c r="D130" i="1"/>
  <c r="E130" i="1"/>
  <c r="D129" i="1"/>
  <c r="E129" i="1"/>
  <c r="D128" i="1"/>
  <c r="E128" i="1"/>
  <c r="D127" i="1"/>
  <c r="D126" i="1"/>
  <c r="E127" i="1"/>
  <c r="E126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F11" i="1"/>
  <c r="F12" i="1" s="1"/>
  <c r="C137" i="1"/>
  <c r="E7" i="1"/>
  <c r="E8" i="1"/>
  <c r="E9" i="1"/>
  <c r="H11" i="1" s="1"/>
  <c r="E10" i="1"/>
  <c r="E11" i="1"/>
  <c r="D7" i="1"/>
  <c r="G11" i="1" s="1"/>
  <c r="D8" i="1"/>
  <c r="D9" i="1"/>
  <c r="D10" i="1"/>
  <c r="D11" i="1"/>
  <c r="D109" i="1"/>
  <c r="E109" i="1"/>
  <c r="D108" i="1"/>
  <c r="E108" i="1"/>
  <c r="D107" i="1"/>
  <c r="E107" i="1"/>
  <c r="D106" i="1"/>
  <c r="E106" i="1"/>
  <c r="D105" i="1"/>
  <c r="E105" i="1"/>
  <c r="D104" i="1"/>
  <c r="E104" i="1"/>
  <c r="D103" i="1"/>
  <c r="E103" i="1"/>
  <c r="D102" i="1"/>
  <c r="E102" i="1"/>
  <c r="D101" i="1"/>
  <c r="E101" i="1"/>
  <c r="D100" i="1"/>
  <c r="E100" i="1"/>
  <c r="D99" i="1"/>
  <c r="E99" i="1"/>
  <c r="D98" i="1"/>
  <c r="E98" i="1"/>
  <c r="D97" i="1"/>
  <c r="E97" i="1"/>
  <c r="D96" i="1"/>
  <c r="E96" i="1"/>
  <c r="D95" i="1"/>
  <c r="E95" i="1"/>
  <c r="D94" i="1"/>
  <c r="E94" i="1"/>
  <c r="D93" i="1"/>
  <c r="E93" i="1"/>
  <c r="D92" i="1"/>
  <c r="E92" i="1"/>
  <c r="D91" i="1"/>
  <c r="E91" i="1"/>
  <c r="D90" i="1"/>
  <c r="E90" i="1"/>
  <c r="D89" i="1"/>
  <c r="E89" i="1"/>
  <c r="D88" i="1"/>
  <c r="E88" i="1"/>
  <c r="D87" i="1"/>
  <c r="E87" i="1"/>
  <c r="D86" i="1"/>
  <c r="E86" i="1"/>
  <c r="D85" i="1"/>
  <c r="E85" i="1"/>
  <c r="D84" i="1"/>
  <c r="E84" i="1"/>
  <c r="D83" i="1"/>
  <c r="E83" i="1"/>
  <c r="D82" i="1"/>
  <c r="E82" i="1"/>
  <c r="D81" i="1"/>
  <c r="E81" i="1"/>
  <c r="D80" i="1"/>
  <c r="E80" i="1"/>
  <c r="D79" i="1"/>
  <c r="E79" i="1"/>
  <c r="D78" i="1"/>
  <c r="E78" i="1"/>
  <c r="D77" i="1"/>
  <c r="E77" i="1"/>
  <c r="D76" i="1"/>
  <c r="E76" i="1"/>
  <c r="D75" i="1"/>
  <c r="E75" i="1"/>
  <c r="D74" i="1"/>
  <c r="E74" i="1"/>
  <c r="D73" i="1"/>
  <c r="E73" i="1"/>
  <c r="D72" i="1"/>
  <c r="E72" i="1"/>
  <c r="D71" i="1"/>
  <c r="E71" i="1"/>
  <c r="D70" i="1"/>
  <c r="E70" i="1"/>
  <c r="D69" i="1"/>
  <c r="E69" i="1"/>
  <c r="D68" i="1"/>
  <c r="E68" i="1"/>
  <c r="D67" i="1"/>
  <c r="E67" i="1"/>
  <c r="D66" i="1"/>
  <c r="E66" i="1"/>
  <c r="D65" i="1"/>
  <c r="E65" i="1"/>
  <c r="D64" i="1"/>
  <c r="E64" i="1"/>
  <c r="D63" i="1"/>
  <c r="E63" i="1"/>
  <c r="D62" i="1"/>
  <c r="E62" i="1"/>
  <c r="D61" i="1"/>
  <c r="E61" i="1"/>
  <c r="D60" i="1"/>
  <c r="E60" i="1"/>
  <c r="D59" i="1"/>
  <c r="E59" i="1"/>
  <c r="D58" i="1"/>
  <c r="E58" i="1"/>
  <c r="D57" i="1"/>
  <c r="E57" i="1"/>
  <c r="D56" i="1"/>
  <c r="E56" i="1"/>
  <c r="D55" i="1"/>
  <c r="E55" i="1"/>
  <c r="D54" i="1"/>
  <c r="E54" i="1"/>
  <c r="D53" i="1"/>
  <c r="E53" i="1"/>
  <c r="D52" i="1"/>
  <c r="E52" i="1"/>
  <c r="D51" i="1"/>
  <c r="E51" i="1"/>
  <c r="D50" i="1"/>
  <c r="E50" i="1"/>
  <c r="D49" i="1"/>
  <c r="E49" i="1"/>
  <c r="D48" i="1"/>
  <c r="E48" i="1"/>
  <c r="D47" i="1"/>
  <c r="E47" i="1"/>
  <c r="D46" i="1"/>
  <c r="E46" i="1"/>
  <c r="D45" i="1"/>
  <c r="E45" i="1"/>
  <c r="D44" i="1"/>
  <c r="E44" i="1"/>
  <c r="D43" i="1"/>
  <c r="E43" i="1"/>
  <c r="D42" i="1"/>
  <c r="E42" i="1"/>
  <c r="D41" i="1"/>
  <c r="E41" i="1"/>
  <c r="D40" i="1"/>
  <c r="E40" i="1"/>
  <c r="D39" i="1"/>
  <c r="E39" i="1"/>
  <c r="D38" i="1"/>
  <c r="E38" i="1"/>
  <c r="D37" i="1"/>
  <c r="E37" i="1"/>
  <c r="D36" i="1"/>
  <c r="E36" i="1"/>
  <c r="D35" i="1"/>
  <c r="E35" i="1"/>
  <c r="D34" i="1"/>
  <c r="E34" i="1"/>
  <c r="D33" i="1"/>
  <c r="E33" i="1"/>
  <c r="D32" i="1"/>
  <c r="E32" i="1"/>
  <c r="D31" i="1"/>
  <c r="E31" i="1"/>
  <c r="D30" i="1"/>
  <c r="E30" i="1"/>
  <c r="D29" i="1"/>
  <c r="E29" i="1"/>
  <c r="D28" i="1"/>
  <c r="E28" i="1"/>
  <c r="D27" i="1"/>
  <c r="E27" i="1"/>
  <c r="D26" i="1"/>
  <c r="E26" i="1"/>
  <c r="D25" i="1"/>
  <c r="E25" i="1"/>
  <c r="D24" i="1"/>
  <c r="E24" i="1"/>
  <c r="D23" i="1"/>
  <c r="E23" i="1"/>
  <c r="D22" i="1"/>
  <c r="E22" i="1"/>
  <c r="D21" i="1"/>
  <c r="E21" i="1"/>
  <c r="D20" i="1"/>
  <c r="E20" i="1"/>
  <c r="D19" i="1"/>
  <c r="E19" i="1"/>
  <c r="D18" i="1"/>
  <c r="E18" i="1"/>
  <c r="D17" i="1"/>
  <c r="E17" i="1"/>
  <c r="D16" i="1"/>
  <c r="E16" i="1"/>
  <c r="D15" i="1"/>
  <c r="E15" i="1"/>
  <c r="D14" i="1"/>
  <c r="E14" i="1"/>
  <c r="D13" i="1"/>
  <c r="E13" i="1"/>
  <c r="D12" i="1"/>
  <c r="G12" i="1" s="1"/>
  <c r="I12" i="1" s="1"/>
  <c r="E12" i="1"/>
  <c r="H12" i="1" s="1"/>
  <c r="I11" i="1"/>
  <c r="G13" i="1" l="1"/>
  <c r="K12" i="1"/>
  <c r="H13" i="1"/>
  <c r="G14" i="1"/>
  <c r="G15" i="1" s="1"/>
  <c r="E138" i="1"/>
  <c r="E139" i="1"/>
  <c r="E140" i="1" s="1"/>
  <c r="D138" i="1"/>
  <c r="D139" i="1"/>
  <c r="D140" i="1" s="1"/>
  <c r="F13" i="1"/>
  <c r="J12" i="1"/>
  <c r="K15" i="1" l="1"/>
  <c r="G16" i="1"/>
  <c r="F14" i="1"/>
  <c r="J13" i="1"/>
  <c r="K14" i="1"/>
  <c r="H14" i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I13" i="1"/>
  <c r="K13" i="1"/>
  <c r="H139" i="1" l="1"/>
  <c r="I14" i="1"/>
  <c r="I16" i="1"/>
  <c r="K16" i="1"/>
  <c r="G17" i="1"/>
  <c r="I15" i="1"/>
  <c r="F15" i="1"/>
  <c r="J14" i="1"/>
  <c r="H138" i="1"/>
  <c r="F16" i="1" l="1"/>
  <c r="J15" i="1"/>
  <c r="H140" i="1"/>
  <c r="I17" i="1"/>
  <c r="K17" i="1"/>
  <c r="G18" i="1"/>
  <c r="I18" i="1" l="1"/>
  <c r="K18" i="1"/>
  <c r="G19" i="1"/>
  <c r="F17" i="1"/>
  <c r="J16" i="1"/>
  <c r="I19" i="1" l="1"/>
  <c r="K19" i="1"/>
  <c r="G20" i="1"/>
  <c r="F18" i="1"/>
  <c r="J17" i="1"/>
  <c r="I20" i="1" l="1"/>
  <c r="K20" i="1"/>
  <c r="G21" i="1"/>
  <c r="F19" i="1"/>
  <c r="J18" i="1"/>
  <c r="F20" i="1" l="1"/>
  <c r="J19" i="1"/>
  <c r="I21" i="1"/>
  <c r="K21" i="1"/>
  <c r="G22" i="1"/>
  <c r="I22" i="1" l="1"/>
  <c r="K22" i="1"/>
  <c r="G23" i="1"/>
  <c r="F21" i="1"/>
  <c r="J20" i="1"/>
  <c r="I23" i="1" l="1"/>
  <c r="K23" i="1"/>
  <c r="G24" i="1"/>
  <c r="F22" i="1"/>
  <c r="J21" i="1"/>
  <c r="F23" i="1" l="1"/>
  <c r="J22" i="1"/>
  <c r="I24" i="1"/>
  <c r="K24" i="1"/>
  <c r="G25" i="1"/>
  <c r="I25" i="1" l="1"/>
  <c r="K25" i="1"/>
  <c r="G26" i="1"/>
  <c r="F24" i="1"/>
  <c r="J23" i="1"/>
  <c r="I26" i="1" l="1"/>
  <c r="K26" i="1"/>
  <c r="G27" i="1"/>
  <c r="F25" i="1"/>
  <c r="J24" i="1"/>
  <c r="F26" i="1" l="1"/>
  <c r="J25" i="1"/>
  <c r="I27" i="1"/>
  <c r="K27" i="1"/>
  <c r="G28" i="1"/>
  <c r="I28" i="1" l="1"/>
  <c r="K28" i="1"/>
  <c r="G29" i="1"/>
  <c r="F27" i="1"/>
  <c r="J26" i="1"/>
  <c r="F28" i="1" l="1"/>
  <c r="J27" i="1"/>
  <c r="I29" i="1"/>
  <c r="K29" i="1"/>
  <c r="G30" i="1"/>
  <c r="F29" i="1" l="1"/>
  <c r="J28" i="1"/>
  <c r="I30" i="1"/>
  <c r="K30" i="1"/>
  <c r="G31" i="1"/>
  <c r="I31" i="1" l="1"/>
  <c r="K31" i="1"/>
  <c r="G32" i="1"/>
  <c r="F30" i="1"/>
  <c r="J29" i="1"/>
  <c r="F31" i="1" l="1"/>
  <c r="J30" i="1"/>
  <c r="I32" i="1"/>
  <c r="K32" i="1"/>
  <c r="G33" i="1"/>
  <c r="I33" i="1" l="1"/>
  <c r="K33" i="1"/>
  <c r="G34" i="1"/>
  <c r="F32" i="1"/>
  <c r="J31" i="1"/>
  <c r="F33" i="1" l="1"/>
  <c r="J32" i="1"/>
  <c r="I34" i="1"/>
  <c r="K34" i="1"/>
  <c r="G35" i="1"/>
  <c r="I35" i="1" l="1"/>
  <c r="K35" i="1"/>
  <c r="G36" i="1"/>
  <c r="F34" i="1"/>
  <c r="J33" i="1"/>
  <c r="I36" i="1" l="1"/>
  <c r="K36" i="1"/>
  <c r="G37" i="1"/>
  <c r="F35" i="1"/>
  <c r="J34" i="1"/>
  <c r="I37" i="1" l="1"/>
  <c r="K37" i="1"/>
  <c r="G38" i="1"/>
  <c r="F36" i="1"/>
  <c r="J35" i="1"/>
  <c r="F37" i="1" l="1"/>
  <c r="J36" i="1"/>
  <c r="I38" i="1"/>
  <c r="K38" i="1"/>
  <c r="G39" i="1"/>
  <c r="I39" i="1" l="1"/>
  <c r="K39" i="1"/>
  <c r="G40" i="1"/>
  <c r="F38" i="1"/>
  <c r="J37" i="1"/>
  <c r="F39" i="1" l="1"/>
  <c r="J38" i="1"/>
  <c r="I40" i="1"/>
  <c r="K40" i="1"/>
  <c r="G41" i="1"/>
  <c r="I41" i="1" l="1"/>
  <c r="K41" i="1"/>
  <c r="G42" i="1"/>
  <c r="F40" i="1"/>
  <c r="J39" i="1"/>
  <c r="I42" i="1" l="1"/>
  <c r="K42" i="1"/>
  <c r="G43" i="1"/>
  <c r="F41" i="1"/>
  <c r="J40" i="1"/>
  <c r="F42" i="1" l="1"/>
  <c r="J41" i="1"/>
  <c r="I43" i="1"/>
  <c r="K43" i="1"/>
  <c r="G44" i="1"/>
  <c r="I44" i="1" l="1"/>
  <c r="K44" i="1"/>
  <c r="G45" i="1"/>
  <c r="F43" i="1"/>
  <c r="J42" i="1"/>
  <c r="F44" i="1" l="1"/>
  <c r="J43" i="1"/>
  <c r="I45" i="1"/>
  <c r="K45" i="1"/>
  <c r="G46" i="1"/>
  <c r="I46" i="1" l="1"/>
  <c r="K46" i="1"/>
  <c r="G47" i="1"/>
  <c r="F45" i="1"/>
  <c r="J44" i="1"/>
  <c r="I47" i="1" l="1"/>
  <c r="K47" i="1"/>
  <c r="G48" i="1"/>
  <c r="F46" i="1"/>
  <c r="J45" i="1"/>
  <c r="K48" i="1" l="1"/>
  <c r="I48" i="1"/>
  <c r="G49" i="1"/>
  <c r="F47" i="1"/>
  <c r="J46" i="1"/>
  <c r="J47" i="1" l="1"/>
  <c r="F48" i="1"/>
  <c r="I49" i="1"/>
  <c r="K49" i="1"/>
  <c r="G50" i="1"/>
  <c r="F49" i="1" l="1"/>
  <c r="J48" i="1"/>
  <c r="K50" i="1"/>
  <c r="I50" i="1"/>
  <c r="G51" i="1"/>
  <c r="K51" i="1" l="1"/>
  <c r="I51" i="1"/>
  <c r="G52" i="1"/>
  <c r="J49" i="1"/>
  <c r="F50" i="1"/>
  <c r="F51" i="1" l="1"/>
  <c r="J50" i="1"/>
  <c r="K52" i="1"/>
  <c r="I52" i="1"/>
  <c r="G53" i="1"/>
  <c r="K53" i="1" l="1"/>
  <c r="I53" i="1"/>
  <c r="G54" i="1"/>
  <c r="J51" i="1"/>
  <c r="F52" i="1"/>
  <c r="F53" i="1" l="1"/>
  <c r="J52" i="1"/>
  <c r="K54" i="1"/>
  <c r="I54" i="1"/>
  <c r="G55" i="1"/>
  <c r="K55" i="1" l="1"/>
  <c r="I55" i="1"/>
  <c r="G56" i="1"/>
  <c r="J53" i="1"/>
  <c r="F54" i="1"/>
  <c r="F55" i="1" l="1"/>
  <c r="J54" i="1"/>
  <c r="K56" i="1"/>
  <c r="I56" i="1"/>
  <c r="G57" i="1"/>
  <c r="I57" i="1" l="1"/>
  <c r="K57" i="1"/>
  <c r="G58" i="1"/>
  <c r="J55" i="1"/>
  <c r="F56" i="1"/>
  <c r="F57" i="1" l="1"/>
  <c r="J56" i="1"/>
  <c r="K58" i="1"/>
  <c r="I58" i="1"/>
  <c r="G59" i="1"/>
  <c r="K59" i="1" l="1"/>
  <c r="I59" i="1"/>
  <c r="G60" i="1"/>
  <c r="J57" i="1"/>
  <c r="F58" i="1"/>
  <c r="F59" i="1" l="1"/>
  <c r="J58" i="1"/>
  <c r="K60" i="1"/>
  <c r="I60" i="1"/>
  <c r="G61" i="1"/>
  <c r="K61" i="1" l="1"/>
  <c r="I61" i="1"/>
  <c r="G62" i="1"/>
  <c r="J59" i="1"/>
  <c r="F60" i="1"/>
  <c r="K62" i="1" l="1"/>
  <c r="I62" i="1"/>
  <c r="G63" i="1"/>
  <c r="F61" i="1"/>
  <c r="J60" i="1"/>
  <c r="J61" i="1" l="1"/>
  <c r="F62" i="1"/>
  <c r="K63" i="1"/>
  <c r="I63" i="1"/>
  <c r="G64" i="1"/>
  <c r="F63" i="1" l="1"/>
  <c r="J62" i="1"/>
  <c r="K64" i="1"/>
  <c r="I64" i="1"/>
  <c r="G65" i="1"/>
  <c r="J63" i="1" l="1"/>
  <c r="F64" i="1"/>
  <c r="I65" i="1"/>
  <c r="K65" i="1"/>
  <c r="G66" i="1"/>
  <c r="F65" i="1" l="1"/>
  <c r="J64" i="1"/>
  <c r="K66" i="1"/>
  <c r="I66" i="1"/>
  <c r="G67" i="1"/>
  <c r="K67" i="1" l="1"/>
  <c r="I67" i="1"/>
  <c r="G68" i="1"/>
  <c r="J65" i="1"/>
  <c r="F66" i="1"/>
  <c r="F67" i="1" l="1"/>
  <c r="J66" i="1"/>
  <c r="K68" i="1"/>
  <c r="I68" i="1"/>
  <c r="G69" i="1"/>
  <c r="K69" i="1" l="1"/>
  <c r="I69" i="1"/>
  <c r="G70" i="1"/>
  <c r="J67" i="1"/>
  <c r="F68" i="1"/>
  <c r="K70" i="1" l="1"/>
  <c r="I70" i="1"/>
  <c r="G71" i="1"/>
  <c r="F69" i="1"/>
  <c r="J68" i="1"/>
  <c r="J69" i="1" l="1"/>
  <c r="F70" i="1"/>
  <c r="K71" i="1"/>
  <c r="I71" i="1"/>
  <c r="G72" i="1"/>
  <c r="F71" i="1" l="1"/>
  <c r="J70" i="1"/>
  <c r="K72" i="1"/>
  <c r="I72" i="1"/>
  <c r="G73" i="1"/>
  <c r="I73" i="1" l="1"/>
  <c r="K73" i="1"/>
  <c r="G74" i="1"/>
  <c r="J71" i="1"/>
  <c r="F72" i="1"/>
  <c r="F73" i="1" l="1"/>
  <c r="J72" i="1"/>
  <c r="K74" i="1"/>
  <c r="I74" i="1"/>
  <c r="G75" i="1"/>
  <c r="K75" i="1" l="1"/>
  <c r="I75" i="1"/>
  <c r="G76" i="1"/>
  <c r="J73" i="1"/>
  <c r="F74" i="1"/>
  <c r="J74" i="1" l="1"/>
  <c r="F75" i="1"/>
  <c r="K76" i="1"/>
  <c r="I76" i="1"/>
  <c r="G77" i="1"/>
  <c r="F76" i="1" l="1"/>
  <c r="J75" i="1"/>
  <c r="K77" i="1"/>
  <c r="I77" i="1"/>
  <c r="G78" i="1"/>
  <c r="K78" i="1" l="1"/>
  <c r="I78" i="1"/>
  <c r="G79" i="1"/>
  <c r="J76" i="1"/>
  <c r="F77" i="1"/>
  <c r="F78" i="1" l="1"/>
  <c r="J77" i="1"/>
  <c r="K79" i="1"/>
  <c r="I79" i="1"/>
  <c r="G80" i="1"/>
  <c r="K80" i="1" l="1"/>
  <c r="I80" i="1"/>
  <c r="G81" i="1"/>
  <c r="J78" i="1"/>
  <c r="F79" i="1"/>
  <c r="I81" i="1" l="1"/>
  <c r="K81" i="1"/>
  <c r="G82" i="1"/>
  <c r="F80" i="1"/>
  <c r="J79" i="1"/>
  <c r="J80" i="1" l="1"/>
  <c r="F81" i="1"/>
  <c r="K82" i="1"/>
  <c r="I82" i="1"/>
  <c r="G83" i="1"/>
  <c r="K83" i="1" l="1"/>
  <c r="I83" i="1"/>
  <c r="G84" i="1"/>
  <c r="F82" i="1"/>
  <c r="J81" i="1"/>
  <c r="K84" i="1" l="1"/>
  <c r="I84" i="1"/>
  <c r="G85" i="1"/>
  <c r="J82" i="1"/>
  <c r="F83" i="1"/>
  <c r="K85" i="1" l="1"/>
  <c r="I85" i="1"/>
  <c r="G86" i="1"/>
  <c r="F84" i="1"/>
  <c r="J83" i="1"/>
  <c r="J84" i="1" l="1"/>
  <c r="F85" i="1"/>
  <c r="K86" i="1"/>
  <c r="I86" i="1"/>
  <c r="G87" i="1"/>
  <c r="K87" i="1" l="1"/>
  <c r="I87" i="1"/>
  <c r="G88" i="1"/>
  <c r="F86" i="1"/>
  <c r="J85" i="1"/>
  <c r="J86" i="1" l="1"/>
  <c r="F87" i="1"/>
  <c r="K88" i="1"/>
  <c r="I88" i="1"/>
  <c r="G89" i="1"/>
  <c r="F88" i="1" l="1"/>
  <c r="J87" i="1"/>
  <c r="I89" i="1"/>
  <c r="K89" i="1"/>
  <c r="G90" i="1"/>
  <c r="K90" i="1" l="1"/>
  <c r="I90" i="1"/>
  <c r="G91" i="1"/>
  <c r="J88" i="1"/>
  <c r="F89" i="1"/>
  <c r="F90" i="1" l="1"/>
  <c r="J89" i="1"/>
  <c r="K91" i="1"/>
  <c r="I91" i="1"/>
  <c r="G92" i="1"/>
  <c r="K92" i="1" l="1"/>
  <c r="I92" i="1"/>
  <c r="G93" i="1"/>
  <c r="J90" i="1"/>
  <c r="F91" i="1"/>
  <c r="F92" i="1" l="1"/>
  <c r="J91" i="1"/>
  <c r="K93" i="1"/>
  <c r="I93" i="1"/>
  <c r="G94" i="1"/>
  <c r="K94" i="1" l="1"/>
  <c r="I94" i="1"/>
  <c r="G95" i="1"/>
  <c r="J92" i="1"/>
  <c r="F93" i="1"/>
  <c r="F94" i="1" l="1"/>
  <c r="J93" i="1"/>
  <c r="K95" i="1"/>
  <c r="I95" i="1"/>
  <c r="G96" i="1"/>
  <c r="K96" i="1" l="1"/>
  <c r="I96" i="1"/>
  <c r="G97" i="1"/>
  <c r="J94" i="1"/>
  <c r="F95" i="1"/>
  <c r="I97" i="1" l="1"/>
  <c r="K97" i="1"/>
  <c r="G98" i="1"/>
  <c r="F96" i="1"/>
  <c r="J95" i="1"/>
  <c r="J96" i="1" l="1"/>
  <c r="F97" i="1"/>
  <c r="K98" i="1"/>
  <c r="I98" i="1"/>
  <c r="G99" i="1"/>
  <c r="K99" i="1" l="1"/>
  <c r="I99" i="1"/>
  <c r="G100" i="1"/>
  <c r="F98" i="1"/>
  <c r="J97" i="1"/>
  <c r="K100" i="1" l="1"/>
  <c r="I100" i="1"/>
  <c r="G101" i="1"/>
  <c r="J98" i="1"/>
  <c r="F99" i="1"/>
  <c r="K101" i="1" l="1"/>
  <c r="I101" i="1"/>
  <c r="G102" i="1"/>
  <c r="F100" i="1"/>
  <c r="J99" i="1"/>
  <c r="J100" i="1" l="1"/>
  <c r="F101" i="1"/>
  <c r="K102" i="1"/>
  <c r="I102" i="1"/>
  <c r="G103" i="1"/>
  <c r="F102" i="1" l="1"/>
  <c r="J101" i="1"/>
  <c r="K103" i="1"/>
  <c r="I103" i="1"/>
  <c r="G104" i="1"/>
  <c r="K104" i="1" l="1"/>
  <c r="I104" i="1"/>
  <c r="G105" i="1"/>
  <c r="J102" i="1"/>
  <c r="F103" i="1"/>
  <c r="I105" i="1" l="1"/>
  <c r="K105" i="1"/>
  <c r="G106" i="1"/>
  <c r="F104" i="1"/>
  <c r="J103" i="1"/>
  <c r="J104" i="1" l="1"/>
  <c r="F105" i="1"/>
  <c r="K106" i="1"/>
  <c r="I106" i="1"/>
  <c r="G107" i="1"/>
  <c r="F106" i="1" l="1"/>
  <c r="J105" i="1"/>
  <c r="K107" i="1"/>
  <c r="I107" i="1"/>
  <c r="G108" i="1"/>
  <c r="K108" i="1" l="1"/>
  <c r="I108" i="1"/>
  <c r="G109" i="1"/>
  <c r="J106" i="1"/>
  <c r="F107" i="1"/>
  <c r="F108" i="1" l="1"/>
  <c r="J107" i="1"/>
  <c r="K109" i="1"/>
  <c r="I109" i="1"/>
  <c r="G110" i="1"/>
  <c r="K110" i="1" l="1"/>
  <c r="I110" i="1"/>
  <c r="G111" i="1"/>
  <c r="J108" i="1"/>
  <c r="F109" i="1"/>
  <c r="K111" i="1" l="1"/>
  <c r="I111" i="1"/>
  <c r="G112" i="1"/>
  <c r="F110" i="1"/>
  <c r="J109" i="1"/>
  <c r="J110" i="1" l="1"/>
  <c r="F111" i="1"/>
  <c r="K112" i="1"/>
  <c r="I112" i="1"/>
  <c r="G113" i="1"/>
  <c r="F112" i="1" l="1"/>
  <c r="J111" i="1"/>
  <c r="I113" i="1"/>
  <c r="K113" i="1"/>
  <c r="G114" i="1"/>
  <c r="K114" i="1" l="1"/>
  <c r="I114" i="1"/>
  <c r="G115" i="1"/>
  <c r="J112" i="1"/>
  <c r="F113" i="1"/>
  <c r="K115" i="1" l="1"/>
  <c r="I115" i="1"/>
  <c r="G116" i="1"/>
  <c r="F114" i="1"/>
  <c r="J113" i="1"/>
  <c r="J114" i="1" l="1"/>
  <c r="F115" i="1"/>
  <c r="K116" i="1"/>
  <c r="I116" i="1"/>
  <c r="G117" i="1"/>
  <c r="F116" i="1" l="1"/>
  <c r="J115" i="1"/>
  <c r="K117" i="1"/>
  <c r="I117" i="1"/>
  <c r="G118" i="1"/>
  <c r="K118" i="1" l="1"/>
  <c r="I118" i="1"/>
  <c r="G119" i="1"/>
  <c r="J116" i="1"/>
  <c r="F117" i="1"/>
  <c r="F118" i="1" l="1"/>
  <c r="J117" i="1"/>
  <c r="K119" i="1"/>
  <c r="I119" i="1"/>
  <c r="G120" i="1"/>
  <c r="K120" i="1" l="1"/>
  <c r="I120" i="1"/>
  <c r="G121" i="1"/>
  <c r="J118" i="1"/>
  <c r="F119" i="1"/>
  <c r="I121" i="1" l="1"/>
  <c r="K121" i="1"/>
  <c r="G122" i="1"/>
  <c r="F120" i="1"/>
  <c r="J119" i="1"/>
  <c r="J120" i="1" l="1"/>
  <c r="F121" i="1"/>
  <c r="K122" i="1"/>
  <c r="I122" i="1"/>
  <c r="G123" i="1"/>
  <c r="F122" i="1" l="1"/>
  <c r="J121" i="1"/>
  <c r="K123" i="1"/>
  <c r="I123" i="1"/>
  <c r="G124" i="1"/>
  <c r="K124" i="1" l="1"/>
  <c r="I124" i="1"/>
  <c r="G125" i="1"/>
  <c r="J122" i="1"/>
  <c r="F123" i="1"/>
  <c r="K125" i="1" l="1"/>
  <c r="I125" i="1"/>
  <c r="G126" i="1"/>
  <c r="F124" i="1"/>
  <c r="J123" i="1"/>
  <c r="J124" i="1" l="1"/>
  <c r="F125" i="1"/>
  <c r="K126" i="1"/>
  <c r="I126" i="1"/>
  <c r="G127" i="1"/>
  <c r="J125" i="1" l="1"/>
  <c r="F126" i="1"/>
  <c r="K127" i="1"/>
  <c r="I127" i="1"/>
  <c r="G128" i="1"/>
  <c r="J126" i="1" l="1"/>
  <c r="F127" i="1"/>
  <c r="I128" i="1"/>
  <c r="G129" i="1"/>
  <c r="K128" i="1"/>
  <c r="K129" i="1" l="1"/>
  <c r="I129" i="1"/>
  <c r="G130" i="1"/>
  <c r="F128" i="1"/>
  <c r="J127" i="1"/>
  <c r="J128" i="1" l="1"/>
  <c r="F129" i="1"/>
  <c r="I130" i="1"/>
  <c r="K130" i="1"/>
  <c r="G131" i="1"/>
  <c r="K131" i="1" l="1"/>
  <c r="I131" i="1"/>
  <c r="G132" i="1"/>
  <c r="F130" i="1"/>
  <c r="J129" i="1"/>
  <c r="J130" i="1" l="1"/>
  <c r="F131" i="1"/>
  <c r="I132" i="1"/>
  <c r="K132" i="1"/>
  <c r="G133" i="1"/>
  <c r="K133" i="1" l="1"/>
  <c r="I133" i="1"/>
  <c r="G134" i="1"/>
  <c r="F132" i="1"/>
  <c r="J131" i="1"/>
  <c r="J132" i="1" l="1"/>
  <c r="F133" i="1"/>
  <c r="I134" i="1"/>
  <c r="K134" i="1"/>
  <c r="G139" i="1"/>
  <c r="G140" i="1" s="1"/>
  <c r="G138" i="1"/>
  <c r="P20" i="1"/>
  <c r="P34" i="1"/>
  <c r="P48" i="1"/>
  <c r="P6" i="1"/>
  <c r="U6" i="1" l="1"/>
  <c r="U20" i="1"/>
  <c r="U48" i="1"/>
  <c r="U34" i="1"/>
  <c r="I138" i="1"/>
  <c r="I139" i="1"/>
  <c r="I140" i="1" s="1"/>
  <c r="F134" i="1"/>
  <c r="J134" i="1" s="1"/>
  <c r="J133" i="1"/>
  <c r="O34" i="1" l="1"/>
  <c r="T20" i="1"/>
  <c r="P36" i="1"/>
  <c r="O50" i="1"/>
  <c r="T6" i="1"/>
  <c r="U50" i="1"/>
  <c r="U49" i="1" s="1"/>
  <c r="S22" i="1"/>
  <c r="T48" i="1"/>
  <c r="T34" i="1"/>
  <c r="O8" i="1"/>
  <c r="U8" i="1"/>
  <c r="U7" i="1" s="1"/>
  <c r="U36" i="1"/>
  <c r="U35" i="1" s="1"/>
  <c r="N8" i="1"/>
  <c r="S8" i="1"/>
  <c r="T8" i="1"/>
  <c r="T50" i="1"/>
  <c r="T49" i="1" s="1"/>
  <c r="U22" i="1"/>
  <c r="U21" i="1" s="1"/>
  <c r="N34" i="1"/>
  <c r="N20" i="1"/>
  <c r="O20" i="1"/>
  <c r="O36" i="1"/>
  <c r="O35" i="1" s="1"/>
  <c r="N22" i="1"/>
  <c r="O48" i="1"/>
  <c r="N6" i="1"/>
  <c r="O6" i="1"/>
  <c r="N48" i="1"/>
  <c r="S36" i="1"/>
  <c r="T36" i="1"/>
  <c r="T35" i="1" s="1"/>
  <c r="S34" i="1"/>
  <c r="T22" i="1"/>
  <c r="T21" i="1" s="1"/>
  <c r="S20" i="1"/>
  <c r="N50" i="1"/>
  <c r="S6" i="1"/>
  <c r="P8" i="1"/>
  <c r="P50" i="1"/>
  <c r="P22" i="1"/>
  <c r="S50" i="1"/>
  <c r="S48" i="1"/>
  <c r="N36" i="1"/>
  <c r="O22" i="1"/>
  <c r="O21" i="1" s="1"/>
  <c r="J138" i="1"/>
  <c r="J139" i="1"/>
  <c r="J140" i="1" s="1"/>
  <c r="T10" i="1"/>
  <c r="T24" i="1"/>
  <c r="T38" i="1"/>
  <c r="S49" i="1" l="1"/>
  <c r="T53" i="1"/>
  <c r="N35" i="1"/>
  <c r="O39" i="1"/>
  <c r="P49" i="1"/>
  <c r="O52" i="1"/>
  <c r="T29" i="1"/>
  <c r="T26" i="1"/>
  <c r="T28" i="1" s="1"/>
  <c r="S35" i="1"/>
  <c r="T39" i="1"/>
  <c r="O29" i="1"/>
  <c r="O26" i="1"/>
  <c r="T7" i="1"/>
  <c r="T25" i="1"/>
  <c r="S21" i="1"/>
  <c r="P35" i="1"/>
  <c r="O38" i="1"/>
  <c r="T54" i="1"/>
  <c r="T57" i="1"/>
  <c r="P7" i="1"/>
  <c r="O10" i="1"/>
  <c r="O57" i="1"/>
  <c r="O54" i="1"/>
  <c r="N21" i="1"/>
  <c r="O25" i="1"/>
  <c r="O40" i="1"/>
  <c r="O43" i="1"/>
  <c r="T11" i="1"/>
  <c r="S7" i="1"/>
  <c r="O7" i="1"/>
  <c r="T40" i="1"/>
  <c r="T43" i="1"/>
  <c r="N7" i="1"/>
  <c r="O11" i="1"/>
  <c r="T42" i="1"/>
  <c r="T12" i="1"/>
  <c r="T14" i="1" s="1"/>
  <c r="T15" i="1"/>
  <c r="P21" i="1"/>
  <c r="O24" i="1"/>
  <c r="O28" i="1" s="1"/>
  <c r="N49" i="1"/>
  <c r="O53" i="1"/>
  <c r="O12" i="1"/>
  <c r="O15" i="1"/>
  <c r="O49" i="1"/>
  <c r="T52" i="1"/>
  <c r="T56" i="1" s="1"/>
  <c r="O56" i="1" l="1"/>
  <c r="O14" i="1"/>
  <c r="O42" i="1"/>
</calcChain>
</file>

<file path=xl/sharedStrings.xml><?xml version="1.0" encoding="utf-8"?>
<sst xmlns="http://schemas.openxmlformats.org/spreadsheetml/2006/main" count="113" uniqueCount="39">
  <si>
    <t>Date</t>
  </si>
  <si>
    <t>P(A)</t>
  </si>
  <si>
    <t>sum</t>
  </si>
  <si>
    <t>P(B)</t>
  </si>
  <si>
    <t>P(B|A)</t>
  </si>
  <si>
    <t>P(A|B)</t>
  </si>
  <si>
    <t>Arc Elasticity</t>
  </si>
  <si>
    <t>NonA</t>
  </si>
  <si>
    <t>AY = Y/t</t>
  </si>
  <si>
    <t>GERMANY - COVID-19</t>
  </si>
  <si>
    <t>No. of days</t>
  </si>
  <si>
    <t>t</t>
  </si>
  <si>
    <t>Cumulative</t>
  </si>
  <si>
    <t>Y(t)</t>
  </si>
  <si>
    <t>Daily</t>
  </si>
  <si>
    <t>MY = I(t)</t>
  </si>
  <si>
    <t>Point Elasticity</t>
  </si>
  <si>
    <t>I(t+1)-I(t)</t>
  </si>
  <si>
    <t>B (Et&gt;1)</t>
  </si>
  <si>
    <t>A (I(t+1)&lt;=500)</t>
  </si>
  <si>
    <t>Et&lt;=1</t>
  </si>
  <si>
    <t>B (Et&lt;=1)</t>
  </si>
  <si>
    <t>Et&gt;0.5</t>
  </si>
  <si>
    <t>Et&gt;1</t>
  </si>
  <si>
    <t>B (Et&lt;= 0.5)</t>
  </si>
  <si>
    <t xml:space="preserve">        Exponential Moving Average (EMA) of</t>
  </si>
  <si>
    <t xml:space="preserve">               Estimations based on EMA</t>
  </si>
  <si>
    <t>Mean</t>
  </si>
  <si>
    <t>Standard Deviation</t>
  </si>
  <si>
    <t>The omega of EMA</t>
  </si>
  <si>
    <t>Coefficent of Variation % (=STDev/Mean)</t>
  </si>
  <si>
    <t>B (Et&lt;= 0.20)</t>
  </si>
  <si>
    <t>Et&gt;0.20</t>
  </si>
  <si>
    <t>A (I(t+1)-I(t)&lt;=0, I(t+1)&lt;=500)</t>
  </si>
  <si>
    <t>B (Et&lt;=0.5)</t>
  </si>
  <si>
    <t>B (Et&lt;=0.2)</t>
  </si>
  <si>
    <t>Et&gt;0.2</t>
  </si>
  <si>
    <t>BAYESIAN, POLICY TARGET W/ A TREND</t>
  </si>
  <si>
    <t>BAYESIAN, POLICY TARGET W/OUT A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</si>
</sst>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.0_);_(* \(#,##0.0\);_(* &quot;-&quot;??_);_(@_)"/>
    <numFmt numFmtId="165" formatCode="0.0"/>
    <numFmt numFmtId="166" formatCode="_(* #,##0.000_);_(* \(#,##0.000\);_(* &quot;-&quot;??_);_(@_)"/>
    <numFmt numFmtId="167" formatCode="0.000"/>
    <numFmt numFmtId="168" formatCode="_(* #,##0_);_(* \(#,##0\);_(* &quot;-&quot;??_);_(@_)"/>
    <numFmt numFmtId="169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483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16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43" fontId="0" fillId="0" borderId="0" xfId="1" applyNumberFormat="1" applyFont="1"/>
    <xf numFmtId="43" fontId="0" fillId="0" borderId="0" xfId="0" applyNumberFormat="1"/>
    <xf numFmtId="43" fontId="0" fillId="0" borderId="0" xfId="1" applyFont="1"/>
    <xf numFmtId="0" fontId="0" fillId="2" borderId="0" xfId="0" applyFill="1"/>
    <xf numFmtId="0" fontId="6" fillId="2" borderId="0" xfId="0" applyFont="1" applyFill="1"/>
    <xf numFmtId="0" fontId="0" fillId="0" borderId="0" xfId="0" applyFill="1"/>
    <xf numFmtId="2" fontId="0" fillId="2" borderId="0" xfId="1" applyNumberFormat="1" applyFont="1" applyFill="1"/>
    <xf numFmtId="0" fontId="0" fillId="2" borderId="0" xfId="0" quotePrefix="1" applyFill="1"/>
    <xf numFmtId="0" fontId="7" fillId="0" borderId="0" xfId="0" applyFont="1" applyFill="1"/>
    <xf numFmtId="166" fontId="7" fillId="0" borderId="0" xfId="1" applyNumberFormat="1" applyFont="1" applyFill="1"/>
    <xf numFmtId="167" fontId="7" fillId="0" borderId="0" xfId="1" applyNumberFormat="1" applyFont="1" applyFill="1"/>
    <xf numFmtId="16" fontId="0" fillId="0" borderId="0" xfId="0" applyNumberFormat="1" applyFill="1"/>
    <xf numFmtId="0" fontId="6" fillId="3" borderId="0" xfId="0" applyFont="1" applyFill="1"/>
    <xf numFmtId="0" fontId="0" fillId="4" borderId="0" xfId="0" applyFill="1"/>
    <xf numFmtId="2" fontId="0" fillId="4" borderId="0" xfId="1" applyNumberFormat="1" applyFont="1" applyFill="1"/>
    <xf numFmtId="0" fontId="0" fillId="5" borderId="0" xfId="0" applyFill="1"/>
    <xf numFmtId="2" fontId="0" fillId="5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/>
    <xf numFmtId="9" fontId="0" fillId="5" borderId="0" xfId="268" applyFont="1" applyFill="1"/>
    <xf numFmtId="168" fontId="0" fillId="5" borderId="0" xfId="1" applyNumberFormat="1" applyFont="1" applyFill="1"/>
    <xf numFmtId="43" fontId="0" fillId="5" borderId="0" xfId="1" applyNumberFormat="1" applyFont="1" applyFill="1"/>
    <xf numFmtId="169" fontId="0" fillId="5" borderId="0" xfId="268" applyNumberFormat="1" applyFont="1" applyFill="1"/>
    <xf numFmtId="43" fontId="0" fillId="0" borderId="0" xfId="1" applyNumberFormat="1" applyFont="1" applyFill="1"/>
    <xf numFmtId="164" fontId="0" fillId="0" borderId="0" xfId="1" applyNumberFormat="1" applyFont="1" applyFill="1"/>
    <xf numFmtId="9" fontId="0" fillId="0" borderId="0" xfId="268" applyFont="1" applyFill="1"/>
  </cellXfs>
  <cellStyles count="483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Normal" xfId="0" builtinId="0"/>
    <cellStyle name="Per cent" xfId="268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mpd="sng"/>
          </c:spPr>
          <c:marker>
            <c:symbol val="none"/>
          </c:marker>
          <c:cat>
            <c:numRef>
              <c:f>GermanyCovid!$A$7:$A$134</c:f>
              <c:numCache>
                <c:formatCode>d\-mmm</c:formatCode>
                <c:ptCount val="128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43988</c:v>
                </c:pt>
                <c:pt idx="104">
                  <c:v>43989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43995</c:v>
                </c:pt>
                <c:pt idx="111">
                  <c:v>43996</c:v>
                </c:pt>
                <c:pt idx="112">
                  <c:v>43997</c:v>
                </c:pt>
                <c:pt idx="113">
                  <c:v>43998</c:v>
                </c:pt>
                <c:pt idx="114">
                  <c:v>43999</c:v>
                </c:pt>
                <c:pt idx="115">
                  <c:v>44000</c:v>
                </c:pt>
                <c:pt idx="116">
                  <c:v>44001</c:v>
                </c:pt>
                <c:pt idx="117">
                  <c:v>44002</c:v>
                </c:pt>
                <c:pt idx="118">
                  <c:v>44003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44009</c:v>
                </c:pt>
                <c:pt idx="125">
                  <c:v>44010</c:v>
                </c:pt>
                <c:pt idx="126">
                  <c:v>44011</c:v>
                </c:pt>
                <c:pt idx="127">
                  <c:v>44012</c:v>
                </c:pt>
              </c:numCache>
            </c:numRef>
          </c:cat>
          <c:val>
            <c:numRef>
              <c:f>GermanyCovid!$C$7:$C$134</c:f>
              <c:numCache>
                <c:formatCode>General</c:formatCode>
                <c:ptCount val="128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26</c:v>
                </c:pt>
                <c:pt idx="4">
                  <c:v>53</c:v>
                </c:pt>
                <c:pt idx="5">
                  <c:v>66</c:v>
                </c:pt>
                <c:pt idx="6">
                  <c:v>117</c:v>
                </c:pt>
                <c:pt idx="7">
                  <c:v>151</c:v>
                </c:pt>
                <c:pt idx="8">
                  <c:v>188</c:v>
                </c:pt>
                <c:pt idx="9">
                  <c:v>240</c:v>
                </c:pt>
                <c:pt idx="10">
                  <c:v>349</c:v>
                </c:pt>
                <c:pt idx="11">
                  <c:v>534</c:v>
                </c:pt>
                <c:pt idx="12">
                  <c:v>684</c:v>
                </c:pt>
                <c:pt idx="13">
                  <c:v>847</c:v>
                </c:pt>
                <c:pt idx="14">
                  <c:v>1112</c:v>
                </c:pt>
                <c:pt idx="15">
                  <c:v>1296</c:v>
                </c:pt>
                <c:pt idx="16">
                  <c:v>1567</c:v>
                </c:pt>
                <c:pt idx="17">
                  <c:v>2369</c:v>
                </c:pt>
                <c:pt idx="18">
                  <c:v>3062</c:v>
                </c:pt>
                <c:pt idx="19">
                  <c:v>3795</c:v>
                </c:pt>
                <c:pt idx="20">
                  <c:v>4838</c:v>
                </c:pt>
                <c:pt idx="21">
                  <c:v>6012</c:v>
                </c:pt>
                <c:pt idx="22">
                  <c:v>7156</c:v>
                </c:pt>
                <c:pt idx="23">
                  <c:v>8198</c:v>
                </c:pt>
                <c:pt idx="24">
                  <c:v>10999</c:v>
                </c:pt>
                <c:pt idx="25">
                  <c:v>13957</c:v>
                </c:pt>
                <c:pt idx="26">
                  <c:v>16662</c:v>
                </c:pt>
                <c:pt idx="27">
                  <c:v>18610</c:v>
                </c:pt>
                <c:pt idx="28">
                  <c:v>22672</c:v>
                </c:pt>
                <c:pt idx="29">
                  <c:v>27436</c:v>
                </c:pt>
                <c:pt idx="30">
                  <c:v>31554</c:v>
                </c:pt>
                <c:pt idx="31">
                  <c:v>36508</c:v>
                </c:pt>
                <c:pt idx="32">
                  <c:v>42288</c:v>
                </c:pt>
                <c:pt idx="33">
                  <c:v>48582</c:v>
                </c:pt>
                <c:pt idx="34">
                  <c:v>52547</c:v>
                </c:pt>
                <c:pt idx="35">
                  <c:v>57298</c:v>
                </c:pt>
                <c:pt idx="36">
                  <c:v>61913</c:v>
                </c:pt>
                <c:pt idx="37">
                  <c:v>67366</c:v>
                </c:pt>
                <c:pt idx="38">
                  <c:v>73522</c:v>
                </c:pt>
                <c:pt idx="39">
                  <c:v>79696</c:v>
                </c:pt>
                <c:pt idx="40">
                  <c:v>85778</c:v>
                </c:pt>
                <c:pt idx="41">
                  <c:v>91714</c:v>
                </c:pt>
                <c:pt idx="42">
                  <c:v>95391</c:v>
                </c:pt>
                <c:pt idx="43">
                  <c:v>99225</c:v>
                </c:pt>
                <c:pt idx="44">
                  <c:v>103228</c:v>
                </c:pt>
                <c:pt idx="45">
                  <c:v>108202</c:v>
                </c:pt>
                <c:pt idx="46">
                  <c:v>113525</c:v>
                </c:pt>
                <c:pt idx="47">
                  <c:v>117658</c:v>
                </c:pt>
                <c:pt idx="48">
                  <c:v>120479</c:v>
                </c:pt>
                <c:pt idx="49">
                  <c:v>123016</c:v>
                </c:pt>
                <c:pt idx="50">
                  <c:v>125098</c:v>
                </c:pt>
                <c:pt idx="51">
                  <c:v>127584</c:v>
                </c:pt>
                <c:pt idx="52">
                  <c:v>130450</c:v>
                </c:pt>
                <c:pt idx="53">
                  <c:v>133830</c:v>
                </c:pt>
                <c:pt idx="54">
                  <c:v>137439</c:v>
                </c:pt>
                <c:pt idx="55">
                  <c:v>139897</c:v>
                </c:pt>
                <c:pt idx="56">
                  <c:v>141672</c:v>
                </c:pt>
                <c:pt idx="57">
                  <c:v>143457</c:v>
                </c:pt>
                <c:pt idx="58">
                  <c:v>145694</c:v>
                </c:pt>
                <c:pt idx="59">
                  <c:v>148046</c:v>
                </c:pt>
                <c:pt idx="60">
                  <c:v>150383</c:v>
                </c:pt>
                <c:pt idx="61">
                  <c:v>152438</c:v>
                </c:pt>
                <c:pt idx="62">
                  <c:v>154175</c:v>
                </c:pt>
                <c:pt idx="63">
                  <c:v>155193</c:v>
                </c:pt>
                <c:pt idx="64">
                  <c:v>156337</c:v>
                </c:pt>
                <c:pt idx="65">
                  <c:v>157641</c:v>
                </c:pt>
                <c:pt idx="66">
                  <c:v>159119</c:v>
                </c:pt>
                <c:pt idx="67">
                  <c:v>160758</c:v>
                </c:pt>
                <c:pt idx="68">
                  <c:v>161703</c:v>
                </c:pt>
                <c:pt idx="69">
                  <c:v>162496</c:v>
                </c:pt>
                <c:pt idx="70">
                  <c:v>163175</c:v>
                </c:pt>
                <c:pt idx="71">
                  <c:v>163860</c:v>
                </c:pt>
                <c:pt idx="72">
                  <c:v>164807</c:v>
                </c:pt>
                <c:pt idx="73">
                  <c:v>166091</c:v>
                </c:pt>
                <c:pt idx="74">
                  <c:v>167300</c:v>
                </c:pt>
                <c:pt idx="75">
                  <c:v>168551</c:v>
                </c:pt>
                <c:pt idx="76">
                  <c:v>169218</c:v>
                </c:pt>
                <c:pt idx="77">
                  <c:v>169575</c:v>
                </c:pt>
                <c:pt idx="78">
                  <c:v>170508</c:v>
                </c:pt>
                <c:pt idx="79">
                  <c:v>171306</c:v>
                </c:pt>
                <c:pt idx="80">
                  <c:v>172239</c:v>
                </c:pt>
                <c:pt idx="81">
                  <c:v>173152</c:v>
                </c:pt>
                <c:pt idx="82">
                  <c:v>173772</c:v>
                </c:pt>
                <c:pt idx="83">
                  <c:v>174355</c:v>
                </c:pt>
                <c:pt idx="84">
                  <c:v>174697</c:v>
                </c:pt>
                <c:pt idx="85">
                  <c:v>175210</c:v>
                </c:pt>
                <c:pt idx="86">
                  <c:v>176007</c:v>
                </c:pt>
                <c:pt idx="87">
                  <c:v>176752</c:v>
                </c:pt>
                <c:pt idx="88">
                  <c:v>177212</c:v>
                </c:pt>
                <c:pt idx="89">
                  <c:v>177850</c:v>
                </c:pt>
                <c:pt idx="90">
                  <c:v>178281</c:v>
                </c:pt>
                <c:pt idx="91">
                  <c:v>178570</c:v>
                </c:pt>
                <c:pt idx="92">
                  <c:v>179002</c:v>
                </c:pt>
                <c:pt idx="93">
                  <c:v>179364</c:v>
                </c:pt>
                <c:pt idx="94">
                  <c:v>179717</c:v>
                </c:pt>
                <c:pt idx="95">
                  <c:v>180458</c:v>
                </c:pt>
                <c:pt idx="96">
                  <c:v>181196</c:v>
                </c:pt>
                <c:pt idx="97">
                  <c:v>181482</c:v>
                </c:pt>
                <c:pt idx="98">
                  <c:v>181815</c:v>
                </c:pt>
                <c:pt idx="99">
                  <c:v>182028</c:v>
                </c:pt>
                <c:pt idx="100">
                  <c:v>182370</c:v>
                </c:pt>
                <c:pt idx="101">
                  <c:v>182764</c:v>
                </c:pt>
                <c:pt idx="102">
                  <c:v>183271</c:v>
                </c:pt>
                <c:pt idx="103">
                  <c:v>183678</c:v>
                </c:pt>
                <c:pt idx="104">
                  <c:v>183979</c:v>
                </c:pt>
                <c:pt idx="105">
                  <c:v>184193</c:v>
                </c:pt>
                <c:pt idx="106">
                  <c:v>184543</c:v>
                </c:pt>
                <c:pt idx="107">
                  <c:v>184861</c:v>
                </c:pt>
                <c:pt idx="108">
                  <c:v>185416</c:v>
                </c:pt>
                <c:pt idx="109">
                  <c:v>185674</c:v>
                </c:pt>
                <c:pt idx="110">
                  <c:v>186022</c:v>
                </c:pt>
                <c:pt idx="111">
                  <c:v>186269</c:v>
                </c:pt>
                <c:pt idx="112">
                  <c:v>186461</c:v>
                </c:pt>
                <c:pt idx="113">
                  <c:v>186839</c:v>
                </c:pt>
                <c:pt idx="114">
                  <c:v>187184</c:v>
                </c:pt>
                <c:pt idx="115">
                  <c:v>187764</c:v>
                </c:pt>
                <c:pt idx="116">
                  <c:v>188534</c:v>
                </c:pt>
                <c:pt idx="117">
                  <c:v>189135</c:v>
                </c:pt>
                <c:pt idx="118">
                  <c:v>189822</c:v>
                </c:pt>
                <c:pt idx="119">
                  <c:v>190359</c:v>
                </c:pt>
                <c:pt idx="120">
                  <c:v>190862</c:v>
                </c:pt>
                <c:pt idx="121">
                  <c:v>191449</c:v>
                </c:pt>
                <c:pt idx="122">
                  <c:v>192079</c:v>
                </c:pt>
                <c:pt idx="123">
                  <c:v>192556</c:v>
                </c:pt>
                <c:pt idx="124">
                  <c:v>193243</c:v>
                </c:pt>
                <c:pt idx="125">
                  <c:v>193499</c:v>
                </c:pt>
                <c:pt idx="126">
                  <c:v>193761</c:v>
                </c:pt>
                <c:pt idx="127">
                  <c:v>194259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B-D445-8578-F1C278063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1124888"/>
        <c:axId val="1804969608"/>
      </c:lineChart>
      <c:dateAx>
        <c:axId val="-206112488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crossAx val="1804969608"/>
        <c:crosses val="autoZero"/>
        <c:auto val="1"/>
        <c:lblOffset val="100"/>
        <c:baseTimeUnit val="days"/>
      </c:dateAx>
      <c:valAx>
        <c:axId val="18049696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Germany Cumulative Number of Cases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-206112488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700"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MY=I(t)</c:v>
          </c:tx>
          <c:spPr>
            <a:ln w="19050" cmpd="sng">
              <a:solidFill>
                <a:srgbClr val="008000"/>
              </a:solidFill>
            </a:ln>
          </c:spPr>
          <c:marker>
            <c:symbol val="none"/>
          </c:marker>
          <c:cat>
            <c:numRef>
              <c:f>GermanyCovid!$A$7:$A$134</c:f>
              <c:numCache>
                <c:formatCode>d\-mmm</c:formatCode>
                <c:ptCount val="128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43988</c:v>
                </c:pt>
                <c:pt idx="104">
                  <c:v>43989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43995</c:v>
                </c:pt>
                <c:pt idx="111">
                  <c:v>43996</c:v>
                </c:pt>
                <c:pt idx="112">
                  <c:v>43997</c:v>
                </c:pt>
                <c:pt idx="113">
                  <c:v>43998</c:v>
                </c:pt>
                <c:pt idx="114">
                  <c:v>43999</c:v>
                </c:pt>
                <c:pt idx="115">
                  <c:v>44000</c:v>
                </c:pt>
                <c:pt idx="116">
                  <c:v>44001</c:v>
                </c:pt>
                <c:pt idx="117">
                  <c:v>44002</c:v>
                </c:pt>
                <c:pt idx="118">
                  <c:v>44003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44009</c:v>
                </c:pt>
                <c:pt idx="125">
                  <c:v>44010</c:v>
                </c:pt>
                <c:pt idx="126">
                  <c:v>44011</c:v>
                </c:pt>
                <c:pt idx="127">
                  <c:v>44012</c:v>
                </c:pt>
              </c:numCache>
            </c:numRef>
          </c:cat>
          <c:val>
            <c:numRef>
              <c:f>GermanyCovid!$D$7:$D$134</c:f>
              <c:numCache>
                <c:formatCode>General</c:formatCode>
                <c:ptCount val="128"/>
                <c:pt idx="0">
                  <c:v>16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27</c:v>
                </c:pt>
                <c:pt idx="5">
                  <c:v>13</c:v>
                </c:pt>
                <c:pt idx="6">
                  <c:v>51</c:v>
                </c:pt>
                <c:pt idx="7">
                  <c:v>34</c:v>
                </c:pt>
                <c:pt idx="8">
                  <c:v>37</c:v>
                </c:pt>
                <c:pt idx="9">
                  <c:v>52</c:v>
                </c:pt>
                <c:pt idx="10">
                  <c:v>109</c:v>
                </c:pt>
                <c:pt idx="11">
                  <c:v>185</c:v>
                </c:pt>
                <c:pt idx="12">
                  <c:v>150</c:v>
                </c:pt>
                <c:pt idx="13">
                  <c:v>163</c:v>
                </c:pt>
                <c:pt idx="14">
                  <c:v>265</c:v>
                </c:pt>
                <c:pt idx="15">
                  <c:v>184</c:v>
                </c:pt>
                <c:pt idx="16">
                  <c:v>271</c:v>
                </c:pt>
                <c:pt idx="17">
                  <c:v>802</c:v>
                </c:pt>
                <c:pt idx="18">
                  <c:v>693</c:v>
                </c:pt>
                <c:pt idx="19">
                  <c:v>733</c:v>
                </c:pt>
                <c:pt idx="20">
                  <c:v>1043</c:v>
                </c:pt>
                <c:pt idx="21">
                  <c:v>1174</c:v>
                </c:pt>
                <c:pt idx="22">
                  <c:v>1144</c:v>
                </c:pt>
                <c:pt idx="23">
                  <c:v>1042</c:v>
                </c:pt>
                <c:pt idx="24">
                  <c:v>2801</c:v>
                </c:pt>
                <c:pt idx="25">
                  <c:v>2958</c:v>
                </c:pt>
                <c:pt idx="26">
                  <c:v>2705</c:v>
                </c:pt>
                <c:pt idx="27">
                  <c:v>1948</c:v>
                </c:pt>
                <c:pt idx="28">
                  <c:v>4062</c:v>
                </c:pt>
                <c:pt idx="29">
                  <c:v>4764</c:v>
                </c:pt>
                <c:pt idx="30">
                  <c:v>4118</c:v>
                </c:pt>
                <c:pt idx="31">
                  <c:v>4954</c:v>
                </c:pt>
                <c:pt idx="32">
                  <c:v>5780</c:v>
                </c:pt>
                <c:pt idx="33">
                  <c:v>6294</c:v>
                </c:pt>
                <c:pt idx="34">
                  <c:v>3965</c:v>
                </c:pt>
                <c:pt idx="35">
                  <c:v>4751</c:v>
                </c:pt>
                <c:pt idx="36">
                  <c:v>4615</c:v>
                </c:pt>
                <c:pt idx="37">
                  <c:v>5453</c:v>
                </c:pt>
                <c:pt idx="38">
                  <c:v>6156</c:v>
                </c:pt>
                <c:pt idx="39">
                  <c:v>6174</c:v>
                </c:pt>
                <c:pt idx="40">
                  <c:v>6082</c:v>
                </c:pt>
                <c:pt idx="41">
                  <c:v>5936</c:v>
                </c:pt>
                <c:pt idx="42">
                  <c:v>3677</c:v>
                </c:pt>
                <c:pt idx="43">
                  <c:v>3834</c:v>
                </c:pt>
                <c:pt idx="44">
                  <c:v>4003</c:v>
                </c:pt>
                <c:pt idx="45">
                  <c:v>4974</c:v>
                </c:pt>
                <c:pt idx="46">
                  <c:v>5323</c:v>
                </c:pt>
                <c:pt idx="47">
                  <c:v>4133</c:v>
                </c:pt>
                <c:pt idx="48">
                  <c:v>2821</c:v>
                </c:pt>
                <c:pt idx="49">
                  <c:v>2537</c:v>
                </c:pt>
                <c:pt idx="50">
                  <c:v>2082</c:v>
                </c:pt>
                <c:pt idx="51">
                  <c:v>2486</c:v>
                </c:pt>
                <c:pt idx="52">
                  <c:v>2866</c:v>
                </c:pt>
                <c:pt idx="53">
                  <c:v>3380</c:v>
                </c:pt>
                <c:pt idx="54">
                  <c:v>3609</c:v>
                </c:pt>
                <c:pt idx="55">
                  <c:v>2458</c:v>
                </c:pt>
                <c:pt idx="56">
                  <c:v>1775</c:v>
                </c:pt>
                <c:pt idx="57">
                  <c:v>1785</c:v>
                </c:pt>
                <c:pt idx="58">
                  <c:v>2237</c:v>
                </c:pt>
                <c:pt idx="59">
                  <c:v>2352</c:v>
                </c:pt>
                <c:pt idx="60">
                  <c:v>2337</c:v>
                </c:pt>
                <c:pt idx="61">
                  <c:v>2055</c:v>
                </c:pt>
                <c:pt idx="62">
                  <c:v>1737</c:v>
                </c:pt>
                <c:pt idx="63">
                  <c:v>1018</c:v>
                </c:pt>
                <c:pt idx="64">
                  <c:v>1144</c:v>
                </c:pt>
                <c:pt idx="65">
                  <c:v>1304</c:v>
                </c:pt>
                <c:pt idx="66">
                  <c:v>1478</c:v>
                </c:pt>
                <c:pt idx="67">
                  <c:v>1639</c:v>
                </c:pt>
                <c:pt idx="68">
                  <c:v>945</c:v>
                </c:pt>
                <c:pt idx="69">
                  <c:v>793</c:v>
                </c:pt>
                <c:pt idx="70">
                  <c:v>679</c:v>
                </c:pt>
                <c:pt idx="71">
                  <c:v>685</c:v>
                </c:pt>
                <c:pt idx="72">
                  <c:v>947</c:v>
                </c:pt>
                <c:pt idx="73">
                  <c:v>1284</c:v>
                </c:pt>
                <c:pt idx="74">
                  <c:v>1209</c:v>
                </c:pt>
                <c:pt idx="75">
                  <c:v>1251</c:v>
                </c:pt>
                <c:pt idx="76">
                  <c:v>667</c:v>
                </c:pt>
                <c:pt idx="77">
                  <c:v>357</c:v>
                </c:pt>
                <c:pt idx="78">
                  <c:v>933</c:v>
                </c:pt>
                <c:pt idx="79">
                  <c:v>798</c:v>
                </c:pt>
                <c:pt idx="80">
                  <c:v>933</c:v>
                </c:pt>
                <c:pt idx="81">
                  <c:v>913</c:v>
                </c:pt>
                <c:pt idx="82">
                  <c:v>620</c:v>
                </c:pt>
                <c:pt idx="83">
                  <c:v>583</c:v>
                </c:pt>
                <c:pt idx="84">
                  <c:v>342</c:v>
                </c:pt>
                <c:pt idx="85">
                  <c:v>513</c:v>
                </c:pt>
                <c:pt idx="86">
                  <c:v>797</c:v>
                </c:pt>
                <c:pt idx="87">
                  <c:v>745</c:v>
                </c:pt>
                <c:pt idx="88">
                  <c:v>460</c:v>
                </c:pt>
                <c:pt idx="89">
                  <c:v>638</c:v>
                </c:pt>
                <c:pt idx="90">
                  <c:v>431</c:v>
                </c:pt>
                <c:pt idx="91">
                  <c:v>289</c:v>
                </c:pt>
                <c:pt idx="92">
                  <c:v>432</c:v>
                </c:pt>
                <c:pt idx="93">
                  <c:v>362</c:v>
                </c:pt>
                <c:pt idx="94">
                  <c:v>353</c:v>
                </c:pt>
                <c:pt idx="95">
                  <c:v>741</c:v>
                </c:pt>
                <c:pt idx="96">
                  <c:v>738</c:v>
                </c:pt>
                <c:pt idx="97">
                  <c:v>286</c:v>
                </c:pt>
                <c:pt idx="98">
                  <c:v>333</c:v>
                </c:pt>
                <c:pt idx="99">
                  <c:v>213</c:v>
                </c:pt>
                <c:pt idx="100">
                  <c:v>342</c:v>
                </c:pt>
                <c:pt idx="101">
                  <c:v>394</c:v>
                </c:pt>
                <c:pt idx="102">
                  <c:v>507</c:v>
                </c:pt>
                <c:pt idx="103">
                  <c:v>407</c:v>
                </c:pt>
                <c:pt idx="104">
                  <c:v>301</c:v>
                </c:pt>
                <c:pt idx="105">
                  <c:v>214</c:v>
                </c:pt>
                <c:pt idx="106">
                  <c:v>350</c:v>
                </c:pt>
                <c:pt idx="107">
                  <c:v>318</c:v>
                </c:pt>
                <c:pt idx="108">
                  <c:v>555</c:v>
                </c:pt>
                <c:pt idx="109">
                  <c:v>258</c:v>
                </c:pt>
                <c:pt idx="110">
                  <c:v>348</c:v>
                </c:pt>
                <c:pt idx="111">
                  <c:v>247</c:v>
                </c:pt>
                <c:pt idx="112">
                  <c:v>192</c:v>
                </c:pt>
                <c:pt idx="113">
                  <c:v>378</c:v>
                </c:pt>
                <c:pt idx="114">
                  <c:v>345</c:v>
                </c:pt>
                <c:pt idx="115">
                  <c:v>580</c:v>
                </c:pt>
                <c:pt idx="116">
                  <c:v>770</c:v>
                </c:pt>
                <c:pt idx="117">
                  <c:v>601</c:v>
                </c:pt>
                <c:pt idx="118">
                  <c:v>687</c:v>
                </c:pt>
                <c:pt idx="119">
                  <c:v>537</c:v>
                </c:pt>
                <c:pt idx="120">
                  <c:v>503</c:v>
                </c:pt>
                <c:pt idx="121">
                  <c:v>587</c:v>
                </c:pt>
                <c:pt idx="122">
                  <c:v>630</c:v>
                </c:pt>
                <c:pt idx="123">
                  <c:v>477</c:v>
                </c:pt>
                <c:pt idx="124">
                  <c:v>687</c:v>
                </c:pt>
                <c:pt idx="125">
                  <c:v>256</c:v>
                </c:pt>
                <c:pt idx="126">
                  <c:v>262</c:v>
                </c:pt>
                <c:pt idx="127">
                  <c:v>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6A-7C4B-A3BA-62AB15132B91}"/>
            </c:ext>
          </c:extLst>
        </c:ser>
        <c:ser>
          <c:idx val="1"/>
          <c:order val="1"/>
          <c:tx>
            <c:v>AY</c:v>
          </c:tx>
          <c:spPr>
            <a:ln w="19050" cmpd="sng"/>
          </c:spPr>
          <c:marker>
            <c:symbol val="none"/>
          </c:marker>
          <c:cat>
            <c:numRef>
              <c:f>GermanyCovid!$A$7:$A$134</c:f>
              <c:numCache>
                <c:formatCode>d\-mmm</c:formatCode>
                <c:ptCount val="128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43988</c:v>
                </c:pt>
                <c:pt idx="104">
                  <c:v>43989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43995</c:v>
                </c:pt>
                <c:pt idx="111">
                  <c:v>43996</c:v>
                </c:pt>
                <c:pt idx="112">
                  <c:v>43997</c:v>
                </c:pt>
                <c:pt idx="113">
                  <c:v>43998</c:v>
                </c:pt>
                <c:pt idx="114">
                  <c:v>43999</c:v>
                </c:pt>
                <c:pt idx="115">
                  <c:v>44000</c:v>
                </c:pt>
                <c:pt idx="116">
                  <c:v>44001</c:v>
                </c:pt>
                <c:pt idx="117">
                  <c:v>44002</c:v>
                </c:pt>
                <c:pt idx="118">
                  <c:v>44003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44009</c:v>
                </c:pt>
                <c:pt idx="125">
                  <c:v>44010</c:v>
                </c:pt>
                <c:pt idx="126">
                  <c:v>44011</c:v>
                </c:pt>
                <c:pt idx="127">
                  <c:v>44012</c:v>
                </c:pt>
              </c:numCache>
            </c:numRef>
          </c:cat>
          <c:val>
            <c:numRef>
              <c:f>GermanyCovid!$E$7:$E$134</c:f>
              <c:numCache>
                <c:formatCode>0.0</c:formatCode>
                <c:ptCount val="128"/>
                <c:pt idx="0">
                  <c:v>16</c:v>
                </c:pt>
                <c:pt idx="1">
                  <c:v>9</c:v>
                </c:pt>
                <c:pt idx="2">
                  <c:v>7</c:v>
                </c:pt>
                <c:pt idx="3">
                  <c:v>6.5</c:v>
                </c:pt>
                <c:pt idx="4">
                  <c:v>10.6</c:v>
                </c:pt>
                <c:pt idx="5">
                  <c:v>11</c:v>
                </c:pt>
                <c:pt idx="6">
                  <c:v>16.714285714285715</c:v>
                </c:pt>
                <c:pt idx="7">
                  <c:v>18.875</c:v>
                </c:pt>
                <c:pt idx="8">
                  <c:v>20.888888888888889</c:v>
                </c:pt>
                <c:pt idx="9">
                  <c:v>24</c:v>
                </c:pt>
                <c:pt idx="10">
                  <c:v>31.727272727272727</c:v>
                </c:pt>
                <c:pt idx="11">
                  <c:v>44.5</c:v>
                </c:pt>
                <c:pt idx="12">
                  <c:v>52.615384615384613</c:v>
                </c:pt>
                <c:pt idx="13">
                  <c:v>60.5</c:v>
                </c:pt>
                <c:pt idx="14">
                  <c:v>74.13333333333334</c:v>
                </c:pt>
                <c:pt idx="15">
                  <c:v>81</c:v>
                </c:pt>
                <c:pt idx="16">
                  <c:v>92.17647058823529</c:v>
                </c:pt>
                <c:pt idx="17">
                  <c:v>131.61111111111111</c:v>
                </c:pt>
                <c:pt idx="18">
                  <c:v>161.15789473684211</c:v>
                </c:pt>
                <c:pt idx="19">
                  <c:v>189.75</c:v>
                </c:pt>
                <c:pt idx="20">
                  <c:v>230.38095238095238</c:v>
                </c:pt>
                <c:pt idx="21">
                  <c:v>273.27272727272725</c:v>
                </c:pt>
                <c:pt idx="22">
                  <c:v>311.13043478260869</c:v>
                </c:pt>
                <c:pt idx="23">
                  <c:v>341.58333333333331</c:v>
                </c:pt>
                <c:pt idx="24">
                  <c:v>439.96</c:v>
                </c:pt>
                <c:pt idx="25">
                  <c:v>536.80769230769226</c:v>
                </c:pt>
                <c:pt idx="26">
                  <c:v>617.11111111111109</c:v>
                </c:pt>
                <c:pt idx="27">
                  <c:v>664.64285714285711</c:v>
                </c:pt>
                <c:pt idx="28">
                  <c:v>781.79310344827582</c:v>
                </c:pt>
                <c:pt idx="29">
                  <c:v>914.5333333333333</c:v>
                </c:pt>
                <c:pt idx="30">
                  <c:v>1017.8709677419355</c:v>
                </c:pt>
                <c:pt idx="31">
                  <c:v>1140.875</c:v>
                </c:pt>
                <c:pt idx="32">
                  <c:v>1281.4545454545455</c:v>
                </c:pt>
                <c:pt idx="33">
                  <c:v>1428.8823529411766</c:v>
                </c:pt>
                <c:pt idx="34">
                  <c:v>1501.3428571428572</c:v>
                </c:pt>
                <c:pt idx="35">
                  <c:v>1591.6111111111111</c:v>
                </c:pt>
                <c:pt idx="36">
                  <c:v>1673.3243243243244</c:v>
                </c:pt>
                <c:pt idx="37">
                  <c:v>1772.7894736842106</c:v>
                </c:pt>
                <c:pt idx="38">
                  <c:v>1885.1794871794871</c:v>
                </c:pt>
                <c:pt idx="39">
                  <c:v>1992.4</c:v>
                </c:pt>
                <c:pt idx="40">
                  <c:v>2092.1463414634145</c:v>
                </c:pt>
                <c:pt idx="41">
                  <c:v>2183.6666666666665</c:v>
                </c:pt>
                <c:pt idx="42">
                  <c:v>2218.3953488372094</c:v>
                </c:pt>
                <c:pt idx="43">
                  <c:v>2255.1136363636365</c:v>
                </c:pt>
                <c:pt idx="44">
                  <c:v>2293.9555555555557</c:v>
                </c:pt>
                <c:pt idx="45">
                  <c:v>2352.217391304348</c:v>
                </c:pt>
                <c:pt idx="46">
                  <c:v>2415.4255319148938</c:v>
                </c:pt>
                <c:pt idx="47">
                  <c:v>2451.2083333333335</c:v>
                </c:pt>
                <c:pt idx="48">
                  <c:v>2458.7551020408164</c:v>
                </c:pt>
                <c:pt idx="49">
                  <c:v>2460.3200000000002</c:v>
                </c:pt>
                <c:pt idx="50">
                  <c:v>2452.9019607843138</c:v>
                </c:pt>
                <c:pt idx="51">
                  <c:v>2453.5384615384614</c:v>
                </c:pt>
                <c:pt idx="52">
                  <c:v>2461.3207547169814</c:v>
                </c:pt>
                <c:pt idx="53">
                  <c:v>2478.3333333333335</c:v>
                </c:pt>
                <c:pt idx="54">
                  <c:v>2498.8909090909092</c:v>
                </c:pt>
                <c:pt idx="55">
                  <c:v>2498.1607142857142</c:v>
                </c:pt>
                <c:pt idx="56">
                  <c:v>2485.4736842105262</c:v>
                </c:pt>
                <c:pt idx="57">
                  <c:v>2473.3965517241381</c:v>
                </c:pt>
                <c:pt idx="58">
                  <c:v>2469.3898305084745</c:v>
                </c:pt>
                <c:pt idx="59">
                  <c:v>2467.4333333333334</c:v>
                </c:pt>
                <c:pt idx="60">
                  <c:v>2465.2950819672133</c:v>
                </c:pt>
                <c:pt idx="61">
                  <c:v>2458.6774193548385</c:v>
                </c:pt>
                <c:pt idx="62">
                  <c:v>2447.2222222222222</c:v>
                </c:pt>
                <c:pt idx="63">
                  <c:v>2424.890625</c:v>
                </c:pt>
                <c:pt idx="64">
                  <c:v>2405.1846153846154</c:v>
                </c:pt>
                <c:pt idx="65">
                  <c:v>2388.5</c:v>
                </c:pt>
                <c:pt idx="66">
                  <c:v>2374.9104477611941</c:v>
                </c:pt>
                <c:pt idx="67">
                  <c:v>2364.0882352941176</c:v>
                </c:pt>
                <c:pt idx="68">
                  <c:v>2343.521739130435</c:v>
                </c:pt>
                <c:pt idx="69">
                  <c:v>2321.3714285714286</c:v>
                </c:pt>
                <c:pt idx="70">
                  <c:v>2298.2394366197182</c:v>
                </c:pt>
                <c:pt idx="71">
                  <c:v>2275.8333333333335</c:v>
                </c:pt>
                <c:pt idx="72">
                  <c:v>2257.6301369863013</c:v>
                </c:pt>
                <c:pt idx="73">
                  <c:v>2244.4729729729729</c:v>
                </c:pt>
                <c:pt idx="74">
                  <c:v>2230.6666666666665</c:v>
                </c:pt>
                <c:pt idx="75">
                  <c:v>2217.7763157894738</c:v>
                </c:pt>
                <c:pt idx="76">
                  <c:v>2197.6363636363635</c:v>
                </c:pt>
                <c:pt idx="77">
                  <c:v>2174.0384615384614</c:v>
                </c:pt>
                <c:pt idx="78">
                  <c:v>2158.3291139240505</c:v>
                </c:pt>
                <c:pt idx="79">
                  <c:v>2141.3249999999998</c:v>
                </c:pt>
                <c:pt idx="80">
                  <c:v>2126.4074074074074</c:v>
                </c:pt>
                <c:pt idx="81">
                  <c:v>2111.6097560975609</c:v>
                </c:pt>
                <c:pt idx="82">
                  <c:v>2093.6385542168673</c:v>
                </c:pt>
                <c:pt idx="83">
                  <c:v>2075.6547619047619</c:v>
                </c:pt>
                <c:pt idx="84">
                  <c:v>2055.258823529412</c:v>
                </c:pt>
                <c:pt idx="85">
                  <c:v>2037.3255813953488</c:v>
                </c:pt>
                <c:pt idx="86">
                  <c:v>2023.0689655172414</c:v>
                </c:pt>
                <c:pt idx="87">
                  <c:v>2008.5454545454545</c:v>
                </c:pt>
                <c:pt idx="88">
                  <c:v>1991.1460674157304</c:v>
                </c:pt>
                <c:pt idx="89">
                  <c:v>1976.1111111111111</c:v>
                </c:pt>
                <c:pt idx="90">
                  <c:v>1959.131868131868</c:v>
                </c:pt>
                <c:pt idx="91">
                  <c:v>1940.9782608695652</c:v>
                </c:pt>
                <c:pt idx="92">
                  <c:v>1924.752688172043</c:v>
                </c:pt>
                <c:pt idx="93">
                  <c:v>1908.127659574468</c:v>
                </c:pt>
                <c:pt idx="94">
                  <c:v>1891.7578947368422</c:v>
                </c:pt>
                <c:pt idx="95">
                  <c:v>1879.7708333333333</c:v>
                </c:pt>
                <c:pt idx="96">
                  <c:v>1868</c:v>
                </c:pt>
                <c:pt idx="97">
                  <c:v>1851.8571428571429</c:v>
                </c:pt>
                <c:pt idx="98">
                  <c:v>1836.5151515151515</c:v>
                </c:pt>
                <c:pt idx="99">
                  <c:v>1820.28</c:v>
                </c:pt>
                <c:pt idx="100">
                  <c:v>1805.6435643564357</c:v>
                </c:pt>
                <c:pt idx="101">
                  <c:v>1791.8039215686274</c:v>
                </c:pt>
                <c:pt idx="102">
                  <c:v>1779.3300970873786</c:v>
                </c:pt>
                <c:pt idx="103">
                  <c:v>1766.1346153846155</c:v>
                </c:pt>
                <c:pt idx="104">
                  <c:v>1752.1809523809525</c:v>
                </c:pt>
                <c:pt idx="105">
                  <c:v>1737.6698113207547</c:v>
                </c:pt>
                <c:pt idx="106">
                  <c:v>1724.7009345794393</c:v>
                </c:pt>
                <c:pt idx="107">
                  <c:v>1711.6759259259259</c:v>
                </c:pt>
                <c:pt idx="108">
                  <c:v>1701.0642201834862</c:v>
                </c:pt>
                <c:pt idx="109">
                  <c:v>1687.9454545454546</c:v>
                </c:pt>
                <c:pt idx="110">
                  <c:v>1675.8738738738739</c:v>
                </c:pt>
                <c:pt idx="111">
                  <c:v>1663.1160714285713</c:v>
                </c:pt>
                <c:pt idx="112">
                  <c:v>1650.0973451327434</c:v>
                </c:pt>
                <c:pt idx="113">
                  <c:v>1638.9385964912281</c:v>
                </c:pt>
                <c:pt idx="114">
                  <c:v>1627.6869565217391</c:v>
                </c:pt>
                <c:pt idx="115">
                  <c:v>1618.655172413793</c:v>
                </c:pt>
                <c:pt idx="116">
                  <c:v>1611.4017094017095</c:v>
                </c:pt>
                <c:pt idx="117">
                  <c:v>1602.8389830508474</c:v>
                </c:pt>
                <c:pt idx="118">
                  <c:v>1595.1428571428571</c:v>
                </c:pt>
                <c:pt idx="119">
                  <c:v>1586.325</c:v>
                </c:pt>
                <c:pt idx="120">
                  <c:v>1577.3719008264463</c:v>
                </c:pt>
                <c:pt idx="121">
                  <c:v>1569.2540983606557</c:v>
                </c:pt>
                <c:pt idx="122">
                  <c:v>1561.6178861788617</c:v>
                </c:pt>
                <c:pt idx="123">
                  <c:v>1552.8709677419354</c:v>
                </c:pt>
                <c:pt idx="124">
                  <c:v>1545.944</c:v>
                </c:pt>
                <c:pt idx="125">
                  <c:v>1535.7063492063492</c:v>
                </c:pt>
                <c:pt idx="126">
                  <c:v>1525.6771653543308</c:v>
                </c:pt>
                <c:pt idx="127">
                  <c:v>1517.6484375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6A-7C4B-A3BA-62AB15132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1273320"/>
        <c:axId val="-2061124200"/>
      </c:lineChart>
      <c:dateAx>
        <c:axId val="-20612733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crossAx val="-2061124200"/>
        <c:crosses val="autoZero"/>
        <c:auto val="1"/>
        <c:lblOffset val="100"/>
        <c:baseTimeUnit val="days"/>
      </c:dateAx>
      <c:valAx>
        <c:axId val="-2061124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-20612733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 sz="700"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MY=I(t)</c:v>
          </c:tx>
          <c:spPr>
            <a:ln w="28575" cmpd="sng">
              <a:solidFill>
                <a:srgbClr val="008000"/>
              </a:solidFill>
            </a:ln>
          </c:spPr>
          <c:marker>
            <c:symbol val="none"/>
          </c:marker>
          <c:cat>
            <c:numRef>
              <c:f>GermanyCovid!$A$7:$A$134</c:f>
              <c:numCache>
                <c:formatCode>d\-mmm</c:formatCode>
                <c:ptCount val="128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43988</c:v>
                </c:pt>
                <c:pt idx="104">
                  <c:v>43989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43995</c:v>
                </c:pt>
                <c:pt idx="111">
                  <c:v>43996</c:v>
                </c:pt>
                <c:pt idx="112">
                  <c:v>43997</c:v>
                </c:pt>
                <c:pt idx="113">
                  <c:v>43998</c:v>
                </c:pt>
                <c:pt idx="114">
                  <c:v>43999</c:v>
                </c:pt>
                <c:pt idx="115">
                  <c:v>44000</c:v>
                </c:pt>
                <c:pt idx="116">
                  <c:v>44001</c:v>
                </c:pt>
                <c:pt idx="117">
                  <c:v>44002</c:v>
                </c:pt>
                <c:pt idx="118">
                  <c:v>44003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44009</c:v>
                </c:pt>
                <c:pt idx="125">
                  <c:v>44010</c:v>
                </c:pt>
                <c:pt idx="126">
                  <c:v>44011</c:v>
                </c:pt>
                <c:pt idx="127">
                  <c:v>44012</c:v>
                </c:pt>
              </c:numCache>
            </c:numRef>
          </c:cat>
          <c:val>
            <c:numRef>
              <c:f>GermanyCovid!$G$7:$G$134</c:f>
              <c:numCache>
                <c:formatCode>General</c:formatCode>
                <c:ptCount val="128"/>
                <c:pt idx="4" formatCode="_(* #,##0.0_);_(* \(#,##0.0\);_(* &quot;-&quot;??_);_(@_)">
                  <c:v>10.6</c:v>
                </c:pt>
                <c:pt idx="5" formatCode="_(* #,##0.0_);_(* \(#,##0.0\);_(* &quot;-&quot;??_);_(@_)">
                  <c:v>11.4</c:v>
                </c:pt>
                <c:pt idx="6" formatCode="_(* #,##0.0_);_(* \(#,##0.0\);_(* &quot;-&quot;??_);_(@_)">
                  <c:v>24.6</c:v>
                </c:pt>
                <c:pt idx="7" formatCode="_(* #,##0.0_);_(* \(#,##0.0\);_(* &quot;-&quot;??_);_(@_)">
                  <c:v>27.733333333333334</c:v>
                </c:pt>
                <c:pt idx="8" formatCode="_(* #,##0.0_);_(* \(#,##0.0\);_(* &quot;-&quot;??_);_(@_)">
                  <c:v>30.822222222222223</c:v>
                </c:pt>
                <c:pt idx="9" formatCode="_(* #,##0.0_);_(* \(#,##0.0\);_(* &quot;-&quot;??_);_(@_)">
                  <c:v>37.88148148148148</c:v>
                </c:pt>
                <c:pt idx="10" formatCode="_(* #,##0.0_);_(* \(#,##0.0\);_(* &quot;-&quot;??_);_(@_)">
                  <c:v>61.587654320987653</c:v>
                </c:pt>
                <c:pt idx="11" formatCode="_(* #,##0.0_);_(* \(#,##0.0\);_(* &quot;-&quot;??_);_(@_)">
                  <c:v>102.72510288065843</c:v>
                </c:pt>
                <c:pt idx="12" formatCode="_(* #,##0.0_);_(* \(#,##0.0\);_(* &quot;-&quot;??_);_(@_)">
                  <c:v>118.48340192043895</c:v>
                </c:pt>
                <c:pt idx="13" formatCode="_(* #,##0.0_);_(* \(#,##0.0\);_(* &quot;-&quot;??_);_(@_)">
                  <c:v>133.3222679469593</c:v>
                </c:pt>
                <c:pt idx="14" formatCode="_(* #,##0.0_);_(* \(#,##0.0\);_(* &quot;-&quot;??_);_(@_)">
                  <c:v>177.21484529797286</c:v>
                </c:pt>
                <c:pt idx="15" formatCode="_(* #,##0.0_);_(* \(#,##0.0\);_(* &quot;-&quot;??_);_(@_)">
                  <c:v>179.4765635319819</c:v>
                </c:pt>
                <c:pt idx="16" formatCode="_(* #,##0.0_);_(* \(#,##0.0\);_(* &quot;-&quot;??_);_(@_)">
                  <c:v>209.98437568798792</c:v>
                </c:pt>
                <c:pt idx="17" formatCode="_(* #,##0.0_);_(* \(#,##0.0\);_(* &quot;-&quot;??_);_(@_)">
                  <c:v>407.32291712532526</c:v>
                </c:pt>
                <c:pt idx="18" formatCode="_(* #,##0.0_);_(* \(#,##0.0\);_(* &quot;-&quot;??_);_(@_)">
                  <c:v>502.54861141688349</c:v>
                </c:pt>
                <c:pt idx="19" formatCode="_(* #,##0.0_);_(* \(#,##0.0\);_(* &quot;-&quot;??_);_(@_)">
                  <c:v>579.36574094458899</c:v>
                </c:pt>
                <c:pt idx="20" formatCode="_(* #,##0.0_);_(* \(#,##0.0\);_(* &quot;-&quot;??_);_(@_)">
                  <c:v>733.91049396305925</c:v>
                </c:pt>
                <c:pt idx="21" formatCode="_(* #,##0.0_);_(* \(#,##0.0\);_(* &quot;-&quot;??_);_(@_)">
                  <c:v>880.6069959753728</c:v>
                </c:pt>
                <c:pt idx="22" formatCode="_(* #,##0.0_);_(* \(#,##0.0\);_(* &quot;-&quot;??_);_(@_)">
                  <c:v>968.40466398358183</c:v>
                </c:pt>
                <c:pt idx="23" formatCode="_(* #,##0.0_);_(* \(#,##0.0\);_(* &quot;-&quot;??_);_(@_)">
                  <c:v>992.93644265572118</c:v>
                </c:pt>
                <c:pt idx="24" formatCode="_(* #,##0.0_);_(* \(#,##0.0\);_(* &quot;-&quot;??_);_(@_)">
                  <c:v>1595.6242951038139</c:v>
                </c:pt>
                <c:pt idx="25" formatCode="_(* #,##0.0_);_(* \(#,##0.0\);_(* &quot;-&quot;??_);_(@_)">
                  <c:v>2049.7495300692094</c:v>
                </c:pt>
                <c:pt idx="26" formatCode="_(* #,##0.0_);_(* \(#,##0.0\);_(* &quot;-&quot;??_);_(@_)">
                  <c:v>2268.1663533794731</c:v>
                </c:pt>
                <c:pt idx="27" formatCode="_(* #,##0.0_);_(* \(#,##0.0\);_(* &quot;-&quot;??_);_(@_)">
                  <c:v>2161.4442355863152</c:v>
                </c:pt>
                <c:pt idx="28" formatCode="_(* #,##0.0_);_(* \(#,##0.0\);_(* &quot;-&quot;??_);_(@_)">
                  <c:v>2794.96282372421</c:v>
                </c:pt>
                <c:pt idx="29" formatCode="_(* #,##0.0_);_(* \(#,##0.0\);_(* &quot;-&quot;??_);_(@_)">
                  <c:v>3451.308549149473</c:v>
                </c:pt>
                <c:pt idx="30" formatCode="_(* #,##0.0_);_(* \(#,##0.0\);_(* &quot;-&quot;??_);_(@_)">
                  <c:v>3673.5390327663154</c:v>
                </c:pt>
                <c:pt idx="31" formatCode="_(* #,##0.0_);_(* \(#,##0.0\);_(* &quot;-&quot;??_);_(@_)">
                  <c:v>4100.3593551775439</c:v>
                </c:pt>
                <c:pt idx="32" formatCode="_(* #,##0.0_);_(* \(#,##0.0\);_(* &quot;-&quot;??_);_(@_)">
                  <c:v>4660.2395701183623</c:v>
                </c:pt>
                <c:pt idx="33" formatCode="_(* #,##0.0_);_(* \(#,##0.0\);_(* &quot;-&quot;??_);_(@_)">
                  <c:v>5204.8263800789082</c:v>
                </c:pt>
                <c:pt idx="34" formatCode="_(* #,##0.0_);_(* \(#,##0.0\);_(* &quot;-&quot;??_);_(@_)">
                  <c:v>4791.5509200526058</c:v>
                </c:pt>
                <c:pt idx="35" formatCode="_(* #,##0.0_);_(* \(#,##0.0\);_(* &quot;-&quot;??_);_(@_)">
                  <c:v>4778.0339467017375</c:v>
                </c:pt>
                <c:pt idx="36" formatCode="_(* #,##0.0_);_(* \(#,##0.0\);_(* &quot;-&quot;??_);_(@_)">
                  <c:v>4723.6892978011583</c:v>
                </c:pt>
                <c:pt idx="37" formatCode="_(* #,##0.0_);_(* \(#,##0.0\);_(* &quot;-&quot;??_);_(@_)">
                  <c:v>4966.7928652007722</c:v>
                </c:pt>
                <c:pt idx="38" formatCode="_(* #,##0.0_);_(* \(#,##0.0\);_(* &quot;-&quot;??_);_(@_)">
                  <c:v>5363.1952434671812</c:v>
                </c:pt>
                <c:pt idx="39" formatCode="_(* #,##0.0_);_(* \(#,##0.0\);_(* &quot;-&quot;??_);_(@_)">
                  <c:v>5633.4634956447871</c:v>
                </c:pt>
                <c:pt idx="40" formatCode="_(* #,##0.0_);_(* \(#,##0.0\);_(* &quot;-&quot;??_);_(@_)">
                  <c:v>5782.9756637631917</c:v>
                </c:pt>
                <c:pt idx="41" formatCode="_(* #,##0.0_);_(* \(#,##0.0\);_(* &quot;-&quot;??_);_(@_)">
                  <c:v>5833.9837758421281</c:v>
                </c:pt>
                <c:pt idx="42" formatCode="_(* #,##0.0_);_(* \(#,##0.0\);_(* &quot;-&quot;??_);_(@_)">
                  <c:v>5114.9891838947524</c:v>
                </c:pt>
                <c:pt idx="43" formatCode="_(* #,##0.0_);_(* \(#,##0.0\);_(* &quot;-&quot;??_);_(@_)">
                  <c:v>4687.9927892631686</c:v>
                </c:pt>
                <c:pt idx="44" formatCode="_(* #,##0.0_);_(* \(#,##0.0\);_(* &quot;-&quot;??_);_(@_)">
                  <c:v>4459.6618595087793</c:v>
                </c:pt>
                <c:pt idx="45" formatCode="_(* #,##0.0_);_(* \(#,##0.0\);_(* &quot;-&quot;??_);_(@_)">
                  <c:v>4631.1079063391862</c:v>
                </c:pt>
                <c:pt idx="46" formatCode="_(* #,##0.0_);_(* \(#,##0.0\);_(* &quot;-&quot;??_);_(@_)">
                  <c:v>4861.7386042261242</c:v>
                </c:pt>
                <c:pt idx="47" formatCode="_(* #,##0.0_);_(* \(#,##0.0\);_(* &quot;-&quot;??_);_(@_)">
                  <c:v>4618.8257361507494</c:v>
                </c:pt>
                <c:pt idx="48" formatCode="_(* #,##0.0_);_(* \(#,##0.0\);_(* &quot;-&quot;??_);_(@_)">
                  <c:v>4019.5504907671666</c:v>
                </c:pt>
                <c:pt idx="49" formatCode="_(* #,##0.0_);_(* \(#,##0.0\);_(* &quot;-&quot;??_);_(@_)">
                  <c:v>3525.3669938447779</c:v>
                </c:pt>
                <c:pt idx="50" formatCode="_(* #,##0.0_);_(* \(#,##0.0\);_(* &quot;-&quot;??_);_(@_)">
                  <c:v>3044.2446625631851</c:v>
                </c:pt>
                <c:pt idx="51" formatCode="_(* #,##0.0_);_(* \(#,##0.0\);_(* &quot;-&quot;??_);_(@_)">
                  <c:v>2858.1631083754569</c:v>
                </c:pt>
                <c:pt idx="52" formatCode="_(* #,##0.0_);_(* \(#,##0.0\);_(* &quot;-&quot;??_);_(@_)">
                  <c:v>2860.7754055836381</c:v>
                </c:pt>
                <c:pt idx="53" formatCode="_(* #,##0.0_);_(* \(#,##0.0\);_(* &quot;-&quot;??_);_(@_)">
                  <c:v>3033.8502703890922</c:v>
                </c:pt>
                <c:pt idx="54" formatCode="_(* #,##0.0_);_(* \(#,##0.0\);_(* &quot;-&quot;??_);_(@_)">
                  <c:v>3225.5668469260613</c:v>
                </c:pt>
                <c:pt idx="55" formatCode="_(* #,##0.0_);_(* \(#,##0.0\);_(* &quot;-&quot;??_);_(@_)">
                  <c:v>2969.7112312840409</c:v>
                </c:pt>
                <c:pt idx="56" formatCode="_(* #,##0.0_);_(* \(#,##0.0\);_(* &quot;-&quot;??_);_(@_)">
                  <c:v>2571.4741541893604</c:v>
                </c:pt>
                <c:pt idx="57" formatCode="_(* #,##0.0_);_(* \(#,##0.0\);_(* &quot;-&quot;??_);_(@_)">
                  <c:v>2309.3161027929068</c:v>
                </c:pt>
                <c:pt idx="58" formatCode="_(* #,##0.0_);_(* \(#,##0.0\);_(* &quot;-&quot;??_);_(@_)">
                  <c:v>2285.2107351952714</c:v>
                </c:pt>
                <c:pt idx="59" formatCode="_(* #,##0.0_);_(* \(#,##0.0\);_(* &quot;-&quot;??_);_(@_)">
                  <c:v>2307.4738234635142</c:v>
                </c:pt>
                <c:pt idx="60" formatCode="_(* #,##0.0_);_(* \(#,##0.0\);_(* &quot;-&quot;??_);_(@_)">
                  <c:v>2317.3158823090093</c:v>
                </c:pt>
                <c:pt idx="61" formatCode="_(* #,##0.0_);_(* \(#,##0.0\);_(* &quot;-&quot;??_);_(@_)">
                  <c:v>2229.8772548726729</c:v>
                </c:pt>
                <c:pt idx="62" formatCode="_(* #,##0.0_);_(* \(#,##0.0\);_(* &quot;-&quot;??_);_(@_)">
                  <c:v>2065.5848365817819</c:v>
                </c:pt>
                <c:pt idx="63" formatCode="_(* #,##0.0_);_(* \(#,##0.0\);_(* &quot;-&quot;??_);_(@_)">
                  <c:v>1716.3898910545213</c:v>
                </c:pt>
                <c:pt idx="64" formatCode="_(* #,##0.0_);_(* \(#,##0.0\);_(* &quot;-&quot;??_);_(@_)">
                  <c:v>1525.5932607030143</c:v>
                </c:pt>
                <c:pt idx="65" formatCode="_(* #,##0.0_);_(* \(#,##0.0\);_(* &quot;-&quot;??_);_(@_)">
                  <c:v>1451.7288404686763</c:v>
                </c:pt>
                <c:pt idx="66" formatCode="_(* #,##0.0_);_(* \(#,##0.0\);_(* &quot;-&quot;??_);_(@_)">
                  <c:v>1460.4858936457842</c:v>
                </c:pt>
                <c:pt idx="67" formatCode="_(* #,##0.0_);_(* \(#,##0.0\);_(* &quot;-&quot;??_);_(@_)">
                  <c:v>1519.9905957638562</c:v>
                </c:pt>
                <c:pt idx="68" formatCode="_(* #,##0.0_);_(* \(#,##0.0\);_(* &quot;-&quot;??_);_(@_)">
                  <c:v>1328.3270638425709</c:v>
                </c:pt>
                <c:pt idx="69" formatCode="_(* #,##0.0_);_(* \(#,##0.0\);_(* &quot;-&quot;??_);_(@_)">
                  <c:v>1149.8847092283806</c:v>
                </c:pt>
                <c:pt idx="70" formatCode="_(* #,##0.0_);_(* \(#,##0.0\);_(* &quot;-&quot;??_);_(@_)">
                  <c:v>992.92313948558717</c:v>
                </c:pt>
                <c:pt idx="71" formatCode="_(* #,##0.0_);_(* \(#,##0.0\);_(* &quot;-&quot;??_);_(@_)">
                  <c:v>890.28209299039145</c:v>
                </c:pt>
                <c:pt idx="72" formatCode="_(* #,##0.0_);_(* \(#,##0.0\);_(* &quot;-&quot;??_);_(@_)">
                  <c:v>909.18806199359426</c:v>
                </c:pt>
                <c:pt idx="73" formatCode="_(* #,##0.0_);_(* \(#,##0.0\);_(* &quot;-&quot;??_);_(@_)">
                  <c:v>1034.1253746623961</c:v>
                </c:pt>
                <c:pt idx="74" formatCode="_(* #,##0.0_);_(* \(#,##0.0\);_(* &quot;-&quot;??_);_(@_)">
                  <c:v>1092.4169164415973</c:v>
                </c:pt>
                <c:pt idx="75" formatCode="_(* #,##0.0_);_(* \(#,##0.0\);_(* &quot;-&quot;??_);_(@_)">
                  <c:v>1145.2779442943981</c:v>
                </c:pt>
                <c:pt idx="76" formatCode="_(* #,##0.0_);_(* \(#,##0.0\);_(* &quot;-&quot;??_);_(@_)">
                  <c:v>985.85196286293217</c:v>
                </c:pt>
                <c:pt idx="77" formatCode="_(* #,##0.0_);_(* \(#,##0.0\);_(* &quot;-&quot;??_);_(@_)">
                  <c:v>776.23464190862148</c:v>
                </c:pt>
                <c:pt idx="78" formatCode="_(* #,##0.0_);_(* \(#,##0.0\);_(* &quot;-&quot;??_);_(@_)">
                  <c:v>828.48976127241428</c:v>
                </c:pt>
                <c:pt idx="79" formatCode="_(* #,##0.0_);_(* \(#,##0.0\);_(* &quot;-&quot;??_);_(@_)">
                  <c:v>818.32650751494282</c:v>
                </c:pt>
                <c:pt idx="80" formatCode="_(* #,##0.0_);_(* \(#,##0.0\);_(* &quot;-&quot;??_);_(@_)">
                  <c:v>856.55100500996184</c:v>
                </c:pt>
                <c:pt idx="81" formatCode="_(* #,##0.0_);_(* \(#,##0.0\);_(* &quot;-&quot;??_);_(@_)">
                  <c:v>875.36733667330793</c:v>
                </c:pt>
                <c:pt idx="82" formatCode="_(* #,##0.0_);_(* \(#,##0.0\);_(* &quot;-&quot;??_);_(@_)">
                  <c:v>790.24489111553862</c:v>
                </c:pt>
                <c:pt idx="83" formatCode="_(* #,##0.0_);_(* \(#,##0.0\);_(* &quot;-&quot;??_);_(@_)">
                  <c:v>721.16326074369238</c:v>
                </c:pt>
                <c:pt idx="84" formatCode="_(* #,##0.0_);_(* \(#,##0.0\);_(* &quot;-&quot;??_);_(@_)">
                  <c:v>594.77550716246162</c:v>
                </c:pt>
                <c:pt idx="85" formatCode="_(* #,##0.0_);_(* \(#,##0.0\);_(* &quot;-&quot;??_);_(@_)">
                  <c:v>567.51700477497445</c:v>
                </c:pt>
                <c:pt idx="86" formatCode="_(* #,##0.0_);_(* \(#,##0.0\);_(* &quot;-&quot;??_);_(@_)">
                  <c:v>644.01133651664964</c:v>
                </c:pt>
                <c:pt idx="87" formatCode="_(* #,##0.0_);_(* \(#,##0.0\);_(* &quot;-&quot;??_);_(@_)">
                  <c:v>677.67422434443313</c:v>
                </c:pt>
                <c:pt idx="88" formatCode="_(* #,##0.0_);_(* \(#,##0.0\);_(* &quot;-&quot;??_);_(@_)">
                  <c:v>605.11614956295546</c:v>
                </c:pt>
                <c:pt idx="89" formatCode="_(* #,##0.0_);_(* \(#,##0.0\);_(* &quot;-&quot;??_);_(@_)">
                  <c:v>616.07743304197027</c:v>
                </c:pt>
                <c:pt idx="90" formatCode="_(* #,##0.0_);_(* \(#,##0.0\);_(* &quot;-&quot;??_);_(@_)">
                  <c:v>554.38495536131347</c:v>
                </c:pt>
                <c:pt idx="91" formatCode="_(* #,##0.0_);_(* \(#,##0.0\);_(* &quot;-&quot;??_);_(@_)">
                  <c:v>465.923303574209</c:v>
                </c:pt>
                <c:pt idx="92" formatCode="_(* #,##0.0_);_(* \(#,##0.0\);_(* &quot;-&quot;??_);_(@_)">
                  <c:v>454.61553571613933</c:v>
                </c:pt>
                <c:pt idx="93" formatCode="_(* #,##0.0_);_(* \(#,##0.0\);_(* &quot;-&quot;??_);_(@_)">
                  <c:v>423.74369047742624</c:v>
                </c:pt>
                <c:pt idx="94" formatCode="_(* #,##0.0_);_(* \(#,##0.0\);_(* &quot;-&quot;??_);_(@_)">
                  <c:v>400.16246031828416</c:v>
                </c:pt>
                <c:pt idx="95" formatCode="_(* #,##0.0_);_(* \(#,##0.0\);_(* &quot;-&quot;??_);_(@_)">
                  <c:v>513.77497354552281</c:v>
                </c:pt>
                <c:pt idx="96" formatCode="_(* #,##0.0_);_(* \(#,##0.0\);_(* &quot;-&quot;??_);_(@_)">
                  <c:v>588.5166490303485</c:v>
                </c:pt>
                <c:pt idx="97" formatCode="_(* #,##0.0_);_(* \(#,##0.0\);_(* &quot;-&quot;??_);_(@_)">
                  <c:v>487.67776602023235</c:v>
                </c:pt>
                <c:pt idx="98" formatCode="_(* #,##0.0_);_(* \(#,##0.0\);_(* &quot;-&quot;??_);_(@_)">
                  <c:v>436.11851068015488</c:v>
                </c:pt>
                <c:pt idx="99" formatCode="_(* #,##0.0_);_(* \(#,##0.0\);_(* &quot;-&quot;??_);_(@_)">
                  <c:v>361.74567378676994</c:v>
                </c:pt>
                <c:pt idx="100" formatCode="_(* #,##0.0_);_(* \(#,##0.0\);_(* &quot;-&quot;??_);_(@_)">
                  <c:v>355.16378252451329</c:v>
                </c:pt>
                <c:pt idx="101" formatCode="_(* #,##0.0_);_(* \(#,##0.0\);_(* &quot;-&quot;??_);_(@_)">
                  <c:v>368.10918834967555</c:v>
                </c:pt>
                <c:pt idx="102" formatCode="_(* #,##0.0_);_(* \(#,##0.0\);_(* &quot;-&quot;??_);_(@_)">
                  <c:v>414.40612556645038</c:v>
                </c:pt>
                <c:pt idx="103" formatCode="_(* #,##0.0_);_(* \(#,##0.0\);_(* &quot;-&quot;??_);_(@_)">
                  <c:v>411.93741704430028</c:v>
                </c:pt>
                <c:pt idx="104" formatCode="_(* #,##0.0_);_(* \(#,##0.0\);_(* &quot;-&quot;??_);_(@_)">
                  <c:v>374.95827802953352</c:v>
                </c:pt>
                <c:pt idx="105" formatCode="_(* #,##0.0_);_(* \(#,##0.0\);_(* &quot;-&quot;??_);_(@_)">
                  <c:v>321.3055186863557</c:v>
                </c:pt>
                <c:pt idx="106" formatCode="_(* #,##0.0_);_(* \(#,##0.0\);_(* &quot;-&quot;??_);_(@_)">
                  <c:v>330.8703457909038</c:v>
                </c:pt>
                <c:pt idx="107" formatCode="_(* #,##0.0_);_(* \(#,##0.0\);_(* &quot;-&quot;??_);_(@_)">
                  <c:v>326.58023052726918</c:v>
                </c:pt>
                <c:pt idx="108" formatCode="_(* #,##0.0_);_(* \(#,##0.0\);_(* &quot;-&quot;??_);_(@_)">
                  <c:v>402.72015368484608</c:v>
                </c:pt>
                <c:pt idx="109" formatCode="_(* #,##0.0_);_(* \(#,##0.0\);_(* &quot;-&quot;??_);_(@_)">
                  <c:v>354.48010245656405</c:v>
                </c:pt>
                <c:pt idx="110" formatCode="_(* #,##0.0_);_(* \(#,##0.0\);_(* &quot;-&quot;??_);_(@_)">
                  <c:v>352.32006830437604</c:v>
                </c:pt>
                <c:pt idx="111" formatCode="_(* #,##0.0_);_(* \(#,##0.0\);_(* &quot;-&quot;??_);_(@_)">
                  <c:v>317.21337886958401</c:v>
                </c:pt>
                <c:pt idx="112" formatCode="_(* #,##0.0_);_(* \(#,##0.0\);_(* &quot;-&quot;??_);_(@_)">
                  <c:v>275.47558591305602</c:v>
                </c:pt>
                <c:pt idx="113" formatCode="_(* #,##0.0_);_(* \(#,##0.0\);_(* &quot;-&quot;??_);_(@_)">
                  <c:v>309.65039060870401</c:v>
                </c:pt>
                <c:pt idx="114" formatCode="_(* #,##0.0_);_(* \(#,##0.0\);_(* &quot;-&quot;??_);_(@_)">
                  <c:v>321.43359373913603</c:v>
                </c:pt>
                <c:pt idx="115" formatCode="_(* #,##0.0_);_(* \(#,##0.0\);_(* &quot;-&quot;??_);_(@_)">
                  <c:v>407.62239582609067</c:v>
                </c:pt>
                <c:pt idx="116" formatCode="_(* #,##0.0_);_(* \(#,##0.0\);_(* &quot;-&quot;??_);_(@_)">
                  <c:v>528.41493055072715</c:v>
                </c:pt>
                <c:pt idx="117" formatCode="_(* #,##0.0_);_(* \(#,##0.0\);_(* &quot;-&quot;??_);_(@_)">
                  <c:v>552.60995370048477</c:v>
                </c:pt>
                <c:pt idx="118" formatCode="_(* #,##0.0_);_(* \(#,##0.0\);_(* &quot;-&quot;??_);_(@_)">
                  <c:v>597.40663580032322</c:v>
                </c:pt>
                <c:pt idx="119" formatCode="_(* #,##0.0_);_(* \(#,##0.0\);_(* &quot;-&quot;??_);_(@_)">
                  <c:v>577.27109053354877</c:v>
                </c:pt>
                <c:pt idx="120" formatCode="_(* #,##0.0_);_(* \(#,##0.0\);_(* &quot;-&quot;??_);_(@_)">
                  <c:v>552.51406035569914</c:v>
                </c:pt>
                <c:pt idx="121" formatCode="_(* #,##0.0_);_(* \(#,##0.0\);_(* &quot;-&quot;??_);_(@_)">
                  <c:v>564.0093735704661</c:v>
                </c:pt>
                <c:pt idx="122" formatCode="_(* #,##0.0_);_(* \(#,##0.0\);_(* &quot;-&quot;??_);_(@_)">
                  <c:v>586.00624904697736</c:v>
                </c:pt>
                <c:pt idx="123" formatCode="_(* #,##0.0_);_(* \(#,##0.0\);_(* &quot;-&quot;??_);_(@_)">
                  <c:v>549.67083269798491</c:v>
                </c:pt>
                <c:pt idx="124" formatCode="_(* #,##0.0_);_(* \(#,##0.0\);_(* &quot;-&quot;??_);_(@_)">
                  <c:v>595.44722179865664</c:v>
                </c:pt>
                <c:pt idx="125" formatCode="_(* #,##0.0_);_(* \(#,##0.0\);_(* &quot;-&quot;??_);_(@_)">
                  <c:v>482.29814786577111</c:v>
                </c:pt>
                <c:pt idx="126" formatCode="_(* #,##0.0_);_(* \(#,##0.0\);_(* &quot;-&quot;??_);_(@_)">
                  <c:v>408.86543191051408</c:v>
                </c:pt>
                <c:pt idx="127" formatCode="_(* #,##0.0_);_(* \(#,##0.0\);_(* &quot;-&quot;??_);_(@_)">
                  <c:v>438.57695460700938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D6-504D-BBF0-FF0182A987B3}"/>
            </c:ext>
          </c:extLst>
        </c:ser>
        <c:ser>
          <c:idx val="1"/>
          <c:order val="1"/>
          <c:tx>
            <c:v>AY</c:v>
          </c:tx>
          <c:spPr>
            <a:ln w="28575" cmpd="sng"/>
          </c:spPr>
          <c:marker>
            <c:symbol val="none"/>
          </c:marker>
          <c:cat>
            <c:numRef>
              <c:f>GermanyCovid!$A$7:$A$134</c:f>
              <c:numCache>
                <c:formatCode>d\-mmm</c:formatCode>
                <c:ptCount val="128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43988</c:v>
                </c:pt>
                <c:pt idx="104">
                  <c:v>43989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43995</c:v>
                </c:pt>
                <c:pt idx="111">
                  <c:v>43996</c:v>
                </c:pt>
                <c:pt idx="112">
                  <c:v>43997</c:v>
                </c:pt>
                <c:pt idx="113">
                  <c:v>43998</c:v>
                </c:pt>
                <c:pt idx="114">
                  <c:v>43999</c:v>
                </c:pt>
                <c:pt idx="115">
                  <c:v>44000</c:v>
                </c:pt>
                <c:pt idx="116">
                  <c:v>44001</c:v>
                </c:pt>
                <c:pt idx="117">
                  <c:v>44002</c:v>
                </c:pt>
                <c:pt idx="118">
                  <c:v>44003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44009</c:v>
                </c:pt>
                <c:pt idx="125">
                  <c:v>44010</c:v>
                </c:pt>
                <c:pt idx="126">
                  <c:v>44011</c:v>
                </c:pt>
                <c:pt idx="127">
                  <c:v>44012</c:v>
                </c:pt>
              </c:numCache>
            </c:numRef>
          </c:cat>
          <c:val>
            <c:numRef>
              <c:f>GermanyCovid!$H$7:$H$134</c:f>
              <c:numCache>
                <c:formatCode>General</c:formatCode>
                <c:ptCount val="128"/>
                <c:pt idx="4" formatCode="_(* #,##0.0_);_(* \(#,##0.0\);_(* &quot;-&quot;??_);_(@_)">
                  <c:v>9.82</c:v>
                </c:pt>
                <c:pt idx="5" formatCode="_(* #,##0.0_);_(* \(#,##0.0\);_(* &quot;-&quot;??_);_(@_)">
                  <c:v>10.213333333333333</c:v>
                </c:pt>
                <c:pt idx="6" formatCode="_(* #,##0.0_);_(* \(#,##0.0\);_(* &quot;-&quot;??_);_(@_)">
                  <c:v>12.38031746031746</c:v>
                </c:pt>
                <c:pt idx="7" formatCode="_(* #,##0.0_);_(* \(#,##0.0\);_(* &quot;-&quot;??_);_(@_)">
                  <c:v>14.54521164021164</c:v>
                </c:pt>
                <c:pt idx="8" formatCode="_(* #,##0.0_);_(* \(#,##0.0\);_(* &quot;-&quot;??_);_(@_)">
                  <c:v>16.659770723104057</c:v>
                </c:pt>
                <c:pt idx="9" formatCode="_(* #,##0.0_);_(* \(#,##0.0\);_(* &quot;-&quot;??_);_(@_)">
                  <c:v>19.106513815402703</c:v>
                </c:pt>
                <c:pt idx="10" formatCode="_(* #,##0.0_);_(* \(#,##0.0\);_(* &quot;-&quot;??_);_(@_)">
                  <c:v>23.31343345269271</c:v>
                </c:pt>
                <c:pt idx="11" formatCode="_(* #,##0.0_);_(* \(#,##0.0\);_(* &quot;-&quot;??_);_(@_)">
                  <c:v>30.37562230179514</c:v>
                </c:pt>
                <c:pt idx="12" formatCode="_(* #,##0.0_);_(* \(#,##0.0\);_(* &quot;-&quot;??_);_(@_)">
                  <c:v>37.788876406324967</c:v>
                </c:pt>
                <c:pt idx="13" formatCode="_(* #,##0.0_);_(* \(#,##0.0\);_(* &quot;-&quot;??_);_(@_)">
                  <c:v>45.35925093754998</c:v>
                </c:pt>
                <c:pt idx="14" formatCode="_(* #,##0.0_);_(* \(#,##0.0\);_(* &quot;-&quot;??_);_(@_)">
                  <c:v>54.950611736144431</c:v>
                </c:pt>
                <c:pt idx="15" formatCode="_(* #,##0.0_);_(* \(#,##0.0\);_(* &quot;-&quot;??_);_(@_)">
                  <c:v>63.633741157429618</c:v>
                </c:pt>
                <c:pt idx="16" formatCode="_(* #,##0.0_);_(* \(#,##0.0\);_(* &quot;-&quot;??_);_(@_)">
                  <c:v>73.147984301031514</c:v>
                </c:pt>
                <c:pt idx="17" formatCode="_(* #,##0.0_);_(* \(#,##0.0\);_(* &quot;-&quot;??_);_(@_)">
                  <c:v>92.635693237724709</c:v>
                </c:pt>
                <c:pt idx="18" formatCode="_(* #,##0.0_);_(* \(#,##0.0\);_(* &quot;-&quot;??_);_(@_)">
                  <c:v>115.47642707076383</c:v>
                </c:pt>
                <c:pt idx="19" formatCode="_(* #,##0.0_);_(* \(#,##0.0\);_(* &quot;-&quot;??_);_(@_)">
                  <c:v>140.23428471384256</c:v>
                </c:pt>
                <c:pt idx="20" formatCode="_(* #,##0.0_);_(* \(#,##0.0\);_(* &quot;-&quot;??_);_(@_)">
                  <c:v>170.28317393621251</c:v>
                </c:pt>
                <c:pt idx="21" formatCode="_(* #,##0.0_);_(* \(#,##0.0\);_(* &quot;-&quot;??_);_(@_)">
                  <c:v>204.61302504838409</c:v>
                </c:pt>
                <c:pt idx="22" formatCode="_(* #,##0.0_);_(* \(#,##0.0\);_(* &quot;-&quot;??_);_(@_)">
                  <c:v>240.1188282931256</c:v>
                </c:pt>
                <c:pt idx="23" formatCode="_(* #,##0.0_);_(* \(#,##0.0\);_(* &quot;-&quot;??_);_(@_)">
                  <c:v>273.94032997319482</c:v>
                </c:pt>
                <c:pt idx="24" formatCode="_(* #,##0.0_);_(* \(#,##0.0\);_(* &quot;-&quot;??_);_(@_)">
                  <c:v>329.28021998212989</c:v>
                </c:pt>
                <c:pt idx="25" formatCode="_(* #,##0.0_);_(* \(#,##0.0\);_(* &quot;-&quot;??_);_(@_)">
                  <c:v>398.45604409065066</c:v>
                </c:pt>
                <c:pt idx="26" formatCode="_(* #,##0.0_);_(* \(#,##0.0\);_(* &quot;-&quot;??_);_(@_)">
                  <c:v>471.34106643080412</c:v>
                </c:pt>
                <c:pt idx="27" formatCode="_(* #,##0.0_);_(* \(#,##0.0\);_(* &quot;-&quot;??_);_(@_)">
                  <c:v>535.77499666815515</c:v>
                </c:pt>
                <c:pt idx="28" formatCode="_(* #,##0.0_);_(* \(#,##0.0\);_(* &quot;-&quot;??_);_(@_)">
                  <c:v>617.78103226152871</c:v>
                </c:pt>
                <c:pt idx="29" formatCode="_(* #,##0.0_);_(* \(#,##0.0\);_(* &quot;-&quot;??_);_(@_)">
                  <c:v>716.69846595213028</c:v>
                </c:pt>
                <c:pt idx="30" formatCode="_(* #,##0.0_);_(* \(#,##0.0\);_(* &quot;-&quot;??_);_(@_)">
                  <c:v>817.08929988206535</c:v>
                </c:pt>
                <c:pt idx="31" formatCode="_(* #,##0.0_);_(* \(#,##0.0\);_(* &quot;-&quot;??_);_(@_)">
                  <c:v>925.0178665880436</c:v>
                </c:pt>
                <c:pt idx="32" formatCode="_(* #,##0.0_);_(* \(#,##0.0\);_(* &quot;-&quot;??_);_(@_)">
                  <c:v>1043.8300928768776</c:v>
                </c:pt>
                <c:pt idx="33" formatCode="_(* #,##0.0_);_(* \(#,##0.0\);_(* &quot;-&quot;??_);_(@_)">
                  <c:v>1172.180846231644</c:v>
                </c:pt>
                <c:pt idx="34" formatCode="_(* #,##0.0_);_(* \(#,##0.0\);_(* &quot;-&quot;??_);_(@_)">
                  <c:v>1281.9015165353817</c:v>
                </c:pt>
                <c:pt idx="35" formatCode="_(* #,##0.0_);_(* \(#,##0.0\);_(* &quot;-&quot;??_);_(@_)">
                  <c:v>1385.1380480606249</c:v>
                </c:pt>
                <c:pt idx="36" formatCode="_(* #,##0.0_);_(* \(#,##0.0\);_(* &quot;-&quot;??_);_(@_)">
                  <c:v>1481.2001401485247</c:v>
                </c:pt>
                <c:pt idx="37" formatCode="_(* #,##0.0_);_(* \(#,##0.0\);_(* &quot;-&quot;??_);_(@_)">
                  <c:v>1578.3965846604201</c:v>
                </c:pt>
                <c:pt idx="38" formatCode="_(* #,##0.0_);_(* \(#,##0.0\);_(* &quot;-&quot;??_);_(@_)">
                  <c:v>1680.6575521667758</c:v>
                </c:pt>
                <c:pt idx="39" formatCode="_(* #,##0.0_);_(* \(#,##0.0\);_(* &quot;-&quot;??_);_(@_)">
                  <c:v>1784.5717014445172</c:v>
                </c:pt>
                <c:pt idx="40" formatCode="_(* #,##0.0_);_(* \(#,##0.0\);_(* &quot;-&quot;??_);_(@_)">
                  <c:v>1887.0965814508163</c:v>
                </c:pt>
                <c:pt idx="41" formatCode="_(* #,##0.0_);_(* \(#,##0.0\);_(* &quot;-&quot;??_);_(@_)">
                  <c:v>1985.9532765227664</c:v>
                </c:pt>
                <c:pt idx="42" formatCode="_(* #,##0.0_);_(* \(#,##0.0\);_(* &quot;-&quot;??_);_(@_)">
                  <c:v>2063.4339672942474</c:v>
                </c:pt>
                <c:pt idx="43" formatCode="_(* #,##0.0_);_(* \(#,##0.0\);_(* &quot;-&quot;??_);_(@_)">
                  <c:v>2127.3271903173772</c:v>
                </c:pt>
                <c:pt idx="44" formatCode="_(* #,##0.0_);_(* \(#,##0.0\);_(* &quot;-&quot;??_);_(@_)">
                  <c:v>2182.8699787301034</c:v>
                </c:pt>
                <c:pt idx="45" formatCode="_(* #,##0.0_);_(* \(#,##0.0\);_(* &quot;-&quot;??_);_(@_)">
                  <c:v>2239.3191162548515</c:v>
                </c:pt>
                <c:pt idx="46" formatCode="_(* #,##0.0_);_(* \(#,##0.0\);_(* &quot;-&quot;??_);_(@_)">
                  <c:v>2298.021254808199</c:v>
                </c:pt>
                <c:pt idx="47" formatCode="_(* #,##0.0_);_(* \(#,##0.0\);_(* &quot;-&quot;??_);_(@_)">
                  <c:v>2349.083614316577</c:v>
                </c:pt>
                <c:pt idx="48" formatCode="_(* #,##0.0_);_(* \(#,##0.0\);_(* &quot;-&quot;??_);_(@_)">
                  <c:v>2385.6407768913236</c:v>
                </c:pt>
                <c:pt idx="49" formatCode="_(* #,##0.0_);_(* \(#,##0.0\);_(* &quot;-&quot;??_);_(@_)">
                  <c:v>2410.5338512608823</c:v>
                </c:pt>
                <c:pt idx="50" formatCode="_(* #,##0.0_);_(* \(#,##0.0\);_(* &quot;-&quot;??_);_(@_)">
                  <c:v>2424.6565544353593</c:v>
                </c:pt>
                <c:pt idx="51" formatCode="_(* #,##0.0_);_(* \(#,##0.0\);_(* &quot;-&quot;??_);_(@_)">
                  <c:v>2434.2838568030602</c:v>
                </c:pt>
                <c:pt idx="52" formatCode="_(* #,##0.0_);_(* \(#,##0.0\);_(* &quot;-&quot;??_);_(@_)">
                  <c:v>2443.2961561077004</c:v>
                </c:pt>
                <c:pt idx="53" formatCode="_(* #,##0.0_);_(* \(#,##0.0\);_(* &quot;-&quot;??_);_(@_)">
                  <c:v>2454.9752151829116</c:v>
                </c:pt>
                <c:pt idx="54" formatCode="_(* #,##0.0_);_(* \(#,##0.0\);_(* &quot;-&quot;??_);_(@_)">
                  <c:v>2469.6137798189106</c:v>
                </c:pt>
                <c:pt idx="55" formatCode="_(* #,##0.0_);_(* \(#,##0.0\);_(* &quot;-&quot;??_);_(@_)">
                  <c:v>2479.1294246411785</c:v>
                </c:pt>
                <c:pt idx="56" formatCode="_(* #,##0.0_);_(* \(#,##0.0\);_(* &quot;-&quot;??_);_(@_)">
                  <c:v>2481.2441778309612</c:v>
                </c:pt>
                <c:pt idx="57" formatCode="_(* #,##0.0_);_(* \(#,##0.0\);_(* &quot;-&quot;??_);_(@_)">
                  <c:v>2478.6283024620202</c:v>
                </c:pt>
                <c:pt idx="58" formatCode="_(* #,##0.0_);_(* \(#,##0.0\);_(* &quot;-&quot;??_);_(@_)">
                  <c:v>2475.5488118108383</c:v>
                </c:pt>
                <c:pt idx="59" formatCode="_(* #,##0.0_);_(* \(#,##0.0\);_(* &quot;-&quot;??_);_(@_)">
                  <c:v>2472.8436523183368</c:v>
                </c:pt>
                <c:pt idx="60" formatCode="_(* #,##0.0_);_(* \(#,##0.0\);_(* &quot;-&quot;??_);_(@_)">
                  <c:v>2470.3274622012955</c:v>
                </c:pt>
                <c:pt idx="61" formatCode="_(* #,##0.0_);_(* \(#,##0.0\);_(* &quot;-&quot;??_);_(@_)">
                  <c:v>2466.44411458581</c:v>
                </c:pt>
                <c:pt idx="62" formatCode="_(* #,##0.0_);_(* \(#,##0.0\);_(* &quot;-&quot;??_);_(@_)">
                  <c:v>2460.0368171312807</c:v>
                </c:pt>
                <c:pt idx="63" formatCode="_(* #,##0.0_);_(* \(#,##0.0\);_(* &quot;-&quot;??_);_(@_)">
                  <c:v>2448.321419754187</c:v>
                </c:pt>
                <c:pt idx="64" formatCode="_(* #,##0.0_);_(* \(#,##0.0\);_(* &quot;-&quot;??_);_(@_)">
                  <c:v>2433.9424849643297</c:v>
                </c:pt>
                <c:pt idx="65" formatCode="_(* #,##0.0_);_(* \(#,##0.0\);_(* &quot;-&quot;??_);_(@_)">
                  <c:v>2418.7949899762198</c:v>
                </c:pt>
                <c:pt idx="66" formatCode="_(* #,##0.0_);_(* \(#,##0.0\);_(* &quot;-&quot;??_);_(@_)">
                  <c:v>2404.1668092378777</c:v>
                </c:pt>
                <c:pt idx="67" formatCode="_(* #,##0.0_);_(* \(#,##0.0\);_(* &quot;-&quot;??_);_(@_)">
                  <c:v>2390.8072845899578</c:v>
                </c:pt>
                <c:pt idx="68" formatCode="_(* #,##0.0_);_(* \(#,##0.0\);_(* &quot;-&quot;??_);_(@_)">
                  <c:v>2375.0454361034504</c:v>
                </c:pt>
                <c:pt idx="69" formatCode="_(* #,##0.0_);_(* \(#,##0.0\);_(* &quot;-&quot;??_);_(@_)">
                  <c:v>2357.1541002594431</c:v>
                </c:pt>
                <c:pt idx="70" formatCode="_(* #,##0.0_);_(* \(#,##0.0\);_(* &quot;-&quot;??_);_(@_)">
                  <c:v>2337.5158790462015</c:v>
                </c:pt>
                <c:pt idx="71" formatCode="_(* #,##0.0_);_(* \(#,##0.0\);_(* &quot;-&quot;??_);_(@_)">
                  <c:v>2316.9550304752456</c:v>
                </c:pt>
                <c:pt idx="72" formatCode="_(* #,##0.0_);_(* \(#,##0.0\);_(* &quot;-&quot;??_);_(@_)">
                  <c:v>2297.180065978931</c:v>
                </c:pt>
                <c:pt idx="73" formatCode="_(* #,##0.0_);_(* \(#,##0.0\);_(* &quot;-&quot;??_);_(@_)">
                  <c:v>2279.6110349769451</c:v>
                </c:pt>
                <c:pt idx="74" formatCode="_(* #,##0.0_);_(* \(#,##0.0\);_(* &quot;-&quot;??_);_(@_)">
                  <c:v>2263.2962455401857</c:v>
                </c:pt>
                <c:pt idx="75" formatCode="_(* #,##0.0_);_(* \(#,##0.0\);_(* &quot;-&quot;??_);_(@_)">
                  <c:v>2248.1229356232816</c:v>
                </c:pt>
                <c:pt idx="76" formatCode="_(* #,##0.0_);_(* \(#,##0.0\);_(* &quot;-&quot;??_);_(@_)">
                  <c:v>2231.2940782943087</c:v>
                </c:pt>
                <c:pt idx="77" formatCode="_(* #,##0.0_);_(* \(#,##0.0\);_(* &quot;-&quot;??_);_(@_)">
                  <c:v>2212.2088727090263</c:v>
                </c:pt>
                <c:pt idx="78" formatCode="_(* #,##0.0_);_(* \(#,##0.0\);_(* &quot;-&quot;??_);_(@_)">
                  <c:v>2194.2489531140345</c:v>
                </c:pt>
                <c:pt idx="79" formatCode="_(* #,##0.0_);_(* \(#,##0.0\);_(* &quot;-&quot;??_);_(@_)">
                  <c:v>2176.6076354093561</c:v>
                </c:pt>
                <c:pt idx="80" formatCode="_(* #,##0.0_);_(* \(#,##0.0\);_(* &quot;-&quot;??_);_(@_)">
                  <c:v>2159.8742260753734</c:v>
                </c:pt>
                <c:pt idx="81" formatCode="_(* #,##0.0_);_(* \(#,##0.0\);_(* &quot;-&quot;??_);_(@_)">
                  <c:v>2143.7860694161027</c:v>
                </c:pt>
                <c:pt idx="82" formatCode="_(* #,##0.0_);_(* \(#,##0.0\);_(* &quot;-&quot;??_);_(@_)">
                  <c:v>2127.0702310163574</c:v>
                </c:pt>
                <c:pt idx="83" formatCode="_(* #,##0.0_);_(* \(#,##0.0\);_(* &quot;-&quot;??_);_(@_)">
                  <c:v>2109.9317413124922</c:v>
                </c:pt>
                <c:pt idx="84" formatCode="_(* #,##0.0_);_(* \(#,##0.0\);_(* &quot;-&quot;??_);_(@_)">
                  <c:v>2091.7074353847988</c:v>
                </c:pt>
                <c:pt idx="85" formatCode="_(* #,##0.0_);_(* \(#,##0.0\);_(* &quot;-&quot;??_);_(@_)">
                  <c:v>2073.5801507216488</c:v>
                </c:pt>
                <c:pt idx="86" formatCode="_(* #,##0.0_);_(* \(#,##0.0\);_(* &quot;-&quot;??_);_(@_)">
                  <c:v>2056.7430889868465</c:v>
                </c:pt>
                <c:pt idx="87" formatCode="_(* #,##0.0_);_(* \(#,##0.0\);_(* &quot;-&quot;??_);_(@_)">
                  <c:v>2040.6772108397158</c:v>
                </c:pt>
                <c:pt idx="88" formatCode="_(* #,##0.0_);_(* \(#,##0.0\);_(* &quot;-&quot;??_);_(@_)">
                  <c:v>2024.1668296983873</c:v>
                </c:pt>
                <c:pt idx="89" formatCode="_(* #,##0.0_);_(* \(#,##0.0\);_(* &quot;-&quot;??_);_(@_)">
                  <c:v>2008.148256835962</c:v>
                </c:pt>
                <c:pt idx="90" formatCode="_(* #,##0.0_);_(* \(#,##0.0\);_(* &quot;-&quot;??_);_(@_)">
                  <c:v>1991.8094606012639</c:v>
                </c:pt>
                <c:pt idx="91" formatCode="_(* #,##0.0_);_(* \(#,##0.0\);_(* &quot;-&quot;??_);_(@_)">
                  <c:v>1974.8657273573644</c:v>
                </c:pt>
                <c:pt idx="92" formatCode="_(* #,##0.0_);_(* \(#,##0.0\);_(* &quot;-&quot;??_);_(@_)">
                  <c:v>1958.1613809622572</c:v>
                </c:pt>
                <c:pt idx="93" formatCode="_(* #,##0.0_);_(* \(#,##0.0\);_(* &quot;-&quot;??_);_(@_)">
                  <c:v>1941.4834738329942</c:v>
                </c:pt>
                <c:pt idx="94" formatCode="_(* #,##0.0_);_(* \(#,##0.0\);_(* &quot;-&quot;??_);_(@_)">
                  <c:v>1924.9082808009434</c:v>
                </c:pt>
                <c:pt idx="95" formatCode="_(* #,##0.0_);_(* \(#,##0.0\);_(* &quot;-&quot;??_);_(@_)">
                  <c:v>1909.8624649784067</c:v>
                </c:pt>
                <c:pt idx="96" formatCode="_(* #,##0.0_);_(* \(#,##0.0\);_(* &quot;-&quot;??_);_(@_)">
                  <c:v>1895.9083099856045</c:v>
                </c:pt>
                <c:pt idx="97" formatCode="_(* #,##0.0_);_(* \(#,##0.0\);_(* &quot;-&quot;??_);_(@_)">
                  <c:v>1881.2245876094507</c:v>
                </c:pt>
                <c:pt idx="98" formatCode="_(* #,##0.0_);_(* \(#,##0.0\);_(* &quot;-&quot;??_);_(@_)">
                  <c:v>1866.3214422446842</c:v>
                </c:pt>
                <c:pt idx="99" formatCode="_(* #,##0.0_);_(* \(#,##0.0\);_(* &quot;-&quot;??_);_(@_)">
                  <c:v>1850.9742948297894</c:v>
                </c:pt>
                <c:pt idx="100" formatCode="_(* #,##0.0_);_(* \(#,##0.0\);_(* &quot;-&quot;??_);_(@_)">
                  <c:v>1835.8640513386715</c:v>
                </c:pt>
                <c:pt idx="101" formatCode="_(* #,##0.0_);_(* \(#,##0.0\);_(* &quot;-&quot;??_);_(@_)">
                  <c:v>1821.1773414153236</c:v>
                </c:pt>
                <c:pt idx="102" formatCode="_(* #,##0.0_);_(* \(#,##0.0\);_(* &quot;-&quot;??_);_(@_)">
                  <c:v>1807.2282599726752</c:v>
                </c:pt>
                <c:pt idx="103" formatCode="_(* #,##0.0_);_(* \(#,##0.0\);_(* &quot;-&quot;??_);_(@_)">
                  <c:v>1793.530378443322</c:v>
                </c:pt>
                <c:pt idx="104" formatCode="_(* #,##0.0_);_(* \(#,##0.0\);_(* &quot;-&quot;??_);_(@_)">
                  <c:v>1779.7472364225321</c:v>
                </c:pt>
                <c:pt idx="105" formatCode="_(* #,##0.0_);_(* \(#,##0.0\);_(* &quot;-&quot;??_);_(@_)">
                  <c:v>1765.721428055273</c:v>
                </c:pt>
                <c:pt idx="106" formatCode="_(* #,##0.0_);_(* \(#,##0.0\);_(* &quot;-&quot;??_);_(@_)">
                  <c:v>1752.047930229995</c:v>
                </c:pt>
                <c:pt idx="107" formatCode="_(* #,##0.0_);_(* \(#,##0.0\);_(* &quot;-&quot;??_);_(@_)">
                  <c:v>1738.590595461972</c:v>
                </c:pt>
                <c:pt idx="108" formatCode="_(* #,##0.0_);_(* \(#,##0.0\);_(* &quot;-&quot;??_);_(@_)">
                  <c:v>1726.0818037024767</c:v>
                </c:pt>
                <c:pt idx="109" formatCode="_(* #,##0.0_);_(* \(#,##0.0\);_(* &quot;-&quot;??_);_(@_)">
                  <c:v>1713.3696873168026</c:v>
                </c:pt>
                <c:pt idx="110" formatCode="_(* #,##0.0_);_(* \(#,##0.0\);_(* &quot;-&quot;??_);_(@_)">
                  <c:v>1700.8710828358264</c:v>
                </c:pt>
                <c:pt idx="111" formatCode="_(* #,##0.0_);_(* \(#,##0.0\);_(* &quot;-&quot;??_);_(@_)">
                  <c:v>1688.286079033408</c:v>
                </c:pt>
                <c:pt idx="112" formatCode="_(* #,##0.0_);_(* \(#,##0.0\);_(* &quot;-&quot;??_);_(@_)">
                  <c:v>1675.5565010665198</c:v>
                </c:pt>
                <c:pt idx="113" formatCode="_(* #,##0.0_);_(* \(#,##0.0\);_(* &quot;-&quot;??_);_(@_)">
                  <c:v>1663.3505328747558</c:v>
                </c:pt>
                <c:pt idx="114" formatCode="_(* #,##0.0_);_(* \(#,##0.0\);_(* &quot;-&quot;??_);_(@_)">
                  <c:v>1651.4626740904168</c:v>
                </c:pt>
                <c:pt idx="115" formatCode="_(* #,##0.0_);_(* \(#,##0.0\);_(* &quot;-&quot;??_);_(@_)">
                  <c:v>1640.5268401982089</c:v>
                </c:pt>
                <c:pt idx="116" formatCode="_(* #,##0.0_);_(* \(#,##0.0\);_(* &quot;-&quot;??_);_(@_)">
                  <c:v>1630.8184632660425</c:v>
                </c:pt>
                <c:pt idx="117" formatCode="_(* #,##0.0_);_(* \(#,##0.0\);_(* &quot;-&quot;??_);_(@_)">
                  <c:v>1621.4919698609774</c:v>
                </c:pt>
                <c:pt idx="118" formatCode="_(* #,##0.0_);_(* \(#,##0.0\);_(* &quot;-&quot;??_);_(@_)">
                  <c:v>1612.7089322882707</c:v>
                </c:pt>
                <c:pt idx="119" formatCode="_(* #,##0.0_);_(* \(#,##0.0\);_(* &quot;-&quot;??_);_(@_)">
                  <c:v>1603.9142881921805</c:v>
                </c:pt>
                <c:pt idx="120" formatCode="_(* #,##0.0_);_(* \(#,##0.0\);_(* &quot;-&quot;??_);_(@_)">
                  <c:v>1595.0668257369357</c:v>
                </c:pt>
                <c:pt idx="121" formatCode="_(* #,##0.0_);_(* \(#,##0.0\);_(* &quot;-&quot;??_);_(@_)">
                  <c:v>1586.4625832781758</c:v>
                </c:pt>
                <c:pt idx="122" formatCode="_(* #,##0.0_);_(* \(#,##0.0\);_(* &quot;-&quot;??_);_(@_)">
                  <c:v>1578.1810175784044</c:v>
                </c:pt>
                <c:pt idx="123" formatCode="_(* #,##0.0_);_(* \(#,##0.0\);_(* &quot;-&quot;??_);_(@_)">
                  <c:v>1569.7443342995814</c:v>
                </c:pt>
                <c:pt idx="124" formatCode="_(* #,##0.0_);_(* \(#,##0.0\);_(* &quot;-&quot;??_);_(@_)">
                  <c:v>1561.8108895330543</c:v>
                </c:pt>
                <c:pt idx="125" formatCode="_(* #,##0.0_);_(* \(#,##0.0\);_(* &quot;-&quot;??_);_(@_)">
                  <c:v>1553.1093760908193</c:v>
                </c:pt>
                <c:pt idx="126" formatCode="_(* #,##0.0_);_(* \(#,##0.0\);_(* &quot;-&quot;??_);_(@_)">
                  <c:v>1543.9653058453232</c:v>
                </c:pt>
                <c:pt idx="127" formatCode="_(* #,##0.0_);_(* \(#,##0.0\);_(* &quot;-&quot;??_);_(@_)">
                  <c:v>1535.1930163968821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D6-504D-BBF0-FF0182A98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0237560"/>
        <c:axId val="1820194904"/>
      </c:lineChart>
      <c:dateAx>
        <c:axId val="-203023756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crossAx val="1820194904"/>
        <c:crosses val="autoZero"/>
        <c:auto val="1"/>
        <c:lblOffset val="100"/>
        <c:baseTimeUnit val="days"/>
      </c:dateAx>
      <c:valAx>
        <c:axId val="182019490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-20302375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GermanyCovid!$A$7:$A$134</c:f>
              <c:numCache>
                <c:formatCode>d\-mmm</c:formatCode>
                <c:ptCount val="128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43988</c:v>
                </c:pt>
                <c:pt idx="104">
                  <c:v>43989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43995</c:v>
                </c:pt>
                <c:pt idx="111">
                  <c:v>43996</c:v>
                </c:pt>
                <c:pt idx="112">
                  <c:v>43997</c:v>
                </c:pt>
                <c:pt idx="113">
                  <c:v>43998</c:v>
                </c:pt>
                <c:pt idx="114">
                  <c:v>43999</c:v>
                </c:pt>
                <c:pt idx="115">
                  <c:v>44000</c:v>
                </c:pt>
                <c:pt idx="116">
                  <c:v>44001</c:v>
                </c:pt>
                <c:pt idx="117">
                  <c:v>44002</c:v>
                </c:pt>
                <c:pt idx="118">
                  <c:v>44003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44009</c:v>
                </c:pt>
                <c:pt idx="125">
                  <c:v>44010</c:v>
                </c:pt>
                <c:pt idx="126">
                  <c:v>44011</c:v>
                </c:pt>
                <c:pt idx="127">
                  <c:v>44012</c:v>
                </c:pt>
              </c:numCache>
            </c:numRef>
          </c:cat>
          <c:val>
            <c:numRef>
              <c:f>GermanyCovid!$F$7:$F$134</c:f>
              <c:numCache>
                <c:formatCode>General</c:formatCode>
                <c:ptCount val="128"/>
                <c:pt idx="4" formatCode="_(* #,##0.0_);_(* \(#,##0.0\);_(* &quot;-&quot;??_);_(@_)">
                  <c:v>26.8</c:v>
                </c:pt>
                <c:pt idx="5" formatCode="_(* #,##0.0_);_(* \(#,##0.0\);_(* &quot;-&quot;??_);_(@_)">
                  <c:v>39.866666666666667</c:v>
                </c:pt>
                <c:pt idx="6" formatCode="_(* #,##0.0_);_(* \(#,##0.0\);_(* &quot;-&quot;??_);_(@_)">
                  <c:v>65.577777777777783</c:v>
                </c:pt>
                <c:pt idx="7" formatCode="_(* #,##0.0_);_(* \(#,##0.0\);_(* &quot;-&quot;??_);_(@_)">
                  <c:v>94.05185185185185</c:v>
                </c:pt>
                <c:pt idx="8" formatCode="_(* #,##0.0_);_(* \(#,##0.0\);_(* &quot;-&quot;??_);_(@_)">
                  <c:v>125.3679012345679</c:v>
                </c:pt>
                <c:pt idx="9" formatCode="_(* #,##0.0_);_(* \(#,##0.0\);_(* &quot;-&quot;??_);_(@_)">
                  <c:v>163.57860082304526</c:v>
                </c:pt>
                <c:pt idx="10" formatCode="_(* #,##0.0_);_(* \(#,##0.0\);_(* &quot;-&quot;??_);_(@_)">
                  <c:v>225.38573388203017</c:v>
                </c:pt>
                <c:pt idx="11" formatCode="_(* #,##0.0_);_(* \(#,##0.0\);_(* &quot;-&quot;??_);_(@_)">
                  <c:v>328.25715592135344</c:v>
                </c:pt>
                <c:pt idx="12" formatCode="_(* #,##0.0_);_(* \(#,##0.0\);_(* &quot;-&quot;??_);_(@_)">
                  <c:v>446.83810394756892</c:v>
                </c:pt>
                <c:pt idx="13" formatCode="_(* #,##0.0_);_(* \(#,##0.0\);_(* &quot;-&quot;??_);_(@_)">
                  <c:v>580.22540263171254</c:v>
                </c:pt>
                <c:pt idx="14" formatCode="_(* #,##0.0_);_(* \(#,##0.0\);_(* &quot;-&quot;??_);_(@_)">
                  <c:v>757.48360175447499</c:v>
                </c:pt>
                <c:pt idx="15" formatCode="_(* #,##0.0_);_(* \(#,##0.0\);_(* &quot;-&quot;??_);_(@_)">
                  <c:v>936.98906783631662</c:v>
                </c:pt>
                <c:pt idx="16" formatCode="_(* #,##0.0_);_(* \(#,##0.0\);_(* &quot;-&quot;??_);_(@_)">
                  <c:v>1146.9927118908777</c:v>
                </c:pt>
                <c:pt idx="17" formatCode="_(* #,##0.0_);_(* \(#,##0.0\);_(* &quot;-&quot;??_);_(@_)">
                  <c:v>1554.3284745939184</c:v>
                </c:pt>
                <c:pt idx="18" formatCode="_(* #,##0.0_);_(* \(#,##0.0\);_(* &quot;-&quot;??_);_(@_)">
                  <c:v>2056.8856497292791</c:v>
                </c:pt>
                <c:pt idx="19" formatCode="_(* #,##0.0_);_(* \(#,##0.0\);_(* &quot;-&quot;??_);_(@_)">
                  <c:v>2636.2570998195192</c:v>
                </c:pt>
                <c:pt idx="20" formatCode="_(* #,##0.0_);_(* \(#,##0.0\);_(* &quot;-&quot;??_);_(@_)">
                  <c:v>3370.1713998796795</c:v>
                </c:pt>
                <c:pt idx="21" formatCode="_(* #,##0.0_);_(* \(#,##0.0\);_(* &quot;-&quot;??_);_(@_)">
                  <c:v>4250.7809332531197</c:v>
                </c:pt>
                <c:pt idx="22" formatCode="_(* #,##0.0_);_(* \(#,##0.0\);_(* &quot;-&quot;??_);_(@_)">
                  <c:v>5219.1872888354128</c:v>
                </c:pt>
                <c:pt idx="23" formatCode="_(* #,##0.0_);_(* \(#,##0.0\);_(* &quot;-&quot;??_);_(@_)">
                  <c:v>6212.1248592236088</c:v>
                </c:pt>
                <c:pt idx="24" formatCode="_(* #,##0.0_);_(* \(#,##0.0\);_(* &quot;-&quot;??_);_(@_)">
                  <c:v>7807.7499061490726</c:v>
                </c:pt>
                <c:pt idx="25" formatCode="_(* #,##0.0_);_(* \(#,##0.0\);_(* &quot;-&quot;??_);_(@_)">
                  <c:v>9857.4999374327144</c:v>
                </c:pt>
                <c:pt idx="26" formatCode="_(* #,##0.0_);_(* \(#,##0.0\);_(* &quot;-&quot;??_);_(@_)">
                  <c:v>12125.666624955142</c:v>
                </c:pt>
                <c:pt idx="27" formatCode="_(* #,##0.0_);_(* \(#,##0.0\);_(* &quot;-&quot;??_);_(@_)">
                  <c:v>14287.111083303427</c:v>
                </c:pt>
                <c:pt idx="28" formatCode="_(* #,##0.0_);_(* \(#,##0.0\);_(* &quot;-&quot;??_);_(@_)">
                  <c:v>17082.074055535617</c:v>
                </c:pt>
                <c:pt idx="29" formatCode="_(* #,##0.0_);_(* \(#,##0.0\);_(* &quot;-&quot;??_);_(@_)">
                  <c:v>20533.382703690411</c:v>
                </c:pt>
                <c:pt idx="30" formatCode="_(* #,##0.0_);_(* \(#,##0.0\);_(* &quot;-&quot;??_);_(@_)">
                  <c:v>24206.921802460274</c:v>
                </c:pt>
                <c:pt idx="31" formatCode="_(* #,##0.0_);_(* \(#,##0.0\);_(* &quot;-&quot;??_);_(@_)">
                  <c:v>28307.28120164018</c:v>
                </c:pt>
                <c:pt idx="32" formatCode="_(* #,##0.0_);_(* \(#,##0.0\);_(* &quot;-&quot;??_);_(@_)">
                  <c:v>32967.520801093451</c:v>
                </c:pt>
                <c:pt idx="33" formatCode="_(* #,##0.0_);_(* \(#,##0.0\);_(* &quot;-&quot;??_);_(@_)">
                  <c:v>38172.347200728967</c:v>
                </c:pt>
                <c:pt idx="34" formatCode="_(* #,##0.0_);_(* \(#,##0.0\);_(* &quot;-&quot;??_);_(@_)">
                  <c:v>42963.898133819312</c:v>
                </c:pt>
                <c:pt idx="35" formatCode="_(* #,##0.0_);_(* \(#,##0.0\);_(* &quot;-&quot;??_);_(@_)">
                  <c:v>47741.932089212874</c:v>
                </c:pt>
                <c:pt idx="36" formatCode="_(* #,##0.0_);_(* \(#,##0.0\);_(* &quot;-&quot;??_);_(@_)">
                  <c:v>52465.621392808585</c:v>
                </c:pt>
                <c:pt idx="37" formatCode="_(* #,##0.0_);_(* \(#,##0.0\);_(* &quot;-&quot;??_);_(@_)">
                  <c:v>57432.414261872393</c:v>
                </c:pt>
                <c:pt idx="38" formatCode="_(* #,##0.0_);_(* \(#,##0.0\);_(* &quot;-&quot;??_);_(@_)">
                  <c:v>62795.609507914931</c:v>
                </c:pt>
                <c:pt idx="39" formatCode="_(* #,##0.0_);_(* \(#,##0.0\);_(* &quot;-&quot;??_);_(@_)">
                  <c:v>68429.073005276616</c:v>
                </c:pt>
                <c:pt idx="40" formatCode="_(* #,##0.0_);_(* \(#,##0.0\);_(* &quot;-&quot;??_);_(@_)">
                  <c:v>74212.048670184406</c:v>
                </c:pt>
                <c:pt idx="41" formatCode="_(* #,##0.0_);_(* \(#,##0.0\);_(* &quot;-&quot;??_);_(@_)">
                  <c:v>80046.032446789599</c:v>
                </c:pt>
                <c:pt idx="42" formatCode="_(* #,##0.0_);_(* \(#,##0.0\);_(* &quot;-&quot;??_);_(@_)">
                  <c:v>85161.021631193071</c:v>
                </c:pt>
                <c:pt idx="43" formatCode="_(* #,##0.0_);_(* \(#,##0.0\);_(* &quot;-&quot;??_);_(@_)">
                  <c:v>89849.014420795385</c:v>
                </c:pt>
                <c:pt idx="44" formatCode="_(* #,##0.0_);_(* \(#,##0.0\);_(* &quot;-&quot;??_);_(@_)">
                  <c:v>94308.676280530257</c:v>
                </c:pt>
                <c:pt idx="45" formatCode="_(* #,##0.0_);_(* \(#,##0.0\);_(* &quot;-&quot;??_);_(@_)">
                  <c:v>98939.784187020166</c:v>
                </c:pt>
                <c:pt idx="46" formatCode="_(* #,##0.0_);_(* \(#,##0.0\);_(* &quot;-&quot;??_);_(@_)">
                  <c:v>103801.52279134678</c:v>
                </c:pt>
                <c:pt idx="47" formatCode="_(* #,##0.0_);_(* \(#,##0.0\);_(* &quot;-&quot;??_);_(@_)">
                  <c:v>108420.34852756452</c:v>
                </c:pt>
                <c:pt idx="48" formatCode="_(* #,##0.0_);_(* \(#,##0.0\);_(* &quot;-&quot;??_);_(@_)">
                  <c:v>112439.89901837635</c:v>
                </c:pt>
                <c:pt idx="49" formatCode="_(* #,##0.0_);_(* \(#,##0.0\);_(* &quot;-&quot;??_);_(@_)">
                  <c:v>115965.2660122509</c:v>
                </c:pt>
                <c:pt idx="50" formatCode="_(* #,##0.0_);_(* \(#,##0.0\);_(* &quot;-&quot;??_);_(@_)">
                  <c:v>119009.51067483393</c:v>
                </c:pt>
                <c:pt idx="51" formatCode="_(* #,##0.0_);_(* \(#,##0.0\);_(* &quot;-&quot;??_);_(@_)">
                  <c:v>121867.67378322262</c:v>
                </c:pt>
                <c:pt idx="52" formatCode="_(* #,##0.0_);_(* \(#,##0.0\);_(* &quot;-&quot;??_);_(@_)">
                  <c:v>124728.44918881508</c:v>
                </c:pt>
                <c:pt idx="53" formatCode="_(* #,##0.0_);_(* \(#,##0.0\);_(* &quot;-&quot;??_);_(@_)">
                  <c:v>127762.29945921006</c:v>
                </c:pt>
                <c:pt idx="54" formatCode="_(* #,##0.0_);_(* \(#,##0.0\);_(* &quot;-&quot;??_);_(@_)">
                  <c:v>130987.86630614004</c:v>
                </c:pt>
                <c:pt idx="55" formatCode="_(* #,##0.0_);_(* \(#,##0.0\);_(* &quot;-&quot;??_);_(@_)">
                  <c:v>133957.5775374267</c:v>
                </c:pt>
                <c:pt idx="56" formatCode="_(* #,##0.0_);_(* \(#,##0.0\);_(* &quot;-&quot;??_);_(@_)">
                  <c:v>136529.05169161779</c:v>
                </c:pt>
                <c:pt idx="57" formatCode="_(* #,##0.0_);_(* \(#,##0.0\);_(* &quot;-&quot;??_);_(@_)">
                  <c:v>138838.36779441187</c:v>
                </c:pt>
                <c:pt idx="58" formatCode="_(* #,##0.0_);_(* \(#,##0.0\);_(* &quot;-&quot;??_);_(@_)">
                  <c:v>141123.57852960791</c:v>
                </c:pt>
                <c:pt idx="59" formatCode="_(* #,##0.0_);_(* \(#,##0.0\);_(* &quot;-&quot;??_);_(@_)">
                  <c:v>143431.05235307195</c:v>
                </c:pt>
                <c:pt idx="60" formatCode="_(* #,##0.0_);_(* \(#,##0.0\);_(* &quot;-&quot;??_);_(@_)">
                  <c:v>145748.36823538129</c:v>
                </c:pt>
                <c:pt idx="61" formatCode="_(* #,##0.0_);_(* \(#,##0.0\);_(* &quot;-&quot;??_);_(@_)">
                  <c:v>147978.24549025419</c:v>
                </c:pt>
                <c:pt idx="62" formatCode="_(* #,##0.0_);_(* \(#,##0.0\);_(* &quot;-&quot;??_);_(@_)">
                  <c:v>150043.83032683612</c:v>
                </c:pt>
                <c:pt idx="63" formatCode="_(* #,##0.0_);_(* \(#,##0.0\);_(* &quot;-&quot;??_);_(@_)">
                  <c:v>151760.22021789075</c:v>
                </c:pt>
                <c:pt idx="64" formatCode="_(* #,##0.0_);_(* \(#,##0.0\);_(* &quot;-&quot;??_);_(@_)">
                  <c:v>153285.81347859383</c:v>
                </c:pt>
                <c:pt idx="65" formatCode="_(* #,##0.0_);_(* \(#,##0.0\);_(* &quot;-&quot;??_);_(@_)">
                  <c:v>154737.54231906254</c:v>
                </c:pt>
                <c:pt idx="66" formatCode="_(* #,##0.0_);_(* \(#,##0.0\);_(* &quot;-&quot;??_);_(@_)">
                  <c:v>156198.02821270836</c:v>
                </c:pt>
                <c:pt idx="67" formatCode="_(* #,##0.0_);_(* \(#,##0.0\);_(* &quot;-&quot;??_);_(@_)">
                  <c:v>157718.01880847223</c:v>
                </c:pt>
                <c:pt idx="68" formatCode="_(* #,##0.0_);_(* \(#,##0.0\);_(* &quot;-&quot;??_);_(@_)">
                  <c:v>159046.34587231482</c:v>
                </c:pt>
                <c:pt idx="69" formatCode="_(* #,##0.0_);_(* \(#,##0.0\);_(* &quot;-&quot;??_);_(@_)">
                  <c:v>160196.2305815432</c:v>
                </c:pt>
                <c:pt idx="70" formatCode="_(* #,##0.0_);_(* \(#,##0.0\);_(* &quot;-&quot;??_);_(@_)">
                  <c:v>161189.15372102879</c:v>
                </c:pt>
                <c:pt idx="71" formatCode="_(* #,##0.0_);_(* \(#,##0.0\);_(* &quot;-&quot;??_);_(@_)">
                  <c:v>162079.43581401921</c:v>
                </c:pt>
                <c:pt idx="72" formatCode="_(* #,##0.0_);_(* \(#,##0.0\);_(* &quot;-&quot;??_);_(@_)">
                  <c:v>162988.6238760128</c:v>
                </c:pt>
                <c:pt idx="73" formatCode="_(* #,##0.0_);_(* \(#,##0.0\);_(* &quot;-&quot;??_);_(@_)">
                  <c:v>164022.7492506752</c:v>
                </c:pt>
                <c:pt idx="74" formatCode="_(* #,##0.0_);_(* \(#,##0.0\);_(* &quot;-&quot;??_);_(@_)">
                  <c:v>165115.16616711681</c:v>
                </c:pt>
                <c:pt idx="75" formatCode="_(* #,##0.0_);_(* \(#,##0.0\);_(* &quot;-&quot;??_);_(@_)">
                  <c:v>166260.4441114112</c:v>
                </c:pt>
                <c:pt idx="76" formatCode="_(* #,##0.0_);_(* \(#,##0.0\);_(* &quot;-&quot;??_);_(@_)">
                  <c:v>167246.29607427414</c:v>
                </c:pt>
                <c:pt idx="77" formatCode="_(* #,##0.0_);_(* \(#,##0.0\);_(* &quot;-&quot;??_);_(@_)">
                  <c:v>168022.53071618275</c:v>
                </c:pt>
                <c:pt idx="78" formatCode="_(* #,##0.0_);_(* \(#,##0.0\);_(* &quot;-&quot;??_);_(@_)">
                  <c:v>168851.02047745517</c:v>
                </c:pt>
                <c:pt idx="79" formatCode="_(* #,##0.0_);_(* \(#,##0.0\);_(* &quot;-&quot;??_);_(@_)">
                  <c:v>169669.34698497012</c:v>
                </c:pt>
                <c:pt idx="80" formatCode="_(* #,##0.0_);_(* \(#,##0.0\);_(* &quot;-&quot;??_);_(@_)">
                  <c:v>170525.89798998009</c:v>
                </c:pt>
                <c:pt idx="81" formatCode="_(* #,##0.0_);_(* \(#,##0.0\);_(* &quot;-&quot;??_);_(@_)">
                  <c:v>171401.2653266534</c:v>
                </c:pt>
                <c:pt idx="82" formatCode="_(* #,##0.0_);_(* \(#,##0.0\);_(* &quot;-&quot;??_);_(@_)">
                  <c:v>172191.51021776893</c:v>
                </c:pt>
                <c:pt idx="83" formatCode="_(* #,##0.0_);_(* \(#,##0.0\);_(* &quot;-&quot;??_);_(@_)">
                  <c:v>172912.67347851262</c:v>
                </c:pt>
                <c:pt idx="84" formatCode="_(* #,##0.0_);_(* \(#,##0.0\);_(* &quot;-&quot;??_);_(@_)">
                  <c:v>173507.44898567509</c:v>
                </c:pt>
                <c:pt idx="85" formatCode="_(* #,##0.0_);_(* \(#,##0.0\);_(* &quot;-&quot;??_);_(@_)">
                  <c:v>174074.96599045006</c:v>
                </c:pt>
                <c:pt idx="86" formatCode="_(* #,##0.0_);_(* \(#,##0.0\);_(* &quot;-&quot;??_);_(@_)">
                  <c:v>174718.97732696671</c:v>
                </c:pt>
                <c:pt idx="87" formatCode="_(* #,##0.0_);_(* \(#,##0.0\);_(* &quot;-&quot;??_);_(@_)">
                  <c:v>175396.65155131114</c:v>
                </c:pt>
                <c:pt idx="88" formatCode="_(* #,##0.0_);_(* \(#,##0.0\);_(* &quot;-&quot;??_);_(@_)">
                  <c:v>176001.7677008741</c:v>
                </c:pt>
                <c:pt idx="89" formatCode="_(* #,##0.0_);_(* \(#,##0.0\);_(* &quot;-&quot;??_);_(@_)">
                  <c:v>176617.84513391607</c:v>
                </c:pt>
                <c:pt idx="90" formatCode="_(* #,##0.0_);_(* \(#,##0.0\);_(* &quot;-&quot;??_);_(@_)">
                  <c:v>177172.23008927738</c:v>
                </c:pt>
                <c:pt idx="91" formatCode="_(* #,##0.0_);_(* \(#,##0.0\);_(* &quot;-&quot;??_);_(@_)">
                  <c:v>177638.15339285159</c:v>
                </c:pt>
                <c:pt idx="92" formatCode="_(* #,##0.0_);_(* \(#,##0.0\);_(* &quot;-&quot;??_);_(@_)">
                  <c:v>178092.76892856773</c:v>
                </c:pt>
                <c:pt idx="93" formatCode="_(* #,##0.0_);_(* \(#,##0.0\);_(* &quot;-&quot;??_);_(@_)">
                  <c:v>178516.51261904516</c:v>
                </c:pt>
                <c:pt idx="94" formatCode="_(* #,##0.0_);_(* \(#,##0.0\);_(* &quot;-&quot;??_);_(@_)">
                  <c:v>178916.67507936343</c:v>
                </c:pt>
                <c:pt idx="95" formatCode="_(* #,##0.0_);_(* \(#,##0.0\);_(* &quot;-&quot;??_);_(@_)">
                  <c:v>179430.45005290894</c:v>
                </c:pt>
                <c:pt idx="96" formatCode="_(* #,##0.0_);_(* \(#,##0.0\);_(* &quot;-&quot;??_);_(@_)">
                  <c:v>180018.96670193929</c:v>
                </c:pt>
                <c:pt idx="97" formatCode="_(* #,##0.0_);_(* \(#,##0.0\);_(* &quot;-&quot;??_);_(@_)">
                  <c:v>180506.64446795953</c:v>
                </c:pt>
                <c:pt idx="98" formatCode="_(* #,##0.0_);_(* \(#,##0.0\);_(* &quot;-&quot;??_);_(@_)">
                  <c:v>180942.76297863969</c:v>
                </c:pt>
                <c:pt idx="99" formatCode="_(* #,##0.0_);_(* \(#,##0.0\);_(* &quot;-&quot;??_);_(@_)">
                  <c:v>181304.50865242645</c:v>
                </c:pt>
                <c:pt idx="100" formatCode="_(* #,##0.0_);_(* \(#,##0.0\);_(* &quot;-&quot;??_);_(@_)">
                  <c:v>181659.67243495098</c:v>
                </c:pt>
                <c:pt idx="101" formatCode="_(* #,##0.0_);_(* \(#,##0.0\);_(* &quot;-&quot;??_);_(@_)">
                  <c:v>182027.78162330066</c:v>
                </c:pt>
                <c:pt idx="102" formatCode="_(* #,##0.0_);_(* \(#,##0.0\);_(* &quot;-&quot;??_);_(@_)">
                  <c:v>182442.18774886712</c:v>
                </c:pt>
                <c:pt idx="103" formatCode="_(* #,##0.0_);_(* \(#,##0.0\);_(* &quot;-&quot;??_);_(@_)">
                  <c:v>182854.12516591142</c:v>
                </c:pt>
                <c:pt idx="104" formatCode="_(* #,##0.0_);_(* \(#,##0.0\);_(* &quot;-&quot;??_);_(@_)">
                  <c:v>183229.08344394094</c:v>
                </c:pt>
                <c:pt idx="105" formatCode="_(* #,##0.0_);_(* \(#,##0.0\);_(* &quot;-&quot;??_);_(@_)">
                  <c:v>183550.3889626273</c:v>
                </c:pt>
                <c:pt idx="106" formatCode="_(* #,##0.0_);_(* \(#,##0.0\);_(* &quot;-&quot;??_);_(@_)">
                  <c:v>183881.2593084182</c:v>
                </c:pt>
                <c:pt idx="107" formatCode="_(* #,##0.0_);_(* \(#,##0.0\);_(* &quot;-&quot;??_);_(@_)">
                  <c:v>184207.83953894547</c:v>
                </c:pt>
                <c:pt idx="108" formatCode="_(* #,##0.0_);_(* \(#,##0.0\);_(* &quot;-&quot;??_);_(@_)">
                  <c:v>184610.55969263031</c:v>
                </c:pt>
                <c:pt idx="109" formatCode="_(* #,##0.0_);_(* \(#,##0.0\);_(* &quot;-&quot;??_);_(@_)">
                  <c:v>184965.03979508686</c:v>
                </c:pt>
                <c:pt idx="110" formatCode="_(* #,##0.0_);_(* \(#,##0.0\);_(* &quot;-&quot;??_);_(@_)">
                  <c:v>185317.35986339123</c:v>
                </c:pt>
                <c:pt idx="111" formatCode="_(* #,##0.0_);_(* \(#,##0.0\);_(* &quot;-&quot;??_);_(@_)">
                  <c:v>185634.57324226081</c:v>
                </c:pt>
                <c:pt idx="112" formatCode="_(* #,##0.0_);_(* \(#,##0.0\);_(* &quot;-&quot;??_);_(@_)">
                  <c:v>185910.04882817387</c:v>
                </c:pt>
                <c:pt idx="113" formatCode="_(* #,##0.0_);_(* \(#,##0.0\);_(* &quot;-&quot;??_);_(@_)">
                  <c:v>186219.69921878257</c:v>
                </c:pt>
                <c:pt idx="114" formatCode="_(* #,##0.0_);_(* \(#,##0.0\);_(* &quot;-&quot;??_);_(@_)">
                  <c:v>186541.13281252171</c:v>
                </c:pt>
                <c:pt idx="115" formatCode="_(* #,##0.0_);_(* \(#,##0.0\);_(* &quot;-&quot;??_);_(@_)">
                  <c:v>186948.75520834781</c:v>
                </c:pt>
                <c:pt idx="116" formatCode="_(* #,##0.0_);_(* \(#,##0.0\);_(* &quot;-&quot;??_);_(@_)">
                  <c:v>187477.17013889854</c:v>
                </c:pt>
                <c:pt idx="117" formatCode="_(* #,##0.0_);_(* \(#,##0.0\);_(* &quot;-&quot;??_);_(@_)">
                  <c:v>188029.78009259902</c:v>
                </c:pt>
                <c:pt idx="118" formatCode="_(* #,##0.0_);_(* \(#,##0.0\);_(* &quot;-&quot;??_);_(@_)">
                  <c:v>188627.18672839933</c:v>
                </c:pt>
                <c:pt idx="119" formatCode="_(* #,##0.0_);_(* \(#,##0.0\);_(* &quot;-&quot;??_);_(@_)">
                  <c:v>189204.45781893289</c:v>
                </c:pt>
                <c:pt idx="120" formatCode="_(* #,##0.0_);_(* \(#,##0.0\);_(* &quot;-&quot;??_);_(@_)">
                  <c:v>189756.97187928858</c:v>
                </c:pt>
                <c:pt idx="121" formatCode="_(* #,##0.0_);_(* \(#,##0.0\);_(* &quot;-&quot;??_);_(@_)">
                  <c:v>190320.98125285906</c:v>
                </c:pt>
                <c:pt idx="122" formatCode="_(* #,##0.0_);_(* \(#,##0.0\);_(* &quot;-&quot;??_);_(@_)">
                  <c:v>190906.98750190603</c:v>
                </c:pt>
                <c:pt idx="123" formatCode="_(* #,##0.0_);_(* \(#,##0.0\);_(* &quot;-&quot;??_);_(@_)">
                  <c:v>191456.65833460403</c:v>
                </c:pt>
                <c:pt idx="124" formatCode="_(* #,##0.0_);_(* \(#,##0.0\);_(* &quot;-&quot;??_);_(@_)">
                  <c:v>192052.10555640268</c:v>
                </c:pt>
                <c:pt idx="125" formatCode="_(* #,##0.0_);_(* \(#,##0.0\);_(* &quot;-&quot;??_);_(@_)">
                  <c:v>192534.40370426845</c:v>
                </c:pt>
                <c:pt idx="126" formatCode="_(* #,##0.0_);_(* \(#,##0.0\);_(* &quot;-&quot;??_);_(@_)">
                  <c:v>192943.26913617898</c:v>
                </c:pt>
                <c:pt idx="127" formatCode="_(* #,##0.0_);_(* \(#,##0.0\);_(* &quot;-&quot;??_);_(@_)">
                  <c:v>193381.84609078598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BC-634A-92C9-91DBFA47F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3012088"/>
        <c:axId val="-2063228376"/>
      </c:lineChart>
      <c:dateAx>
        <c:axId val="-206301208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crossAx val="-2063228376"/>
        <c:crosses val="autoZero"/>
        <c:auto val="1"/>
        <c:lblOffset val="100"/>
        <c:baseTimeUnit val="days"/>
      </c:dateAx>
      <c:valAx>
        <c:axId val="-206322837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Germany Cumulative Number of Cases (Yt)</a:t>
                </a:r>
                <a:endParaRPr lang="en-US" sz="1000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-2063012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148</xdr:row>
      <xdr:rowOff>152400</xdr:rowOff>
    </xdr:from>
    <xdr:to>
      <xdr:col>9</xdr:col>
      <xdr:colOff>101600</xdr:colOff>
      <xdr:row>172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176</xdr:row>
      <xdr:rowOff>152400</xdr:rowOff>
    </xdr:from>
    <xdr:to>
      <xdr:col>9</xdr:col>
      <xdr:colOff>12700</xdr:colOff>
      <xdr:row>197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</xdr:colOff>
      <xdr:row>176</xdr:row>
      <xdr:rowOff>152400</xdr:rowOff>
    </xdr:from>
    <xdr:to>
      <xdr:col>18</xdr:col>
      <xdr:colOff>723900</xdr:colOff>
      <xdr:row>197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149</xdr:row>
      <xdr:rowOff>0</xdr:rowOff>
    </xdr:from>
    <xdr:to>
      <xdr:col>18</xdr:col>
      <xdr:colOff>660400</xdr:colOff>
      <xdr:row>172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1"/>
  <sheetViews>
    <sheetView tabSelected="1" workbookViewId="0"/>
  </sheetViews>
  <sheetFormatPr baseColWidth="10" defaultRowHeight="16" x14ac:dyDescent="0.2"/>
  <cols>
    <col min="2" max="2" width="13.1640625" customWidth="1"/>
    <col min="3" max="3" width="13.83203125" customWidth="1"/>
    <col min="4" max="4" width="12.5" customWidth="1"/>
    <col min="5" max="5" width="12.83203125" customWidth="1"/>
    <col min="6" max="6" width="13.83203125" customWidth="1"/>
    <col min="7" max="7" width="14.6640625" customWidth="1"/>
    <col min="8" max="8" width="12.33203125" bestFit="1" customWidth="1"/>
    <col min="9" max="9" width="13.1640625" customWidth="1"/>
    <col min="10" max="10" width="12.83203125" customWidth="1"/>
    <col min="11" max="11" width="13.1640625" customWidth="1"/>
    <col min="12" max="12" width="13" customWidth="1"/>
    <col min="13" max="13" width="15.5" customWidth="1"/>
    <col min="14" max="14" width="11.83203125" customWidth="1"/>
    <col min="15" max="15" width="14.1640625" customWidth="1"/>
    <col min="16" max="16" width="14" customWidth="1"/>
    <col min="17" max="17" width="13.1640625" customWidth="1"/>
    <col min="18" max="18" width="25.83203125" customWidth="1"/>
    <col min="19" max="19" width="13.6640625" customWidth="1"/>
    <col min="20" max="20" width="14.1640625" customWidth="1"/>
    <col min="21" max="21" width="24.6640625" customWidth="1"/>
    <col min="22" max="22" width="14.5" customWidth="1"/>
    <col min="23" max="23" width="12.83203125" customWidth="1"/>
    <col min="24" max="24" width="13.6640625" customWidth="1"/>
  </cols>
  <sheetData>
    <row r="1" spans="1:21" x14ac:dyDescent="0.2">
      <c r="A1" t="s">
        <v>9</v>
      </c>
    </row>
    <row r="3" spans="1:21" x14ac:dyDescent="0.2">
      <c r="A3" t="s">
        <v>0</v>
      </c>
      <c r="B3" s="21" t="s">
        <v>10</v>
      </c>
      <c r="C3" s="21" t="s">
        <v>12</v>
      </c>
      <c r="D3" s="21" t="s">
        <v>14</v>
      </c>
      <c r="E3" s="21" t="s">
        <v>8</v>
      </c>
      <c r="F3" s="22" t="s">
        <v>25</v>
      </c>
      <c r="G3" s="21"/>
      <c r="H3" s="21"/>
      <c r="I3" s="22" t="s">
        <v>26</v>
      </c>
      <c r="L3" s="22"/>
      <c r="M3" t="s">
        <v>38</v>
      </c>
      <c r="R3" t="s">
        <v>37</v>
      </c>
    </row>
    <row r="4" spans="1:21" x14ac:dyDescent="0.2">
      <c r="B4" s="21" t="s">
        <v>11</v>
      </c>
      <c r="C4" s="21" t="s">
        <v>13</v>
      </c>
      <c r="D4" s="21" t="s">
        <v>15</v>
      </c>
      <c r="F4" s="21" t="s">
        <v>12</v>
      </c>
      <c r="G4" s="21" t="s">
        <v>14</v>
      </c>
      <c r="H4" s="21" t="s">
        <v>8</v>
      </c>
      <c r="I4" s="21" t="s">
        <v>16</v>
      </c>
      <c r="J4" s="21" t="s">
        <v>6</v>
      </c>
      <c r="K4" s="21" t="s">
        <v>17</v>
      </c>
      <c r="L4" s="21"/>
      <c r="M4" s="7"/>
      <c r="N4" s="7" t="s">
        <v>18</v>
      </c>
      <c r="O4" s="7" t="s">
        <v>20</v>
      </c>
      <c r="P4" s="7" t="s">
        <v>2</v>
      </c>
      <c r="R4" s="16"/>
      <c r="S4" s="16" t="s">
        <v>18</v>
      </c>
      <c r="T4" s="16" t="s">
        <v>20</v>
      </c>
      <c r="U4" s="16" t="s">
        <v>2</v>
      </c>
    </row>
    <row r="5" spans="1:21" x14ac:dyDescent="0.2">
      <c r="F5" s="21" t="s">
        <v>13</v>
      </c>
      <c r="G5" s="21" t="s">
        <v>15</v>
      </c>
      <c r="M5" s="7"/>
      <c r="N5" s="7"/>
      <c r="O5" s="7"/>
      <c r="P5" s="7"/>
      <c r="R5" s="16"/>
      <c r="S5" s="16"/>
      <c r="T5" s="16"/>
      <c r="U5" s="16"/>
    </row>
    <row r="6" spans="1:21" x14ac:dyDescent="0.2">
      <c r="M6" s="7" t="s">
        <v>19</v>
      </c>
      <c r="N6" s="7">
        <f>COUNTIFS(J$47:J$133,"&gt;1",G$48:G$134,"&lt;=500")</f>
        <v>0</v>
      </c>
      <c r="O6" s="7">
        <f>COUNTIFS(J$47:J$133,"&lt;=1",G$48:G$134,"&lt;=500")</f>
        <v>26</v>
      </c>
      <c r="P6" s="7">
        <f>COUNTIF(G$48:G$134,"&lt;=500")</f>
        <v>26</v>
      </c>
      <c r="R6" s="16" t="s">
        <v>33</v>
      </c>
      <c r="S6" s="17">
        <f>COUNTIFS(J$47:J$133,"&gt;1",K$48:K$134,"&lt;=0",G$48:G$134,"&lt;=500")</f>
        <v>0</v>
      </c>
      <c r="T6" s="17">
        <f>COUNTIFS(J$47:J$133,"&lt;=1",K$48:K$134,"&lt;=0",G$48:G$134,"&lt;=500")</f>
        <v>18</v>
      </c>
      <c r="U6" s="17">
        <f>COUNTIFS(K$48:K$134,"&lt;=0",G$48:G$134,"&lt;=500")</f>
        <v>18</v>
      </c>
    </row>
    <row r="7" spans="1:21" x14ac:dyDescent="0.2">
      <c r="A7" s="15">
        <v>43885</v>
      </c>
      <c r="B7">
        <v>1</v>
      </c>
      <c r="C7">
        <v>16</v>
      </c>
      <c r="D7">
        <f>C7</f>
        <v>16</v>
      </c>
      <c r="E7" s="3">
        <f t="shared" ref="E7:E38" si="0">C7/B7</f>
        <v>16</v>
      </c>
      <c r="I7" s="21"/>
      <c r="K7" s="21"/>
      <c r="L7" s="6"/>
      <c r="M7" s="7" t="s">
        <v>7</v>
      </c>
      <c r="N7" s="7">
        <f>+N8-N6</f>
        <v>17</v>
      </c>
      <c r="O7" s="7">
        <f>+O8-O6</f>
        <v>44</v>
      </c>
      <c r="P7" s="7">
        <f>+P8-P6</f>
        <v>61</v>
      </c>
      <c r="R7" s="16" t="s">
        <v>7</v>
      </c>
      <c r="S7" s="17">
        <f>+S8-S6</f>
        <v>17</v>
      </c>
      <c r="T7" s="17">
        <f>+T8-T6</f>
        <v>52</v>
      </c>
      <c r="U7" s="17">
        <f>+U8-U6</f>
        <v>69</v>
      </c>
    </row>
    <row r="8" spans="1:21" x14ac:dyDescent="0.2">
      <c r="A8" s="1">
        <v>43886</v>
      </c>
      <c r="B8">
        <v>2</v>
      </c>
      <c r="C8">
        <v>18</v>
      </c>
      <c r="D8">
        <f>C8-C7</f>
        <v>2</v>
      </c>
      <c r="E8" s="3">
        <f t="shared" si="0"/>
        <v>9</v>
      </c>
      <c r="L8" s="6"/>
      <c r="M8" s="7" t="s">
        <v>2</v>
      </c>
      <c r="N8" s="7">
        <f>COUNTIF(J$47:J$133,"&gt;1")</f>
        <v>17</v>
      </c>
      <c r="O8" s="7">
        <f>COUNTIF(J$47:J$133,"&lt;=1")</f>
        <v>70</v>
      </c>
      <c r="P8" s="7">
        <f>COUNT(J$47:J$133)</f>
        <v>87</v>
      </c>
      <c r="R8" s="16" t="s">
        <v>2</v>
      </c>
      <c r="S8" s="17">
        <f>COUNTIF(J$47:J$133,"&gt;1")</f>
        <v>17</v>
      </c>
      <c r="T8" s="17">
        <f>COUNTIF(J$47:J$133,"&lt;=1")</f>
        <v>70</v>
      </c>
      <c r="U8" s="17">
        <f>COUNT(J$47:J$133)</f>
        <v>87</v>
      </c>
    </row>
    <row r="9" spans="1:21" x14ac:dyDescent="0.2">
      <c r="A9" s="1">
        <v>43887</v>
      </c>
      <c r="B9">
        <v>3</v>
      </c>
      <c r="C9">
        <v>21</v>
      </c>
      <c r="D9">
        <f t="shared" ref="D9:D72" si="1">C9-C8</f>
        <v>3</v>
      </c>
      <c r="E9" s="3">
        <f t="shared" si="0"/>
        <v>7</v>
      </c>
      <c r="L9" s="6"/>
      <c r="M9" s="7"/>
      <c r="N9" s="8"/>
      <c r="O9" s="7"/>
      <c r="P9" s="7"/>
      <c r="R9" s="16"/>
      <c r="S9" s="16"/>
      <c r="T9" s="16"/>
      <c r="U9" s="16"/>
    </row>
    <row r="10" spans="1:21" x14ac:dyDescent="0.2">
      <c r="A10" s="1">
        <v>43888</v>
      </c>
      <c r="B10">
        <v>4</v>
      </c>
      <c r="C10">
        <v>26</v>
      </c>
      <c r="D10">
        <f t="shared" si="1"/>
        <v>5</v>
      </c>
      <c r="E10" s="3">
        <f t="shared" si="0"/>
        <v>6.5</v>
      </c>
      <c r="L10" s="6"/>
      <c r="M10" s="7" t="s">
        <v>1</v>
      </c>
      <c r="N10" s="7"/>
      <c r="O10" s="10">
        <f>+P6/P8</f>
        <v>0.2988505747126437</v>
      </c>
      <c r="P10" s="7"/>
      <c r="R10" s="16" t="s">
        <v>1</v>
      </c>
      <c r="S10" s="16"/>
      <c r="T10" s="18">
        <f>+U6/U8</f>
        <v>0.20689655172413793</v>
      </c>
      <c r="U10" s="16"/>
    </row>
    <row r="11" spans="1:21" x14ac:dyDescent="0.2">
      <c r="A11" s="1">
        <v>43889</v>
      </c>
      <c r="B11">
        <v>5</v>
      </c>
      <c r="C11">
        <v>53</v>
      </c>
      <c r="D11">
        <f t="shared" si="1"/>
        <v>27</v>
      </c>
      <c r="E11" s="3">
        <f t="shared" si="0"/>
        <v>10.6</v>
      </c>
      <c r="F11" s="2">
        <f>AVERAGE(C7:C11)</f>
        <v>26.8</v>
      </c>
      <c r="G11" s="23">
        <f>AVERAGE(D7:D11)</f>
        <v>10.6</v>
      </c>
      <c r="H11" s="23">
        <f>AVERAGE(E7:E11)</f>
        <v>9.82</v>
      </c>
      <c r="I11" s="5">
        <f t="shared" ref="I11:I42" si="2">+G11/H11</f>
        <v>1.0794297352342159</v>
      </c>
      <c r="L11" s="6"/>
      <c r="M11" s="7" t="s">
        <v>3</v>
      </c>
      <c r="N11" s="7"/>
      <c r="O11" s="10">
        <f>+N8/P8</f>
        <v>0.19540229885057472</v>
      </c>
      <c r="P11" s="7"/>
      <c r="R11" s="16" t="s">
        <v>3</v>
      </c>
      <c r="S11" s="16"/>
      <c r="T11" s="18">
        <f>+S8/U8</f>
        <v>0.19540229885057472</v>
      </c>
      <c r="U11" s="16"/>
    </row>
    <row r="12" spans="1:21" x14ac:dyDescent="0.2">
      <c r="A12" s="1">
        <v>43890</v>
      </c>
      <c r="B12">
        <v>6</v>
      </c>
      <c r="C12">
        <v>66</v>
      </c>
      <c r="D12">
        <f t="shared" si="1"/>
        <v>13</v>
      </c>
      <c r="E12" s="3">
        <f t="shared" si="0"/>
        <v>11</v>
      </c>
      <c r="F12" s="2">
        <f t="shared" ref="F12:F43" si="3">((C12-F11)*$C$137)+F11</f>
        <v>39.866666666666667</v>
      </c>
      <c r="G12" s="2">
        <f t="shared" ref="G12:G43" si="4">((D12-G11)*$C$137)+G11</f>
        <v>11.4</v>
      </c>
      <c r="H12" s="2">
        <f t="shared" ref="H12:H43" si="5">((E12-H11)*$C$137)+H11</f>
        <v>10.213333333333333</v>
      </c>
      <c r="I12" s="4">
        <f t="shared" si="2"/>
        <v>1.1161879895561357</v>
      </c>
      <c r="J12" s="6">
        <f>((F12-F11)*(B12+B11))/((F12+F11)*(B12-B11))</f>
        <v>2.1559999999999997</v>
      </c>
      <c r="K12" s="5">
        <f t="shared" ref="K12:K43" si="6">+G12-G11</f>
        <v>0.80000000000000071</v>
      </c>
      <c r="L12" s="6"/>
      <c r="M12" s="7" t="s">
        <v>4</v>
      </c>
      <c r="N12" s="7"/>
      <c r="O12" s="10">
        <f>N6/P6</f>
        <v>0</v>
      </c>
      <c r="P12" s="11"/>
      <c r="R12" s="16" t="s">
        <v>4</v>
      </c>
      <c r="S12" s="16"/>
      <c r="T12" s="18">
        <f>S6/U6</f>
        <v>0</v>
      </c>
      <c r="U12" s="16"/>
    </row>
    <row r="13" spans="1:21" x14ac:dyDescent="0.2">
      <c r="A13" s="1">
        <v>43891</v>
      </c>
      <c r="B13">
        <v>7</v>
      </c>
      <c r="C13">
        <v>117</v>
      </c>
      <c r="D13">
        <f t="shared" si="1"/>
        <v>51</v>
      </c>
      <c r="E13" s="3">
        <f t="shared" si="0"/>
        <v>16.714285714285715</v>
      </c>
      <c r="F13" s="2">
        <f t="shared" si="3"/>
        <v>65.577777777777783</v>
      </c>
      <c r="G13" s="2">
        <f t="shared" si="4"/>
        <v>24.6</v>
      </c>
      <c r="H13" s="2">
        <f t="shared" si="5"/>
        <v>12.38031746031746</v>
      </c>
      <c r="I13" s="4">
        <f t="shared" si="2"/>
        <v>1.9870249756397764</v>
      </c>
      <c r="J13" s="6">
        <f t="shared" ref="J13:J76" si="7">((F13-F12)*(B13+B12))/((F13+F12)*(B13-B12))</f>
        <v>3.1698630136986305</v>
      </c>
      <c r="K13" s="5">
        <f t="shared" si="6"/>
        <v>13.200000000000001</v>
      </c>
      <c r="L13" s="6"/>
      <c r="M13" s="7"/>
      <c r="N13" s="7"/>
      <c r="O13" s="10"/>
      <c r="P13" s="7"/>
      <c r="R13" s="16"/>
      <c r="S13" s="16"/>
      <c r="T13" s="18"/>
      <c r="U13" s="16"/>
    </row>
    <row r="14" spans="1:21" x14ac:dyDescent="0.2">
      <c r="A14" s="1">
        <v>43892</v>
      </c>
      <c r="B14">
        <v>8</v>
      </c>
      <c r="C14">
        <v>151</v>
      </c>
      <c r="D14">
        <f t="shared" si="1"/>
        <v>34</v>
      </c>
      <c r="E14" s="3">
        <f t="shared" si="0"/>
        <v>18.875</v>
      </c>
      <c r="F14" s="2">
        <f t="shared" si="3"/>
        <v>94.05185185185185</v>
      </c>
      <c r="G14" s="2">
        <f t="shared" si="4"/>
        <v>27.733333333333334</v>
      </c>
      <c r="H14" s="2">
        <f t="shared" si="5"/>
        <v>14.54521164021164</v>
      </c>
      <c r="I14" s="4">
        <f t="shared" si="2"/>
        <v>1.9066985080273331</v>
      </c>
      <c r="J14" s="6">
        <f t="shared" si="7"/>
        <v>2.6756380510440834</v>
      </c>
      <c r="K14" s="5">
        <f t="shared" si="6"/>
        <v>3.1333333333333329</v>
      </c>
      <c r="L14" s="6"/>
      <c r="M14" s="7" t="s">
        <v>5</v>
      </c>
      <c r="N14" s="7"/>
      <c r="O14" s="10">
        <f>O10*O12/O11</f>
        <v>0</v>
      </c>
      <c r="P14" s="7"/>
      <c r="R14" s="16" t="s">
        <v>5</v>
      </c>
      <c r="S14" s="16"/>
      <c r="T14" s="18">
        <f>T10*T12/T11</f>
        <v>0</v>
      </c>
      <c r="U14" s="16"/>
    </row>
    <row r="15" spans="1:21" x14ac:dyDescent="0.2">
      <c r="A15" s="1">
        <v>43893</v>
      </c>
      <c r="B15">
        <v>9</v>
      </c>
      <c r="C15">
        <v>188</v>
      </c>
      <c r="D15">
        <f t="shared" si="1"/>
        <v>37</v>
      </c>
      <c r="E15" s="3">
        <f t="shared" si="0"/>
        <v>20.888888888888889</v>
      </c>
      <c r="F15" s="2">
        <f t="shared" si="3"/>
        <v>125.3679012345679</v>
      </c>
      <c r="G15" s="2">
        <f t="shared" si="4"/>
        <v>30.822222222222223</v>
      </c>
      <c r="H15" s="2">
        <f t="shared" si="5"/>
        <v>16.659770723104057</v>
      </c>
      <c r="I15" s="4">
        <f t="shared" si="2"/>
        <v>1.8500988239578493</v>
      </c>
      <c r="J15" s="6">
        <f t="shared" si="7"/>
        <v>2.4262758116243739</v>
      </c>
      <c r="K15" s="5">
        <f t="shared" si="6"/>
        <v>3.0888888888888886</v>
      </c>
      <c r="L15" s="6"/>
      <c r="M15" s="7" t="s">
        <v>5</v>
      </c>
      <c r="N15" s="7"/>
      <c r="O15" s="10">
        <f>+N6/N8</f>
        <v>0</v>
      </c>
      <c r="P15" s="7"/>
      <c r="R15" s="16" t="s">
        <v>5</v>
      </c>
      <c r="S15" s="16"/>
      <c r="T15" s="18">
        <f>+S6/S8</f>
        <v>0</v>
      </c>
      <c r="U15" s="16"/>
    </row>
    <row r="16" spans="1:21" x14ac:dyDescent="0.2">
      <c r="A16" s="1">
        <v>43894</v>
      </c>
      <c r="B16">
        <v>10</v>
      </c>
      <c r="C16">
        <v>240</v>
      </c>
      <c r="D16">
        <f t="shared" si="1"/>
        <v>52</v>
      </c>
      <c r="E16" s="3">
        <f t="shared" si="0"/>
        <v>24</v>
      </c>
      <c r="F16" s="2">
        <f t="shared" si="3"/>
        <v>163.57860082304526</v>
      </c>
      <c r="G16" s="2">
        <f t="shared" si="4"/>
        <v>37.88148148148148</v>
      </c>
      <c r="H16" s="2">
        <f t="shared" si="5"/>
        <v>19.106513815402703</v>
      </c>
      <c r="I16" s="4">
        <f t="shared" si="2"/>
        <v>1.9826474807216452</v>
      </c>
      <c r="J16" s="6">
        <f t="shared" si="7"/>
        <v>2.5125872333152937</v>
      </c>
      <c r="K16" s="5">
        <f t="shared" si="6"/>
        <v>7.0592592592592567</v>
      </c>
      <c r="L16" s="6"/>
      <c r="M16" s="7"/>
      <c r="N16" s="7"/>
      <c r="O16" s="7"/>
      <c r="P16" s="7"/>
      <c r="R16" s="16"/>
      <c r="S16" s="16"/>
      <c r="T16" s="16"/>
      <c r="U16" s="16"/>
    </row>
    <row r="17" spans="1:21" x14ac:dyDescent="0.2">
      <c r="A17" s="1">
        <v>43895</v>
      </c>
      <c r="B17">
        <v>11</v>
      </c>
      <c r="C17">
        <v>349</v>
      </c>
      <c r="D17">
        <f t="shared" si="1"/>
        <v>109</v>
      </c>
      <c r="E17" s="3">
        <f t="shared" si="0"/>
        <v>31.727272727272727</v>
      </c>
      <c r="F17" s="2">
        <f t="shared" si="3"/>
        <v>225.38573388203017</v>
      </c>
      <c r="G17" s="2">
        <f t="shared" si="4"/>
        <v>61.587654320987653</v>
      </c>
      <c r="H17" s="2">
        <f t="shared" si="5"/>
        <v>23.31343345269271</v>
      </c>
      <c r="I17" s="4">
        <f t="shared" si="2"/>
        <v>2.6417238990541847</v>
      </c>
      <c r="J17" s="6">
        <f t="shared" si="7"/>
        <v>3.3369378074800298</v>
      </c>
      <c r="K17" s="5">
        <f t="shared" si="6"/>
        <v>23.706172839506173</v>
      </c>
      <c r="L17" s="6"/>
      <c r="M17" s="7"/>
      <c r="N17" s="7"/>
      <c r="O17" s="7"/>
      <c r="P17" s="7"/>
      <c r="R17" s="16"/>
      <c r="S17" s="16"/>
      <c r="T17" s="16"/>
      <c r="U17" s="16"/>
    </row>
    <row r="18" spans="1:21" x14ac:dyDescent="0.2">
      <c r="A18" s="1">
        <v>43896</v>
      </c>
      <c r="B18">
        <v>12</v>
      </c>
      <c r="C18">
        <v>534</v>
      </c>
      <c r="D18">
        <f t="shared" si="1"/>
        <v>185</v>
      </c>
      <c r="E18" s="3">
        <f t="shared" si="0"/>
        <v>44.5</v>
      </c>
      <c r="F18" s="2">
        <f t="shared" si="3"/>
        <v>328.25715592135344</v>
      </c>
      <c r="G18" s="2">
        <f t="shared" si="4"/>
        <v>102.72510288065843</v>
      </c>
      <c r="H18" s="2">
        <f t="shared" si="5"/>
        <v>30.37562230179514</v>
      </c>
      <c r="I18" s="4">
        <f t="shared" si="2"/>
        <v>3.3818271066198888</v>
      </c>
      <c r="J18" s="6">
        <f t="shared" si="7"/>
        <v>4.2735899809797848</v>
      </c>
      <c r="K18" s="5">
        <f t="shared" si="6"/>
        <v>41.137448559670773</v>
      </c>
      <c r="L18" s="6"/>
      <c r="M18" s="7"/>
      <c r="N18" s="7" t="s">
        <v>21</v>
      </c>
      <c r="O18" s="7" t="s">
        <v>23</v>
      </c>
      <c r="P18" s="7" t="s">
        <v>2</v>
      </c>
      <c r="R18" s="16"/>
      <c r="S18" s="16" t="s">
        <v>21</v>
      </c>
      <c r="T18" s="16" t="s">
        <v>23</v>
      </c>
      <c r="U18" s="16" t="s">
        <v>2</v>
      </c>
    </row>
    <row r="19" spans="1:21" x14ac:dyDescent="0.2">
      <c r="A19" s="1">
        <v>43897</v>
      </c>
      <c r="B19">
        <v>13</v>
      </c>
      <c r="C19">
        <v>684</v>
      </c>
      <c r="D19">
        <f t="shared" si="1"/>
        <v>150</v>
      </c>
      <c r="E19" s="3">
        <f t="shared" si="0"/>
        <v>52.615384615384613</v>
      </c>
      <c r="F19" s="2">
        <f t="shared" si="3"/>
        <v>446.83810394756892</v>
      </c>
      <c r="G19" s="2">
        <f t="shared" si="4"/>
        <v>118.48340192043895</v>
      </c>
      <c r="H19" s="2">
        <f t="shared" si="5"/>
        <v>37.788876406324967</v>
      </c>
      <c r="I19" s="4">
        <f t="shared" si="2"/>
        <v>3.1354042032487537</v>
      </c>
      <c r="J19" s="6">
        <f t="shared" si="7"/>
        <v>3.8247217524678487</v>
      </c>
      <c r="K19" s="5">
        <f t="shared" si="6"/>
        <v>15.758299039780525</v>
      </c>
      <c r="L19" s="6"/>
      <c r="M19" s="7"/>
      <c r="N19" s="7"/>
      <c r="O19" s="7"/>
      <c r="P19" s="7"/>
      <c r="R19" s="16"/>
      <c r="S19" s="16"/>
      <c r="T19" s="16"/>
      <c r="U19" s="16"/>
    </row>
    <row r="20" spans="1:21" x14ac:dyDescent="0.2">
      <c r="A20" s="1">
        <v>43898</v>
      </c>
      <c r="B20">
        <v>14</v>
      </c>
      <c r="C20">
        <v>847</v>
      </c>
      <c r="D20">
        <f t="shared" si="1"/>
        <v>163</v>
      </c>
      <c r="E20" s="3">
        <f t="shared" si="0"/>
        <v>60.5</v>
      </c>
      <c r="F20" s="2">
        <f t="shared" si="3"/>
        <v>580.22540263171254</v>
      </c>
      <c r="G20" s="2">
        <f t="shared" si="4"/>
        <v>133.3222679469593</v>
      </c>
      <c r="H20" s="2">
        <f t="shared" si="5"/>
        <v>45.35925093754998</v>
      </c>
      <c r="I20" s="4">
        <f t="shared" si="2"/>
        <v>2.9392519759754334</v>
      </c>
      <c r="J20" s="6">
        <f t="shared" si="7"/>
        <v>3.5065573271771902</v>
      </c>
      <c r="K20" s="5">
        <f t="shared" si="6"/>
        <v>14.83886602652035</v>
      </c>
      <c r="L20" s="6"/>
      <c r="M20" s="7" t="s">
        <v>19</v>
      </c>
      <c r="N20" s="7">
        <f>COUNTIFS(J$47:J$133,"&lt;=1",G$48:G$134,"&lt;=500")</f>
        <v>26</v>
      </c>
      <c r="O20" s="7">
        <f>COUNTIFS(J$47:J$133,"&gt;1",G$48:G$134,"&lt;=500")</f>
        <v>0</v>
      </c>
      <c r="P20" s="7">
        <f>COUNTIF(G$48:G$134,"&lt;=500")</f>
        <v>26</v>
      </c>
      <c r="R20" s="16" t="s">
        <v>33</v>
      </c>
      <c r="S20" s="17">
        <f>COUNTIFS(J$47:J$133,"&lt;=1",K$48:K$134,"&lt;=0",G$48:G$134,"&lt;=500")</f>
        <v>18</v>
      </c>
      <c r="T20" s="17">
        <f>COUNTIFS(J$47:J$133,"&gt;1",K$48:K$134,"&lt;=0",G$48:G$134,"&lt;=500")</f>
        <v>0</v>
      </c>
      <c r="U20" s="17">
        <f>COUNTIFS(K$48:K$134,"&lt;=0",G$48:G$134,"&lt;=500")</f>
        <v>18</v>
      </c>
    </row>
    <row r="21" spans="1:21" x14ac:dyDescent="0.2">
      <c r="A21" s="1">
        <v>43899</v>
      </c>
      <c r="B21">
        <v>15</v>
      </c>
      <c r="C21">
        <v>1112</v>
      </c>
      <c r="D21">
        <f t="shared" si="1"/>
        <v>265</v>
      </c>
      <c r="E21" s="3">
        <f t="shared" si="0"/>
        <v>74.13333333333334</v>
      </c>
      <c r="F21" s="2">
        <f t="shared" si="3"/>
        <v>757.48360175447499</v>
      </c>
      <c r="G21" s="2">
        <f t="shared" si="4"/>
        <v>177.21484529797286</v>
      </c>
      <c r="H21" s="2">
        <f t="shared" si="5"/>
        <v>54.950611736144431</v>
      </c>
      <c r="I21" s="4">
        <f t="shared" si="2"/>
        <v>3.2249840301851935</v>
      </c>
      <c r="J21" s="6">
        <f t="shared" si="7"/>
        <v>3.8427548575251169</v>
      </c>
      <c r="K21" s="5">
        <f t="shared" si="6"/>
        <v>43.892577351013557</v>
      </c>
      <c r="L21" s="6"/>
      <c r="M21" s="7" t="s">
        <v>7</v>
      </c>
      <c r="N21" s="7">
        <f>+N22-N20</f>
        <v>44</v>
      </c>
      <c r="O21" s="7">
        <f>+O22-O20</f>
        <v>17</v>
      </c>
      <c r="P21" s="7">
        <f>+P22-P20</f>
        <v>61</v>
      </c>
      <c r="R21" s="16" t="s">
        <v>7</v>
      </c>
      <c r="S21" s="17">
        <f>+S22-S20</f>
        <v>52</v>
      </c>
      <c r="T21" s="17">
        <f>+T22-T20</f>
        <v>17</v>
      </c>
      <c r="U21" s="17">
        <f>+U22-U20</f>
        <v>69</v>
      </c>
    </row>
    <row r="22" spans="1:21" x14ac:dyDescent="0.2">
      <c r="A22" s="1">
        <v>43900</v>
      </c>
      <c r="B22">
        <v>16</v>
      </c>
      <c r="C22">
        <v>1296</v>
      </c>
      <c r="D22">
        <f t="shared" si="1"/>
        <v>184</v>
      </c>
      <c r="E22" s="3">
        <f t="shared" si="0"/>
        <v>81</v>
      </c>
      <c r="F22" s="2">
        <f t="shared" si="3"/>
        <v>936.98906783631662</v>
      </c>
      <c r="G22" s="2">
        <f t="shared" si="4"/>
        <v>179.4765635319819</v>
      </c>
      <c r="H22" s="2">
        <f t="shared" si="5"/>
        <v>63.633741157429618</v>
      </c>
      <c r="I22" s="4">
        <f t="shared" si="2"/>
        <v>2.8204622306891811</v>
      </c>
      <c r="J22" s="6">
        <f t="shared" si="7"/>
        <v>3.2840125122117998</v>
      </c>
      <c r="K22" s="5">
        <f t="shared" si="6"/>
        <v>2.261718234009038</v>
      </c>
      <c r="L22" s="6"/>
      <c r="M22" s="7" t="s">
        <v>2</v>
      </c>
      <c r="N22" s="7">
        <f>COUNTIF(J$47:J$133,"&lt;=1")</f>
        <v>70</v>
      </c>
      <c r="O22" s="7">
        <f>COUNTIF(J$47:J$133,"&gt;1")</f>
        <v>17</v>
      </c>
      <c r="P22" s="7">
        <f>COUNT(J$47:J$133)</f>
        <v>87</v>
      </c>
      <c r="R22" s="16" t="s">
        <v>2</v>
      </c>
      <c r="S22" s="17">
        <f>COUNTIF(J$47:J$133,"&lt;=1")</f>
        <v>70</v>
      </c>
      <c r="T22" s="17">
        <f>COUNTIF(J$47:J$133,"&gt;1")</f>
        <v>17</v>
      </c>
      <c r="U22" s="17">
        <f>COUNT(J$47:J$133)</f>
        <v>87</v>
      </c>
    </row>
    <row r="23" spans="1:21" x14ac:dyDescent="0.2">
      <c r="A23" s="1">
        <v>43901</v>
      </c>
      <c r="B23">
        <v>17</v>
      </c>
      <c r="C23">
        <v>1567</v>
      </c>
      <c r="D23">
        <f t="shared" si="1"/>
        <v>271</v>
      </c>
      <c r="E23" s="3">
        <f t="shared" si="0"/>
        <v>92.17647058823529</v>
      </c>
      <c r="F23" s="2">
        <f t="shared" si="3"/>
        <v>1146.9927118908777</v>
      </c>
      <c r="G23" s="2">
        <f t="shared" si="4"/>
        <v>209.98437568798792</v>
      </c>
      <c r="H23" s="2">
        <f t="shared" si="5"/>
        <v>73.147984301031514</v>
      </c>
      <c r="I23" s="4">
        <f t="shared" si="2"/>
        <v>2.8706789078947561</v>
      </c>
      <c r="J23" s="6">
        <f t="shared" si="7"/>
        <v>3.3254226698218581</v>
      </c>
      <c r="K23" s="5">
        <f t="shared" si="6"/>
        <v>30.507812156006025</v>
      </c>
      <c r="L23" s="6"/>
      <c r="M23" s="7"/>
      <c r="N23" s="8"/>
      <c r="O23" s="7"/>
      <c r="P23" s="7"/>
      <c r="R23" s="16"/>
      <c r="S23" s="16"/>
      <c r="T23" s="16"/>
      <c r="U23" s="16"/>
    </row>
    <row r="24" spans="1:21" x14ac:dyDescent="0.2">
      <c r="A24" s="1">
        <v>43902</v>
      </c>
      <c r="B24">
        <v>18</v>
      </c>
      <c r="C24">
        <v>2369</v>
      </c>
      <c r="D24">
        <f t="shared" si="1"/>
        <v>802</v>
      </c>
      <c r="E24" s="3">
        <f t="shared" si="0"/>
        <v>131.61111111111111</v>
      </c>
      <c r="F24" s="2">
        <f t="shared" si="3"/>
        <v>1554.3284745939184</v>
      </c>
      <c r="G24" s="2">
        <f t="shared" si="4"/>
        <v>407.32291712532526</v>
      </c>
      <c r="H24" s="2">
        <f t="shared" si="5"/>
        <v>92.635693237724709</v>
      </c>
      <c r="I24" s="4">
        <f t="shared" si="2"/>
        <v>4.3970407397938942</v>
      </c>
      <c r="J24" s="6">
        <f t="shared" si="7"/>
        <v>5.2776958793110422</v>
      </c>
      <c r="K24" s="5">
        <f t="shared" si="6"/>
        <v>197.33854143733734</v>
      </c>
      <c r="L24" s="6"/>
      <c r="M24" s="7" t="s">
        <v>1</v>
      </c>
      <c r="N24" s="7"/>
      <c r="O24" s="10">
        <f>+P20/P22</f>
        <v>0.2988505747126437</v>
      </c>
      <c r="P24" s="7"/>
      <c r="R24" s="16" t="s">
        <v>1</v>
      </c>
      <c r="S24" s="16"/>
      <c r="T24" s="18">
        <f>+U20/U22</f>
        <v>0.20689655172413793</v>
      </c>
      <c r="U24" s="16"/>
    </row>
    <row r="25" spans="1:21" x14ac:dyDescent="0.2">
      <c r="A25" s="1">
        <v>43903</v>
      </c>
      <c r="B25">
        <v>19</v>
      </c>
      <c r="C25">
        <v>3062</v>
      </c>
      <c r="D25">
        <f t="shared" si="1"/>
        <v>693</v>
      </c>
      <c r="E25" s="3">
        <f t="shared" si="0"/>
        <v>161.15789473684211</v>
      </c>
      <c r="F25" s="2">
        <f t="shared" si="3"/>
        <v>2056.8856497292791</v>
      </c>
      <c r="G25" s="2">
        <f t="shared" si="4"/>
        <v>502.54861141688349</v>
      </c>
      <c r="H25" s="2">
        <f t="shared" si="5"/>
        <v>115.47642707076383</v>
      </c>
      <c r="I25" s="4">
        <f t="shared" si="2"/>
        <v>4.3519584400452764</v>
      </c>
      <c r="J25" s="6">
        <f t="shared" si="7"/>
        <v>5.1491312450195101</v>
      </c>
      <c r="K25" s="5">
        <f t="shared" si="6"/>
        <v>95.225694291558227</v>
      </c>
      <c r="L25" s="6"/>
      <c r="M25" s="7" t="s">
        <v>3</v>
      </c>
      <c r="N25" s="7"/>
      <c r="O25" s="10">
        <f>+N22/P22</f>
        <v>0.8045977011494253</v>
      </c>
      <c r="P25" s="7"/>
      <c r="R25" s="16" t="s">
        <v>3</v>
      </c>
      <c r="S25" s="16"/>
      <c r="T25" s="18">
        <f>+S22/U22</f>
        <v>0.8045977011494253</v>
      </c>
      <c r="U25" s="16"/>
    </row>
    <row r="26" spans="1:21" x14ac:dyDescent="0.2">
      <c r="A26" s="1">
        <v>43904</v>
      </c>
      <c r="B26">
        <v>20</v>
      </c>
      <c r="C26">
        <v>3795</v>
      </c>
      <c r="D26">
        <f t="shared" si="1"/>
        <v>733</v>
      </c>
      <c r="E26" s="3">
        <f t="shared" si="0"/>
        <v>189.75</v>
      </c>
      <c r="F26" s="2">
        <f t="shared" si="3"/>
        <v>2636.2570998195192</v>
      </c>
      <c r="G26" s="2">
        <f t="shared" si="4"/>
        <v>579.36574094458899</v>
      </c>
      <c r="H26" s="2">
        <f t="shared" si="5"/>
        <v>140.23428471384256</v>
      </c>
      <c r="I26" s="4">
        <f t="shared" si="2"/>
        <v>4.1314129574434926</v>
      </c>
      <c r="J26" s="6">
        <f t="shared" si="7"/>
        <v>4.8145747443313356</v>
      </c>
      <c r="K26" s="5">
        <f t="shared" si="6"/>
        <v>76.817129527705504</v>
      </c>
      <c r="L26" s="6"/>
      <c r="M26" s="7" t="s">
        <v>4</v>
      </c>
      <c r="N26" s="7"/>
      <c r="O26" s="10">
        <f>N20/P20</f>
        <v>1</v>
      </c>
      <c r="P26" s="11"/>
      <c r="R26" s="16" t="s">
        <v>4</v>
      </c>
      <c r="S26" s="16"/>
      <c r="T26" s="18">
        <f>S20/U20</f>
        <v>1</v>
      </c>
      <c r="U26" s="16"/>
    </row>
    <row r="27" spans="1:21" x14ac:dyDescent="0.2">
      <c r="A27" s="1">
        <v>43905</v>
      </c>
      <c r="B27">
        <v>21</v>
      </c>
      <c r="C27">
        <v>4838</v>
      </c>
      <c r="D27">
        <f t="shared" si="1"/>
        <v>1043</v>
      </c>
      <c r="E27" s="3">
        <f t="shared" si="0"/>
        <v>230.38095238095238</v>
      </c>
      <c r="F27" s="2">
        <f t="shared" si="3"/>
        <v>3370.1713998796795</v>
      </c>
      <c r="G27" s="2">
        <f t="shared" si="4"/>
        <v>733.91049396305925</v>
      </c>
      <c r="H27" s="2">
        <f t="shared" si="5"/>
        <v>170.28317393621251</v>
      </c>
      <c r="I27" s="4">
        <f t="shared" si="2"/>
        <v>4.3099413582576256</v>
      </c>
      <c r="J27" s="6">
        <f t="shared" si="7"/>
        <v>5.0097135600587768</v>
      </c>
      <c r="K27" s="5">
        <f t="shared" si="6"/>
        <v>154.54475301847026</v>
      </c>
      <c r="L27" s="6"/>
      <c r="M27" s="7"/>
      <c r="N27" s="7"/>
      <c r="O27" s="10"/>
      <c r="P27" s="7"/>
      <c r="R27" s="16"/>
      <c r="S27" s="16"/>
      <c r="T27" s="18"/>
      <c r="U27" s="16"/>
    </row>
    <row r="28" spans="1:21" x14ac:dyDescent="0.2">
      <c r="A28" s="1">
        <v>43906</v>
      </c>
      <c r="B28">
        <v>22</v>
      </c>
      <c r="C28">
        <v>6012</v>
      </c>
      <c r="D28">
        <f t="shared" si="1"/>
        <v>1174</v>
      </c>
      <c r="E28" s="3">
        <f t="shared" si="0"/>
        <v>273.27272727272725</v>
      </c>
      <c r="F28" s="2">
        <f t="shared" si="3"/>
        <v>4250.7809332531197</v>
      </c>
      <c r="G28" s="2">
        <f t="shared" si="4"/>
        <v>880.6069959753728</v>
      </c>
      <c r="H28" s="2">
        <f t="shared" si="5"/>
        <v>204.61302504838409</v>
      </c>
      <c r="I28" s="4">
        <f t="shared" si="2"/>
        <v>4.3037680312244975</v>
      </c>
      <c r="J28" s="6">
        <f t="shared" si="7"/>
        <v>4.9686979106838214</v>
      </c>
      <c r="K28" s="5">
        <f t="shared" si="6"/>
        <v>146.69650201231354</v>
      </c>
      <c r="L28" s="6"/>
      <c r="M28" s="7" t="s">
        <v>5</v>
      </c>
      <c r="N28" s="7"/>
      <c r="O28" s="10">
        <f>O24*O26/O25</f>
        <v>0.37142857142857144</v>
      </c>
      <c r="P28" s="7"/>
      <c r="R28" s="16" t="s">
        <v>5</v>
      </c>
      <c r="S28" s="16"/>
      <c r="T28" s="18">
        <f>T24*T26/T25</f>
        <v>0.25714285714285712</v>
      </c>
      <c r="U28" s="16"/>
    </row>
    <row r="29" spans="1:21" x14ac:dyDescent="0.2">
      <c r="A29" s="1">
        <v>43907</v>
      </c>
      <c r="B29">
        <v>23</v>
      </c>
      <c r="C29">
        <v>7156</v>
      </c>
      <c r="D29">
        <f t="shared" si="1"/>
        <v>1144</v>
      </c>
      <c r="E29" s="3">
        <f t="shared" si="0"/>
        <v>311.13043478260869</v>
      </c>
      <c r="F29" s="2">
        <f t="shared" si="3"/>
        <v>5219.1872888354128</v>
      </c>
      <c r="G29" s="2">
        <f t="shared" si="4"/>
        <v>968.40466398358183</v>
      </c>
      <c r="H29" s="2">
        <f t="shared" si="5"/>
        <v>240.1188282931256</v>
      </c>
      <c r="I29" s="4">
        <f t="shared" si="2"/>
        <v>4.0330226116271053</v>
      </c>
      <c r="J29" s="6">
        <f t="shared" si="7"/>
        <v>4.601735188462154</v>
      </c>
      <c r="K29" s="5">
        <f t="shared" si="6"/>
        <v>87.79766800820903</v>
      </c>
      <c r="L29" s="6"/>
      <c r="M29" s="7" t="s">
        <v>5</v>
      </c>
      <c r="N29" s="7"/>
      <c r="O29" s="10">
        <f>+N20/N22</f>
        <v>0.37142857142857144</v>
      </c>
      <c r="P29" s="7"/>
      <c r="R29" s="16" t="s">
        <v>5</v>
      </c>
      <c r="S29" s="16"/>
      <c r="T29" s="18">
        <f>+S20/S22</f>
        <v>0.25714285714285712</v>
      </c>
      <c r="U29" s="16"/>
    </row>
    <row r="30" spans="1:21" x14ac:dyDescent="0.2">
      <c r="A30" s="1">
        <v>43908</v>
      </c>
      <c r="B30">
        <v>24</v>
      </c>
      <c r="C30">
        <v>8198</v>
      </c>
      <c r="D30">
        <f t="shared" si="1"/>
        <v>1042</v>
      </c>
      <c r="E30" s="3">
        <f t="shared" si="0"/>
        <v>341.58333333333331</v>
      </c>
      <c r="F30" s="2">
        <f t="shared" si="3"/>
        <v>6212.1248592236088</v>
      </c>
      <c r="G30" s="2">
        <f t="shared" si="4"/>
        <v>992.93644265572118</v>
      </c>
      <c r="H30" s="2">
        <f t="shared" si="5"/>
        <v>273.94032997319482</v>
      </c>
      <c r="I30" s="4">
        <f t="shared" si="2"/>
        <v>3.6246449829160987</v>
      </c>
      <c r="J30" s="6">
        <f t="shared" si="7"/>
        <v>4.0824767274130656</v>
      </c>
      <c r="K30" s="5">
        <f t="shared" si="6"/>
        <v>24.531778672139353</v>
      </c>
      <c r="L30" s="6"/>
      <c r="M30" s="7"/>
      <c r="N30" s="7"/>
      <c r="O30" s="7"/>
      <c r="P30" s="7"/>
      <c r="R30" s="16"/>
      <c r="S30" s="16"/>
      <c r="T30" s="16"/>
      <c r="U30" s="16"/>
    </row>
    <row r="31" spans="1:21" x14ac:dyDescent="0.2">
      <c r="A31" s="1">
        <v>43909</v>
      </c>
      <c r="B31">
        <v>25</v>
      </c>
      <c r="C31">
        <v>10999</v>
      </c>
      <c r="D31">
        <f t="shared" si="1"/>
        <v>2801</v>
      </c>
      <c r="E31" s="3">
        <f t="shared" si="0"/>
        <v>439.96</v>
      </c>
      <c r="F31" s="2">
        <f t="shared" si="3"/>
        <v>7807.7499061490726</v>
      </c>
      <c r="G31" s="2">
        <f t="shared" si="4"/>
        <v>1595.6242951038139</v>
      </c>
      <c r="H31" s="2">
        <f t="shared" si="5"/>
        <v>329.28021998212989</v>
      </c>
      <c r="I31" s="4">
        <f t="shared" si="2"/>
        <v>4.8457945490634353</v>
      </c>
      <c r="J31" s="6">
        <f t="shared" si="7"/>
        <v>5.5767707349609381</v>
      </c>
      <c r="K31" s="5">
        <f t="shared" si="6"/>
        <v>602.68785244809271</v>
      </c>
      <c r="L31" s="6"/>
      <c r="M31" s="7"/>
      <c r="N31" s="7"/>
      <c r="O31" s="7"/>
      <c r="P31" s="7"/>
      <c r="R31" s="16"/>
      <c r="S31" s="16"/>
      <c r="T31" s="16"/>
      <c r="U31" s="16"/>
    </row>
    <row r="32" spans="1:21" x14ac:dyDescent="0.2">
      <c r="A32" s="1">
        <v>43910</v>
      </c>
      <c r="B32">
        <v>26</v>
      </c>
      <c r="C32">
        <v>13957</v>
      </c>
      <c r="D32">
        <f t="shared" si="1"/>
        <v>2958</v>
      </c>
      <c r="E32" s="3">
        <f t="shared" si="0"/>
        <v>536.80769230769226</v>
      </c>
      <c r="F32" s="2">
        <f t="shared" si="3"/>
        <v>9857.4999374327144</v>
      </c>
      <c r="G32" s="2">
        <f t="shared" si="4"/>
        <v>2049.7495300692094</v>
      </c>
      <c r="H32" s="2">
        <f t="shared" si="5"/>
        <v>398.45604409065066</v>
      </c>
      <c r="I32" s="4">
        <f t="shared" si="2"/>
        <v>5.1442299858874305</v>
      </c>
      <c r="J32" s="6">
        <f t="shared" si="7"/>
        <v>5.9176775036355709</v>
      </c>
      <c r="K32" s="5">
        <f t="shared" si="6"/>
        <v>454.12523496539552</v>
      </c>
      <c r="L32" s="6"/>
      <c r="M32" s="7"/>
      <c r="N32" s="7" t="s">
        <v>24</v>
      </c>
      <c r="O32" s="7" t="s">
        <v>22</v>
      </c>
      <c r="P32" s="7" t="s">
        <v>2</v>
      </c>
      <c r="R32" s="16"/>
      <c r="S32" s="16" t="s">
        <v>34</v>
      </c>
      <c r="T32" s="16" t="s">
        <v>22</v>
      </c>
      <c r="U32" s="16" t="s">
        <v>2</v>
      </c>
    </row>
    <row r="33" spans="1:21" x14ac:dyDescent="0.2">
      <c r="A33" s="1">
        <v>43911</v>
      </c>
      <c r="B33">
        <v>27</v>
      </c>
      <c r="C33">
        <v>16662</v>
      </c>
      <c r="D33">
        <f t="shared" si="1"/>
        <v>2705</v>
      </c>
      <c r="E33" s="3">
        <f t="shared" si="0"/>
        <v>617.11111111111109</v>
      </c>
      <c r="F33" s="2">
        <f t="shared" si="3"/>
        <v>12125.666624955142</v>
      </c>
      <c r="G33" s="2">
        <f t="shared" si="4"/>
        <v>2268.1663533794731</v>
      </c>
      <c r="H33" s="2">
        <f t="shared" si="5"/>
        <v>471.34106643080412</v>
      </c>
      <c r="I33" s="4">
        <f t="shared" si="2"/>
        <v>4.812155177894847</v>
      </c>
      <c r="J33" s="6">
        <f t="shared" si="7"/>
        <v>5.4684039306860841</v>
      </c>
      <c r="K33" s="5">
        <f t="shared" si="6"/>
        <v>218.41682331026368</v>
      </c>
      <c r="L33" s="6"/>
      <c r="M33" s="7"/>
      <c r="N33" s="7"/>
      <c r="O33" s="7"/>
      <c r="P33" s="7"/>
      <c r="R33" s="16"/>
      <c r="S33" s="16"/>
      <c r="T33" s="16"/>
      <c r="U33" s="16"/>
    </row>
    <row r="34" spans="1:21" x14ac:dyDescent="0.2">
      <c r="A34" s="1">
        <v>43912</v>
      </c>
      <c r="B34">
        <v>28</v>
      </c>
      <c r="C34">
        <v>18610</v>
      </c>
      <c r="D34">
        <f t="shared" si="1"/>
        <v>1948</v>
      </c>
      <c r="E34" s="3">
        <f t="shared" si="0"/>
        <v>664.64285714285711</v>
      </c>
      <c r="F34" s="2">
        <f t="shared" si="3"/>
        <v>14287.111083303427</v>
      </c>
      <c r="G34" s="2">
        <f t="shared" si="4"/>
        <v>2161.4442355863152</v>
      </c>
      <c r="H34" s="2">
        <f t="shared" si="5"/>
        <v>535.77499666815515</v>
      </c>
      <c r="I34" s="4">
        <f t="shared" si="2"/>
        <v>4.0342387177971588</v>
      </c>
      <c r="J34" s="6">
        <f t="shared" si="7"/>
        <v>4.50083086762909</v>
      </c>
      <c r="K34" s="5">
        <f t="shared" si="6"/>
        <v>-106.72211779315785</v>
      </c>
      <c r="L34" s="6"/>
      <c r="M34" s="7" t="s">
        <v>19</v>
      </c>
      <c r="N34" s="7">
        <f>COUNTIFS(J$47:J$133,"&lt;=0.5",G$48:G$134,"&lt;=500")</f>
        <v>26</v>
      </c>
      <c r="O34" s="7">
        <f>COUNTIFS(J$47:J$133,"&gt;0.5",G$48:G$134,"&lt;=500")</f>
        <v>0</v>
      </c>
      <c r="P34" s="7">
        <f>COUNTIF(G$48:G$134,"&lt;=500")</f>
        <v>26</v>
      </c>
      <c r="R34" s="16" t="s">
        <v>33</v>
      </c>
      <c r="S34" s="17">
        <f>COUNTIFS(J$47:J$133,"&lt;=0.5",K$48:K$134,"&lt;=0",G$48:G$134,"&lt;=500")</f>
        <v>18</v>
      </c>
      <c r="T34" s="17">
        <f>COUNTIFS(J$47:J$133,"&gt;0.5",K$48:K$134,"&lt;=0",G$48:G$134,"&lt;=500")</f>
        <v>0</v>
      </c>
      <c r="U34" s="17">
        <f>COUNTIFS(K$48:K$134,"&lt;=0",G$48:G$134,"&lt;=500")</f>
        <v>18</v>
      </c>
    </row>
    <row r="35" spans="1:21" x14ac:dyDescent="0.2">
      <c r="A35" s="1">
        <v>43913</v>
      </c>
      <c r="B35">
        <v>29</v>
      </c>
      <c r="C35">
        <v>22672</v>
      </c>
      <c r="D35">
        <f t="shared" si="1"/>
        <v>4062</v>
      </c>
      <c r="E35" s="3">
        <f t="shared" si="0"/>
        <v>781.79310344827582</v>
      </c>
      <c r="F35" s="2">
        <f t="shared" si="3"/>
        <v>17082.074055535617</v>
      </c>
      <c r="G35" s="2">
        <f t="shared" si="4"/>
        <v>2794.96282372421</v>
      </c>
      <c r="H35" s="2">
        <f t="shared" si="5"/>
        <v>617.78103226152871</v>
      </c>
      <c r="I35" s="4">
        <f t="shared" si="2"/>
        <v>4.5241965644244688</v>
      </c>
      <c r="J35" s="6">
        <f t="shared" si="7"/>
        <v>5.0786429010546783</v>
      </c>
      <c r="K35" s="5">
        <f t="shared" si="6"/>
        <v>633.51858813789477</v>
      </c>
      <c r="L35" s="6"/>
      <c r="M35" s="7" t="s">
        <v>7</v>
      </c>
      <c r="N35" s="7">
        <f>+N36-N34</f>
        <v>30</v>
      </c>
      <c r="O35" s="7">
        <f>+O36-O34</f>
        <v>31</v>
      </c>
      <c r="P35" s="7">
        <f>+P36-P34</f>
        <v>61</v>
      </c>
      <c r="R35" s="16" t="s">
        <v>7</v>
      </c>
      <c r="S35" s="17">
        <f>+S36-S34</f>
        <v>38</v>
      </c>
      <c r="T35" s="17">
        <f>+T36-T34</f>
        <v>31</v>
      </c>
      <c r="U35" s="17">
        <f>+U36-U34</f>
        <v>69</v>
      </c>
    </row>
    <row r="36" spans="1:21" x14ac:dyDescent="0.2">
      <c r="A36" s="1">
        <v>43914</v>
      </c>
      <c r="B36">
        <v>30</v>
      </c>
      <c r="C36">
        <v>27436</v>
      </c>
      <c r="D36">
        <f t="shared" si="1"/>
        <v>4764</v>
      </c>
      <c r="E36" s="3">
        <f t="shared" si="0"/>
        <v>914.5333333333333</v>
      </c>
      <c r="F36" s="2">
        <f t="shared" si="3"/>
        <v>20533.382703690411</v>
      </c>
      <c r="G36" s="2">
        <f t="shared" si="4"/>
        <v>3451.308549149473</v>
      </c>
      <c r="H36" s="2">
        <f t="shared" si="5"/>
        <v>716.69846595213028</v>
      </c>
      <c r="I36" s="4">
        <f t="shared" si="2"/>
        <v>4.8155656989783386</v>
      </c>
      <c r="J36" s="6">
        <f t="shared" si="7"/>
        <v>5.4133919347181338</v>
      </c>
      <c r="K36" s="5">
        <f t="shared" si="6"/>
        <v>656.34572542526303</v>
      </c>
      <c r="L36" s="6"/>
      <c r="M36" s="7" t="s">
        <v>2</v>
      </c>
      <c r="N36" s="7">
        <f>COUNTIF(J$47:J$133,"&lt;=0.5")</f>
        <v>56</v>
      </c>
      <c r="O36" s="7">
        <f>COUNTIF(J$47:J$133,"&gt;0.5")</f>
        <v>31</v>
      </c>
      <c r="P36" s="7">
        <f>COUNT(J$47:J$133)</f>
        <v>87</v>
      </c>
      <c r="R36" s="16" t="s">
        <v>2</v>
      </c>
      <c r="S36" s="17">
        <f>COUNTIF(J$47:J$133,"&lt;=0.5")</f>
        <v>56</v>
      </c>
      <c r="T36" s="17">
        <f>COUNTIF(J$47:J$133,"&gt;0.5")</f>
        <v>31</v>
      </c>
      <c r="U36" s="17">
        <f>COUNT(J$47:J$133)</f>
        <v>87</v>
      </c>
    </row>
    <row r="37" spans="1:21" x14ac:dyDescent="0.2">
      <c r="A37" s="1">
        <v>43915</v>
      </c>
      <c r="B37">
        <v>31</v>
      </c>
      <c r="C37">
        <v>31554</v>
      </c>
      <c r="D37">
        <f t="shared" si="1"/>
        <v>4118</v>
      </c>
      <c r="E37" s="3">
        <f t="shared" si="0"/>
        <v>1017.8709677419355</v>
      </c>
      <c r="F37" s="2">
        <f t="shared" si="3"/>
        <v>24206.921802460274</v>
      </c>
      <c r="G37" s="2">
        <f t="shared" si="4"/>
        <v>3673.5390327663154</v>
      </c>
      <c r="H37" s="2">
        <f t="shared" si="5"/>
        <v>817.08929988206535</v>
      </c>
      <c r="I37" s="4">
        <f t="shared" si="2"/>
        <v>4.4958843951285816</v>
      </c>
      <c r="J37" s="6">
        <f t="shared" si="7"/>
        <v>5.0085909673269073</v>
      </c>
      <c r="K37" s="5">
        <f t="shared" si="6"/>
        <v>222.23048361684232</v>
      </c>
      <c r="L37" s="6"/>
      <c r="M37" s="7"/>
      <c r="N37" s="8"/>
      <c r="O37" s="7"/>
      <c r="P37" s="7"/>
      <c r="R37" s="16"/>
      <c r="S37" s="16"/>
      <c r="T37" s="16"/>
      <c r="U37" s="16"/>
    </row>
    <row r="38" spans="1:21" x14ac:dyDescent="0.2">
      <c r="A38" s="1">
        <v>43916</v>
      </c>
      <c r="B38">
        <v>32</v>
      </c>
      <c r="C38">
        <v>36508</v>
      </c>
      <c r="D38">
        <f t="shared" si="1"/>
        <v>4954</v>
      </c>
      <c r="E38" s="3">
        <f t="shared" si="0"/>
        <v>1140.875</v>
      </c>
      <c r="F38" s="2">
        <f t="shared" si="3"/>
        <v>28307.28120164018</v>
      </c>
      <c r="G38" s="2">
        <f t="shared" si="4"/>
        <v>4100.3593551775439</v>
      </c>
      <c r="H38" s="2">
        <f t="shared" si="5"/>
        <v>925.0178665880436</v>
      </c>
      <c r="I38" s="4">
        <f t="shared" si="2"/>
        <v>4.4327353052129075</v>
      </c>
      <c r="J38" s="6">
        <f t="shared" si="7"/>
        <v>4.9191004979769675</v>
      </c>
      <c r="K38" s="5">
        <f t="shared" si="6"/>
        <v>426.82032241122852</v>
      </c>
      <c r="L38" s="6"/>
      <c r="M38" s="7" t="s">
        <v>1</v>
      </c>
      <c r="N38" s="7"/>
      <c r="O38" s="10">
        <f>+P34/P36</f>
        <v>0.2988505747126437</v>
      </c>
      <c r="P38" s="7"/>
      <c r="R38" s="16" t="s">
        <v>1</v>
      </c>
      <c r="S38" s="16"/>
      <c r="T38" s="18">
        <f>+U34/U36</f>
        <v>0.20689655172413793</v>
      </c>
      <c r="U38" s="16"/>
    </row>
    <row r="39" spans="1:21" x14ac:dyDescent="0.2">
      <c r="A39" s="1">
        <v>43917</v>
      </c>
      <c r="B39">
        <v>33</v>
      </c>
      <c r="C39">
        <v>42288</v>
      </c>
      <c r="D39">
        <f t="shared" si="1"/>
        <v>5780</v>
      </c>
      <c r="E39" s="3">
        <f t="shared" ref="E39:E70" si="8">C39/B39</f>
        <v>1281.4545454545455</v>
      </c>
      <c r="F39" s="2">
        <f t="shared" si="3"/>
        <v>32967.520801093451</v>
      </c>
      <c r="G39" s="2">
        <f t="shared" si="4"/>
        <v>4660.2395701183623</v>
      </c>
      <c r="H39" s="2">
        <f t="shared" si="5"/>
        <v>1043.8300928768776</v>
      </c>
      <c r="I39" s="4">
        <f t="shared" si="2"/>
        <v>4.4645575960301898</v>
      </c>
      <c r="J39" s="6">
        <f t="shared" si="7"/>
        <v>4.9435585928282357</v>
      </c>
      <c r="K39" s="5">
        <f t="shared" si="6"/>
        <v>559.88021494081841</v>
      </c>
      <c r="L39" s="6"/>
      <c r="M39" s="7" t="s">
        <v>3</v>
      </c>
      <c r="N39" s="7"/>
      <c r="O39" s="10">
        <f>+N36/P36</f>
        <v>0.64367816091954022</v>
      </c>
      <c r="P39" s="7"/>
      <c r="R39" s="16" t="s">
        <v>3</v>
      </c>
      <c r="S39" s="16"/>
      <c r="T39" s="18">
        <f>+S36/U36</f>
        <v>0.64367816091954022</v>
      </c>
      <c r="U39" s="16"/>
    </row>
    <row r="40" spans="1:21" x14ac:dyDescent="0.2">
      <c r="A40" s="1">
        <v>43918</v>
      </c>
      <c r="B40">
        <v>34</v>
      </c>
      <c r="C40">
        <v>48582</v>
      </c>
      <c r="D40">
        <f t="shared" si="1"/>
        <v>6294</v>
      </c>
      <c r="E40" s="3">
        <f t="shared" si="8"/>
        <v>1428.8823529411766</v>
      </c>
      <c r="F40" s="2">
        <f t="shared" si="3"/>
        <v>38172.347200728967</v>
      </c>
      <c r="G40" s="2">
        <f t="shared" si="4"/>
        <v>5204.8263800789082</v>
      </c>
      <c r="H40" s="2">
        <f t="shared" si="5"/>
        <v>1172.180846231644</v>
      </c>
      <c r="I40" s="4">
        <f t="shared" si="2"/>
        <v>4.4402929776676636</v>
      </c>
      <c r="J40" s="6">
        <f t="shared" si="7"/>
        <v>4.9019400593580844</v>
      </c>
      <c r="K40" s="5">
        <f t="shared" si="6"/>
        <v>544.58680996054591</v>
      </c>
      <c r="L40" s="6"/>
      <c r="M40" s="7" t="s">
        <v>4</v>
      </c>
      <c r="N40" s="7"/>
      <c r="O40" s="10">
        <f>N34/P34</f>
        <v>1</v>
      </c>
      <c r="P40" s="7"/>
      <c r="R40" s="16" t="s">
        <v>4</v>
      </c>
      <c r="S40" s="16"/>
      <c r="T40" s="18">
        <f>S34/U34</f>
        <v>1</v>
      </c>
      <c r="U40" s="16"/>
    </row>
    <row r="41" spans="1:21" x14ac:dyDescent="0.2">
      <c r="A41" s="1">
        <v>43919</v>
      </c>
      <c r="B41">
        <v>35</v>
      </c>
      <c r="C41">
        <v>52547</v>
      </c>
      <c r="D41">
        <f t="shared" si="1"/>
        <v>3965</v>
      </c>
      <c r="E41" s="3">
        <f t="shared" si="8"/>
        <v>1501.3428571428572</v>
      </c>
      <c r="F41" s="2">
        <f t="shared" si="3"/>
        <v>42963.898133819312</v>
      </c>
      <c r="G41" s="2">
        <f t="shared" si="4"/>
        <v>4791.5509200526058</v>
      </c>
      <c r="H41" s="2">
        <f t="shared" si="5"/>
        <v>1281.9015165353817</v>
      </c>
      <c r="I41" s="4">
        <f t="shared" si="2"/>
        <v>3.7378463620222688</v>
      </c>
      <c r="J41" s="6">
        <f t="shared" si="7"/>
        <v>4.0748374911853986</v>
      </c>
      <c r="K41" s="5">
        <f t="shared" si="6"/>
        <v>-413.27546002630243</v>
      </c>
      <c r="L41" s="6"/>
      <c r="M41" s="7"/>
      <c r="N41" s="7"/>
      <c r="O41" s="10"/>
      <c r="P41" s="7"/>
      <c r="R41" s="16"/>
      <c r="S41" s="16"/>
      <c r="T41" s="18"/>
      <c r="U41" s="16"/>
    </row>
    <row r="42" spans="1:21" x14ac:dyDescent="0.2">
      <c r="A42" s="1">
        <v>43920</v>
      </c>
      <c r="B42">
        <v>36</v>
      </c>
      <c r="C42">
        <v>57298</v>
      </c>
      <c r="D42">
        <f t="shared" si="1"/>
        <v>4751</v>
      </c>
      <c r="E42" s="3">
        <f t="shared" si="8"/>
        <v>1591.6111111111111</v>
      </c>
      <c r="F42" s="2">
        <f t="shared" si="3"/>
        <v>47741.932089212874</v>
      </c>
      <c r="G42" s="2">
        <f t="shared" si="4"/>
        <v>4778.0339467017375</v>
      </c>
      <c r="H42" s="2">
        <f t="shared" si="5"/>
        <v>1385.1380480606249</v>
      </c>
      <c r="I42" s="4">
        <f t="shared" si="2"/>
        <v>3.4495001804272234</v>
      </c>
      <c r="J42" s="6">
        <f t="shared" si="7"/>
        <v>3.7400066787195603</v>
      </c>
      <c r="K42" s="5">
        <f t="shared" si="6"/>
        <v>-13.516973350868284</v>
      </c>
      <c r="L42" s="6"/>
      <c r="M42" s="7" t="s">
        <v>5</v>
      </c>
      <c r="N42" s="7"/>
      <c r="O42" s="10">
        <f>O38*O40/O39</f>
        <v>0.4642857142857143</v>
      </c>
      <c r="P42" s="7"/>
      <c r="R42" s="16" t="s">
        <v>5</v>
      </c>
      <c r="S42" s="16"/>
      <c r="T42" s="18">
        <f>T38*T40/T39</f>
        <v>0.32142857142857145</v>
      </c>
      <c r="U42" s="16"/>
    </row>
    <row r="43" spans="1:21" x14ac:dyDescent="0.2">
      <c r="A43" s="1">
        <v>43921</v>
      </c>
      <c r="B43">
        <v>37</v>
      </c>
      <c r="C43">
        <v>61913</v>
      </c>
      <c r="D43">
        <f t="shared" si="1"/>
        <v>4615</v>
      </c>
      <c r="E43" s="3">
        <f t="shared" si="8"/>
        <v>1673.3243243243244</v>
      </c>
      <c r="F43" s="2">
        <f t="shared" si="3"/>
        <v>52465.621392808585</v>
      </c>
      <c r="G43" s="2">
        <f t="shared" si="4"/>
        <v>4723.6892978011583</v>
      </c>
      <c r="H43" s="2">
        <f t="shared" si="5"/>
        <v>1481.2001401485247</v>
      </c>
      <c r="I43" s="4">
        <f t="shared" ref="I43:I74" si="9">+G43/H43</f>
        <v>3.189095902547983</v>
      </c>
      <c r="J43" s="6">
        <f t="shared" si="7"/>
        <v>3.4411509629795893</v>
      </c>
      <c r="K43" s="5">
        <f t="shared" si="6"/>
        <v>-54.344648900579159</v>
      </c>
      <c r="L43" s="6"/>
      <c r="M43" s="7" t="s">
        <v>5</v>
      </c>
      <c r="N43" s="7"/>
      <c r="O43" s="10">
        <f>+N34/N36</f>
        <v>0.4642857142857143</v>
      </c>
      <c r="P43" s="7"/>
      <c r="R43" s="16" t="s">
        <v>5</v>
      </c>
      <c r="S43" s="16"/>
      <c r="T43" s="18">
        <f>+S34/S36</f>
        <v>0.32142857142857145</v>
      </c>
      <c r="U43" s="16"/>
    </row>
    <row r="44" spans="1:21" x14ac:dyDescent="0.2">
      <c r="A44" s="1">
        <v>43922</v>
      </c>
      <c r="B44">
        <v>38</v>
      </c>
      <c r="C44">
        <v>67366</v>
      </c>
      <c r="D44">
        <f t="shared" si="1"/>
        <v>5453</v>
      </c>
      <c r="E44" s="3">
        <f t="shared" si="8"/>
        <v>1772.7894736842106</v>
      </c>
      <c r="F44" s="2">
        <f t="shared" ref="F44:F75" si="10">((C44-F43)*$C$137)+F43</f>
        <v>57432.414261872393</v>
      </c>
      <c r="G44" s="2">
        <f t="shared" ref="G44:G75" si="11">((D44-G43)*$C$137)+G43</f>
        <v>4966.7928652007722</v>
      </c>
      <c r="H44" s="2">
        <f t="shared" ref="H44:H75" si="12">((E44-H43)*$C$137)+H43</f>
        <v>1578.3965846604201</v>
      </c>
      <c r="I44" s="4">
        <f t="shared" si="9"/>
        <v>3.1467331553237865</v>
      </c>
      <c r="J44" s="6">
        <f t="shared" si="7"/>
        <v>3.3895916606760474</v>
      </c>
      <c r="K44" s="5">
        <f t="shared" ref="K44:K75" si="13">+G44-G43</f>
        <v>243.10356739961389</v>
      </c>
      <c r="L44" s="6"/>
      <c r="M44" s="7"/>
      <c r="N44" s="7"/>
      <c r="O44" s="7"/>
      <c r="P44" s="7"/>
      <c r="R44" s="16"/>
      <c r="S44" s="16"/>
      <c r="T44" s="16"/>
      <c r="U44" s="16"/>
    </row>
    <row r="45" spans="1:21" x14ac:dyDescent="0.2">
      <c r="A45" s="1">
        <v>43923</v>
      </c>
      <c r="B45">
        <v>39</v>
      </c>
      <c r="C45">
        <v>73522</v>
      </c>
      <c r="D45">
        <f t="shared" si="1"/>
        <v>6156</v>
      </c>
      <c r="E45" s="3">
        <f t="shared" si="8"/>
        <v>1885.1794871794871</v>
      </c>
      <c r="F45" s="2">
        <f t="shared" si="10"/>
        <v>62795.609507914931</v>
      </c>
      <c r="G45" s="2">
        <f t="shared" si="11"/>
        <v>5363.1952434671812</v>
      </c>
      <c r="H45" s="2">
        <f t="shared" si="12"/>
        <v>1680.6575521667758</v>
      </c>
      <c r="I45" s="4">
        <f t="shared" si="9"/>
        <v>3.1911291128598567</v>
      </c>
      <c r="J45" s="6">
        <f t="shared" si="7"/>
        <v>3.4348567080834917</v>
      </c>
      <c r="K45" s="5">
        <f t="shared" si="13"/>
        <v>396.40237826640896</v>
      </c>
      <c r="L45" s="6"/>
      <c r="M45" s="7"/>
      <c r="N45" s="7"/>
      <c r="O45" s="7"/>
      <c r="P45" s="7"/>
      <c r="R45" s="16"/>
      <c r="S45" s="16"/>
      <c r="T45" s="16"/>
      <c r="U45" s="16"/>
    </row>
    <row r="46" spans="1:21" x14ac:dyDescent="0.2">
      <c r="A46" s="1">
        <v>43924</v>
      </c>
      <c r="B46">
        <v>40</v>
      </c>
      <c r="C46">
        <v>79696</v>
      </c>
      <c r="D46">
        <f t="shared" si="1"/>
        <v>6174</v>
      </c>
      <c r="E46" s="3">
        <f t="shared" si="8"/>
        <v>1992.4</v>
      </c>
      <c r="F46" s="2">
        <f t="shared" si="10"/>
        <v>68429.073005276616</v>
      </c>
      <c r="G46" s="2">
        <f t="shared" si="11"/>
        <v>5633.4634956447871</v>
      </c>
      <c r="H46" s="2">
        <f t="shared" si="12"/>
        <v>1784.5717014445172</v>
      </c>
      <c r="I46" s="4">
        <f t="shared" si="9"/>
        <v>3.1567594011968216</v>
      </c>
      <c r="J46" s="6">
        <f t="shared" si="7"/>
        <v>3.3914627017431305</v>
      </c>
      <c r="K46" s="5">
        <f t="shared" si="13"/>
        <v>270.26825217760597</v>
      </c>
      <c r="L46" s="6"/>
      <c r="M46" s="7"/>
      <c r="N46" s="7" t="s">
        <v>31</v>
      </c>
      <c r="O46" s="7" t="s">
        <v>32</v>
      </c>
      <c r="P46" s="7" t="s">
        <v>2</v>
      </c>
      <c r="R46" s="16"/>
      <c r="S46" s="16" t="s">
        <v>35</v>
      </c>
      <c r="T46" s="16" t="s">
        <v>36</v>
      </c>
      <c r="U46" s="16" t="s">
        <v>2</v>
      </c>
    </row>
    <row r="47" spans="1:21" x14ac:dyDescent="0.2">
      <c r="A47" s="1">
        <v>43925</v>
      </c>
      <c r="B47">
        <v>41</v>
      </c>
      <c r="C47">
        <v>85778</v>
      </c>
      <c r="D47">
        <f t="shared" si="1"/>
        <v>6082</v>
      </c>
      <c r="E47" s="3">
        <f t="shared" si="8"/>
        <v>2092.1463414634145</v>
      </c>
      <c r="F47" s="2">
        <f t="shared" si="10"/>
        <v>74212.048670184406</v>
      </c>
      <c r="G47" s="2">
        <f t="shared" si="11"/>
        <v>5782.9756637631917</v>
      </c>
      <c r="H47" s="2">
        <f t="shared" si="12"/>
        <v>1887.0965814508163</v>
      </c>
      <c r="I47" s="4">
        <f t="shared" si="9"/>
        <v>3.0644831433678874</v>
      </c>
      <c r="J47" s="6">
        <f t="shared" si="7"/>
        <v>3.2839129653178749</v>
      </c>
      <c r="K47" s="5">
        <f t="shared" si="13"/>
        <v>149.51216811840459</v>
      </c>
      <c r="L47" s="6"/>
      <c r="M47" s="7"/>
      <c r="N47" s="7"/>
      <c r="O47" s="7"/>
      <c r="P47" s="7"/>
      <c r="R47" s="16"/>
      <c r="S47" s="16"/>
      <c r="T47" s="16"/>
      <c r="U47" s="16"/>
    </row>
    <row r="48" spans="1:21" x14ac:dyDescent="0.2">
      <c r="A48" s="1">
        <v>43926</v>
      </c>
      <c r="B48">
        <v>42</v>
      </c>
      <c r="C48">
        <v>91714</v>
      </c>
      <c r="D48">
        <f t="shared" si="1"/>
        <v>5936</v>
      </c>
      <c r="E48" s="3">
        <f t="shared" si="8"/>
        <v>2183.6666666666665</v>
      </c>
      <c r="F48" s="2">
        <f t="shared" si="10"/>
        <v>80046.032446789599</v>
      </c>
      <c r="G48" s="2">
        <f t="shared" si="11"/>
        <v>5833.9837758421281</v>
      </c>
      <c r="H48" s="2">
        <f t="shared" si="12"/>
        <v>1985.9532765227664</v>
      </c>
      <c r="I48" s="4">
        <f t="shared" si="9"/>
        <v>2.9376238831041044</v>
      </c>
      <c r="J48" s="6">
        <f t="shared" si="7"/>
        <v>3.1390294106604775</v>
      </c>
      <c r="K48" s="5">
        <f t="shared" si="13"/>
        <v>51.008112078936392</v>
      </c>
      <c r="L48" s="6"/>
      <c r="M48" s="7" t="s">
        <v>19</v>
      </c>
      <c r="N48" s="7">
        <f>COUNTIFS(J$47:J$133,"&lt;=0.2",G$48:G$134,"&lt;=500")</f>
        <v>9</v>
      </c>
      <c r="O48" s="7">
        <f>COUNTIFS(J$47:J$133,"&gt;0.2",G$48:G$134,"&lt;=500")</f>
        <v>17</v>
      </c>
      <c r="P48" s="7">
        <f>COUNTIF(G$48:G$134,"&lt;=500")</f>
        <v>26</v>
      </c>
      <c r="R48" s="16" t="s">
        <v>33</v>
      </c>
      <c r="S48" s="17">
        <f>COUNTIFS(J$47:J$133,"&lt;=0.2",K$48:K$134,"&lt;=0",G$48:G$134,"&lt;=500")</f>
        <v>3</v>
      </c>
      <c r="T48" s="17">
        <f>COUNTIFS(J$47:J$133,"&gt;0.2",K$48:K$134,"&lt;=0",G$48:G$134,"&lt;=500")</f>
        <v>15</v>
      </c>
      <c r="U48" s="17">
        <f>COUNTIFS(K$48:K$134,"&lt;=0",G$48:G$134,"&lt;=500")</f>
        <v>18</v>
      </c>
    </row>
    <row r="49" spans="1:21" x14ac:dyDescent="0.2">
      <c r="A49" s="1">
        <v>43927</v>
      </c>
      <c r="B49">
        <v>43</v>
      </c>
      <c r="C49">
        <v>95391</v>
      </c>
      <c r="D49">
        <f t="shared" si="1"/>
        <v>3677</v>
      </c>
      <c r="E49" s="3">
        <f t="shared" si="8"/>
        <v>2218.3953488372094</v>
      </c>
      <c r="F49" s="2">
        <f t="shared" si="10"/>
        <v>85161.021631193071</v>
      </c>
      <c r="G49" s="2">
        <f t="shared" si="11"/>
        <v>5114.9891838947524</v>
      </c>
      <c r="H49" s="2">
        <f t="shared" si="12"/>
        <v>2063.4339672942474</v>
      </c>
      <c r="I49" s="4">
        <f t="shared" si="9"/>
        <v>2.4788722415973248</v>
      </c>
      <c r="J49" s="6">
        <f t="shared" si="7"/>
        <v>2.6316919885822112</v>
      </c>
      <c r="K49" s="5">
        <f t="shared" si="13"/>
        <v>-718.99459194737574</v>
      </c>
      <c r="L49" s="6"/>
      <c r="M49" s="7" t="s">
        <v>7</v>
      </c>
      <c r="N49" s="7">
        <f>+N50-N48</f>
        <v>0</v>
      </c>
      <c r="O49" s="7">
        <f>+O50-O48</f>
        <v>61</v>
      </c>
      <c r="P49" s="7">
        <f>+P50-P48</f>
        <v>61</v>
      </c>
      <c r="R49" s="16" t="s">
        <v>7</v>
      </c>
      <c r="S49" s="17">
        <f>+S50-S48</f>
        <v>6</v>
      </c>
      <c r="T49" s="17">
        <f>+T50-T48</f>
        <v>63</v>
      </c>
      <c r="U49" s="17">
        <f>+U50-U48</f>
        <v>69</v>
      </c>
    </row>
    <row r="50" spans="1:21" x14ac:dyDescent="0.2">
      <c r="A50" s="1">
        <v>43928</v>
      </c>
      <c r="B50">
        <v>44</v>
      </c>
      <c r="C50">
        <v>99225</v>
      </c>
      <c r="D50">
        <f t="shared" si="1"/>
        <v>3834</v>
      </c>
      <c r="E50" s="3">
        <f t="shared" si="8"/>
        <v>2255.1136363636365</v>
      </c>
      <c r="F50" s="2">
        <f t="shared" si="10"/>
        <v>89849.014420795385</v>
      </c>
      <c r="G50" s="2">
        <f t="shared" si="11"/>
        <v>4687.9927892631686</v>
      </c>
      <c r="H50" s="2">
        <f t="shared" si="12"/>
        <v>2127.3271903173772</v>
      </c>
      <c r="I50" s="4">
        <f t="shared" si="9"/>
        <v>2.2037008743181459</v>
      </c>
      <c r="J50" s="6">
        <f t="shared" si="7"/>
        <v>2.3304684799575948</v>
      </c>
      <c r="K50" s="5">
        <f t="shared" si="13"/>
        <v>-426.99639463158383</v>
      </c>
      <c r="L50" s="6"/>
      <c r="M50" s="7" t="s">
        <v>2</v>
      </c>
      <c r="N50" s="7">
        <f>COUNTIF(J$47:J$133,"&lt;=0.2")</f>
        <v>9</v>
      </c>
      <c r="O50" s="7">
        <f>COUNTIF(J$47:J$133,"&gt;0.2")</f>
        <v>78</v>
      </c>
      <c r="P50" s="7">
        <f>COUNT(J$47:J$133)</f>
        <v>87</v>
      </c>
      <c r="R50" s="16" t="s">
        <v>2</v>
      </c>
      <c r="S50" s="17">
        <f>COUNTIF(J$47:J$133,"&lt;=0.2")</f>
        <v>9</v>
      </c>
      <c r="T50" s="17">
        <f>COUNTIF(J$47:J$133,"&gt;0.2")</f>
        <v>78</v>
      </c>
      <c r="U50" s="17">
        <f>COUNT(J$47:J$133)</f>
        <v>87</v>
      </c>
    </row>
    <row r="51" spans="1:21" x14ac:dyDescent="0.2">
      <c r="A51" s="1">
        <v>43929</v>
      </c>
      <c r="B51">
        <v>45</v>
      </c>
      <c r="C51">
        <v>103228</v>
      </c>
      <c r="D51">
        <f t="shared" si="1"/>
        <v>4003</v>
      </c>
      <c r="E51" s="3">
        <f t="shared" si="8"/>
        <v>2293.9555555555557</v>
      </c>
      <c r="F51" s="2">
        <f t="shared" si="10"/>
        <v>94308.676280530257</v>
      </c>
      <c r="G51" s="2">
        <f t="shared" si="11"/>
        <v>4459.6618595087793</v>
      </c>
      <c r="H51" s="2">
        <f t="shared" si="12"/>
        <v>2182.8699787301034</v>
      </c>
      <c r="I51" s="4">
        <f t="shared" si="9"/>
        <v>2.0430267963569739</v>
      </c>
      <c r="J51" s="6">
        <f t="shared" si="7"/>
        <v>2.1552719520149064</v>
      </c>
      <c r="K51" s="5">
        <f t="shared" si="13"/>
        <v>-228.33092975438922</v>
      </c>
      <c r="L51" s="6"/>
      <c r="M51" s="7"/>
      <c r="N51" s="8"/>
      <c r="O51" s="7"/>
      <c r="P51" s="7"/>
      <c r="R51" s="16"/>
      <c r="S51" s="16"/>
      <c r="T51" s="16"/>
      <c r="U51" s="16"/>
    </row>
    <row r="52" spans="1:21" x14ac:dyDescent="0.2">
      <c r="A52" s="1">
        <v>43930</v>
      </c>
      <c r="B52">
        <v>46</v>
      </c>
      <c r="C52">
        <v>108202</v>
      </c>
      <c r="D52">
        <f t="shared" si="1"/>
        <v>4974</v>
      </c>
      <c r="E52" s="3">
        <f t="shared" si="8"/>
        <v>2352.217391304348</v>
      </c>
      <c r="F52" s="2">
        <f t="shared" si="10"/>
        <v>98939.784187020166</v>
      </c>
      <c r="G52" s="2">
        <f t="shared" si="11"/>
        <v>4631.1079063391862</v>
      </c>
      <c r="H52" s="2">
        <f t="shared" si="12"/>
        <v>2239.3191162548515</v>
      </c>
      <c r="I52" s="4">
        <f t="shared" si="9"/>
        <v>2.068087514960566</v>
      </c>
      <c r="J52" s="6">
        <f t="shared" si="7"/>
        <v>2.1807719371784948</v>
      </c>
      <c r="K52" s="5">
        <f t="shared" si="13"/>
        <v>171.44604683040689</v>
      </c>
      <c r="L52" s="6"/>
      <c r="M52" s="7" t="s">
        <v>1</v>
      </c>
      <c r="N52" s="7"/>
      <c r="O52" s="10">
        <f>+P48/P50</f>
        <v>0.2988505747126437</v>
      </c>
      <c r="P52" s="7"/>
      <c r="R52" s="16" t="s">
        <v>1</v>
      </c>
      <c r="S52" s="16"/>
      <c r="T52" s="18">
        <f>+U48/U50</f>
        <v>0.20689655172413793</v>
      </c>
      <c r="U52" s="16"/>
    </row>
    <row r="53" spans="1:21" x14ac:dyDescent="0.2">
      <c r="A53" s="1">
        <v>43931</v>
      </c>
      <c r="B53">
        <v>47</v>
      </c>
      <c r="C53">
        <v>113525</v>
      </c>
      <c r="D53">
        <f t="shared" si="1"/>
        <v>5323</v>
      </c>
      <c r="E53" s="3">
        <f t="shared" si="8"/>
        <v>2415.4255319148938</v>
      </c>
      <c r="F53" s="2">
        <f t="shared" si="10"/>
        <v>103801.52279134678</v>
      </c>
      <c r="G53" s="2">
        <f t="shared" si="11"/>
        <v>4861.7386042261242</v>
      </c>
      <c r="H53" s="2">
        <f t="shared" si="12"/>
        <v>2298.021254808199</v>
      </c>
      <c r="I53" s="4">
        <f t="shared" si="9"/>
        <v>2.1156195113747551</v>
      </c>
      <c r="J53" s="6">
        <f t="shared" si="7"/>
        <v>2.2301409463174666</v>
      </c>
      <c r="K53" s="5">
        <f t="shared" si="13"/>
        <v>230.63069788693792</v>
      </c>
      <c r="L53" s="6"/>
      <c r="M53" s="7" t="s">
        <v>3</v>
      </c>
      <c r="N53" s="7"/>
      <c r="O53" s="10">
        <f>+N50/P50</f>
        <v>0.10344827586206896</v>
      </c>
      <c r="P53" s="7"/>
      <c r="R53" s="16" t="s">
        <v>3</v>
      </c>
      <c r="S53" s="16"/>
      <c r="T53" s="18">
        <f>+S50/U50</f>
        <v>0.10344827586206896</v>
      </c>
      <c r="U53" s="16"/>
    </row>
    <row r="54" spans="1:21" x14ac:dyDescent="0.2">
      <c r="A54" s="1">
        <v>43932</v>
      </c>
      <c r="B54">
        <v>48</v>
      </c>
      <c r="C54">
        <v>117658</v>
      </c>
      <c r="D54">
        <f t="shared" si="1"/>
        <v>4133</v>
      </c>
      <c r="E54" s="3">
        <f t="shared" si="8"/>
        <v>2451.2083333333335</v>
      </c>
      <c r="F54" s="2">
        <f t="shared" si="10"/>
        <v>108420.34852756452</v>
      </c>
      <c r="G54" s="2">
        <f t="shared" si="11"/>
        <v>4618.8257361507494</v>
      </c>
      <c r="H54" s="2">
        <f t="shared" si="12"/>
        <v>2349.083614316577</v>
      </c>
      <c r="I54" s="4">
        <f t="shared" si="9"/>
        <v>1.966224491968334</v>
      </c>
      <c r="J54" s="6">
        <f t="shared" si="7"/>
        <v>2.0675929498393049</v>
      </c>
      <c r="K54" s="5">
        <f t="shared" si="13"/>
        <v>-242.91286807537472</v>
      </c>
      <c r="L54" s="6"/>
      <c r="M54" s="7" t="s">
        <v>4</v>
      </c>
      <c r="N54" s="7"/>
      <c r="O54" s="10">
        <f>N48/P48</f>
        <v>0.34615384615384615</v>
      </c>
      <c r="P54" s="7"/>
      <c r="R54" s="16" t="s">
        <v>4</v>
      </c>
      <c r="S54" s="16"/>
      <c r="T54" s="18">
        <f>S48/U48</f>
        <v>0.16666666666666666</v>
      </c>
      <c r="U54" s="16"/>
    </row>
    <row r="55" spans="1:21" x14ac:dyDescent="0.2">
      <c r="A55" s="1">
        <v>43933</v>
      </c>
      <c r="B55">
        <v>49</v>
      </c>
      <c r="C55">
        <v>120479</v>
      </c>
      <c r="D55">
        <f t="shared" si="1"/>
        <v>2821</v>
      </c>
      <c r="E55" s="3">
        <f t="shared" si="8"/>
        <v>2458.7551020408164</v>
      </c>
      <c r="F55" s="2">
        <f t="shared" si="10"/>
        <v>112439.89901837635</v>
      </c>
      <c r="G55" s="2">
        <f t="shared" si="11"/>
        <v>4019.5504907671666</v>
      </c>
      <c r="H55" s="2">
        <f t="shared" si="12"/>
        <v>2385.6407768913236</v>
      </c>
      <c r="I55" s="4">
        <f t="shared" si="9"/>
        <v>1.6848934381499612</v>
      </c>
      <c r="J55" s="6">
        <f t="shared" si="7"/>
        <v>1.7653534392948904</v>
      </c>
      <c r="K55" s="5">
        <f t="shared" si="13"/>
        <v>-599.27524538358284</v>
      </c>
      <c r="L55" s="6"/>
      <c r="M55" s="7"/>
      <c r="N55" s="7"/>
      <c r="O55" s="10"/>
      <c r="P55" s="7"/>
      <c r="R55" s="16"/>
      <c r="S55" s="16"/>
      <c r="T55" s="18"/>
      <c r="U55" s="16"/>
    </row>
    <row r="56" spans="1:21" x14ac:dyDescent="0.2">
      <c r="A56" s="1">
        <v>43934</v>
      </c>
      <c r="B56">
        <v>50</v>
      </c>
      <c r="C56">
        <v>123016</v>
      </c>
      <c r="D56">
        <f t="shared" si="1"/>
        <v>2537</v>
      </c>
      <c r="E56" s="3">
        <f t="shared" si="8"/>
        <v>2460.3200000000002</v>
      </c>
      <c r="F56" s="2">
        <f t="shared" si="10"/>
        <v>115965.2660122509</v>
      </c>
      <c r="G56" s="2">
        <f t="shared" si="11"/>
        <v>3525.3669938447779</v>
      </c>
      <c r="H56" s="2">
        <f t="shared" si="12"/>
        <v>2410.5338512608823</v>
      </c>
      <c r="I56" s="4">
        <f t="shared" si="9"/>
        <v>1.4624839190707726</v>
      </c>
      <c r="J56" s="6">
        <f t="shared" si="7"/>
        <v>1.5280360772348573</v>
      </c>
      <c r="K56" s="5">
        <f t="shared" si="13"/>
        <v>-494.18349692238871</v>
      </c>
      <c r="L56" s="6"/>
      <c r="M56" s="7" t="s">
        <v>5</v>
      </c>
      <c r="N56" s="7"/>
      <c r="O56" s="10">
        <f>O52*O54/O53</f>
        <v>1.0000000000000002</v>
      </c>
      <c r="P56" s="7"/>
      <c r="R56" s="16" t="s">
        <v>5</v>
      </c>
      <c r="S56" s="16"/>
      <c r="T56" s="18">
        <f>T52*T54/T53</f>
        <v>0.33333333333333331</v>
      </c>
      <c r="U56" s="16"/>
    </row>
    <row r="57" spans="1:21" x14ac:dyDescent="0.2">
      <c r="A57" s="1">
        <v>43935</v>
      </c>
      <c r="B57">
        <v>51</v>
      </c>
      <c r="C57">
        <v>125098</v>
      </c>
      <c r="D57">
        <f t="shared" si="1"/>
        <v>2082</v>
      </c>
      <c r="E57" s="3">
        <f t="shared" si="8"/>
        <v>2452.9019607843138</v>
      </c>
      <c r="F57" s="2">
        <f t="shared" si="10"/>
        <v>119009.51067483393</v>
      </c>
      <c r="G57" s="2">
        <f t="shared" si="11"/>
        <v>3044.2446625631851</v>
      </c>
      <c r="H57" s="2">
        <f t="shared" si="12"/>
        <v>2424.6565544353593</v>
      </c>
      <c r="I57" s="4">
        <f t="shared" si="9"/>
        <v>1.2555364416434278</v>
      </c>
      <c r="J57" s="6">
        <f t="shared" si="7"/>
        <v>1.3085179407589846</v>
      </c>
      <c r="K57" s="5">
        <f t="shared" si="13"/>
        <v>-481.12233128159278</v>
      </c>
      <c r="L57" s="6"/>
      <c r="M57" s="7" t="s">
        <v>5</v>
      </c>
      <c r="N57" s="7"/>
      <c r="O57" s="10">
        <f>+N48/N50</f>
        <v>1</v>
      </c>
      <c r="P57" s="7"/>
      <c r="R57" s="16" t="s">
        <v>5</v>
      </c>
      <c r="S57" s="16"/>
      <c r="T57" s="18">
        <f>+S48/S50</f>
        <v>0.33333333333333331</v>
      </c>
      <c r="U57" s="16"/>
    </row>
    <row r="58" spans="1:21" x14ac:dyDescent="0.2">
      <c r="A58" s="1">
        <v>43936</v>
      </c>
      <c r="B58">
        <v>52</v>
      </c>
      <c r="C58">
        <v>127584</v>
      </c>
      <c r="D58">
        <f t="shared" si="1"/>
        <v>2486</v>
      </c>
      <c r="E58" s="3">
        <f t="shared" si="8"/>
        <v>2453.5384615384614</v>
      </c>
      <c r="F58" s="2">
        <f t="shared" si="10"/>
        <v>121867.67378322262</v>
      </c>
      <c r="G58" s="2">
        <f t="shared" si="11"/>
        <v>2858.1631083754569</v>
      </c>
      <c r="H58" s="2">
        <f t="shared" si="12"/>
        <v>2434.2838568030602</v>
      </c>
      <c r="I58" s="4">
        <f t="shared" si="9"/>
        <v>1.1741289333977165</v>
      </c>
      <c r="J58" s="6">
        <f t="shared" si="7"/>
        <v>1.222161413196428</v>
      </c>
      <c r="K58" s="5">
        <f t="shared" si="13"/>
        <v>-186.08155418772822</v>
      </c>
      <c r="L58" s="6"/>
      <c r="M58" s="7"/>
      <c r="N58" s="7"/>
      <c r="O58" s="7"/>
      <c r="P58" s="7"/>
      <c r="R58" s="16"/>
      <c r="S58" s="16"/>
      <c r="T58" s="16"/>
      <c r="U58" s="16"/>
    </row>
    <row r="59" spans="1:21" x14ac:dyDescent="0.2">
      <c r="A59" s="1">
        <v>43937</v>
      </c>
      <c r="B59">
        <v>53</v>
      </c>
      <c r="C59">
        <v>130450</v>
      </c>
      <c r="D59">
        <f t="shared" si="1"/>
        <v>2866</v>
      </c>
      <c r="E59" s="3">
        <f t="shared" si="8"/>
        <v>2461.3207547169814</v>
      </c>
      <c r="F59" s="2">
        <f t="shared" si="10"/>
        <v>124728.44918881508</v>
      </c>
      <c r="G59" s="2">
        <f t="shared" si="11"/>
        <v>2860.7754055836381</v>
      </c>
      <c r="H59" s="2">
        <f t="shared" si="12"/>
        <v>2443.2961561077004</v>
      </c>
      <c r="I59" s="4">
        <f t="shared" si="9"/>
        <v>1.170867231314686</v>
      </c>
      <c r="J59" s="6">
        <f t="shared" si="7"/>
        <v>1.2181108687636157</v>
      </c>
      <c r="K59" s="5">
        <f t="shared" si="13"/>
        <v>2.6122972081811895</v>
      </c>
      <c r="L59" s="6"/>
      <c r="M59" s="6"/>
    </row>
    <row r="60" spans="1:21" x14ac:dyDescent="0.2">
      <c r="A60" s="1">
        <v>43938</v>
      </c>
      <c r="B60">
        <v>54</v>
      </c>
      <c r="C60">
        <v>133830</v>
      </c>
      <c r="D60">
        <f t="shared" si="1"/>
        <v>3380</v>
      </c>
      <c r="E60" s="3">
        <f t="shared" si="8"/>
        <v>2478.3333333333335</v>
      </c>
      <c r="F60" s="2">
        <f t="shared" si="10"/>
        <v>127762.29945921006</v>
      </c>
      <c r="G60" s="2">
        <f t="shared" si="11"/>
        <v>3033.8502703890922</v>
      </c>
      <c r="H60" s="2">
        <f t="shared" si="12"/>
        <v>2454.9752151829116</v>
      </c>
      <c r="I60" s="4">
        <f t="shared" si="9"/>
        <v>1.2357967003601911</v>
      </c>
      <c r="J60" s="6">
        <f t="shared" si="7"/>
        <v>1.2856787057366177</v>
      </c>
      <c r="K60" s="5">
        <f t="shared" si="13"/>
        <v>173.07486480545413</v>
      </c>
      <c r="L60" s="6"/>
      <c r="M60" s="6"/>
    </row>
    <row r="61" spans="1:21" x14ac:dyDescent="0.2">
      <c r="A61" s="1">
        <v>43939</v>
      </c>
      <c r="B61">
        <v>55</v>
      </c>
      <c r="C61">
        <v>137439</v>
      </c>
      <c r="D61">
        <f t="shared" si="1"/>
        <v>3609</v>
      </c>
      <c r="E61" s="3">
        <f t="shared" si="8"/>
        <v>2498.8909090909092</v>
      </c>
      <c r="F61" s="2">
        <f t="shared" si="10"/>
        <v>130987.86630614004</v>
      </c>
      <c r="G61" s="2">
        <f t="shared" si="11"/>
        <v>3225.5668469260613</v>
      </c>
      <c r="H61" s="2">
        <f t="shared" si="12"/>
        <v>2469.6137798189106</v>
      </c>
      <c r="I61" s="4">
        <f t="shared" si="9"/>
        <v>1.306101736751154</v>
      </c>
      <c r="J61" s="6">
        <f t="shared" si="7"/>
        <v>1.3587886418368829</v>
      </c>
      <c r="K61" s="5">
        <f t="shared" si="13"/>
        <v>191.71657653696911</v>
      </c>
      <c r="L61" s="6"/>
      <c r="M61" s="6"/>
    </row>
    <row r="62" spans="1:21" x14ac:dyDescent="0.2">
      <c r="A62" s="1">
        <v>43940</v>
      </c>
      <c r="B62">
        <v>56</v>
      </c>
      <c r="C62">
        <v>139897</v>
      </c>
      <c r="D62">
        <f t="shared" si="1"/>
        <v>2458</v>
      </c>
      <c r="E62" s="3">
        <f t="shared" si="8"/>
        <v>2498.1607142857142</v>
      </c>
      <c r="F62" s="2">
        <f t="shared" si="10"/>
        <v>133957.5775374267</v>
      </c>
      <c r="G62" s="2">
        <f t="shared" si="11"/>
        <v>2969.7112312840409</v>
      </c>
      <c r="H62" s="2">
        <f t="shared" si="12"/>
        <v>2479.1294246411785</v>
      </c>
      <c r="I62" s="4">
        <f t="shared" si="9"/>
        <v>1.1978847097560741</v>
      </c>
      <c r="J62" s="6">
        <f t="shared" si="7"/>
        <v>1.2441729206237961</v>
      </c>
      <c r="K62" s="5">
        <f t="shared" si="13"/>
        <v>-255.85561564202044</v>
      </c>
      <c r="L62" s="6"/>
      <c r="M62" s="6"/>
    </row>
    <row r="63" spans="1:21" x14ac:dyDescent="0.2">
      <c r="A63" s="1">
        <v>43941</v>
      </c>
      <c r="B63">
        <v>57</v>
      </c>
      <c r="C63">
        <v>141672</v>
      </c>
      <c r="D63">
        <f t="shared" si="1"/>
        <v>1775</v>
      </c>
      <c r="E63" s="3">
        <f t="shared" si="8"/>
        <v>2485.4736842105262</v>
      </c>
      <c r="F63" s="2">
        <f t="shared" si="10"/>
        <v>136529.05169161779</v>
      </c>
      <c r="G63" s="2">
        <f t="shared" si="11"/>
        <v>2571.4741541893604</v>
      </c>
      <c r="H63" s="2">
        <f t="shared" si="12"/>
        <v>2481.2441778309612</v>
      </c>
      <c r="I63" s="4">
        <f t="shared" si="9"/>
        <v>1.0363648113170691</v>
      </c>
      <c r="J63" s="6">
        <f t="shared" si="7"/>
        <v>1.0742733578063002</v>
      </c>
      <c r="K63" s="5">
        <f t="shared" si="13"/>
        <v>-398.23707709468044</v>
      </c>
      <c r="L63" s="6"/>
      <c r="M63" s="6"/>
    </row>
    <row r="64" spans="1:21" x14ac:dyDescent="0.2">
      <c r="A64" s="1">
        <v>43942</v>
      </c>
      <c r="B64">
        <v>58</v>
      </c>
      <c r="C64">
        <v>143457</v>
      </c>
      <c r="D64">
        <f t="shared" si="1"/>
        <v>1785</v>
      </c>
      <c r="E64" s="3">
        <f t="shared" si="8"/>
        <v>2473.3965517241381</v>
      </c>
      <c r="F64" s="2">
        <f t="shared" si="10"/>
        <v>138838.36779441187</v>
      </c>
      <c r="G64" s="2">
        <f t="shared" si="11"/>
        <v>2309.3161027929068</v>
      </c>
      <c r="H64" s="2">
        <f t="shared" si="12"/>
        <v>2478.6283024620202</v>
      </c>
      <c r="I64" s="4">
        <f t="shared" si="9"/>
        <v>0.93169116986966716</v>
      </c>
      <c r="J64" s="6">
        <f t="shared" si="7"/>
        <v>0.96442546586304712</v>
      </c>
      <c r="K64" s="5">
        <f t="shared" si="13"/>
        <v>-262.15805139645363</v>
      </c>
      <c r="L64" s="6"/>
      <c r="M64" s="6"/>
    </row>
    <row r="65" spans="1:13" x14ac:dyDescent="0.2">
      <c r="A65" s="1">
        <v>43943</v>
      </c>
      <c r="B65">
        <v>59</v>
      </c>
      <c r="C65">
        <v>145694</v>
      </c>
      <c r="D65">
        <f t="shared" si="1"/>
        <v>2237</v>
      </c>
      <c r="E65" s="3">
        <f t="shared" si="8"/>
        <v>2469.3898305084745</v>
      </c>
      <c r="F65" s="2">
        <f t="shared" si="10"/>
        <v>141123.57852960791</v>
      </c>
      <c r="G65" s="2">
        <f t="shared" si="11"/>
        <v>2285.2107351952714</v>
      </c>
      <c r="H65" s="2">
        <f t="shared" si="12"/>
        <v>2475.5488118108383</v>
      </c>
      <c r="I65" s="4">
        <f t="shared" si="9"/>
        <v>0.9231127757580605</v>
      </c>
      <c r="J65" s="6">
        <f t="shared" si="7"/>
        <v>0.9550214217631251</v>
      </c>
      <c r="K65" s="5">
        <f t="shared" si="13"/>
        <v>-24.10536759763545</v>
      </c>
      <c r="L65" s="6"/>
      <c r="M65" s="6"/>
    </row>
    <row r="66" spans="1:13" x14ac:dyDescent="0.2">
      <c r="A66" s="1">
        <v>43944</v>
      </c>
      <c r="B66">
        <v>60</v>
      </c>
      <c r="C66">
        <v>148046</v>
      </c>
      <c r="D66">
        <f t="shared" si="1"/>
        <v>2352</v>
      </c>
      <c r="E66" s="3">
        <f t="shared" si="8"/>
        <v>2467.4333333333334</v>
      </c>
      <c r="F66" s="2">
        <f t="shared" si="10"/>
        <v>143431.05235307195</v>
      </c>
      <c r="G66" s="2">
        <f t="shared" si="11"/>
        <v>2307.4738234635142</v>
      </c>
      <c r="H66" s="2">
        <f t="shared" si="12"/>
        <v>2472.8436523183368</v>
      </c>
      <c r="I66" s="4">
        <f t="shared" si="9"/>
        <v>0.93312564314376067</v>
      </c>
      <c r="J66" s="6">
        <f t="shared" si="7"/>
        <v>0.96497949845501629</v>
      </c>
      <c r="K66" s="5">
        <f t="shared" si="13"/>
        <v>22.263088268242882</v>
      </c>
      <c r="L66" s="6"/>
      <c r="M66" s="6"/>
    </row>
    <row r="67" spans="1:13" x14ac:dyDescent="0.2">
      <c r="A67" s="1">
        <v>43945</v>
      </c>
      <c r="B67">
        <v>61</v>
      </c>
      <c r="C67">
        <v>150383</v>
      </c>
      <c r="D67">
        <f t="shared" si="1"/>
        <v>2337</v>
      </c>
      <c r="E67" s="3">
        <f t="shared" si="8"/>
        <v>2465.2950819672133</v>
      </c>
      <c r="F67" s="2">
        <f t="shared" si="10"/>
        <v>145748.36823538129</v>
      </c>
      <c r="G67" s="2">
        <f t="shared" si="11"/>
        <v>2317.3158823090093</v>
      </c>
      <c r="H67" s="2">
        <f t="shared" si="12"/>
        <v>2470.3274622012955</v>
      </c>
      <c r="I67" s="4">
        <f t="shared" si="9"/>
        <v>0.93806020366387444</v>
      </c>
      <c r="J67" s="6">
        <f t="shared" si="7"/>
        <v>0.96962370693202138</v>
      </c>
      <c r="K67" s="5">
        <f t="shared" si="13"/>
        <v>9.842058845495103</v>
      </c>
      <c r="L67" s="6"/>
      <c r="M67" s="6"/>
    </row>
    <row r="68" spans="1:13" x14ac:dyDescent="0.2">
      <c r="A68" s="1">
        <v>43946</v>
      </c>
      <c r="B68">
        <v>62</v>
      </c>
      <c r="C68">
        <v>152438</v>
      </c>
      <c r="D68">
        <f t="shared" si="1"/>
        <v>2055</v>
      </c>
      <c r="E68" s="3">
        <f t="shared" si="8"/>
        <v>2458.6774193548385</v>
      </c>
      <c r="F68" s="2">
        <f t="shared" si="10"/>
        <v>147978.24549025419</v>
      </c>
      <c r="G68" s="2">
        <f t="shared" si="11"/>
        <v>2229.8772548726729</v>
      </c>
      <c r="H68" s="2">
        <f t="shared" si="12"/>
        <v>2466.44411458581</v>
      </c>
      <c r="I68" s="4">
        <f t="shared" si="9"/>
        <v>0.90408586259297274</v>
      </c>
      <c r="J68" s="6">
        <f t="shared" si="7"/>
        <v>0.93377613581029506</v>
      </c>
      <c r="K68" s="5">
        <f t="shared" si="13"/>
        <v>-87.438627436336446</v>
      </c>
      <c r="L68" s="6"/>
      <c r="M68" s="6"/>
    </row>
    <row r="69" spans="1:13" x14ac:dyDescent="0.2">
      <c r="A69" s="1">
        <v>43947</v>
      </c>
      <c r="B69">
        <v>63</v>
      </c>
      <c r="C69">
        <v>154175</v>
      </c>
      <c r="D69">
        <f t="shared" si="1"/>
        <v>1737</v>
      </c>
      <c r="E69" s="3">
        <f t="shared" si="8"/>
        <v>2447.2222222222222</v>
      </c>
      <c r="F69" s="2">
        <f t="shared" si="10"/>
        <v>150043.83032683612</v>
      </c>
      <c r="G69" s="2">
        <f t="shared" si="11"/>
        <v>2065.5848365817819</v>
      </c>
      <c r="H69" s="2">
        <f t="shared" si="12"/>
        <v>2460.0368171312807</v>
      </c>
      <c r="I69" s="4">
        <f t="shared" si="9"/>
        <v>0.83965606620087885</v>
      </c>
      <c r="J69" s="6">
        <f t="shared" si="7"/>
        <v>0.86637241172432</v>
      </c>
      <c r="K69" s="5">
        <f t="shared" si="13"/>
        <v>-164.29241829089096</v>
      </c>
      <c r="L69" s="6"/>
      <c r="M69" s="6"/>
    </row>
    <row r="70" spans="1:13" x14ac:dyDescent="0.2">
      <c r="A70" s="1">
        <v>43948</v>
      </c>
      <c r="B70">
        <v>64</v>
      </c>
      <c r="C70">
        <v>155193</v>
      </c>
      <c r="D70">
        <f t="shared" si="1"/>
        <v>1018</v>
      </c>
      <c r="E70" s="3">
        <f t="shared" si="8"/>
        <v>2424.890625</v>
      </c>
      <c r="F70" s="2">
        <f t="shared" si="10"/>
        <v>151760.22021789075</v>
      </c>
      <c r="G70" s="2">
        <f t="shared" si="11"/>
        <v>1716.3898910545213</v>
      </c>
      <c r="H70" s="2">
        <f t="shared" si="12"/>
        <v>2448.321419754187</v>
      </c>
      <c r="I70" s="4">
        <f t="shared" si="9"/>
        <v>0.70104761458438247</v>
      </c>
      <c r="J70" s="6">
        <f t="shared" si="7"/>
        <v>0.72226173164509289</v>
      </c>
      <c r="K70" s="5">
        <f t="shared" si="13"/>
        <v>-349.19494552726064</v>
      </c>
      <c r="L70" s="6"/>
      <c r="M70" s="6"/>
    </row>
    <row r="71" spans="1:13" x14ac:dyDescent="0.2">
      <c r="A71" s="1">
        <v>43949</v>
      </c>
      <c r="B71">
        <v>65</v>
      </c>
      <c r="C71">
        <v>156337</v>
      </c>
      <c r="D71">
        <f t="shared" si="1"/>
        <v>1144</v>
      </c>
      <c r="E71" s="3">
        <f t="shared" ref="E71:E102" si="14">C71/B71</f>
        <v>2405.1846153846154</v>
      </c>
      <c r="F71" s="2">
        <f t="shared" si="10"/>
        <v>153285.81347859383</v>
      </c>
      <c r="G71" s="2">
        <f t="shared" si="11"/>
        <v>1525.5932607030143</v>
      </c>
      <c r="H71" s="2">
        <f t="shared" si="12"/>
        <v>2433.9424849643297</v>
      </c>
      <c r="I71" s="4">
        <f t="shared" si="9"/>
        <v>0.62679922394524967</v>
      </c>
      <c r="J71" s="6">
        <f t="shared" si="7"/>
        <v>0.64515354697747673</v>
      </c>
      <c r="K71" s="5">
        <f t="shared" si="13"/>
        <v>-190.79663035150702</v>
      </c>
      <c r="L71" s="6"/>
      <c r="M71" s="6"/>
    </row>
    <row r="72" spans="1:13" x14ac:dyDescent="0.2">
      <c r="A72" s="1">
        <v>43950</v>
      </c>
      <c r="B72">
        <v>66</v>
      </c>
      <c r="C72">
        <v>157641</v>
      </c>
      <c r="D72">
        <f t="shared" si="1"/>
        <v>1304</v>
      </c>
      <c r="E72" s="3">
        <f t="shared" si="14"/>
        <v>2388.5</v>
      </c>
      <c r="F72" s="2">
        <f t="shared" si="10"/>
        <v>154737.54231906254</v>
      </c>
      <c r="G72" s="2">
        <f t="shared" si="11"/>
        <v>1451.7288404686763</v>
      </c>
      <c r="H72" s="2">
        <f t="shared" si="12"/>
        <v>2418.7949899762198</v>
      </c>
      <c r="I72" s="4">
        <f t="shared" si="9"/>
        <v>0.60018680644073474</v>
      </c>
      <c r="J72" s="6">
        <f t="shared" si="7"/>
        <v>0.61740927927014178</v>
      </c>
      <c r="K72" s="5">
        <f t="shared" si="13"/>
        <v>-73.864420234338013</v>
      </c>
      <c r="L72" s="6"/>
      <c r="M72" s="6"/>
    </row>
    <row r="73" spans="1:13" x14ac:dyDescent="0.2">
      <c r="A73" s="1">
        <v>43951</v>
      </c>
      <c r="B73">
        <v>67</v>
      </c>
      <c r="C73">
        <v>159119</v>
      </c>
      <c r="D73">
        <f t="shared" ref="D73:D109" si="15">C73-C72</f>
        <v>1478</v>
      </c>
      <c r="E73" s="3">
        <f t="shared" si="14"/>
        <v>2374.9104477611941</v>
      </c>
      <c r="F73" s="2">
        <f t="shared" si="10"/>
        <v>156198.02821270836</v>
      </c>
      <c r="G73" s="2">
        <f t="shared" si="11"/>
        <v>1460.4858936457842</v>
      </c>
      <c r="H73" s="2">
        <f t="shared" si="12"/>
        <v>2404.1668092378777</v>
      </c>
      <c r="I73" s="4">
        <f t="shared" si="9"/>
        <v>0.60748109824740448</v>
      </c>
      <c r="J73" s="6">
        <f t="shared" si="7"/>
        <v>0.62471020450536152</v>
      </c>
      <c r="K73" s="5">
        <f t="shared" si="13"/>
        <v>8.7570531771079914</v>
      </c>
      <c r="L73" s="6"/>
      <c r="M73" s="6"/>
    </row>
    <row r="74" spans="1:13" x14ac:dyDescent="0.2">
      <c r="A74" s="1">
        <v>43952</v>
      </c>
      <c r="B74">
        <v>68</v>
      </c>
      <c r="C74">
        <v>160758</v>
      </c>
      <c r="D74">
        <f t="shared" si="15"/>
        <v>1639</v>
      </c>
      <c r="E74" s="3">
        <f t="shared" si="14"/>
        <v>2364.0882352941176</v>
      </c>
      <c r="F74" s="2">
        <f t="shared" si="10"/>
        <v>157718.01880847223</v>
      </c>
      <c r="G74" s="2">
        <f t="shared" si="11"/>
        <v>1519.9905957638562</v>
      </c>
      <c r="H74" s="2">
        <f t="shared" si="12"/>
        <v>2390.8072845899578</v>
      </c>
      <c r="I74" s="4">
        <f t="shared" si="9"/>
        <v>0.63576458276709091</v>
      </c>
      <c r="J74" s="6">
        <f t="shared" si="7"/>
        <v>0.65367391178405465</v>
      </c>
      <c r="K74" s="5">
        <f t="shared" si="13"/>
        <v>59.504702118071918</v>
      </c>
      <c r="L74" s="6"/>
      <c r="M74" s="6"/>
    </row>
    <row r="75" spans="1:13" x14ac:dyDescent="0.2">
      <c r="A75" s="1">
        <v>43953</v>
      </c>
      <c r="B75">
        <v>69</v>
      </c>
      <c r="C75">
        <v>161703</v>
      </c>
      <c r="D75">
        <f t="shared" si="15"/>
        <v>945</v>
      </c>
      <c r="E75" s="3">
        <f t="shared" si="14"/>
        <v>2343.521739130435</v>
      </c>
      <c r="F75" s="2">
        <f t="shared" si="10"/>
        <v>159046.34587231482</v>
      </c>
      <c r="G75" s="2">
        <f t="shared" si="11"/>
        <v>1328.3270638425709</v>
      </c>
      <c r="H75" s="2">
        <f t="shared" si="12"/>
        <v>2375.0454361034504</v>
      </c>
      <c r="I75" s="4">
        <f t="shared" ref="I75:I106" si="16">+G75/H75</f>
        <v>0.55928490615398596</v>
      </c>
      <c r="J75" s="6">
        <f t="shared" si="7"/>
        <v>0.57449899053456421</v>
      </c>
      <c r="K75" s="5">
        <f t="shared" si="13"/>
        <v>-191.66353192128531</v>
      </c>
      <c r="L75" s="6"/>
      <c r="M75" s="6"/>
    </row>
    <row r="76" spans="1:13" x14ac:dyDescent="0.2">
      <c r="A76" s="1">
        <v>43954</v>
      </c>
      <c r="B76">
        <v>70</v>
      </c>
      <c r="C76">
        <v>162496</v>
      </c>
      <c r="D76">
        <f t="shared" si="15"/>
        <v>793</v>
      </c>
      <c r="E76" s="3">
        <f t="shared" si="14"/>
        <v>2321.3714285714286</v>
      </c>
      <c r="F76" s="2">
        <f t="shared" ref="F76:F107" si="17">((C76-F75)*$C$137)+F75</f>
        <v>160196.2305815432</v>
      </c>
      <c r="G76" s="2">
        <f t="shared" ref="G76:G107" si="18">((D76-G75)*$C$137)+G75</f>
        <v>1149.8847092283806</v>
      </c>
      <c r="H76" s="2">
        <f t="shared" ref="H76:H107" si="19">((E76-H75)*$C$137)+H75</f>
        <v>2357.1541002594431</v>
      </c>
      <c r="I76" s="4">
        <f t="shared" si="16"/>
        <v>0.48782754979906368</v>
      </c>
      <c r="J76" s="6">
        <f t="shared" si="7"/>
        <v>0.50066622177461018</v>
      </c>
      <c r="K76" s="5">
        <f t="shared" ref="K76:K109" si="20">+G76-G75</f>
        <v>-178.44235461419021</v>
      </c>
      <c r="L76" s="6"/>
      <c r="M76" s="6"/>
    </row>
    <row r="77" spans="1:13" x14ac:dyDescent="0.2">
      <c r="A77" s="1">
        <v>43955</v>
      </c>
      <c r="B77">
        <v>71</v>
      </c>
      <c r="C77">
        <v>163175</v>
      </c>
      <c r="D77">
        <f t="shared" si="15"/>
        <v>679</v>
      </c>
      <c r="E77" s="3">
        <f t="shared" si="14"/>
        <v>2298.2394366197182</v>
      </c>
      <c r="F77" s="2">
        <f t="shared" si="17"/>
        <v>161189.15372102879</v>
      </c>
      <c r="G77" s="2">
        <f t="shared" si="18"/>
        <v>992.92313948558717</v>
      </c>
      <c r="H77" s="2">
        <f t="shared" si="19"/>
        <v>2337.5158790462015</v>
      </c>
      <c r="I77" s="4">
        <f t="shared" si="16"/>
        <v>0.42477706713621938</v>
      </c>
      <c r="J77" s="6">
        <f t="shared" ref="J77:J109" si="21">((F77-F76)*(B77+B76))/((F77+F76)*(B77-B76))</f>
        <v>0.43562081384404638</v>
      </c>
      <c r="K77" s="5">
        <f t="shared" si="20"/>
        <v>-156.96156974279347</v>
      </c>
      <c r="L77" s="6"/>
      <c r="M77" s="6"/>
    </row>
    <row r="78" spans="1:13" x14ac:dyDescent="0.2">
      <c r="A78" s="1">
        <v>43956</v>
      </c>
      <c r="B78">
        <v>72</v>
      </c>
      <c r="C78">
        <v>163860</v>
      </c>
      <c r="D78">
        <f t="shared" si="15"/>
        <v>685</v>
      </c>
      <c r="E78" s="3">
        <f t="shared" si="14"/>
        <v>2275.8333333333335</v>
      </c>
      <c r="F78" s="2">
        <f t="shared" si="17"/>
        <v>162079.43581401921</v>
      </c>
      <c r="G78" s="2">
        <f t="shared" si="18"/>
        <v>890.28209299039145</v>
      </c>
      <c r="H78" s="2">
        <f t="shared" si="19"/>
        <v>2316.9550304752456</v>
      </c>
      <c r="I78" s="4">
        <f t="shared" si="16"/>
        <v>0.3842466000765582</v>
      </c>
      <c r="J78" s="6">
        <f t="shared" si="21"/>
        <v>0.39382217579733719</v>
      </c>
      <c r="K78" s="5">
        <f t="shared" si="20"/>
        <v>-102.64104649519572</v>
      </c>
      <c r="L78" s="6"/>
      <c r="M78" s="6"/>
    </row>
    <row r="79" spans="1:13" x14ac:dyDescent="0.2">
      <c r="A79" s="1">
        <v>43957</v>
      </c>
      <c r="B79">
        <v>73</v>
      </c>
      <c r="C79">
        <v>164807</v>
      </c>
      <c r="D79">
        <f t="shared" si="15"/>
        <v>947</v>
      </c>
      <c r="E79" s="3">
        <f t="shared" si="14"/>
        <v>2257.6301369863013</v>
      </c>
      <c r="F79" s="2">
        <f t="shared" si="17"/>
        <v>162988.6238760128</v>
      </c>
      <c r="G79" s="2">
        <f t="shared" si="18"/>
        <v>909.18806199359426</v>
      </c>
      <c r="H79" s="2">
        <f t="shared" si="19"/>
        <v>2297.180065978931</v>
      </c>
      <c r="I79" s="4">
        <f t="shared" si="16"/>
        <v>0.39578441214017268</v>
      </c>
      <c r="J79" s="6">
        <f t="shared" si="21"/>
        <v>0.40555282212217381</v>
      </c>
      <c r="K79" s="5">
        <f t="shared" si="20"/>
        <v>18.905969003202813</v>
      </c>
      <c r="L79" s="6"/>
      <c r="M79" s="6"/>
    </row>
    <row r="80" spans="1:13" x14ac:dyDescent="0.2">
      <c r="A80" s="1">
        <v>43958</v>
      </c>
      <c r="B80">
        <v>74</v>
      </c>
      <c r="C80">
        <v>166091</v>
      </c>
      <c r="D80">
        <f t="shared" si="15"/>
        <v>1284</v>
      </c>
      <c r="E80" s="3">
        <f t="shared" si="14"/>
        <v>2244.4729729729729</v>
      </c>
      <c r="F80" s="2">
        <f t="shared" si="17"/>
        <v>164022.7492506752</v>
      </c>
      <c r="G80" s="2">
        <f t="shared" si="18"/>
        <v>1034.1253746623961</v>
      </c>
      <c r="H80" s="2">
        <f t="shared" si="19"/>
        <v>2279.6110349769451</v>
      </c>
      <c r="I80" s="4">
        <f t="shared" si="16"/>
        <v>0.45364115140496097</v>
      </c>
      <c r="J80" s="6">
        <f t="shared" si="21"/>
        <v>0.46486588103001453</v>
      </c>
      <c r="K80" s="5">
        <f t="shared" si="20"/>
        <v>124.93731266880184</v>
      </c>
      <c r="L80" s="6"/>
      <c r="M80" s="6"/>
    </row>
    <row r="81" spans="1:18" x14ac:dyDescent="0.2">
      <c r="A81" s="1">
        <v>43959</v>
      </c>
      <c r="B81">
        <v>75</v>
      </c>
      <c r="C81">
        <v>167300</v>
      </c>
      <c r="D81">
        <f t="shared" si="15"/>
        <v>1209</v>
      </c>
      <c r="E81" s="3">
        <f t="shared" si="14"/>
        <v>2230.6666666666665</v>
      </c>
      <c r="F81" s="2">
        <f t="shared" si="17"/>
        <v>165115.16616711681</v>
      </c>
      <c r="G81" s="2">
        <f t="shared" si="18"/>
        <v>1092.4169164415973</v>
      </c>
      <c r="H81" s="2">
        <f t="shared" si="19"/>
        <v>2263.2962455401857</v>
      </c>
      <c r="I81" s="4">
        <f t="shared" si="16"/>
        <v>0.4826663405615591</v>
      </c>
      <c r="J81" s="6">
        <f t="shared" si="21"/>
        <v>0.49453470088120072</v>
      </c>
      <c r="K81" s="5">
        <f t="shared" si="20"/>
        <v>58.291541779201225</v>
      </c>
      <c r="L81" s="6"/>
      <c r="M81" s="6"/>
    </row>
    <row r="82" spans="1:18" x14ac:dyDescent="0.2">
      <c r="A82" s="1">
        <v>43960</v>
      </c>
      <c r="B82">
        <v>76</v>
      </c>
      <c r="C82">
        <v>168551</v>
      </c>
      <c r="D82">
        <f t="shared" si="15"/>
        <v>1251</v>
      </c>
      <c r="E82" s="3">
        <f t="shared" si="14"/>
        <v>2217.7763157894738</v>
      </c>
      <c r="F82" s="2">
        <f t="shared" si="17"/>
        <v>166260.4441114112</v>
      </c>
      <c r="G82" s="2">
        <f t="shared" si="18"/>
        <v>1145.2779442943981</v>
      </c>
      <c r="H82" s="2">
        <f t="shared" si="19"/>
        <v>2248.1229356232816</v>
      </c>
      <c r="I82" s="4">
        <f t="shared" si="16"/>
        <v>0.50943741827751743</v>
      </c>
      <c r="J82" s="6">
        <f t="shared" si="21"/>
        <v>0.52187597464730517</v>
      </c>
      <c r="K82" s="5">
        <f t="shared" si="20"/>
        <v>52.861027852800817</v>
      </c>
      <c r="L82" s="6"/>
      <c r="M82" s="6"/>
    </row>
    <row r="83" spans="1:18" x14ac:dyDescent="0.2">
      <c r="A83" s="1">
        <v>43961</v>
      </c>
      <c r="B83">
        <v>77</v>
      </c>
      <c r="C83">
        <v>169218</v>
      </c>
      <c r="D83">
        <f t="shared" si="15"/>
        <v>667</v>
      </c>
      <c r="E83" s="3">
        <f t="shared" si="14"/>
        <v>2197.6363636363635</v>
      </c>
      <c r="F83" s="2">
        <f t="shared" si="17"/>
        <v>167246.29607427414</v>
      </c>
      <c r="G83" s="2">
        <f t="shared" si="18"/>
        <v>985.85196286293217</v>
      </c>
      <c r="H83" s="2">
        <f t="shared" si="19"/>
        <v>2231.2940782943087</v>
      </c>
      <c r="I83" s="4">
        <f t="shared" si="16"/>
        <v>0.44182968639282061</v>
      </c>
      <c r="J83" s="6">
        <f t="shared" si="21"/>
        <v>0.4522707704019725</v>
      </c>
      <c r="K83" s="5">
        <f t="shared" si="20"/>
        <v>-159.42598143146597</v>
      </c>
      <c r="L83" s="6"/>
      <c r="M83" s="6"/>
    </row>
    <row r="84" spans="1:18" x14ac:dyDescent="0.2">
      <c r="A84" s="1">
        <v>43962</v>
      </c>
      <c r="B84">
        <v>78</v>
      </c>
      <c r="C84">
        <v>169575</v>
      </c>
      <c r="D84">
        <f t="shared" si="15"/>
        <v>357</v>
      </c>
      <c r="E84" s="3">
        <f t="shared" si="14"/>
        <v>2174.0384615384614</v>
      </c>
      <c r="F84" s="2">
        <f t="shared" si="17"/>
        <v>168022.53071618275</v>
      </c>
      <c r="G84" s="2">
        <f t="shared" si="18"/>
        <v>776.23464190862148</v>
      </c>
      <c r="H84" s="2">
        <f t="shared" si="19"/>
        <v>2212.2088727090263</v>
      </c>
      <c r="I84" s="4">
        <f t="shared" si="16"/>
        <v>0.35088668682449509</v>
      </c>
      <c r="J84" s="6">
        <f t="shared" si="21"/>
        <v>0.35886536379665346</v>
      </c>
      <c r="K84" s="5">
        <f t="shared" si="20"/>
        <v>-209.61732095431069</v>
      </c>
      <c r="L84" s="6"/>
      <c r="M84" s="6"/>
    </row>
    <row r="85" spans="1:18" x14ac:dyDescent="0.2">
      <c r="A85" s="1">
        <v>43963</v>
      </c>
      <c r="B85">
        <v>79</v>
      </c>
      <c r="C85">
        <v>170508</v>
      </c>
      <c r="D85">
        <f t="shared" si="15"/>
        <v>933</v>
      </c>
      <c r="E85" s="3">
        <f t="shared" si="14"/>
        <v>2158.3291139240505</v>
      </c>
      <c r="F85" s="2">
        <f t="shared" si="17"/>
        <v>168851.02047745517</v>
      </c>
      <c r="G85" s="2">
        <f t="shared" si="18"/>
        <v>828.48976127241428</v>
      </c>
      <c r="H85" s="2">
        <f t="shared" si="19"/>
        <v>2194.2489531140345</v>
      </c>
      <c r="I85" s="4">
        <f t="shared" si="16"/>
        <v>0.37757327403375907</v>
      </c>
      <c r="J85" s="6">
        <f t="shared" si="21"/>
        <v>0.386117853594871</v>
      </c>
      <c r="K85" s="5">
        <f t="shared" si="20"/>
        <v>52.255119363792801</v>
      </c>
      <c r="L85" s="6"/>
      <c r="M85" s="6"/>
    </row>
    <row r="86" spans="1:18" x14ac:dyDescent="0.2">
      <c r="A86" s="1">
        <v>43964</v>
      </c>
      <c r="B86">
        <v>80</v>
      </c>
      <c r="C86">
        <v>171306</v>
      </c>
      <c r="D86">
        <f t="shared" si="15"/>
        <v>798</v>
      </c>
      <c r="E86" s="3">
        <f t="shared" si="14"/>
        <v>2141.3249999999998</v>
      </c>
      <c r="F86" s="2">
        <f t="shared" si="17"/>
        <v>169669.34698497012</v>
      </c>
      <c r="G86" s="2">
        <f t="shared" si="18"/>
        <v>818.32650751494282</v>
      </c>
      <c r="H86" s="2">
        <f t="shared" si="19"/>
        <v>2176.6076354093561</v>
      </c>
      <c r="I86" s="4">
        <f t="shared" si="16"/>
        <v>0.37596418123427172</v>
      </c>
      <c r="J86" s="6">
        <f t="shared" si="21"/>
        <v>0.38436066837047822</v>
      </c>
      <c r="K86" s="5">
        <f t="shared" si="20"/>
        <v>-10.163253757471466</v>
      </c>
      <c r="L86" s="6"/>
      <c r="M86" s="6"/>
    </row>
    <row r="87" spans="1:18" x14ac:dyDescent="0.2">
      <c r="A87" s="1">
        <v>43965</v>
      </c>
      <c r="B87">
        <v>81</v>
      </c>
      <c r="C87">
        <v>172239</v>
      </c>
      <c r="D87">
        <f t="shared" si="15"/>
        <v>933</v>
      </c>
      <c r="E87" s="3">
        <f t="shared" si="14"/>
        <v>2126.4074074074074</v>
      </c>
      <c r="F87" s="2">
        <f t="shared" si="17"/>
        <v>170525.89798998009</v>
      </c>
      <c r="G87" s="2">
        <f t="shared" si="18"/>
        <v>856.55100500996184</v>
      </c>
      <c r="H87" s="2">
        <f t="shared" si="19"/>
        <v>2159.8742260753734</v>
      </c>
      <c r="I87" s="4">
        <f t="shared" si="16"/>
        <v>0.39657448321255662</v>
      </c>
      <c r="J87" s="6">
        <f t="shared" si="21"/>
        <v>0.40536931025229189</v>
      </c>
      <c r="K87" s="5">
        <f t="shared" si="20"/>
        <v>38.224497495019023</v>
      </c>
      <c r="L87" s="6"/>
      <c r="M87" s="6"/>
    </row>
    <row r="88" spans="1:18" x14ac:dyDescent="0.2">
      <c r="A88" s="1">
        <v>43966</v>
      </c>
      <c r="B88">
        <v>82</v>
      </c>
      <c r="C88">
        <v>173152</v>
      </c>
      <c r="D88">
        <f t="shared" si="15"/>
        <v>913</v>
      </c>
      <c r="E88" s="3">
        <f t="shared" si="14"/>
        <v>2111.6097560975609</v>
      </c>
      <c r="F88" s="2">
        <f t="shared" si="17"/>
        <v>171401.2653266534</v>
      </c>
      <c r="G88" s="2">
        <f t="shared" si="18"/>
        <v>875.36733667330793</v>
      </c>
      <c r="H88" s="2">
        <f t="shared" si="19"/>
        <v>2143.7860694161027</v>
      </c>
      <c r="I88" s="4">
        <f t="shared" si="16"/>
        <v>0.40832774741918598</v>
      </c>
      <c r="J88" s="6">
        <f t="shared" si="21"/>
        <v>0.41729611211268425</v>
      </c>
      <c r="K88" s="5">
        <f t="shared" si="20"/>
        <v>18.816331663346091</v>
      </c>
      <c r="L88" s="6"/>
      <c r="M88" s="6"/>
    </row>
    <row r="89" spans="1:18" x14ac:dyDescent="0.2">
      <c r="A89" s="1">
        <v>43967</v>
      </c>
      <c r="B89">
        <v>83</v>
      </c>
      <c r="C89">
        <v>173772</v>
      </c>
      <c r="D89">
        <f t="shared" si="15"/>
        <v>620</v>
      </c>
      <c r="E89" s="3">
        <f t="shared" si="14"/>
        <v>2093.6385542168673</v>
      </c>
      <c r="F89" s="2">
        <f t="shared" si="17"/>
        <v>172191.51021776893</v>
      </c>
      <c r="G89" s="2">
        <f t="shared" si="18"/>
        <v>790.24489111553862</v>
      </c>
      <c r="H89" s="2">
        <f t="shared" si="19"/>
        <v>2127.0702310163574</v>
      </c>
      <c r="I89" s="4">
        <f t="shared" si="16"/>
        <v>0.37151800612523428</v>
      </c>
      <c r="J89" s="6">
        <f t="shared" si="21"/>
        <v>0.37949111947263087</v>
      </c>
      <c r="K89" s="5">
        <f t="shared" si="20"/>
        <v>-85.122445557769311</v>
      </c>
      <c r="L89" s="6"/>
      <c r="M89" s="6"/>
    </row>
    <row r="90" spans="1:18" x14ac:dyDescent="0.2">
      <c r="A90" s="1">
        <v>43968</v>
      </c>
      <c r="B90">
        <v>84</v>
      </c>
      <c r="C90">
        <v>174355</v>
      </c>
      <c r="D90">
        <f t="shared" si="15"/>
        <v>583</v>
      </c>
      <c r="E90" s="3">
        <f t="shared" si="14"/>
        <v>2075.6547619047619</v>
      </c>
      <c r="F90" s="2">
        <f t="shared" si="17"/>
        <v>172912.67347851262</v>
      </c>
      <c r="G90" s="2">
        <f t="shared" si="18"/>
        <v>721.16326074369238</v>
      </c>
      <c r="H90" s="2">
        <f t="shared" si="19"/>
        <v>2109.9317413124922</v>
      </c>
      <c r="I90" s="4">
        <f t="shared" si="16"/>
        <v>0.34179459298294151</v>
      </c>
      <c r="J90" s="6">
        <f t="shared" si="21"/>
        <v>0.34897943935153208</v>
      </c>
      <c r="K90" s="5">
        <f t="shared" si="20"/>
        <v>-69.081630371846245</v>
      </c>
      <c r="L90" s="6"/>
      <c r="M90" s="6"/>
    </row>
    <row r="91" spans="1:18" x14ac:dyDescent="0.2">
      <c r="A91" s="1">
        <v>43969</v>
      </c>
      <c r="B91">
        <v>85</v>
      </c>
      <c r="C91">
        <v>174697</v>
      </c>
      <c r="D91">
        <f t="shared" si="15"/>
        <v>342</v>
      </c>
      <c r="E91" s="3">
        <f t="shared" si="14"/>
        <v>2055.258823529412</v>
      </c>
      <c r="F91" s="2">
        <f t="shared" si="17"/>
        <v>173507.44898567509</v>
      </c>
      <c r="G91" s="2">
        <f t="shared" si="18"/>
        <v>594.77550716246162</v>
      </c>
      <c r="H91" s="2">
        <f t="shared" si="19"/>
        <v>2091.7074353847988</v>
      </c>
      <c r="I91" s="4">
        <f t="shared" si="16"/>
        <v>0.28434928188369918</v>
      </c>
      <c r="J91" s="6">
        <f t="shared" si="21"/>
        <v>0.29015941682443352</v>
      </c>
      <c r="K91" s="5">
        <f t="shared" si="20"/>
        <v>-126.38775358123075</v>
      </c>
      <c r="L91" s="6"/>
      <c r="M91" s="6"/>
      <c r="Q91" s="13"/>
      <c r="R91" s="12"/>
    </row>
    <row r="92" spans="1:18" x14ac:dyDescent="0.2">
      <c r="A92" s="1">
        <v>43970</v>
      </c>
      <c r="B92">
        <v>86</v>
      </c>
      <c r="C92">
        <v>175210</v>
      </c>
      <c r="D92">
        <f t="shared" si="15"/>
        <v>513</v>
      </c>
      <c r="E92" s="3">
        <f t="shared" si="14"/>
        <v>2037.3255813953488</v>
      </c>
      <c r="F92" s="2">
        <f t="shared" si="17"/>
        <v>174074.96599045006</v>
      </c>
      <c r="G92" s="2">
        <f t="shared" si="18"/>
        <v>567.51700477497445</v>
      </c>
      <c r="H92" s="2">
        <f t="shared" si="19"/>
        <v>2073.5801507216488</v>
      </c>
      <c r="I92" s="4">
        <f t="shared" si="16"/>
        <v>0.27368944700665021</v>
      </c>
      <c r="J92" s="6">
        <f t="shared" si="21"/>
        <v>0.27920114377243704</v>
      </c>
      <c r="K92" s="5">
        <f t="shared" si="20"/>
        <v>-27.258502387487169</v>
      </c>
      <c r="L92" s="6"/>
      <c r="M92" s="6"/>
      <c r="Q92" s="13"/>
      <c r="R92" s="12"/>
    </row>
    <row r="93" spans="1:18" x14ac:dyDescent="0.2">
      <c r="A93" s="1">
        <v>43971</v>
      </c>
      <c r="B93">
        <v>87</v>
      </c>
      <c r="C93">
        <v>176007</v>
      </c>
      <c r="D93">
        <f t="shared" si="15"/>
        <v>797</v>
      </c>
      <c r="E93" s="3">
        <f t="shared" si="14"/>
        <v>2023.0689655172414</v>
      </c>
      <c r="F93" s="2">
        <f t="shared" si="17"/>
        <v>174718.97732696671</v>
      </c>
      <c r="G93" s="2">
        <f t="shared" si="18"/>
        <v>644.01133651664964</v>
      </c>
      <c r="H93" s="2">
        <f t="shared" si="19"/>
        <v>2056.7430889868465</v>
      </c>
      <c r="I93" s="4">
        <f t="shared" si="16"/>
        <v>0.31312191588979166</v>
      </c>
      <c r="J93" s="6">
        <f t="shared" si="21"/>
        <v>0.31942630699865304</v>
      </c>
      <c r="K93" s="5">
        <f t="shared" si="20"/>
        <v>76.494331741675182</v>
      </c>
      <c r="L93" s="6"/>
      <c r="M93" s="6"/>
      <c r="Q93" s="13"/>
      <c r="R93" s="12"/>
    </row>
    <row r="94" spans="1:18" x14ac:dyDescent="0.2">
      <c r="A94" s="1">
        <v>43972</v>
      </c>
      <c r="B94">
        <v>88</v>
      </c>
      <c r="C94">
        <v>176752</v>
      </c>
      <c r="D94">
        <f t="shared" si="15"/>
        <v>745</v>
      </c>
      <c r="E94" s="3">
        <f t="shared" si="14"/>
        <v>2008.5454545454545</v>
      </c>
      <c r="F94" s="2">
        <f t="shared" si="17"/>
        <v>175396.65155131114</v>
      </c>
      <c r="G94" s="2">
        <f t="shared" si="18"/>
        <v>677.67422434443313</v>
      </c>
      <c r="H94" s="2">
        <f t="shared" si="19"/>
        <v>2040.6772108397158</v>
      </c>
      <c r="I94" s="4">
        <f t="shared" si="16"/>
        <v>0.33208300692767467</v>
      </c>
      <c r="J94" s="6">
        <f t="shared" si="21"/>
        <v>0.33872520812690105</v>
      </c>
      <c r="K94" s="5">
        <f t="shared" si="20"/>
        <v>33.662887827783493</v>
      </c>
      <c r="L94" s="6"/>
      <c r="M94" s="6"/>
      <c r="Q94" s="13"/>
      <c r="R94" s="12"/>
    </row>
    <row r="95" spans="1:18" x14ac:dyDescent="0.2">
      <c r="A95" s="1">
        <v>43973</v>
      </c>
      <c r="B95">
        <v>89</v>
      </c>
      <c r="C95">
        <v>177212</v>
      </c>
      <c r="D95">
        <f t="shared" si="15"/>
        <v>460</v>
      </c>
      <c r="E95" s="3">
        <f t="shared" si="14"/>
        <v>1991.1460674157304</v>
      </c>
      <c r="F95" s="2">
        <f t="shared" si="17"/>
        <v>176001.7677008741</v>
      </c>
      <c r="G95" s="2">
        <f t="shared" si="18"/>
        <v>605.11614956295546</v>
      </c>
      <c r="H95" s="2">
        <f t="shared" si="19"/>
        <v>2024.1668296983873</v>
      </c>
      <c r="I95" s="4">
        <f t="shared" si="16"/>
        <v>0.29894578879801192</v>
      </c>
      <c r="J95" s="6">
        <f t="shared" si="21"/>
        <v>0.30479806568446466</v>
      </c>
      <c r="K95" s="5">
        <f t="shared" si="20"/>
        <v>-72.558074781477671</v>
      </c>
      <c r="L95" s="6"/>
      <c r="M95" s="6"/>
      <c r="Q95" s="13"/>
      <c r="R95" s="12"/>
    </row>
    <row r="96" spans="1:18" x14ac:dyDescent="0.2">
      <c r="A96" s="1">
        <v>43974</v>
      </c>
      <c r="B96">
        <v>90</v>
      </c>
      <c r="C96">
        <v>177850</v>
      </c>
      <c r="D96">
        <f t="shared" si="15"/>
        <v>638</v>
      </c>
      <c r="E96" s="3">
        <f t="shared" si="14"/>
        <v>1976.1111111111111</v>
      </c>
      <c r="F96" s="2">
        <f t="shared" si="17"/>
        <v>176617.84513391607</v>
      </c>
      <c r="G96" s="2">
        <f t="shared" si="18"/>
        <v>616.07743304197027</v>
      </c>
      <c r="H96" s="2">
        <f t="shared" si="19"/>
        <v>2008.148256835962</v>
      </c>
      <c r="I96" s="4">
        <f t="shared" si="16"/>
        <v>0.30678881947325032</v>
      </c>
      <c r="J96" s="6">
        <f t="shared" si="21"/>
        <v>0.31273887356396002</v>
      </c>
      <c r="K96" s="5">
        <f t="shared" si="20"/>
        <v>10.96128347901481</v>
      </c>
      <c r="L96" s="6"/>
      <c r="M96" s="6"/>
      <c r="Q96" s="12"/>
      <c r="R96" s="12"/>
    </row>
    <row r="97" spans="1:18" x14ac:dyDescent="0.2">
      <c r="A97" s="1">
        <v>43975</v>
      </c>
      <c r="B97">
        <v>91</v>
      </c>
      <c r="C97">
        <v>178281</v>
      </c>
      <c r="D97">
        <f t="shared" si="15"/>
        <v>431</v>
      </c>
      <c r="E97" s="3">
        <f t="shared" si="14"/>
        <v>1959.131868131868</v>
      </c>
      <c r="F97" s="2">
        <f t="shared" si="17"/>
        <v>177172.23008927738</v>
      </c>
      <c r="G97" s="2">
        <f t="shared" si="18"/>
        <v>554.38495536131347</v>
      </c>
      <c r="H97" s="2">
        <f t="shared" si="19"/>
        <v>1991.8094606012639</v>
      </c>
      <c r="I97" s="4">
        <f t="shared" si="16"/>
        <v>0.27833232361189925</v>
      </c>
      <c r="J97" s="6">
        <f t="shared" si="21"/>
        <v>0.28362490625858866</v>
      </c>
      <c r="K97" s="5">
        <f t="shared" si="20"/>
        <v>-61.692477680656793</v>
      </c>
      <c r="L97" s="6"/>
      <c r="M97" s="6"/>
      <c r="Q97" s="12"/>
      <c r="R97" s="12"/>
    </row>
    <row r="98" spans="1:18" x14ac:dyDescent="0.2">
      <c r="A98" s="1">
        <v>43976</v>
      </c>
      <c r="B98">
        <v>92</v>
      </c>
      <c r="C98">
        <v>178570</v>
      </c>
      <c r="D98">
        <f t="shared" si="15"/>
        <v>289</v>
      </c>
      <c r="E98" s="3">
        <f t="shared" si="14"/>
        <v>1940.9782608695652</v>
      </c>
      <c r="F98" s="2">
        <f t="shared" si="17"/>
        <v>177638.15339285159</v>
      </c>
      <c r="G98" s="2">
        <f t="shared" si="18"/>
        <v>465.923303574209</v>
      </c>
      <c r="H98" s="2">
        <f t="shared" si="19"/>
        <v>1974.8657273573644</v>
      </c>
      <c r="I98" s="4">
        <f t="shared" si="16"/>
        <v>0.23592657319425811</v>
      </c>
      <c r="J98" s="6">
        <f t="shared" si="21"/>
        <v>0.24030853809095046</v>
      </c>
      <c r="K98" s="5">
        <f t="shared" si="20"/>
        <v>-88.461651787104472</v>
      </c>
      <c r="L98" s="6"/>
      <c r="M98" s="6"/>
      <c r="Q98" s="12"/>
      <c r="R98" s="12"/>
    </row>
    <row r="99" spans="1:18" x14ac:dyDescent="0.2">
      <c r="A99" s="1">
        <v>43977</v>
      </c>
      <c r="B99">
        <v>93</v>
      </c>
      <c r="C99">
        <v>179002</v>
      </c>
      <c r="D99">
        <f t="shared" si="15"/>
        <v>432</v>
      </c>
      <c r="E99" s="3">
        <f t="shared" si="14"/>
        <v>1924.752688172043</v>
      </c>
      <c r="F99" s="2">
        <f t="shared" si="17"/>
        <v>178092.76892856773</v>
      </c>
      <c r="G99" s="2">
        <f t="shared" si="18"/>
        <v>454.61553571613933</v>
      </c>
      <c r="H99" s="2">
        <f t="shared" si="19"/>
        <v>1958.1613809622572</v>
      </c>
      <c r="I99" s="4">
        <f t="shared" si="16"/>
        <v>0.23216448865554554</v>
      </c>
      <c r="J99" s="6">
        <f t="shared" si="21"/>
        <v>0.23642553635383884</v>
      </c>
      <c r="K99" s="5">
        <f t="shared" si="20"/>
        <v>-11.307767858069667</v>
      </c>
      <c r="L99" s="6"/>
      <c r="M99" s="6"/>
      <c r="Q99" s="12"/>
      <c r="R99" s="12"/>
    </row>
    <row r="100" spans="1:18" x14ac:dyDescent="0.2">
      <c r="A100" s="1">
        <v>43978</v>
      </c>
      <c r="B100">
        <v>94</v>
      </c>
      <c r="C100">
        <v>179364</v>
      </c>
      <c r="D100">
        <f t="shared" si="15"/>
        <v>362</v>
      </c>
      <c r="E100" s="3">
        <f t="shared" si="14"/>
        <v>1908.127659574468</v>
      </c>
      <c r="F100" s="2">
        <f t="shared" si="17"/>
        <v>178516.51261904516</v>
      </c>
      <c r="G100" s="2">
        <f t="shared" si="18"/>
        <v>423.74369047742624</v>
      </c>
      <c r="H100" s="2">
        <f t="shared" si="19"/>
        <v>1941.4834738329942</v>
      </c>
      <c r="I100" s="4">
        <f t="shared" si="16"/>
        <v>0.21825768603677362</v>
      </c>
      <c r="J100" s="6">
        <f t="shared" si="21"/>
        <v>0.22220417195927128</v>
      </c>
      <c r="K100" s="5">
        <f t="shared" si="20"/>
        <v>-30.871845238713092</v>
      </c>
      <c r="L100" s="6"/>
      <c r="M100" s="6"/>
      <c r="Q100" s="12"/>
      <c r="R100" s="12"/>
    </row>
    <row r="101" spans="1:18" x14ac:dyDescent="0.2">
      <c r="A101" s="1">
        <v>43979</v>
      </c>
      <c r="B101">
        <v>95</v>
      </c>
      <c r="C101">
        <v>179717</v>
      </c>
      <c r="D101">
        <f t="shared" si="15"/>
        <v>353</v>
      </c>
      <c r="E101" s="3">
        <f t="shared" si="14"/>
        <v>1891.7578947368422</v>
      </c>
      <c r="F101" s="2">
        <f t="shared" si="17"/>
        <v>178916.67507936343</v>
      </c>
      <c r="G101" s="2">
        <f t="shared" si="18"/>
        <v>400.16246031828416</v>
      </c>
      <c r="H101" s="2">
        <f t="shared" si="19"/>
        <v>1924.9082808009434</v>
      </c>
      <c r="I101" s="4">
        <f t="shared" si="16"/>
        <v>0.20788650779338891</v>
      </c>
      <c r="J101" s="6">
        <f t="shared" si="21"/>
        <v>0.21159396385980891</v>
      </c>
      <c r="K101" s="5">
        <f t="shared" si="20"/>
        <v>-23.581230159142081</v>
      </c>
      <c r="L101" s="6"/>
      <c r="M101" s="6"/>
      <c r="Q101" s="12"/>
      <c r="R101" s="12"/>
    </row>
    <row r="102" spans="1:18" x14ac:dyDescent="0.2">
      <c r="A102" s="1">
        <v>43980</v>
      </c>
      <c r="B102">
        <v>96</v>
      </c>
      <c r="C102">
        <v>180458</v>
      </c>
      <c r="D102">
        <f t="shared" si="15"/>
        <v>741</v>
      </c>
      <c r="E102" s="3">
        <f t="shared" si="14"/>
        <v>1879.7708333333333</v>
      </c>
      <c r="F102" s="2">
        <f t="shared" si="17"/>
        <v>179430.45005290894</v>
      </c>
      <c r="G102" s="2">
        <f t="shared" si="18"/>
        <v>513.77497354552281</v>
      </c>
      <c r="H102" s="2">
        <f t="shared" si="19"/>
        <v>1909.8624649784067</v>
      </c>
      <c r="I102" s="4">
        <f t="shared" si="16"/>
        <v>0.26901150369030979</v>
      </c>
      <c r="J102" s="6">
        <f t="shared" si="21"/>
        <v>0.27384346926453323</v>
      </c>
      <c r="K102" s="5">
        <f t="shared" si="20"/>
        <v>113.61251322723865</v>
      </c>
      <c r="L102" s="6"/>
      <c r="M102" s="6"/>
      <c r="Q102" s="12"/>
      <c r="R102" s="12"/>
    </row>
    <row r="103" spans="1:18" x14ac:dyDescent="0.2">
      <c r="A103" s="1">
        <v>43981</v>
      </c>
      <c r="B103">
        <v>97</v>
      </c>
      <c r="C103">
        <v>181196</v>
      </c>
      <c r="D103">
        <f t="shared" si="15"/>
        <v>738</v>
      </c>
      <c r="E103" s="3">
        <f t="shared" ref="E103:E109" si="22">C103/B103</f>
        <v>1868</v>
      </c>
      <c r="F103" s="2">
        <f t="shared" si="17"/>
        <v>180018.96670193929</v>
      </c>
      <c r="G103" s="2">
        <f t="shared" si="18"/>
        <v>588.5166490303485</v>
      </c>
      <c r="H103" s="2">
        <f t="shared" si="19"/>
        <v>1895.9083099856045</v>
      </c>
      <c r="I103" s="4">
        <f t="shared" si="16"/>
        <v>0.31041408802877024</v>
      </c>
      <c r="J103" s="6">
        <f t="shared" si="21"/>
        <v>0.31599359455999471</v>
      </c>
      <c r="K103" s="5">
        <f t="shared" si="20"/>
        <v>74.741675484825691</v>
      </c>
      <c r="L103" s="6"/>
      <c r="M103" s="6"/>
      <c r="Q103" s="12"/>
      <c r="R103" s="12"/>
    </row>
    <row r="104" spans="1:18" x14ac:dyDescent="0.2">
      <c r="A104" s="1">
        <v>43982</v>
      </c>
      <c r="B104">
        <v>98</v>
      </c>
      <c r="C104">
        <v>181482</v>
      </c>
      <c r="D104">
        <f t="shared" si="15"/>
        <v>286</v>
      </c>
      <c r="E104" s="3">
        <f t="shared" si="22"/>
        <v>1851.8571428571429</v>
      </c>
      <c r="F104" s="2">
        <f t="shared" si="17"/>
        <v>180506.64446795953</v>
      </c>
      <c r="G104" s="2">
        <f t="shared" si="18"/>
        <v>487.67776602023235</v>
      </c>
      <c r="H104" s="2">
        <f t="shared" si="19"/>
        <v>1881.2245876094507</v>
      </c>
      <c r="I104" s="4">
        <f t="shared" si="16"/>
        <v>0.25923420798999047</v>
      </c>
      <c r="J104" s="6">
        <f t="shared" si="21"/>
        <v>0.26377367218200487</v>
      </c>
      <c r="K104" s="5">
        <f t="shared" si="20"/>
        <v>-100.83888301011615</v>
      </c>
      <c r="L104" s="6"/>
      <c r="M104" s="6"/>
      <c r="Q104" s="14"/>
      <c r="R104" s="12"/>
    </row>
    <row r="105" spans="1:18" x14ac:dyDescent="0.2">
      <c r="A105" s="1">
        <v>43983</v>
      </c>
      <c r="B105">
        <v>99</v>
      </c>
      <c r="C105">
        <v>181815</v>
      </c>
      <c r="D105">
        <f t="shared" si="15"/>
        <v>333</v>
      </c>
      <c r="E105" s="3">
        <f t="shared" si="22"/>
        <v>1836.5151515151515</v>
      </c>
      <c r="F105" s="2">
        <f t="shared" si="17"/>
        <v>180942.76297863969</v>
      </c>
      <c r="G105" s="2">
        <f t="shared" si="18"/>
        <v>436.11851068015488</v>
      </c>
      <c r="H105" s="2">
        <f t="shared" si="19"/>
        <v>1866.3214422446842</v>
      </c>
      <c r="I105" s="4">
        <f t="shared" si="16"/>
        <v>0.23367813325641335</v>
      </c>
      <c r="J105" s="6">
        <f t="shared" si="21"/>
        <v>0.23769674215521872</v>
      </c>
      <c r="K105" s="5">
        <f t="shared" si="20"/>
        <v>-51.55925534007747</v>
      </c>
      <c r="L105" s="6"/>
      <c r="M105" s="6"/>
      <c r="Q105" s="14"/>
      <c r="R105" s="12"/>
    </row>
    <row r="106" spans="1:18" x14ac:dyDescent="0.2">
      <c r="A106" s="1">
        <v>43984</v>
      </c>
      <c r="B106">
        <v>100</v>
      </c>
      <c r="C106">
        <v>182028</v>
      </c>
      <c r="D106">
        <f t="shared" si="15"/>
        <v>213</v>
      </c>
      <c r="E106" s="3">
        <f t="shared" si="22"/>
        <v>1820.28</v>
      </c>
      <c r="F106" s="2">
        <f t="shared" si="17"/>
        <v>181304.50865242645</v>
      </c>
      <c r="G106" s="2">
        <f t="shared" si="18"/>
        <v>361.74567378676994</v>
      </c>
      <c r="H106" s="2">
        <f t="shared" si="19"/>
        <v>1850.9742948297894</v>
      </c>
      <c r="I106" s="4">
        <f t="shared" si="16"/>
        <v>0.19543527686862616</v>
      </c>
      <c r="J106" s="6">
        <f t="shared" si="21"/>
        <v>0.19872444797011948</v>
      </c>
      <c r="K106" s="5">
        <f t="shared" si="20"/>
        <v>-74.372836893384942</v>
      </c>
      <c r="L106" s="6"/>
      <c r="M106" s="6"/>
      <c r="Q106" s="14"/>
      <c r="R106" s="12"/>
    </row>
    <row r="107" spans="1:18" x14ac:dyDescent="0.2">
      <c r="A107" s="1">
        <v>43985</v>
      </c>
      <c r="B107">
        <v>101</v>
      </c>
      <c r="C107">
        <v>182370</v>
      </c>
      <c r="D107">
        <f t="shared" si="15"/>
        <v>342</v>
      </c>
      <c r="E107" s="3">
        <f t="shared" si="22"/>
        <v>1805.6435643564357</v>
      </c>
      <c r="F107" s="2">
        <f t="shared" si="17"/>
        <v>181659.67243495098</v>
      </c>
      <c r="G107" s="2">
        <f t="shared" si="18"/>
        <v>355.16378252451329</v>
      </c>
      <c r="H107" s="2">
        <f t="shared" si="19"/>
        <v>1835.8640513386715</v>
      </c>
      <c r="I107" s="4">
        <f t="shared" ref="I107:I109" si="23">+G107/H107</f>
        <v>0.1934586508546402</v>
      </c>
      <c r="J107" s="6">
        <f t="shared" si="21"/>
        <v>0.19668034480307167</v>
      </c>
      <c r="K107" s="5">
        <f t="shared" si="20"/>
        <v>-6.5818912622566472</v>
      </c>
      <c r="L107" s="6"/>
      <c r="M107" s="6"/>
      <c r="Q107" s="14"/>
      <c r="R107" s="12"/>
    </row>
    <row r="108" spans="1:18" x14ac:dyDescent="0.2">
      <c r="A108" s="1">
        <v>43986</v>
      </c>
      <c r="B108">
        <v>102</v>
      </c>
      <c r="C108">
        <v>182764</v>
      </c>
      <c r="D108">
        <f t="shared" si="15"/>
        <v>394</v>
      </c>
      <c r="E108" s="3">
        <f t="shared" si="22"/>
        <v>1791.8039215686274</v>
      </c>
      <c r="F108" s="2">
        <f t="shared" ref="F108:F127" si="24">((C108-F107)*$C$137)+F107</f>
        <v>182027.78162330066</v>
      </c>
      <c r="G108" s="2">
        <f t="shared" ref="G108:G127" si="25">((D108-G107)*$C$137)+G107</f>
        <v>368.10918834967555</v>
      </c>
      <c r="H108" s="2">
        <f t="shared" ref="H108:H127" si="26">((E108-H107)*$C$137)+H107</f>
        <v>1821.1773414153236</v>
      </c>
      <c r="I108" s="4">
        <f t="shared" si="23"/>
        <v>0.2021270416551528</v>
      </c>
      <c r="J108" s="6">
        <f t="shared" si="21"/>
        <v>0.20546808640535932</v>
      </c>
      <c r="K108" s="5">
        <f t="shared" si="20"/>
        <v>12.945405825162254</v>
      </c>
      <c r="L108" s="6"/>
      <c r="M108" s="6"/>
      <c r="Q108" s="14"/>
      <c r="R108" s="12"/>
    </row>
    <row r="109" spans="1:18" x14ac:dyDescent="0.2">
      <c r="A109" s="1">
        <v>43987</v>
      </c>
      <c r="B109">
        <v>103</v>
      </c>
      <c r="C109">
        <v>183271</v>
      </c>
      <c r="D109">
        <f t="shared" si="15"/>
        <v>507</v>
      </c>
      <c r="E109" s="3">
        <f t="shared" si="22"/>
        <v>1779.3300970873786</v>
      </c>
      <c r="F109" s="2">
        <f t="shared" si="24"/>
        <v>182442.18774886712</v>
      </c>
      <c r="G109" s="2">
        <f t="shared" si="25"/>
        <v>414.40612556645038</v>
      </c>
      <c r="H109" s="2">
        <f t="shared" si="26"/>
        <v>1807.2282599726752</v>
      </c>
      <c r="I109" s="4">
        <f t="shared" si="23"/>
        <v>0.22930480600868652</v>
      </c>
      <c r="J109" s="6">
        <f t="shared" si="21"/>
        <v>0.23308712069601559</v>
      </c>
      <c r="K109" s="5">
        <f t="shared" si="20"/>
        <v>46.296937216774836</v>
      </c>
      <c r="L109" s="6"/>
      <c r="M109" s="6"/>
      <c r="Q109" s="14"/>
      <c r="R109" s="12"/>
    </row>
    <row r="110" spans="1:18" x14ac:dyDescent="0.2">
      <c r="A110" s="1">
        <v>43988</v>
      </c>
      <c r="B110">
        <v>104</v>
      </c>
      <c r="C110">
        <v>183678</v>
      </c>
      <c r="D110">
        <f t="shared" ref="D110:D125" si="27">C110-C109</f>
        <v>407</v>
      </c>
      <c r="E110" s="3">
        <f t="shared" ref="E110:E125" si="28">C110/B110</f>
        <v>1766.1346153846155</v>
      </c>
      <c r="F110" s="2">
        <f t="shared" si="24"/>
        <v>182854.12516591142</v>
      </c>
      <c r="G110" s="2">
        <f t="shared" si="25"/>
        <v>411.93741704430028</v>
      </c>
      <c r="H110" s="2">
        <f t="shared" si="26"/>
        <v>1793.530378443322</v>
      </c>
      <c r="I110" s="4">
        <f t="shared" ref="I110:I125" si="29">+G110/H110</f>
        <v>0.22967964300768495</v>
      </c>
      <c r="J110" s="6">
        <f t="shared" ref="J110:J125" si="30">((F110-F109)*(B110+B109))/((F110+F109)*(B110-B109))</f>
        <v>0.23342980017447978</v>
      </c>
      <c r="K110" s="5">
        <f t="shared" ref="K110:K125" si="31">+G110-G109</f>
        <v>-2.4687085221501093</v>
      </c>
      <c r="L110" s="6"/>
      <c r="M110" s="6"/>
      <c r="Q110" s="14"/>
      <c r="R110" s="12"/>
    </row>
    <row r="111" spans="1:18" x14ac:dyDescent="0.2">
      <c r="A111" s="1">
        <v>43989</v>
      </c>
      <c r="B111">
        <v>105</v>
      </c>
      <c r="C111">
        <v>183979</v>
      </c>
      <c r="D111">
        <f t="shared" si="27"/>
        <v>301</v>
      </c>
      <c r="E111" s="3">
        <f t="shared" si="28"/>
        <v>1752.1809523809525</v>
      </c>
      <c r="F111" s="2">
        <f t="shared" si="24"/>
        <v>183229.08344394094</v>
      </c>
      <c r="G111" s="2">
        <f t="shared" si="25"/>
        <v>374.95827802953352</v>
      </c>
      <c r="H111" s="2">
        <f t="shared" si="26"/>
        <v>1779.7472364225321</v>
      </c>
      <c r="I111" s="4">
        <f t="shared" si="29"/>
        <v>0.21068063506772836</v>
      </c>
      <c r="J111" s="6">
        <f t="shared" si="30"/>
        <v>0.21406685219394123</v>
      </c>
      <c r="K111" s="5">
        <f t="shared" si="31"/>
        <v>-36.979139014766758</v>
      </c>
      <c r="L111" s="6"/>
      <c r="M111" s="6"/>
      <c r="Q111" s="14"/>
      <c r="R111" s="12"/>
    </row>
    <row r="112" spans="1:18" x14ac:dyDescent="0.2">
      <c r="A112" s="1">
        <v>43990</v>
      </c>
      <c r="B112">
        <v>106</v>
      </c>
      <c r="C112">
        <v>184193</v>
      </c>
      <c r="D112">
        <f t="shared" si="27"/>
        <v>214</v>
      </c>
      <c r="E112" s="3">
        <f t="shared" si="28"/>
        <v>1737.6698113207547</v>
      </c>
      <c r="F112" s="2">
        <f t="shared" si="24"/>
        <v>183550.3889626273</v>
      </c>
      <c r="G112" s="2">
        <f t="shared" si="25"/>
        <v>321.3055186863557</v>
      </c>
      <c r="H112" s="2">
        <f t="shared" si="26"/>
        <v>1765.721428055273</v>
      </c>
      <c r="I112" s="4">
        <f t="shared" si="29"/>
        <v>0.1819684088221292</v>
      </c>
      <c r="J112" s="6">
        <f t="shared" si="30"/>
        <v>0.18483985485336207</v>
      </c>
      <c r="K112" s="5">
        <f t="shared" si="31"/>
        <v>-53.65275934317782</v>
      </c>
      <c r="L112" s="6"/>
      <c r="M112" s="6"/>
      <c r="Q112" s="14"/>
      <c r="R112" s="12"/>
    </row>
    <row r="113" spans="1:18" x14ac:dyDescent="0.2">
      <c r="A113" s="1">
        <v>43991</v>
      </c>
      <c r="B113">
        <v>107</v>
      </c>
      <c r="C113">
        <v>184543</v>
      </c>
      <c r="D113">
        <f t="shared" si="27"/>
        <v>350</v>
      </c>
      <c r="E113" s="3">
        <f t="shared" si="28"/>
        <v>1724.7009345794393</v>
      </c>
      <c r="F113" s="2">
        <f t="shared" si="24"/>
        <v>183881.2593084182</v>
      </c>
      <c r="G113" s="2">
        <f t="shared" si="25"/>
        <v>330.8703457909038</v>
      </c>
      <c r="H113" s="2">
        <f t="shared" si="26"/>
        <v>1752.047930229995</v>
      </c>
      <c r="I113" s="4">
        <f t="shared" si="29"/>
        <v>0.18884777070423511</v>
      </c>
      <c r="J113" s="6">
        <f t="shared" si="30"/>
        <v>0.19180542553991867</v>
      </c>
      <c r="K113" s="5">
        <f t="shared" si="31"/>
        <v>9.564827104548101</v>
      </c>
      <c r="L113" s="6"/>
      <c r="M113" s="6"/>
      <c r="Q113" s="14"/>
      <c r="R113" s="12"/>
    </row>
    <row r="114" spans="1:18" x14ac:dyDescent="0.2">
      <c r="A114" s="1">
        <v>43992</v>
      </c>
      <c r="B114">
        <v>108</v>
      </c>
      <c r="C114">
        <v>184861</v>
      </c>
      <c r="D114">
        <f t="shared" si="27"/>
        <v>318</v>
      </c>
      <c r="E114" s="3">
        <f t="shared" si="28"/>
        <v>1711.6759259259259</v>
      </c>
      <c r="F114" s="2">
        <f t="shared" si="24"/>
        <v>184207.83953894547</v>
      </c>
      <c r="G114" s="2">
        <f t="shared" si="25"/>
        <v>326.58023052726918</v>
      </c>
      <c r="H114" s="2">
        <f t="shared" si="26"/>
        <v>1738.590595461972</v>
      </c>
      <c r="I114" s="4">
        <f t="shared" si="29"/>
        <v>0.18784194012075134</v>
      </c>
      <c r="J114" s="6">
        <f t="shared" si="30"/>
        <v>0.19075476503714223</v>
      </c>
      <c r="K114" s="5">
        <f t="shared" si="31"/>
        <v>-4.2901152636346183</v>
      </c>
      <c r="L114" s="6"/>
      <c r="M114" s="6"/>
      <c r="Q114" s="14"/>
      <c r="R114" s="12"/>
    </row>
    <row r="115" spans="1:18" x14ac:dyDescent="0.2">
      <c r="A115" s="1">
        <v>43993</v>
      </c>
      <c r="B115">
        <v>109</v>
      </c>
      <c r="C115">
        <v>185416</v>
      </c>
      <c r="D115">
        <f t="shared" si="27"/>
        <v>555</v>
      </c>
      <c r="E115" s="3">
        <f t="shared" si="28"/>
        <v>1701.0642201834862</v>
      </c>
      <c r="F115" s="2">
        <f t="shared" si="24"/>
        <v>184610.55969263031</v>
      </c>
      <c r="G115" s="2">
        <f t="shared" si="25"/>
        <v>402.72015368484608</v>
      </c>
      <c r="H115" s="2">
        <f t="shared" si="26"/>
        <v>1726.0818037024767</v>
      </c>
      <c r="I115" s="4">
        <f t="shared" si="29"/>
        <v>0.233314639445827</v>
      </c>
      <c r="J115" s="6">
        <f t="shared" si="30"/>
        <v>0.23694662069920244</v>
      </c>
      <c r="K115" s="5">
        <f t="shared" si="31"/>
        <v>76.139923157576902</v>
      </c>
      <c r="L115" s="6"/>
      <c r="M115" s="6"/>
      <c r="Q115" s="14"/>
      <c r="R115" s="12"/>
    </row>
    <row r="116" spans="1:18" x14ac:dyDescent="0.2">
      <c r="A116" s="1">
        <v>43994</v>
      </c>
      <c r="B116">
        <v>110</v>
      </c>
      <c r="C116">
        <v>185674</v>
      </c>
      <c r="D116">
        <f t="shared" si="27"/>
        <v>258</v>
      </c>
      <c r="E116" s="3">
        <f t="shared" si="28"/>
        <v>1687.9454545454546</v>
      </c>
      <c r="F116" s="2">
        <f t="shared" si="24"/>
        <v>184965.03979508686</v>
      </c>
      <c r="G116" s="2">
        <f t="shared" si="25"/>
        <v>354.48010245656405</v>
      </c>
      <c r="H116" s="2">
        <f t="shared" si="26"/>
        <v>1713.3696873168026</v>
      </c>
      <c r="I116" s="4">
        <f t="shared" si="29"/>
        <v>0.20689061157122046</v>
      </c>
      <c r="J116" s="6">
        <f t="shared" si="30"/>
        <v>0.21005483734746727</v>
      </c>
      <c r="K116" s="5">
        <f t="shared" si="31"/>
        <v>-48.240051228282027</v>
      </c>
      <c r="L116" s="6"/>
      <c r="M116" s="6"/>
      <c r="Q116" s="14"/>
      <c r="R116" s="12"/>
    </row>
    <row r="117" spans="1:18" x14ac:dyDescent="0.2">
      <c r="A117" s="1">
        <v>43995</v>
      </c>
      <c r="B117">
        <v>111</v>
      </c>
      <c r="C117">
        <v>186022</v>
      </c>
      <c r="D117">
        <f t="shared" si="27"/>
        <v>348</v>
      </c>
      <c r="E117" s="3">
        <f t="shared" si="28"/>
        <v>1675.8738738738739</v>
      </c>
      <c r="F117" s="2">
        <f t="shared" si="24"/>
        <v>185317.35986339123</v>
      </c>
      <c r="G117" s="2">
        <f t="shared" si="25"/>
        <v>352.32006830437604</v>
      </c>
      <c r="H117" s="2">
        <f t="shared" si="26"/>
        <v>1700.8710828358264</v>
      </c>
      <c r="I117" s="4">
        <f t="shared" si="29"/>
        <v>0.20714095962932136</v>
      </c>
      <c r="J117" s="6">
        <f t="shared" si="30"/>
        <v>0.21027933049769715</v>
      </c>
      <c r="K117" s="5">
        <f t="shared" si="31"/>
        <v>-2.1600341521880182</v>
      </c>
      <c r="L117" s="6"/>
      <c r="M117" s="6"/>
      <c r="Q117" s="14"/>
      <c r="R117" s="12"/>
    </row>
    <row r="118" spans="1:18" x14ac:dyDescent="0.2">
      <c r="A118" s="1">
        <v>43996</v>
      </c>
      <c r="B118">
        <v>112</v>
      </c>
      <c r="C118">
        <v>186269</v>
      </c>
      <c r="D118">
        <f t="shared" si="27"/>
        <v>247</v>
      </c>
      <c r="E118" s="3">
        <f t="shared" si="28"/>
        <v>1663.1160714285713</v>
      </c>
      <c r="F118" s="2">
        <f t="shared" si="24"/>
        <v>185634.57324226081</v>
      </c>
      <c r="G118" s="2">
        <f t="shared" si="25"/>
        <v>317.21337886958401</v>
      </c>
      <c r="H118" s="2">
        <f t="shared" si="26"/>
        <v>1688.286079033408</v>
      </c>
      <c r="I118" s="4">
        <f t="shared" si="29"/>
        <v>0.18789077444220692</v>
      </c>
      <c r="J118" s="6">
        <f t="shared" si="30"/>
        <v>0.19069474283550603</v>
      </c>
      <c r="K118" s="5">
        <f t="shared" si="31"/>
        <v>-35.106689434792031</v>
      </c>
      <c r="L118" s="6"/>
      <c r="M118" s="6"/>
      <c r="Q118" s="14"/>
      <c r="R118" s="12"/>
    </row>
    <row r="119" spans="1:18" x14ac:dyDescent="0.2">
      <c r="A119" s="1">
        <v>43997</v>
      </c>
      <c r="B119">
        <v>113</v>
      </c>
      <c r="C119">
        <v>186461</v>
      </c>
      <c r="D119">
        <f t="shared" si="27"/>
        <v>192</v>
      </c>
      <c r="E119" s="3">
        <f t="shared" si="28"/>
        <v>1650.0973451327434</v>
      </c>
      <c r="F119" s="2">
        <f t="shared" si="24"/>
        <v>185910.04882817387</v>
      </c>
      <c r="G119" s="2">
        <f t="shared" si="25"/>
        <v>275.47558591305602</v>
      </c>
      <c r="H119" s="2">
        <f t="shared" si="26"/>
        <v>1675.5565010665198</v>
      </c>
      <c r="I119" s="4">
        <f t="shared" si="29"/>
        <v>0.16440841340635853</v>
      </c>
      <c r="J119" s="6">
        <f t="shared" si="30"/>
        <v>0.16682251107563276</v>
      </c>
      <c r="K119" s="5">
        <f t="shared" si="31"/>
        <v>-41.737792956527983</v>
      </c>
      <c r="L119" s="6"/>
      <c r="M119" s="6"/>
      <c r="Q119" s="14"/>
      <c r="R119" s="12"/>
    </row>
    <row r="120" spans="1:18" x14ac:dyDescent="0.2">
      <c r="A120" s="1">
        <v>43998</v>
      </c>
      <c r="B120">
        <v>114</v>
      </c>
      <c r="C120">
        <v>186839</v>
      </c>
      <c r="D120">
        <f t="shared" si="27"/>
        <v>378</v>
      </c>
      <c r="E120" s="3">
        <f t="shared" si="28"/>
        <v>1638.9385964912281</v>
      </c>
      <c r="F120" s="2">
        <f t="shared" si="24"/>
        <v>186219.69921878257</v>
      </c>
      <c r="G120" s="2">
        <f t="shared" si="25"/>
        <v>309.65039060870401</v>
      </c>
      <c r="H120" s="2">
        <f t="shared" si="26"/>
        <v>1663.3505328747558</v>
      </c>
      <c r="I120" s="4">
        <f t="shared" si="29"/>
        <v>0.18616063450771117</v>
      </c>
      <c r="J120" s="6">
        <f t="shared" si="30"/>
        <v>0.18888744863070137</v>
      </c>
      <c r="K120" s="5">
        <f t="shared" si="31"/>
        <v>34.174804695647993</v>
      </c>
      <c r="L120" s="6"/>
      <c r="M120" s="6"/>
      <c r="Q120" s="14"/>
      <c r="R120" s="12"/>
    </row>
    <row r="121" spans="1:18" x14ac:dyDescent="0.2">
      <c r="A121" s="1">
        <v>43999</v>
      </c>
      <c r="B121">
        <v>115</v>
      </c>
      <c r="C121">
        <v>187184</v>
      </c>
      <c r="D121">
        <f t="shared" si="27"/>
        <v>345</v>
      </c>
      <c r="E121" s="3">
        <f t="shared" si="28"/>
        <v>1627.6869565217391</v>
      </c>
      <c r="F121" s="2">
        <f t="shared" si="24"/>
        <v>186541.13281252171</v>
      </c>
      <c r="G121" s="2">
        <f t="shared" si="25"/>
        <v>321.43359373913603</v>
      </c>
      <c r="H121" s="2">
        <f t="shared" si="26"/>
        <v>1651.4626740904168</v>
      </c>
      <c r="I121" s="4">
        <f t="shared" si="29"/>
        <v>0.19463570008699918</v>
      </c>
      <c r="J121" s="6">
        <f t="shared" si="30"/>
        <v>0.19746788460887021</v>
      </c>
      <c r="K121" s="5">
        <f t="shared" si="31"/>
        <v>11.783203130432014</v>
      </c>
      <c r="L121" s="6"/>
      <c r="M121" s="6"/>
      <c r="Q121" s="14"/>
      <c r="R121" s="12"/>
    </row>
    <row r="122" spans="1:18" x14ac:dyDescent="0.2">
      <c r="A122" s="1">
        <v>44000</v>
      </c>
      <c r="B122">
        <v>116</v>
      </c>
      <c r="C122">
        <v>187764</v>
      </c>
      <c r="D122">
        <f t="shared" si="27"/>
        <v>580</v>
      </c>
      <c r="E122" s="3">
        <f t="shared" si="28"/>
        <v>1618.655172413793</v>
      </c>
      <c r="F122" s="2">
        <f t="shared" si="24"/>
        <v>186948.75520834781</v>
      </c>
      <c r="G122" s="2">
        <f t="shared" si="25"/>
        <v>407.62239582609067</v>
      </c>
      <c r="H122" s="2">
        <f t="shared" si="26"/>
        <v>1640.5268401982089</v>
      </c>
      <c r="I122" s="4">
        <f t="shared" si="29"/>
        <v>0.24847042171942862</v>
      </c>
      <c r="J122" s="6">
        <f t="shared" si="30"/>
        <v>0.25211063660863231</v>
      </c>
      <c r="K122" s="5">
        <f t="shared" si="31"/>
        <v>86.188802086954638</v>
      </c>
      <c r="L122" s="6"/>
      <c r="M122" s="6"/>
      <c r="Q122" s="14"/>
      <c r="R122" s="12"/>
    </row>
    <row r="123" spans="1:18" x14ac:dyDescent="0.2">
      <c r="A123" s="1">
        <v>44001</v>
      </c>
      <c r="B123">
        <v>117</v>
      </c>
      <c r="C123">
        <v>188534</v>
      </c>
      <c r="D123">
        <f t="shared" si="27"/>
        <v>770</v>
      </c>
      <c r="E123" s="3">
        <f t="shared" si="28"/>
        <v>1611.4017094017095</v>
      </c>
      <c r="F123" s="2">
        <f t="shared" si="24"/>
        <v>187477.17013889854</v>
      </c>
      <c r="G123" s="2">
        <f t="shared" si="25"/>
        <v>528.41493055072715</v>
      </c>
      <c r="H123" s="2">
        <f t="shared" si="26"/>
        <v>1630.8184632660425</v>
      </c>
      <c r="I123" s="4">
        <f t="shared" si="29"/>
        <v>0.32401824142490376</v>
      </c>
      <c r="J123" s="6">
        <f t="shared" si="30"/>
        <v>0.32882519741157595</v>
      </c>
      <c r="K123" s="5">
        <f t="shared" si="31"/>
        <v>120.79253472463648</v>
      </c>
      <c r="L123" s="6"/>
      <c r="M123" s="6"/>
      <c r="Q123" s="14"/>
      <c r="R123" s="12"/>
    </row>
    <row r="124" spans="1:18" x14ac:dyDescent="0.2">
      <c r="A124" s="1">
        <v>44002</v>
      </c>
      <c r="B124">
        <v>118</v>
      </c>
      <c r="C124">
        <v>189135</v>
      </c>
      <c r="D124">
        <f t="shared" si="27"/>
        <v>601</v>
      </c>
      <c r="E124" s="3">
        <f t="shared" si="28"/>
        <v>1602.8389830508474</v>
      </c>
      <c r="F124" s="2">
        <f t="shared" si="24"/>
        <v>188029.78009259902</v>
      </c>
      <c r="G124" s="2">
        <f t="shared" si="25"/>
        <v>552.60995370048477</v>
      </c>
      <c r="H124" s="2">
        <f t="shared" si="26"/>
        <v>1621.4919698609774</v>
      </c>
      <c r="I124" s="4">
        <f t="shared" si="29"/>
        <v>0.34080338600003313</v>
      </c>
      <c r="J124" s="6">
        <f t="shared" si="30"/>
        <v>0.34583471501540075</v>
      </c>
      <c r="K124" s="5">
        <f t="shared" si="31"/>
        <v>24.195023149757617</v>
      </c>
      <c r="L124" s="6"/>
      <c r="M124" s="6"/>
      <c r="Q124" s="14"/>
      <c r="R124" s="12"/>
    </row>
    <row r="125" spans="1:18" x14ac:dyDescent="0.2">
      <c r="A125" s="1">
        <v>44003</v>
      </c>
      <c r="B125">
        <v>119</v>
      </c>
      <c r="C125">
        <v>189822</v>
      </c>
      <c r="D125">
        <f t="shared" si="27"/>
        <v>687</v>
      </c>
      <c r="E125" s="3">
        <f t="shared" si="28"/>
        <v>1595.1428571428571</v>
      </c>
      <c r="F125" s="2">
        <f t="shared" si="24"/>
        <v>188627.18672839933</v>
      </c>
      <c r="G125" s="2">
        <f t="shared" si="25"/>
        <v>597.40663580032322</v>
      </c>
      <c r="H125" s="2">
        <f t="shared" si="26"/>
        <v>1612.7089322882707</v>
      </c>
      <c r="I125" s="4">
        <f t="shared" si="29"/>
        <v>0.37043673773956448</v>
      </c>
      <c r="J125" s="6">
        <f t="shared" si="30"/>
        <v>0.37590005006322419</v>
      </c>
      <c r="K125" s="5">
        <f t="shared" si="31"/>
        <v>44.796682099838449</v>
      </c>
      <c r="L125" s="6"/>
      <c r="M125" s="6"/>
      <c r="Q125" s="14"/>
      <c r="R125" s="12"/>
    </row>
    <row r="126" spans="1:18" x14ac:dyDescent="0.2">
      <c r="A126" s="1">
        <v>44004</v>
      </c>
      <c r="B126">
        <v>120</v>
      </c>
      <c r="C126">
        <v>190359</v>
      </c>
      <c r="D126">
        <f t="shared" ref="D126:D134" si="32">C126-C125</f>
        <v>537</v>
      </c>
      <c r="E126" s="3">
        <f t="shared" ref="E126:E134" si="33">C126/B126</f>
        <v>1586.325</v>
      </c>
      <c r="F126" s="2">
        <f t="shared" si="24"/>
        <v>189204.45781893289</v>
      </c>
      <c r="G126" s="2">
        <f t="shared" si="25"/>
        <v>577.27109053354877</v>
      </c>
      <c r="H126" s="2">
        <f t="shared" si="26"/>
        <v>1603.9142881921805</v>
      </c>
      <c r="I126" s="4">
        <f t="shared" ref="I126:I127" si="34">+G126/H126</f>
        <v>0.35991392731104616</v>
      </c>
      <c r="J126" s="6">
        <f t="shared" ref="J126:J127" si="35">((F126-F125)*(B126+B125))/((F126+F125)*(B126-B125))</f>
        <v>0.36515679040810473</v>
      </c>
      <c r="K126" s="5">
        <f t="shared" ref="K126:K127" si="36">+G126-G125</f>
        <v>-20.135545266774443</v>
      </c>
      <c r="L126" s="6"/>
      <c r="M126" s="6"/>
      <c r="O126" s="12"/>
      <c r="P126" s="12"/>
      <c r="Q126" s="14"/>
      <c r="R126" s="12"/>
    </row>
    <row r="127" spans="1:18" x14ac:dyDescent="0.2">
      <c r="A127" s="1">
        <v>44005</v>
      </c>
      <c r="B127">
        <v>121</v>
      </c>
      <c r="C127">
        <v>190862</v>
      </c>
      <c r="D127">
        <f t="shared" si="32"/>
        <v>503</v>
      </c>
      <c r="E127" s="3">
        <f t="shared" si="33"/>
        <v>1577.3719008264463</v>
      </c>
      <c r="F127" s="2">
        <f t="shared" si="24"/>
        <v>189756.97187928858</v>
      </c>
      <c r="G127" s="2">
        <f t="shared" si="25"/>
        <v>552.51406035569914</v>
      </c>
      <c r="H127" s="2">
        <f t="shared" si="26"/>
        <v>1595.0668257369357</v>
      </c>
      <c r="I127" s="4">
        <f t="shared" si="34"/>
        <v>0.34638928691933174</v>
      </c>
      <c r="J127" s="6">
        <f t="shared" si="35"/>
        <v>0.3513705567655217</v>
      </c>
      <c r="K127" s="5">
        <f t="shared" si="36"/>
        <v>-24.757030177849629</v>
      </c>
      <c r="L127" s="6"/>
      <c r="M127" s="6"/>
      <c r="O127" s="12"/>
      <c r="P127" s="12"/>
      <c r="Q127" s="14"/>
      <c r="R127" s="12"/>
    </row>
    <row r="128" spans="1:18" x14ac:dyDescent="0.2">
      <c r="A128" s="1">
        <v>44006</v>
      </c>
      <c r="B128">
        <v>122</v>
      </c>
      <c r="C128">
        <v>191449</v>
      </c>
      <c r="D128">
        <f t="shared" si="32"/>
        <v>587</v>
      </c>
      <c r="E128" s="3">
        <f t="shared" si="33"/>
        <v>1569.2540983606557</v>
      </c>
      <c r="F128" s="2">
        <f t="shared" ref="F128:F132" si="37">((C128-F127)*$C$137)+F127</f>
        <v>190320.98125285906</v>
      </c>
      <c r="G128" s="2">
        <f t="shared" ref="G128:G132" si="38">((D128-G127)*$C$137)+G127</f>
        <v>564.0093735704661</v>
      </c>
      <c r="H128" s="2">
        <f t="shared" ref="H128:H132" si="39">((E128-H127)*$C$137)+H127</f>
        <v>1586.4625832781758</v>
      </c>
      <c r="I128" s="4">
        <f t="shared" ref="I128:I132" si="40">+G128/H128</f>
        <v>0.35551382019047012</v>
      </c>
      <c r="J128" s="6">
        <f t="shared" ref="J128:J132" si="41">((F128-F127)*(B128+B127))/((F128+F127)*(B128-B127))</f>
        <v>0.36059517961562199</v>
      </c>
      <c r="K128" s="5">
        <f t="shared" ref="K128:K132" si="42">+G128-G127</f>
        <v>11.495313214766952</v>
      </c>
      <c r="L128" s="6"/>
      <c r="M128" s="6"/>
      <c r="O128" s="12"/>
      <c r="P128" s="12"/>
      <c r="Q128" s="14"/>
      <c r="R128" s="12"/>
    </row>
    <row r="129" spans="1:18" x14ac:dyDescent="0.2">
      <c r="A129" s="1">
        <v>44007</v>
      </c>
      <c r="B129">
        <v>123</v>
      </c>
      <c r="C129">
        <v>192079</v>
      </c>
      <c r="D129">
        <f t="shared" si="32"/>
        <v>630</v>
      </c>
      <c r="E129" s="3">
        <f t="shared" si="33"/>
        <v>1561.6178861788617</v>
      </c>
      <c r="F129" s="2">
        <f t="shared" si="37"/>
        <v>190906.98750190603</v>
      </c>
      <c r="G129" s="2">
        <f t="shared" si="38"/>
        <v>586.00624904697736</v>
      </c>
      <c r="H129" s="2">
        <f t="shared" si="39"/>
        <v>1578.1810175784044</v>
      </c>
      <c r="I129" s="4">
        <f t="shared" si="40"/>
        <v>0.37131751207232122</v>
      </c>
      <c r="J129" s="6">
        <f t="shared" si="41"/>
        <v>0.376602827661011</v>
      </c>
      <c r="K129" s="5">
        <f t="shared" si="42"/>
        <v>21.996875476511264</v>
      </c>
      <c r="L129" s="6"/>
      <c r="M129" s="6"/>
      <c r="O129" s="12"/>
      <c r="P129" s="12"/>
      <c r="Q129" s="14"/>
      <c r="R129" s="12"/>
    </row>
    <row r="130" spans="1:18" x14ac:dyDescent="0.2">
      <c r="A130" s="1">
        <v>44008</v>
      </c>
      <c r="B130">
        <v>124</v>
      </c>
      <c r="C130">
        <v>192556</v>
      </c>
      <c r="D130">
        <f t="shared" si="32"/>
        <v>477</v>
      </c>
      <c r="E130" s="3">
        <f t="shared" si="33"/>
        <v>1552.8709677419354</v>
      </c>
      <c r="F130" s="2">
        <f t="shared" si="37"/>
        <v>191456.65833460403</v>
      </c>
      <c r="G130" s="2">
        <f t="shared" si="38"/>
        <v>549.67083269798491</v>
      </c>
      <c r="H130" s="2">
        <f t="shared" si="39"/>
        <v>1569.7443342995814</v>
      </c>
      <c r="I130" s="4">
        <f t="shared" si="40"/>
        <v>0.35016583317897276</v>
      </c>
      <c r="J130" s="6">
        <f t="shared" si="41"/>
        <v>0.35507741689035399</v>
      </c>
      <c r="K130" s="5">
        <f t="shared" si="42"/>
        <v>-36.335416348992453</v>
      </c>
      <c r="L130" s="6"/>
      <c r="M130" s="6"/>
      <c r="O130" s="12"/>
      <c r="P130" s="12"/>
      <c r="Q130" s="14"/>
      <c r="R130" s="12"/>
    </row>
    <row r="131" spans="1:18" x14ac:dyDescent="0.2">
      <c r="A131" s="1">
        <v>44009</v>
      </c>
      <c r="B131">
        <v>125</v>
      </c>
      <c r="C131">
        <v>193243</v>
      </c>
      <c r="D131">
        <f t="shared" si="32"/>
        <v>687</v>
      </c>
      <c r="E131" s="3">
        <f t="shared" si="33"/>
        <v>1545.944</v>
      </c>
      <c r="F131" s="2">
        <f t="shared" si="37"/>
        <v>192052.10555640268</v>
      </c>
      <c r="G131" s="2">
        <f t="shared" si="38"/>
        <v>595.44722179865664</v>
      </c>
      <c r="H131" s="2">
        <f t="shared" si="39"/>
        <v>1561.8108895330543</v>
      </c>
      <c r="I131" s="4">
        <f t="shared" si="40"/>
        <v>0.38125436683098152</v>
      </c>
      <c r="J131" s="6">
        <f t="shared" si="41"/>
        <v>0.38660487630994689</v>
      </c>
      <c r="K131" s="5">
        <f t="shared" si="42"/>
        <v>45.776389100671736</v>
      </c>
      <c r="L131" s="6"/>
      <c r="M131" s="6"/>
      <c r="O131" s="12"/>
      <c r="P131" s="12"/>
      <c r="Q131" s="14"/>
      <c r="R131" s="12"/>
    </row>
    <row r="132" spans="1:18" x14ac:dyDescent="0.2">
      <c r="A132" s="1">
        <v>44010</v>
      </c>
      <c r="B132">
        <v>126</v>
      </c>
      <c r="C132">
        <v>193499</v>
      </c>
      <c r="D132">
        <f t="shared" si="32"/>
        <v>256</v>
      </c>
      <c r="E132" s="3">
        <f t="shared" si="33"/>
        <v>1535.7063492063492</v>
      </c>
      <c r="F132" s="2">
        <f t="shared" si="37"/>
        <v>192534.40370426845</v>
      </c>
      <c r="G132" s="2">
        <f t="shared" si="38"/>
        <v>482.29814786577111</v>
      </c>
      <c r="H132" s="2">
        <f t="shared" si="39"/>
        <v>1553.1093760908193</v>
      </c>
      <c r="I132" s="4">
        <f t="shared" si="40"/>
        <v>0.31053714264459398</v>
      </c>
      <c r="J132" s="6">
        <f t="shared" si="41"/>
        <v>0.31477140305058821</v>
      </c>
      <c r="K132" s="5">
        <f t="shared" si="42"/>
        <v>-113.14907393288553</v>
      </c>
      <c r="L132" s="6"/>
      <c r="M132" s="6"/>
      <c r="O132" s="12"/>
      <c r="P132" s="12"/>
      <c r="Q132" s="14"/>
      <c r="R132" s="12"/>
    </row>
    <row r="133" spans="1:18" x14ac:dyDescent="0.2">
      <c r="A133" s="1">
        <v>44011</v>
      </c>
      <c r="B133">
        <v>127</v>
      </c>
      <c r="C133">
        <v>193761</v>
      </c>
      <c r="D133">
        <f t="shared" si="32"/>
        <v>262</v>
      </c>
      <c r="E133" s="3">
        <f t="shared" si="33"/>
        <v>1525.6771653543308</v>
      </c>
      <c r="F133" s="2">
        <f t="shared" ref="F133:F134" si="43">((C133-F132)*$C$137)+F132</f>
        <v>192943.26913617898</v>
      </c>
      <c r="G133" s="2">
        <f t="shared" ref="G133:G134" si="44">((D133-G132)*$C$137)+G132</f>
        <v>408.86543191051408</v>
      </c>
      <c r="H133" s="2">
        <f t="shared" ref="H133:H134" si="45">((E133-H132)*$C$137)+H132</f>
        <v>1543.9653058453232</v>
      </c>
      <c r="I133" s="4">
        <f t="shared" ref="I133:I134" si="46">+G133/H133</f>
        <v>0.26481516803686184</v>
      </c>
      <c r="J133" s="6">
        <f t="shared" ref="J133:J134" si="47">((F133-F132)*(B133+B132))/((F133+F132)*(B133-B132))</f>
        <v>0.26835005387245631</v>
      </c>
      <c r="K133" s="5">
        <f t="shared" ref="K133:K134" si="48">+G133-G132</f>
        <v>-73.432715955257038</v>
      </c>
      <c r="L133" s="6"/>
      <c r="M133" s="6"/>
      <c r="O133" s="12"/>
      <c r="P133" s="12"/>
      <c r="Q133" s="14"/>
      <c r="R133" s="12"/>
    </row>
    <row r="134" spans="1:18" x14ac:dyDescent="0.2">
      <c r="A134" s="1">
        <v>44012</v>
      </c>
      <c r="B134">
        <v>128</v>
      </c>
      <c r="C134">
        <v>194259</v>
      </c>
      <c r="D134">
        <f t="shared" si="32"/>
        <v>498</v>
      </c>
      <c r="E134" s="3">
        <f t="shared" si="33"/>
        <v>1517.6484375</v>
      </c>
      <c r="F134" s="2">
        <f t="shared" si="43"/>
        <v>193381.84609078598</v>
      </c>
      <c r="G134" s="2">
        <f t="shared" si="44"/>
        <v>438.57695460700938</v>
      </c>
      <c r="H134" s="2">
        <f t="shared" si="45"/>
        <v>1535.1930163968821</v>
      </c>
      <c r="I134" s="4">
        <f t="shared" si="46"/>
        <v>0.28568196306439381</v>
      </c>
      <c r="J134" s="6">
        <f t="shared" si="47"/>
        <v>0.28948965267009108</v>
      </c>
      <c r="K134" s="5">
        <f t="shared" si="48"/>
        <v>29.711522696495308</v>
      </c>
      <c r="L134" s="6"/>
      <c r="M134" s="6"/>
      <c r="O134" s="12"/>
      <c r="P134" s="12"/>
      <c r="Q134" s="14"/>
      <c r="R134" s="12"/>
    </row>
    <row r="135" spans="1:18" x14ac:dyDescent="0.2">
      <c r="O135" s="12"/>
      <c r="P135" s="12"/>
      <c r="Q135" s="12"/>
      <c r="R135" s="12"/>
    </row>
    <row r="136" spans="1:18" x14ac:dyDescent="0.2">
      <c r="O136" s="12"/>
      <c r="P136" s="12"/>
      <c r="Q136" s="12"/>
      <c r="R136" s="12"/>
    </row>
    <row r="137" spans="1:18" x14ac:dyDescent="0.2">
      <c r="A137" s="19" t="s">
        <v>29</v>
      </c>
      <c r="B137" s="19"/>
      <c r="C137" s="20">
        <f>2/6</f>
        <v>0.33333333333333331</v>
      </c>
      <c r="D137" s="19"/>
      <c r="E137" s="19"/>
      <c r="F137" s="19"/>
      <c r="G137" s="19"/>
      <c r="H137" s="19"/>
      <c r="I137" s="19"/>
      <c r="J137" s="19"/>
      <c r="K137" s="19"/>
      <c r="L137" s="9"/>
      <c r="M137" s="9"/>
      <c r="N137" s="9"/>
      <c r="O137" s="12"/>
      <c r="P137" s="12"/>
      <c r="Q137" s="12"/>
      <c r="R137" s="12"/>
    </row>
    <row r="138" spans="1:18" x14ac:dyDescent="0.2">
      <c r="A138" s="19" t="s">
        <v>27</v>
      </c>
      <c r="B138" s="19"/>
      <c r="C138" s="19"/>
      <c r="D138" s="25">
        <f>AVERAGE(D7:D134)</f>
        <v>1517.6484375</v>
      </c>
      <c r="E138" s="25">
        <f>AVERAGE(E7:E134)</f>
        <v>1570.7859626082638</v>
      </c>
      <c r="F138" s="25"/>
      <c r="G138" s="25">
        <f>AVERAGE(G11:G134)</f>
        <v>1559.3600491192424</v>
      </c>
      <c r="H138" s="25">
        <f t="shared" ref="H138:I138" si="49">AVERAGE(H11:H134)</f>
        <v>1596.5369127505155</v>
      </c>
      <c r="I138" s="26">
        <f t="shared" si="49"/>
        <v>1.4785222023059867</v>
      </c>
      <c r="J138" s="26">
        <f>AVERAGE(J12:J134)</f>
        <v>1.6671218132795826</v>
      </c>
      <c r="K138" s="26"/>
      <c r="L138" s="28"/>
      <c r="M138" s="28"/>
      <c r="N138" s="29"/>
    </row>
    <row r="139" spans="1:18" x14ac:dyDescent="0.2">
      <c r="A139" s="19" t="s">
        <v>28</v>
      </c>
      <c r="B139" s="19"/>
      <c r="C139" s="19"/>
      <c r="D139" s="25">
        <f>STDEV(D7:D134)</f>
        <v>1707.5278284348485</v>
      </c>
      <c r="E139" s="25">
        <f>STDEV(E7:E134)</f>
        <v>830.02291424484611</v>
      </c>
      <c r="F139" s="25"/>
      <c r="G139" s="25">
        <f>STDEV(G11:G134)</f>
        <v>1637.1492757279848</v>
      </c>
      <c r="H139" s="25">
        <f t="shared" ref="H139:I139" si="50">STDEV(H11:H134)</f>
        <v>812.75036098204419</v>
      </c>
      <c r="I139" s="26">
        <f t="shared" si="50"/>
        <v>1.5201637477578944</v>
      </c>
      <c r="J139" s="26">
        <f>STDEV(J12:J134)</f>
        <v>1.7613689506155341</v>
      </c>
      <c r="K139" s="26"/>
      <c r="L139" s="28"/>
      <c r="M139" s="28"/>
      <c r="N139" s="29"/>
    </row>
    <row r="140" spans="1:18" x14ac:dyDescent="0.2">
      <c r="A140" s="19" t="s">
        <v>30</v>
      </c>
      <c r="B140" s="19"/>
      <c r="C140" s="19"/>
      <c r="D140" s="24">
        <f>+D139/D138</f>
        <v>1.1251142137026373</v>
      </c>
      <c r="E140" s="24">
        <f>+E139/E138</f>
        <v>0.52841248521638617</v>
      </c>
      <c r="F140" s="19"/>
      <c r="G140" s="24">
        <f>+G139/G138</f>
        <v>1.0498853530669068</v>
      </c>
      <c r="H140" s="24">
        <f>+H139/H138</f>
        <v>0.50907082353757604</v>
      </c>
      <c r="I140" s="24">
        <f>+I139/I138</f>
        <v>1.0281643017514117</v>
      </c>
      <c r="J140" s="24">
        <f>+J139/J138</f>
        <v>1.0565328439621022</v>
      </c>
      <c r="K140" s="19"/>
      <c r="L140" s="30"/>
      <c r="M140" s="30"/>
      <c r="N140" s="9"/>
    </row>
    <row r="141" spans="1:18" x14ac:dyDescent="0.2">
      <c r="A141" s="19"/>
      <c r="B141" s="19"/>
      <c r="C141" s="19"/>
      <c r="D141" s="19"/>
      <c r="E141" s="19"/>
      <c r="F141" s="19"/>
      <c r="G141" s="19"/>
      <c r="H141" s="27"/>
      <c r="I141" s="19"/>
      <c r="J141" s="19"/>
      <c r="K141" s="19"/>
      <c r="L141" s="9"/>
      <c r="M141" s="9"/>
      <c r="N141" s="9"/>
    </row>
  </sheetData>
  <phoneticPr fontId="5" type="noConversion"/>
  <pageMargins left="0.75" right="0.75" top="1" bottom="1" header="0.5" footer="0.5"/>
  <pageSetup paperSize="9" scale="48" orientation="portrait" horizontalDpi="4294967292" verticalDpi="4294967292"/>
  <colBreaks count="1" manualBreakCount="1">
    <brk id="7" max="1048575" man="1"/>
  </colBreaks>
  <ignoredErrors>
    <ignoredError sqref="F11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GermanyCovid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ridzki wibowo</dc:creator>
  <cp:lastModifiedBy>Microsoft Office User</cp:lastModifiedBy>
  <cp:lastPrinted>2020-06-04T06:38:51Z</cp:lastPrinted>
  <dcterms:created xsi:type="dcterms:W3CDTF">2020-06-02T10:21:33Z</dcterms:created>
  <dcterms:modified xsi:type="dcterms:W3CDTF">2020-07-15T08:30:25Z</dcterms:modified>
</cp:coreProperties>
</file>