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radjadhwibowo/Documents/Papa's Files/BMC Medicine/"/>
    </mc:Choice>
  </mc:AlternateContent>
  <xr:revisionPtr revIDLastSave="0" documentId="13_ncr:1_{08D7452A-A9F8-4A4D-AD25-32C741C9149D}" xr6:coauthVersionLast="45" xr6:coauthVersionMax="45" xr10:uidLastSave="{00000000-0000-0000-0000-000000000000}"/>
  <bookViews>
    <workbookView xWindow="0" yWindow="460" windowWidth="25600" windowHeight="14820" tabRatio="500" xr2:uid="{00000000-000D-0000-FFFF-FFFF00000000}"/>
  </bookViews>
  <sheets>
    <sheet name="ItalyCov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9" i="1" l="1"/>
  <c r="E139" i="1"/>
  <c r="D138" i="1"/>
  <c r="E138" i="1"/>
  <c r="D137" i="1"/>
  <c r="E137" i="1"/>
  <c r="D136" i="1"/>
  <c r="E136" i="1"/>
  <c r="D135" i="1"/>
  <c r="E135" i="1"/>
  <c r="D134" i="1"/>
  <c r="E134" i="1"/>
  <c r="D133" i="1"/>
  <c r="E133" i="1"/>
  <c r="D132" i="1"/>
  <c r="E132" i="1"/>
  <c r="D131" i="1"/>
  <c r="E131" i="1"/>
  <c r="D115" i="1"/>
  <c r="E115" i="1"/>
  <c r="F11" i="1"/>
  <c r="F12" i="1" s="1"/>
  <c r="C143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7" i="1"/>
  <c r="D8" i="1"/>
  <c r="D9" i="1"/>
  <c r="D10" i="1"/>
  <c r="D11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7" i="1"/>
  <c r="E8" i="1"/>
  <c r="E9" i="1"/>
  <c r="E10" i="1"/>
  <c r="E11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E144" i="1" l="1"/>
  <c r="E145" i="1"/>
  <c r="H11" i="1"/>
  <c r="H12" i="1"/>
  <c r="D144" i="1"/>
  <c r="D145" i="1"/>
  <c r="D146" i="1" s="1"/>
  <c r="H13" i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F13" i="1"/>
  <c r="J12" i="1"/>
  <c r="G11" i="1"/>
  <c r="F14" i="1" l="1"/>
  <c r="J13" i="1"/>
  <c r="H144" i="1"/>
  <c r="H145" i="1"/>
  <c r="H146" i="1" s="1"/>
  <c r="I11" i="1"/>
  <c r="G12" i="1"/>
  <c r="E146" i="1"/>
  <c r="I12" i="1" l="1"/>
  <c r="K12" i="1"/>
  <c r="G13" i="1"/>
  <c r="F15" i="1"/>
  <c r="J14" i="1"/>
  <c r="F16" i="1" l="1"/>
  <c r="J15" i="1"/>
  <c r="I13" i="1"/>
  <c r="K13" i="1"/>
  <c r="G14" i="1"/>
  <c r="I14" i="1" l="1"/>
  <c r="K14" i="1"/>
  <c r="G15" i="1"/>
  <c r="F17" i="1"/>
  <c r="J16" i="1"/>
  <c r="F18" i="1" l="1"/>
  <c r="J17" i="1"/>
  <c r="I15" i="1"/>
  <c r="K15" i="1"/>
  <c r="G16" i="1"/>
  <c r="I16" i="1" l="1"/>
  <c r="K16" i="1"/>
  <c r="G17" i="1"/>
  <c r="F19" i="1"/>
  <c r="J18" i="1"/>
  <c r="I17" i="1" l="1"/>
  <c r="K17" i="1"/>
  <c r="G18" i="1"/>
  <c r="F20" i="1"/>
  <c r="J19" i="1"/>
  <c r="I18" i="1" l="1"/>
  <c r="K18" i="1"/>
  <c r="G19" i="1"/>
  <c r="F21" i="1"/>
  <c r="J20" i="1"/>
  <c r="F22" i="1" l="1"/>
  <c r="J21" i="1"/>
  <c r="I19" i="1"/>
  <c r="K19" i="1"/>
  <c r="G20" i="1"/>
  <c r="I20" i="1" l="1"/>
  <c r="K20" i="1"/>
  <c r="G21" i="1"/>
  <c r="F23" i="1"/>
  <c r="J22" i="1"/>
  <c r="F24" i="1" l="1"/>
  <c r="J23" i="1"/>
  <c r="I21" i="1"/>
  <c r="K21" i="1"/>
  <c r="G22" i="1"/>
  <c r="I22" i="1" l="1"/>
  <c r="K22" i="1"/>
  <c r="G23" i="1"/>
  <c r="F25" i="1"/>
  <c r="J24" i="1"/>
  <c r="F26" i="1" l="1"/>
  <c r="J25" i="1"/>
  <c r="I23" i="1"/>
  <c r="K23" i="1"/>
  <c r="G24" i="1"/>
  <c r="I24" i="1" l="1"/>
  <c r="K24" i="1"/>
  <c r="G25" i="1"/>
  <c r="F27" i="1"/>
  <c r="J26" i="1"/>
  <c r="F28" i="1" l="1"/>
  <c r="J27" i="1"/>
  <c r="I25" i="1"/>
  <c r="K25" i="1"/>
  <c r="G26" i="1"/>
  <c r="I26" i="1" l="1"/>
  <c r="K26" i="1"/>
  <c r="G27" i="1"/>
  <c r="F29" i="1"/>
  <c r="J28" i="1"/>
  <c r="I27" i="1" l="1"/>
  <c r="K27" i="1"/>
  <c r="G28" i="1"/>
  <c r="F30" i="1"/>
  <c r="J29" i="1"/>
  <c r="F31" i="1" l="1"/>
  <c r="J30" i="1"/>
  <c r="I28" i="1"/>
  <c r="K28" i="1"/>
  <c r="G29" i="1"/>
  <c r="I29" i="1" l="1"/>
  <c r="K29" i="1"/>
  <c r="G30" i="1"/>
  <c r="F32" i="1"/>
  <c r="J31" i="1"/>
  <c r="F33" i="1" l="1"/>
  <c r="J32" i="1"/>
  <c r="I30" i="1"/>
  <c r="K30" i="1"/>
  <c r="G31" i="1"/>
  <c r="I31" i="1" l="1"/>
  <c r="K31" i="1"/>
  <c r="G32" i="1"/>
  <c r="F34" i="1"/>
  <c r="J33" i="1"/>
  <c r="F35" i="1" l="1"/>
  <c r="J34" i="1"/>
  <c r="I32" i="1"/>
  <c r="K32" i="1"/>
  <c r="G33" i="1"/>
  <c r="I33" i="1" l="1"/>
  <c r="K33" i="1"/>
  <c r="G34" i="1"/>
  <c r="F36" i="1"/>
  <c r="J35" i="1"/>
  <c r="F37" i="1" l="1"/>
  <c r="J36" i="1"/>
  <c r="I34" i="1"/>
  <c r="K34" i="1"/>
  <c r="G35" i="1"/>
  <c r="I35" i="1" l="1"/>
  <c r="K35" i="1"/>
  <c r="G36" i="1"/>
  <c r="F38" i="1"/>
  <c r="J37" i="1"/>
  <c r="F39" i="1" l="1"/>
  <c r="J38" i="1"/>
  <c r="I36" i="1"/>
  <c r="K36" i="1"/>
  <c r="G37" i="1"/>
  <c r="I37" i="1" l="1"/>
  <c r="K37" i="1"/>
  <c r="G38" i="1"/>
  <c r="F40" i="1"/>
  <c r="J39" i="1"/>
  <c r="F41" i="1" l="1"/>
  <c r="J40" i="1"/>
  <c r="I38" i="1"/>
  <c r="K38" i="1"/>
  <c r="G39" i="1"/>
  <c r="I39" i="1" l="1"/>
  <c r="K39" i="1"/>
  <c r="G40" i="1"/>
  <c r="F42" i="1"/>
  <c r="J41" i="1"/>
  <c r="F43" i="1" l="1"/>
  <c r="J42" i="1"/>
  <c r="I40" i="1"/>
  <c r="K40" i="1"/>
  <c r="G41" i="1"/>
  <c r="I41" i="1" l="1"/>
  <c r="K41" i="1"/>
  <c r="G42" i="1"/>
  <c r="F44" i="1"/>
  <c r="J43" i="1"/>
  <c r="J44" i="1" l="1"/>
  <c r="F45" i="1"/>
  <c r="I42" i="1"/>
  <c r="K42" i="1"/>
  <c r="G43" i="1"/>
  <c r="I43" i="1" l="1"/>
  <c r="K43" i="1"/>
  <c r="G44" i="1"/>
  <c r="J45" i="1"/>
  <c r="F46" i="1"/>
  <c r="I44" i="1" l="1"/>
  <c r="K44" i="1"/>
  <c r="G45" i="1"/>
  <c r="J46" i="1"/>
  <c r="F47" i="1"/>
  <c r="I45" i="1" l="1"/>
  <c r="K45" i="1"/>
  <c r="G46" i="1"/>
  <c r="J47" i="1"/>
  <c r="F48" i="1"/>
  <c r="I46" i="1" l="1"/>
  <c r="K46" i="1"/>
  <c r="G47" i="1"/>
  <c r="J48" i="1"/>
  <c r="F49" i="1"/>
  <c r="K47" i="1" l="1"/>
  <c r="I47" i="1"/>
  <c r="G48" i="1"/>
  <c r="J49" i="1"/>
  <c r="F50" i="1"/>
  <c r="J50" i="1" l="1"/>
  <c r="F51" i="1"/>
  <c r="I48" i="1"/>
  <c r="K48" i="1"/>
  <c r="G49" i="1"/>
  <c r="J51" i="1" l="1"/>
  <c r="F52" i="1"/>
  <c r="I49" i="1"/>
  <c r="K49" i="1"/>
  <c r="G50" i="1"/>
  <c r="J52" i="1" l="1"/>
  <c r="F53" i="1"/>
  <c r="I50" i="1"/>
  <c r="K50" i="1"/>
  <c r="G51" i="1"/>
  <c r="K51" i="1" l="1"/>
  <c r="I51" i="1"/>
  <c r="G52" i="1"/>
  <c r="J53" i="1"/>
  <c r="F54" i="1"/>
  <c r="J54" i="1" l="1"/>
  <c r="F55" i="1"/>
  <c r="I52" i="1"/>
  <c r="K52" i="1"/>
  <c r="G53" i="1"/>
  <c r="J55" i="1" l="1"/>
  <c r="F56" i="1"/>
  <c r="I53" i="1"/>
  <c r="K53" i="1"/>
  <c r="G54" i="1"/>
  <c r="I54" i="1" l="1"/>
  <c r="K54" i="1"/>
  <c r="G55" i="1"/>
  <c r="J56" i="1"/>
  <c r="F57" i="1"/>
  <c r="J57" i="1" l="1"/>
  <c r="F58" i="1"/>
  <c r="K55" i="1"/>
  <c r="I55" i="1"/>
  <c r="G56" i="1"/>
  <c r="I56" i="1" l="1"/>
  <c r="K56" i="1"/>
  <c r="G57" i="1"/>
  <c r="J58" i="1"/>
  <c r="F59" i="1"/>
  <c r="I57" i="1" l="1"/>
  <c r="K57" i="1"/>
  <c r="G58" i="1"/>
  <c r="J59" i="1"/>
  <c r="F60" i="1"/>
  <c r="I58" i="1" l="1"/>
  <c r="K58" i="1"/>
  <c r="G59" i="1"/>
  <c r="J60" i="1"/>
  <c r="F61" i="1"/>
  <c r="K59" i="1" l="1"/>
  <c r="I59" i="1"/>
  <c r="G60" i="1"/>
  <c r="J61" i="1"/>
  <c r="F62" i="1"/>
  <c r="J62" i="1" l="1"/>
  <c r="F63" i="1"/>
  <c r="I60" i="1"/>
  <c r="K60" i="1"/>
  <c r="G61" i="1"/>
  <c r="I61" i="1" l="1"/>
  <c r="K61" i="1"/>
  <c r="G62" i="1"/>
  <c r="J63" i="1"/>
  <c r="F64" i="1"/>
  <c r="I62" i="1" l="1"/>
  <c r="K62" i="1"/>
  <c r="G63" i="1"/>
  <c r="J64" i="1"/>
  <c r="F65" i="1"/>
  <c r="K63" i="1" l="1"/>
  <c r="I63" i="1"/>
  <c r="G64" i="1"/>
  <c r="J65" i="1"/>
  <c r="F66" i="1"/>
  <c r="J66" i="1" l="1"/>
  <c r="F67" i="1"/>
  <c r="I64" i="1"/>
  <c r="K64" i="1"/>
  <c r="G65" i="1"/>
  <c r="J67" i="1" l="1"/>
  <c r="F68" i="1"/>
  <c r="I65" i="1"/>
  <c r="K65" i="1"/>
  <c r="G66" i="1"/>
  <c r="I66" i="1" l="1"/>
  <c r="K66" i="1"/>
  <c r="G67" i="1"/>
  <c r="J68" i="1"/>
  <c r="F69" i="1"/>
  <c r="K67" i="1" l="1"/>
  <c r="I67" i="1"/>
  <c r="G68" i="1"/>
  <c r="J69" i="1"/>
  <c r="F70" i="1"/>
  <c r="I68" i="1" l="1"/>
  <c r="K68" i="1"/>
  <c r="G69" i="1"/>
  <c r="J70" i="1"/>
  <c r="F71" i="1"/>
  <c r="J71" i="1" l="1"/>
  <c r="F72" i="1"/>
  <c r="I69" i="1"/>
  <c r="K69" i="1"/>
  <c r="G70" i="1"/>
  <c r="J72" i="1" l="1"/>
  <c r="F73" i="1"/>
  <c r="I70" i="1"/>
  <c r="K70" i="1"/>
  <c r="G71" i="1"/>
  <c r="K71" i="1" l="1"/>
  <c r="I71" i="1"/>
  <c r="G72" i="1"/>
  <c r="J73" i="1"/>
  <c r="F74" i="1"/>
  <c r="I72" i="1" l="1"/>
  <c r="K72" i="1"/>
  <c r="G73" i="1"/>
  <c r="J74" i="1"/>
  <c r="F75" i="1"/>
  <c r="J75" i="1" l="1"/>
  <c r="F76" i="1"/>
  <c r="I73" i="1"/>
  <c r="K73" i="1"/>
  <c r="G74" i="1"/>
  <c r="J76" i="1" l="1"/>
  <c r="F77" i="1"/>
  <c r="I74" i="1"/>
  <c r="K74" i="1"/>
  <c r="G75" i="1"/>
  <c r="J77" i="1" l="1"/>
  <c r="F78" i="1"/>
  <c r="K75" i="1"/>
  <c r="I75" i="1"/>
  <c r="G76" i="1"/>
  <c r="I76" i="1" l="1"/>
  <c r="K76" i="1"/>
  <c r="G77" i="1"/>
  <c r="J78" i="1"/>
  <c r="F79" i="1"/>
  <c r="I77" i="1" l="1"/>
  <c r="K77" i="1"/>
  <c r="G78" i="1"/>
  <c r="F80" i="1"/>
  <c r="J79" i="1"/>
  <c r="J80" i="1" l="1"/>
  <c r="F81" i="1"/>
  <c r="I78" i="1"/>
  <c r="K78" i="1"/>
  <c r="G79" i="1"/>
  <c r="K79" i="1" l="1"/>
  <c r="I79" i="1"/>
  <c r="G80" i="1"/>
  <c r="F82" i="1"/>
  <c r="J81" i="1"/>
  <c r="J82" i="1" l="1"/>
  <c r="F83" i="1"/>
  <c r="I80" i="1"/>
  <c r="K80" i="1"/>
  <c r="G81" i="1"/>
  <c r="F84" i="1" l="1"/>
  <c r="J83" i="1"/>
  <c r="I81" i="1"/>
  <c r="K81" i="1"/>
  <c r="G82" i="1"/>
  <c r="I82" i="1" l="1"/>
  <c r="K82" i="1"/>
  <c r="G83" i="1"/>
  <c r="J84" i="1"/>
  <c r="F85" i="1"/>
  <c r="K83" i="1" l="1"/>
  <c r="I83" i="1"/>
  <c r="G84" i="1"/>
  <c r="F86" i="1"/>
  <c r="J85" i="1"/>
  <c r="J86" i="1" l="1"/>
  <c r="F87" i="1"/>
  <c r="I84" i="1"/>
  <c r="K84" i="1"/>
  <c r="G85" i="1"/>
  <c r="F88" i="1" l="1"/>
  <c r="J87" i="1"/>
  <c r="I85" i="1"/>
  <c r="K85" i="1"/>
  <c r="G86" i="1"/>
  <c r="I86" i="1" l="1"/>
  <c r="K86" i="1"/>
  <c r="G87" i="1"/>
  <c r="F89" i="1"/>
  <c r="J88" i="1"/>
  <c r="F90" i="1" l="1"/>
  <c r="J89" i="1"/>
  <c r="K87" i="1"/>
  <c r="I87" i="1"/>
  <c r="G88" i="1"/>
  <c r="I88" i="1" l="1"/>
  <c r="K88" i="1"/>
  <c r="G89" i="1"/>
  <c r="J90" i="1"/>
  <c r="F91" i="1"/>
  <c r="I89" i="1" l="1"/>
  <c r="K89" i="1"/>
  <c r="G90" i="1"/>
  <c r="F92" i="1"/>
  <c r="J91" i="1"/>
  <c r="I90" i="1" l="1"/>
  <c r="K90" i="1"/>
  <c r="G91" i="1"/>
  <c r="J92" i="1"/>
  <c r="F93" i="1"/>
  <c r="K91" i="1" l="1"/>
  <c r="I91" i="1"/>
  <c r="G92" i="1"/>
  <c r="F94" i="1"/>
  <c r="J93" i="1"/>
  <c r="J94" i="1" l="1"/>
  <c r="F95" i="1"/>
  <c r="I92" i="1"/>
  <c r="K92" i="1"/>
  <c r="G93" i="1"/>
  <c r="I93" i="1" l="1"/>
  <c r="K93" i="1"/>
  <c r="G94" i="1"/>
  <c r="F96" i="1"/>
  <c r="J95" i="1"/>
  <c r="F97" i="1" l="1"/>
  <c r="J96" i="1"/>
  <c r="I94" i="1"/>
  <c r="K94" i="1"/>
  <c r="G95" i="1"/>
  <c r="K95" i="1" l="1"/>
  <c r="I95" i="1"/>
  <c r="G96" i="1"/>
  <c r="F98" i="1"/>
  <c r="J97" i="1"/>
  <c r="J98" i="1" l="1"/>
  <c r="F99" i="1"/>
  <c r="I96" i="1"/>
  <c r="K96" i="1"/>
  <c r="G97" i="1"/>
  <c r="F100" i="1" l="1"/>
  <c r="J99" i="1"/>
  <c r="I97" i="1"/>
  <c r="K97" i="1"/>
  <c r="G98" i="1"/>
  <c r="J100" i="1" l="1"/>
  <c r="F101" i="1"/>
  <c r="I98" i="1"/>
  <c r="K98" i="1"/>
  <c r="G99" i="1"/>
  <c r="F102" i="1" l="1"/>
  <c r="J101" i="1"/>
  <c r="K99" i="1"/>
  <c r="I99" i="1"/>
  <c r="G100" i="1"/>
  <c r="I100" i="1" l="1"/>
  <c r="K100" i="1"/>
  <c r="G101" i="1"/>
  <c r="J102" i="1"/>
  <c r="F103" i="1"/>
  <c r="I101" i="1" l="1"/>
  <c r="K101" i="1"/>
  <c r="G102" i="1"/>
  <c r="F104" i="1"/>
  <c r="J103" i="1"/>
  <c r="F105" i="1" l="1"/>
  <c r="J104" i="1"/>
  <c r="K102" i="1"/>
  <c r="I102" i="1"/>
  <c r="G103" i="1"/>
  <c r="K103" i="1" l="1"/>
  <c r="I103" i="1"/>
  <c r="G104" i="1"/>
  <c r="F106" i="1"/>
  <c r="J105" i="1"/>
  <c r="I104" i="1" l="1"/>
  <c r="K104" i="1"/>
  <c r="G105" i="1"/>
  <c r="J106" i="1"/>
  <c r="F107" i="1"/>
  <c r="I105" i="1" l="1"/>
  <c r="K105" i="1"/>
  <c r="G106" i="1"/>
  <c r="F108" i="1"/>
  <c r="J107" i="1"/>
  <c r="J108" i="1" l="1"/>
  <c r="F109" i="1"/>
  <c r="K106" i="1"/>
  <c r="I106" i="1"/>
  <c r="G107" i="1"/>
  <c r="F110" i="1" l="1"/>
  <c r="J109" i="1"/>
  <c r="K107" i="1"/>
  <c r="I107" i="1"/>
  <c r="G108" i="1"/>
  <c r="I108" i="1" l="1"/>
  <c r="K108" i="1"/>
  <c r="G109" i="1"/>
  <c r="J110" i="1"/>
  <c r="F111" i="1"/>
  <c r="I109" i="1" l="1"/>
  <c r="K109" i="1"/>
  <c r="G110" i="1"/>
  <c r="F112" i="1"/>
  <c r="J111" i="1"/>
  <c r="F113" i="1" l="1"/>
  <c r="J112" i="1"/>
  <c r="I110" i="1"/>
  <c r="K110" i="1"/>
  <c r="G111" i="1"/>
  <c r="K111" i="1" l="1"/>
  <c r="I111" i="1"/>
  <c r="G112" i="1"/>
  <c r="F114" i="1"/>
  <c r="J113" i="1"/>
  <c r="J114" i="1" l="1"/>
  <c r="F115" i="1"/>
  <c r="I112" i="1"/>
  <c r="K112" i="1"/>
  <c r="G113" i="1"/>
  <c r="F116" i="1" l="1"/>
  <c r="J115" i="1"/>
  <c r="I113" i="1"/>
  <c r="K113" i="1"/>
  <c r="G114" i="1"/>
  <c r="I114" i="1" l="1"/>
  <c r="K114" i="1"/>
  <c r="G115" i="1"/>
  <c r="J116" i="1"/>
  <c r="F117" i="1"/>
  <c r="K115" i="1" l="1"/>
  <c r="I115" i="1"/>
  <c r="G116" i="1"/>
  <c r="F118" i="1"/>
  <c r="J117" i="1"/>
  <c r="J118" i="1" l="1"/>
  <c r="F119" i="1"/>
  <c r="I116" i="1"/>
  <c r="K116" i="1"/>
  <c r="G117" i="1"/>
  <c r="I117" i="1" l="1"/>
  <c r="K117" i="1"/>
  <c r="G118" i="1"/>
  <c r="F120" i="1"/>
  <c r="J119" i="1"/>
  <c r="F121" i="1" l="1"/>
  <c r="J120" i="1"/>
  <c r="K118" i="1"/>
  <c r="I118" i="1"/>
  <c r="G119" i="1"/>
  <c r="K119" i="1" l="1"/>
  <c r="I119" i="1"/>
  <c r="G120" i="1"/>
  <c r="F122" i="1"/>
  <c r="J121" i="1"/>
  <c r="J122" i="1" l="1"/>
  <c r="F123" i="1"/>
  <c r="I120" i="1"/>
  <c r="K120" i="1"/>
  <c r="G121" i="1"/>
  <c r="F124" i="1" l="1"/>
  <c r="J123" i="1"/>
  <c r="I121" i="1"/>
  <c r="K121" i="1"/>
  <c r="G122" i="1"/>
  <c r="K122" i="1" l="1"/>
  <c r="I122" i="1"/>
  <c r="G123" i="1"/>
  <c r="J124" i="1"/>
  <c r="F125" i="1"/>
  <c r="K123" i="1" l="1"/>
  <c r="I123" i="1"/>
  <c r="G124" i="1"/>
  <c r="F126" i="1"/>
  <c r="J125" i="1"/>
  <c r="J126" i="1" l="1"/>
  <c r="F127" i="1"/>
  <c r="I124" i="1"/>
  <c r="K124" i="1"/>
  <c r="G125" i="1"/>
  <c r="F128" i="1" l="1"/>
  <c r="J127" i="1"/>
  <c r="I125" i="1"/>
  <c r="K125" i="1"/>
  <c r="G126" i="1"/>
  <c r="F129" i="1" l="1"/>
  <c r="J128" i="1"/>
  <c r="I126" i="1"/>
  <c r="K126" i="1"/>
  <c r="G127" i="1"/>
  <c r="K127" i="1" l="1"/>
  <c r="I127" i="1"/>
  <c r="G128" i="1"/>
  <c r="J129" i="1"/>
  <c r="F130" i="1"/>
  <c r="I128" i="1" l="1"/>
  <c r="K128" i="1"/>
  <c r="G129" i="1"/>
  <c r="F131" i="1"/>
  <c r="J130" i="1"/>
  <c r="J131" i="1" l="1"/>
  <c r="F132" i="1"/>
  <c r="I129" i="1"/>
  <c r="K129" i="1"/>
  <c r="G130" i="1"/>
  <c r="F133" i="1" l="1"/>
  <c r="J132" i="1"/>
  <c r="I130" i="1"/>
  <c r="K130" i="1"/>
  <c r="G131" i="1"/>
  <c r="K131" i="1" l="1"/>
  <c r="I131" i="1"/>
  <c r="G132" i="1"/>
  <c r="J133" i="1"/>
  <c r="F134" i="1"/>
  <c r="F135" i="1" l="1"/>
  <c r="J134" i="1"/>
  <c r="I132" i="1"/>
  <c r="K132" i="1"/>
  <c r="G133" i="1"/>
  <c r="I133" i="1" l="1"/>
  <c r="K133" i="1"/>
  <c r="G134" i="1"/>
  <c r="J135" i="1"/>
  <c r="F136" i="1"/>
  <c r="K134" i="1" l="1"/>
  <c r="I134" i="1"/>
  <c r="G135" i="1"/>
  <c r="F137" i="1"/>
  <c r="J136" i="1"/>
  <c r="J137" i="1" l="1"/>
  <c r="F138" i="1"/>
  <c r="I135" i="1"/>
  <c r="K135" i="1"/>
  <c r="G136" i="1"/>
  <c r="K136" i="1" l="1"/>
  <c r="I136" i="1"/>
  <c r="G137" i="1"/>
  <c r="F139" i="1"/>
  <c r="J139" i="1" s="1"/>
  <c r="J138" i="1"/>
  <c r="J145" i="1" l="1"/>
  <c r="J146" i="1" s="1"/>
  <c r="J144" i="1"/>
  <c r="I137" i="1"/>
  <c r="K137" i="1"/>
  <c r="G138" i="1"/>
  <c r="O36" i="1"/>
  <c r="S36" i="1"/>
  <c r="S22" i="1"/>
  <c r="U22" i="1"/>
  <c r="P36" i="1"/>
  <c r="O50" i="1"/>
  <c r="P22" i="1"/>
  <c r="O22" i="1"/>
  <c r="T8" i="1"/>
  <c r="O8" i="1"/>
  <c r="P50" i="1"/>
  <c r="T22" i="1"/>
  <c r="N50" i="1"/>
  <c r="S50" i="1"/>
  <c r="T50" i="1"/>
  <c r="N8" i="1"/>
  <c r="U36" i="1"/>
  <c r="P8" i="1"/>
  <c r="U8" i="1"/>
  <c r="T36" i="1"/>
  <c r="N36" i="1"/>
  <c r="S8" i="1"/>
  <c r="U50" i="1"/>
  <c r="N22" i="1"/>
  <c r="T25" i="1" l="1"/>
  <c r="T11" i="1"/>
  <c r="T39" i="1"/>
  <c r="O11" i="1"/>
  <c r="T53" i="1"/>
  <c r="O39" i="1"/>
  <c r="O25" i="1"/>
  <c r="O53" i="1"/>
  <c r="K138" i="1"/>
  <c r="I138" i="1"/>
  <c r="G139" i="1"/>
  <c r="I139" i="1" l="1"/>
  <c r="K139" i="1"/>
  <c r="G144" i="1"/>
  <c r="G145" i="1"/>
  <c r="G146" i="1" s="1"/>
  <c r="P20" i="1"/>
  <c r="O34" i="1"/>
  <c r="O35" i="1" s="1"/>
  <c r="P34" i="1"/>
  <c r="O20" i="1"/>
  <c r="O21" i="1" s="1"/>
  <c r="N6" i="1"/>
  <c r="O48" i="1"/>
  <c r="O49" i="1" s="1"/>
  <c r="P6" i="1"/>
  <c r="P48" i="1"/>
  <c r="N34" i="1"/>
  <c r="O6" i="1"/>
  <c r="O7" i="1" s="1"/>
  <c r="N48" i="1"/>
  <c r="N20" i="1"/>
  <c r="T6" i="1"/>
  <c r="T7" i="1" s="1"/>
  <c r="S20" i="1"/>
  <c r="S34" i="1"/>
  <c r="S48" i="1"/>
  <c r="O29" i="1" l="1"/>
  <c r="O26" i="1"/>
  <c r="N21" i="1"/>
  <c r="O52" i="1"/>
  <c r="P49" i="1"/>
  <c r="O57" i="1"/>
  <c r="O54" i="1"/>
  <c r="N49" i="1"/>
  <c r="O10" i="1"/>
  <c r="P7" i="1"/>
  <c r="O38" i="1"/>
  <c r="P35" i="1"/>
  <c r="T57" i="1"/>
  <c r="S49" i="1"/>
  <c r="T29" i="1"/>
  <c r="S21" i="1"/>
  <c r="U48" i="1"/>
  <c r="S6" i="1"/>
  <c r="T48" i="1"/>
  <c r="T49" i="1" s="1"/>
  <c r="T20" i="1"/>
  <c r="T21" i="1" s="1"/>
  <c r="U6" i="1"/>
  <c r="T34" i="1"/>
  <c r="T35" i="1" s="1"/>
  <c r="U20" i="1"/>
  <c r="T26" i="1" s="1"/>
  <c r="U34" i="1"/>
  <c r="T43" i="1"/>
  <c r="T40" i="1"/>
  <c r="S35" i="1"/>
  <c r="O40" i="1"/>
  <c r="O43" i="1"/>
  <c r="N35" i="1"/>
  <c r="O12" i="1"/>
  <c r="O15" i="1"/>
  <c r="N7" i="1"/>
  <c r="O24" i="1"/>
  <c r="O28" i="1" s="1"/>
  <c r="P21" i="1"/>
  <c r="I145" i="1"/>
  <c r="I144" i="1"/>
  <c r="T12" i="1" l="1"/>
  <c r="T15" i="1"/>
  <c r="S7" i="1"/>
  <c r="O56" i="1"/>
  <c r="T52" i="1"/>
  <c r="T56" i="1" s="1"/>
  <c r="U49" i="1"/>
  <c r="O42" i="1"/>
  <c r="T10" i="1"/>
  <c r="U7" i="1"/>
  <c r="I146" i="1"/>
  <c r="T38" i="1"/>
  <c r="T42" i="1" s="1"/>
  <c r="U35" i="1"/>
  <c r="T24" i="1"/>
  <c r="T28" i="1" s="1"/>
  <c r="U21" i="1"/>
  <c r="T54" i="1"/>
  <c r="O14" i="1"/>
  <c r="T14" i="1" l="1"/>
</calcChain>
</file>

<file path=xl/sharedStrings.xml><?xml version="1.0" encoding="utf-8"?>
<sst xmlns="http://schemas.openxmlformats.org/spreadsheetml/2006/main" count="113" uniqueCount="39">
  <si>
    <t>Date</t>
  </si>
  <si>
    <t>P(A)</t>
  </si>
  <si>
    <t>sum</t>
  </si>
  <si>
    <t>P(B)</t>
  </si>
  <si>
    <t>P(B|A)</t>
  </si>
  <si>
    <t>P(A|B)</t>
  </si>
  <si>
    <t>Arc Elasticity</t>
  </si>
  <si>
    <t>NonA</t>
  </si>
  <si>
    <t>AY = Y/t</t>
  </si>
  <si>
    <t>No. of days</t>
  </si>
  <si>
    <t>t</t>
  </si>
  <si>
    <t>Cumulative</t>
  </si>
  <si>
    <t>Y(t)</t>
  </si>
  <si>
    <t>Daily</t>
  </si>
  <si>
    <t>MY = I(t)</t>
  </si>
  <si>
    <t>Point Elasticity</t>
  </si>
  <si>
    <t>I(t+1)-I(t)</t>
  </si>
  <si>
    <t>B (Et&gt;1)</t>
  </si>
  <si>
    <t>A (I(t+1)&lt;=500)</t>
  </si>
  <si>
    <t>Et&lt;=1</t>
  </si>
  <si>
    <t>B (Et&lt;=1)</t>
  </si>
  <si>
    <t>Et&gt;0.5</t>
  </si>
  <si>
    <t>Et&gt;1</t>
  </si>
  <si>
    <t>B (Et&lt;= 0.5)</t>
  </si>
  <si>
    <t xml:space="preserve">        Exponential Moving Average (EMA) of</t>
  </si>
  <si>
    <t xml:space="preserve">               Estimations based on EMA</t>
  </si>
  <si>
    <t>Mean</t>
  </si>
  <si>
    <t>Standard Deviation</t>
  </si>
  <si>
    <t>The omega of EMA</t>
  </si>
  <si>
    <t>Coefficent of Variation % (=STDev/Mean)</t>
  </si>
  <si>
    <t>ITALY - COVID-19</t>
  </si>
  <si>
    <t>Et&gt;0.2</t>
  </si>
  <si>
    <t>A (I(t+1)-I(t)&lt;=0, I(t+1)&lt;=500)</t>
  </si>
  <si>
    <t>B (Et&lt;=0.5)</t>
  </si>
  <si>
    <t>B (Et&lt;=0.2)</t>
  </si>
  <si>
    <t>BAYESIAN, POLICY TARGET W/OUT A TREND</t>
  </si>
  <si>
    <t>BAYESIAN, POLICY TARGET W/ A TREND</t>
  </si>
  <si>
    <t>B (Et&lt;= 0.20)</t>
  </si>
  <si>
    <t>Et&gt;0.20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</si>
</sst>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_(* #,##0.000_);_(* \(#,##0.000\);_(* &quot;-&quot;??_);_(@_)"/>
    <numFmt numFmtId="167" formatCode="0.000"/>
    <numFmt numFmtId="168" formatCode="_(* #,##0_);_(* \(#,##0\);_(* &quot;-&quot;??_);_(@_)"/>
    <numFmt numFmtId="169" formatCode="0.0%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8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43" fontId="0" fillId="0" borderId="0" xfId="1" applyNumberFormat="1" applyFont="1"/>
    <xf numFmtId="43" fontId="0" fillId="0" borderId="0" xfId="0" applyNumberFormat="1"/>
    <xf numFmtId="43" fontId="0" fillId="0" borderId="0" xfId="1" applyFont="1"/>
    <xf numFmtId="0" fontId="0" fillId="2" borderId="0" xfId="0" applyFill="1"/>
    <xf numFmtId="0" fontId="6" fillId="2" borderId="0" xfId="0" applyFont="1" applyFill="1"/>
    <xf numFmtId="2" fontId="0" fillId="2" borderId="0" xfId="1" applyNumberFormat="1" applyFont="1" applyFill="1"/>
    <xf numFmtId="0" fontId="0" fillId="2" borderId="0" xfId="0" quotePrefix="1" applyFill="1"/>
    <xf numFmtId="0" fontId="7" fillId="0" borderId="0" xfId="0" applyFont="1" applyFill="1"/>
    <xf numFmtId="166" fontId="7" fillId="0" borderId="0" xfId="1" applyNumberFormat="1" applyFont="1" applyFill="1"/>
    <xf numFmtId="167" fontId="7" fillId="0" borderId="0" xfId="1" applyNumberFormat="1" applyFont="1" applyFill="1"/>
    <xf numFmtId="0" fontId="6" fillId="3" borderId="0" xfId="0" applyFont="1" applyFill="1"/>
    <xf numFmtId="0" fontId="0" fillId="4" borderId="0" xfId="0" applyFill="1"/>
    <xf numFmtId="2" fontId="0" fillId="4" borderId="0" xfId="1" applyNumberFormat="1" applyFont="1" applyFill="1"/>
    <xf numFmtId="0" fontId="0" fillId="5" borderId="0" xfId="0" applyFill="1"/>
    <xf numFmtId="2" fontId="0" fillId="5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9" fontId="0" fillId="5" borderId="0" xfId="268" applyFont="1" applyFill="1"/>
    <xf numFmtId="168" fontId="0" fillId="5" borderId="0" xfId="1" applyNumberFormat="1" applyFont="1" applyFill="1"/>
    <xf numFmtId="43" fontId="0" fillId="5" borderId="0" xfId="1" applyNumberFormat="1" applyFont="1" applyFill="1"/>
    <xf numFmtId="169" fontId="0" fillId="5" borderId="0" xfId="268" applyNumberFormat="1" applyFont="1" applyFill="1"/>
    <xf numFmtId="0" fontId="8" fillId="0" borderId="0" xfId="0" applyFont="1" applyFill="1"/>
    <xf numFmtId="43" fontId="8" fillId="0" borderId="0" xfId="1" applyNumberFormat="1" applyFont="1" applyFill="1"/>
    <xf numFmtId="164" fontId="8" fillId="0" borderId="0" xfId="1" applyNumberFormat="1" applyFont="1" applyFill="1"/>
    <xf numFmtId="9" fontId="8" fillId="0" borderId="0" xfId="268" applyFont="1" applyFill="1"/>
  </cellXfs>
  <cellStyles count="485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Normal" xfId="0" builtinId="0"/>
    <cellStyle name="Per cent" xfId="268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mpd="sng"/>
          </c:spPr>
          <c:marker>
            <c:symbol val="none"/>
          </c:marker>
          <c:cat>
            <c:numRef>
              <c:f>ItalyCovid!$A$7:$A$139</c:f>
              <c:numCache>
                <c:formatCode>d\-mmm</c:formatCode>
                <c:ptCount val="133"/>
                <c:pt idx="0">
                  <c:v>43880</c:v>
                </c:pt>
                <c:pt idx="1">
                  <c:v>43881</c:v>
                </c:pt>
                <c:pt idx="2">
                  <c:v>43882</c:v>
                </c:pt>
                <c:pt idx="3">
                  <c:v>43883</c:v>
                </c:pt>
                <c:pt idx="4">
                  <c:v>43884</c:v>
                </c:pt>
                <c:pt idx="5">
                  <c:v>43885</c:v>
                </c:pt>
                <c:pt idx="6">
                  <c:v>43886</c:v>
                </c:pt>
                <c:pt idx="7">
                  <c:v>43887</c:v>
                </c:pt>
                <c:pt idx="8">
                  <c:v>43888</c:v>
                </c:pt>
                <c:pt idx="9">
                  <c:v>43889</c:v>
                </c:pt>
                <c:pt idx="10">
                  <c:v>43890</c:v>
                </c:pt>
                <c:pt idx="11">
                  <c:v>43891</c:v>
                </c:pt>
                <c:pt idx="12">
                  <c:v>43892</c:v>
                </c:pt>
                <c:pt idx="13">
                  <c:v>43893</c:v>
                </c:pt>
                <c:pt idx="14">
                  <c:v>43894</c:v>
                </c:pt>
                <c:pt idx="15">
                  <c:v>43895</c:v>
                </c:pt>
                <c:pt idx="16">
                  <c:v>43896</c:v>
                </c:pt>
                <c:pt idx="17">
                  <c:v>43897</c:v>
                </c:pt>
                <c:pt idx="18">
                  <c:v>43898</c:v>
                </c:pt>
                <c:pt idx="19">
                  <c:v>43899</c:v>
                </c:pt>
                <c:pt idx="20">
                  <c:v>43900</c:v>
                </c:pt>
                <c:pt idx="21">
                  <c:v>43901</c:v>
                </c:pt>
                <c:pt idx="22">
                  <c:v>43902</c:v>
                </c:pt>
                <c:pt idx="23">
                  <c:v>43903</c:v>
                </c:pt>
                <c:pt idx="24">
                  <c:v>43904</c:v>
                </c:pt>
                <c:pt idx="25">
                  <c:v>43905</c:v>
                </c:pt>
                <c:pt idx="26">
                  <c:v>43906</c:v>
                </c:pt>
                <c:pt idx="27">
                  <c:v>43907</c:v>
                </c:pt>
                <c:pt idx="28">
                  <c:v>43908</c:v>
                </c:pt>
                <c:pt idx="29">
                  <c:v>43909</c:v>
                </c:pt>
                <c:pt idx="30">
                  <c:v>43910</c:v>
                </c:pt>
                <c:pt idx="31">
                  <c:v>43911</c:v>
                </c:pt>
                <c:pt idx="32">
                  <c:v>43912</c:v>
                </c:pt>
                <c:pt idx="33">
                  <c:v>43913</c:v>
                </c:pt>
                <c:pt idx="34">
                  <c:v>43914</c:v>
                </c:pt>
                <c:pt idx="35">
                  <c:v>43915</c:v>
                </c:pt>
                <c:pt idx="36">
                  <c:v>43916</c:v>
                </c:pt>
                <c:pt idx="37">
                  <c:v>43917</c:v>
                </c:pt>
                <c:pt idx="38">
                  <c:v>43918</c:v>
                </c:pt>
                <c:pt idx="39">
                  <c:v>43919</c:v>
                </c:pt>
                <c:pt idx="40">
                  <c:v>43920</c:v>
                </c:pt>
                <c:pt idx="41">
                  <c:v>43921</c:v>
                </c:pt>
                <c:pt idx="42">
                  <c:v>43922</c:v>
                </c:pt>
                <c:pt idx="43">
                  <c:v>43923</c:v>
                </c:pt>
                <c:pt idx="44">
                  <c:v>43924</c:v>
                </c:pt>
                <c:pt idx="45">
                  <c:v>43925</c:v>
                </c:pt>
                <c:pt idx="46">
                  <c:v>43926</c:v>
                </c:pt>
                <c:pt idx="47">
                  <c:v>43927</c:v>
                </c:pt>
                <c:pt idx="48">
                  <c:v>43928</c:v>
                </c:pt>
                <c:pt idx="49">
                  <c:v>43929</c:v>
                </c:pt>
                <c:pt idx="50">
                  <c:v>43930</c:v>
                </c:pt>
                <c:pt idx="51">
                  <c:v>43931</c:v>
                </c:pt>
                <c:pt idx="52">
                  <c:v>43932</c:v>
                </c:pt>
                <c:pt idx="53">
                  <c:v>43933</c:v>
                </c:pt>
                <c:pt idx="54">
                  <c:v>43934</c:v>
                </c:pt>
                <c:pt idx="55">
                  <c:v>43935</c:v>
                </c:pt>
                <c:pt idx="56">
                  <c:v>43936</c:v>
                </c:pt>
                <c:pt idx="57">
                  <c:v>43937</c:v>
                </c:pt>
                <c:pt idx="58">
                  <c:v>43938</c:v>
                </c:pt>
                <c:pt idx="59">
                  <c:v>43939</c:v>
                </c:pt>
                <c:pt idx="60">
                  <c:v>43940</c:v>
                </c:pt>
                <c:pt idx="61">
                  <c:v>43941</c:v>
                </c:pt>
                <c:pt idx="62">
                  <c:v>43942</c:v>
                </c:pt>
                <c:pt idx="63">
                  <c:v>43943</c:v>
                </c:pt>
                <c:pt idx="64">
                  <c:v>43944</c:v>
                </c:pt>
                <c:pt idx="65">
                  <c:v>43945</c:v>
                </c:pt>
                <c:pt idx="66">
                  <c:v>43946</c:v>
                </c:pt>
                <c:pt idx="67">
                  <c:v>43947</c:v>
                </c:pt>
                <c:pt idx="68">
                  <c:v>43948</c:v>
                </c:pt>
                <c:pt idx="69">
                  <c:v>43949</c:v>
                </c:pt>
                <c:pt idx="70">
                  <c:v>43950</c:v>
                </c:pt>
                <c:pt idx="71">
                  <c:v>43951</c:v>
                </c:pt>
                <c:pt idx="72">
                  <c:v>43952</c:v>
                </c:pt>
                <c:pt idx="73">
                  <c:v>43953</c:v>
                </c:pt>
                <c:pt idx="74">
                  <c:v>43954</c:v>
                </c:pt>
                <c:pt idx="75">
                  <c:v>43955</c:v>
                </c:pt>
                <c:pt idx="76">
                  <c:v>43956</c:v>
                </c:pt>
                <c:pt idx="77">
                  <c:v>43957</c:v>
                </c:pt>
                <c:pt idx="78">
                  <c:v>43958</c:v>
                </c:pt>
                <c:pt idx="79">
                  <c:v>43959</c:v>
                </c:pt>
                <c:pt idx="80">
                  <c:v>43960</c:v>
                </c:pt>
                <c:pt idx="81">
                  <c:v>43961</c:v>
                </c:pt>
                <c:pt idx="82">
                  <c:v>43962</c:v>
                </c:pt>
                <c:pt idx="83">
                  <c:v>43963</c:v>
                </c:pt>
                <c:pt idx="84">
                  <c:v>43964</c:v>
                </c:pt>
                <c:pt idx="85">
                  <c:v>43965</c:v>
                </c:pt>
                <c:pt idx="86">
                  <c:v>43966</c:v>
                </c:pt>
                <c:pt idx="87">
                  <c:v>43967</c:v>
                </c:pt>
                <c:pt idx="88">
                  <c:v>43968</c:v>
                </c:pt>
                <c:pt idx="89">
                  <c:v>43969</c:v>
                </c:pt>
                <c:pt idx="90">
                  <c:v>43970</c:v>
                </c:pt>
                <c:pt idx="91">
                  <c:v>43971</c:v>
                </c:pt>
                <c:pt idx="92">
                  <c:v>43972</c:v>
                </c:pt>
                <c:pt idx="93">
                  <c:v>43973</c:v>
                </c:pt>
                <c:pt idx="94">
                  <c:v>43974</c:v>
                </c:pt>
                <c:pt idx="95">
                  <c:v>43975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43981</c:v>
                </c:pt>
                <c:pt idx="102">
                  <c:v>43982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43988</c:v>
                </c:pt>
                <c:pt idx="109">
                  <c:v>43989</c:v>
                </c:pt>
                <c:pt idx="110">
                  <c:v>43990</c:v>
                </c:pt>
                <c:pt idx="111">
                  <c:v>43991</c:v>
                </c:pt>
                <c:pt idx="112">
                  <c:v>43992</c:v>
                </c:pt>
                <c:pt idx="113">
                  <c:v>43993</c:v>
                </c:pt>
                <c:pt idx="114">
                  <c:v>43994</c:v>
                </c:pt>
                <c:pt idx="115">
                  <c:v>43995</c:v>
                </c:pt>
                <c:pt idx="116">
                  <c:v>43996</c:v>
                </c:pt>
                <c:pt idx="117">
                  <c:v>43997</c:v>
                </c:pt>
                <c:pt idx="118">
                  <c:v>43998</c:v>
                </c:pt>
                <c:pt idx="119">
                  <c:v>43999</c:v>
                </c:pt>
                <c:pt idx="120">
                  <c:v>44000</c:v>
                </c:pt>
                <c:pt idx="121">
                  <c:v>44001</c:v>
                </c:pt>
                <c:pt idx="122">
                  <c:v>44002</c:v>
                </c:pt>
                <c:pt idx="123">
                  <c:v>44003</c:v>
                </c:pt>
                <c:pt idx="124">
                  <c:v>44004</c:v>
                </c:pt>
                <c:pt idx="125">
                  <c:v>44005</c:v>
                </c:pt>
                <c:pt idx="126">
                  <c:v>44006</c:v>
                </c:pt>
                <c:pt idx="127">
                  <c:v>44007</c:v>
                </c:pt>
                <c:pt idx="128">
                  <c:v>44008</c:v>
                </c:pt>
                <c:pt idx="129">
                  <c:v>44009</c:v>
                </c:pt>
                <c:pt idx="130">
                  <c:v>44010</c:v>
                </c:pt>
                <c:pt idx="131">
                  <c:v>44011</c:v>
                </c:pt>
                <c:pt idx="132">
                  <c:v>44012</c:v>
                </c:pt>
              </c:numCache>
            </c:numRef>
          </c:cat>
          <c:val>
            <c:numRef>
              <c:f>ItalyCovid!$C$7:$C$139</c:f>
              <c:numCache>
                <c:formatCode>General</c:formatCode>
                <c:ptCount val="133"/>
                <c:pt idx="0">
                  <c:v>3</c:v>
                </c:pt>
                <c:pt idx="1">
                  <c:v>3</c:v>
                </c:pt>
                <c:pt idx="2">
                  <c:v>20</c:v>
                </c:pt>
                <c:pt idx="3">
                  <c:v>79</c:v>
                </c:pt>
                <c:pt idx="4">
                  <c:v>152</c:v>
                </c:pt>
                <c:pt idx="5">
                  <c:v>229</c:v>
                </c:pt>
                <c:pt idx="6">
                  <c:v>322</c:v>
                </c:pt>
                <c:pt idx="7">
                  <c:v>400</c:v>
                </c:pt>
                <c:pt idx="8">
                  <c:v>650</c:v>
                </c:pt>
                <c:pt idx="9">
                  <c:v>888</c:v>
                </c:pt>
                <c:pt idx="10">
                  <c:v>1128</c:v>
                </c:pt>
                <c:pt idx="11">
                  <c:v>1694</c:v>
                </c:pt>
                <c:pt idx="12">
                  <c:v>2036</c:v>
                </c:pt>
                <c:pt idx="13">
                  <c:v>2502</c:v>
                </c:pt>
                <c:pt idx="14">
                  <c:v>3089</c:v>
                </c:pt>
                <c:pt idx="15">
                  <c:v>3858</c:v>
                </c:pt>
                <c:pt idx="16">
                  <c:v>4636</c:v>
                </c:pt>
                <c:pt idx="17">
                  <c:v>5883</c:v>
                </c:pt>
                <c:pt idx="18">
                  <c:v>7375</c:v>
                </c:pt>
                <c:pt idx="19">
                  <c:v>9172</c:v>
                </c:pt>
                <c:pt idx="20">
                  <c:v>10149</c:v>
                </c:pt>
                <c:pt idx="21">
                  <c:v>12464</c:v>
                </c:pt>
                <c:pt idx="22">
                  <c:v>15113</c:v>
                </c:pt>
                <c:pt idx="23">
                  <c:v>17660</c:v>
                </c:pt>
                <c:pt idx="24">
                  <c:v>21157</c:v>
                </c:pt>
                <c:pt idx="25">
                  <c:v>24747</c:v>
                </c:pt>
                <c:pt idx="26">
                  <c:v>27980</c:v>
                </c:pt>
                <c:pt idx="27">
                  <c:v>31506</c:v>
                </c:pt>
                <c:pt idx="28">
                  <c:v>35713</c:v>
                </c:pt>
                <c:pt idx="29">
                  <c:v>41035</c:v>
                </c:pt>
                <c:pt idx="30">
                  <c:v>47021</c:v>
                </c:pt>
                <c:pt idx="31">
                  <c:v>53578</c:v>
                </c:pt>
                <c:pt idx="32">
                  <c:v>59158</c:v>
                </c:pt>
                <c:pt idx="33">
                  <c:v>63927</c:v>
                </c:pt>
                <c:pt idx="34">
                  <c:v>69176</c:v>
                </c:pt>
                <c:pt idx="35">
                  <c:v>74386</c:v>
                </c:pt>
                <c:pt idx="36">
                  <c:v>80539</c:v>
                </c:pt>
                <c:pt idx="37">
                  <c:v>86498</c:v>
                </c:pt>
                <c:pt idx="38">
                  <c:v>92472</c:v>
                </c:pt>
                <c:pt idx="39">
                  <c:v>97689</c:v>
                </c:pt>
                <c:pt idx="40">
                  <c:v>101739</c:v>
                </c:pt>
                <c:pt idx="41">
                  <c:v>105792</c:v>
                </c:pt>
                <c:pt idx="42">
                  <c:v>110574</c:v>
                </c:pt>
                <c:pt idx="43">
                  <c:v>115242</c:v>
                </c:pt>
                <c:pt idx="44">
                  <c:v>119827</c:v>
                </c:pt>
                <c:pt idx="45">
                  <c:v>124632</c:v>
                </c:pt>
                <c:pt idx="46">
                  <c:v>128948</c:v>
                </c:pt>
                <c:pt idx="47">
                  <c:v>132547</c:v>
                </c:pt>
                <c:pt idx="48">
                  <c:v>135586</c:v>
                </c:pt>
                <c:pt idx="49">
                  <c:v>139422</c:v>
                </c:pt>
                <c:pt idx="50">
                  <c:v>143626</c:v>
                </c:pt>
                <c:pt idx="51">
                  <c:v>147577</c:v>
                </c:pt>
                <c:pt idx="52">
                  <c:v>152271</c:v>
                </c:pt>
                <c:pt idx="53">
                  <c:v>156363</c:v>
                </c:pt>
                <c:pt idx="54">
                  <c:v>159516</c:v>
                </c:pt>
                <c:pt idx="55">
                  <c:v>162488</c:v>
                </c:pt>
                <c:pt idx="56">
                  <c:v>165155</c:v>
                </c:pt>
                <c:pt idx="57">
                  <c:v>168941</c:v>
                </c:pt>
                <c:pt idx="58">
                  <c:v>172434</c:v>
                </c:pt>
                <c:pt idx="59">
                  <c:v>175925</c:v>
                </c:pt>
                <c:pt idx="60">
                  <c:v>178972</c:v>
                </c:pt>
                <c:pt idx="61">
                  <c:v>181228</c:v>
                </c:pt>
                <c:pt idx="62">
                  <c:v>183957</c:v>
                </c:pt>
                <c:pt idx="63">
                  <c:v>187327</c:v>
                </c:pt>
                <c:pt idx="64">
                  <c:v>189973</c:v>
                </c:pt>
                <c:pt idx="65">
                  <c:v>192994</c:v>
                </c:pt>
                <c:pt idx="66">
                  <c:v>195351</c:v>
                </c:pt>
                <c:pt idx="67">
                  <c:v>197675</c:v>
                </c:pt>
                <c:pt idx="68">
                  <c:v>199414</c:v>
                </c:pt>
                <c:pt idx="69">
                  <c:v>201505</c:v>
                </c:pt>
                <c:pt idx="70">
                  <c:v>203591</c:v>
                </c:pt>
                <c:pt idx="71">
                  <c:v>205463</c:v>
                </c:pt>
                <c:pt idx="72">
                  <c:v>207428</c:v>
                </c:pt>
                <c:pt idx="73">
                  <c:v>209328</c:v>
                </c:pt>
                <c:pt idx="74">
                  <c:v>210717</c:v>
                </c:pt>
                <c:pt idx="75">
                  <c:v>211938</c:v>
                </c:pt>
                <c:pt idx="76">
                  <c:v>213013</c:v>
                </c:pt>
                <c:pt idx="77">
                  <c:v>214457</c:v>
                </c:pt>
                <c:pt idx="78">
                  <c:v>215858</c:v>
                </c:pt>
                <c:pt idx="79">
                  <c:v>217185</c:v>
                </c:pt>
                <c:pt idx="80">
                  <c:v>218268</c:v>
                </c:pt>
                <c:pt idx="81">
                  <c:v>219070</c:v>
                </c:pt>
                <c:pt idx="82">
                  <c:v>219814</c:v>
                </c:pt>
                <c:pt idx="83">
                  <c:v>221216</c:v>
                </c:pt>
                <c:pt idx="84">
                  <c:v>222104</c:v>
                </c:pt>
                <c:pt idx="85">
                  <c:v>223096</c:v>
                </c:pt>
                <c:pt idx="86">
                  <c:v>223885</c:v>
                </c:pt>
                <c:pt idx="87">
                  <c:v>224760</c:v>
                </c:pt>
                <c:pt idx="88">
                  <c:v>225435</c:v>
                </c:pt>
                <c:pt idx="89">
                  <c:v>225886</c:v>
                </c:pt>
                <c:pt idx="90">
                  <c:v>226699</c:v>
                </c:pt>
                <c:pt idx="91">
                  <c:v>227364</c:v>
                </c:pt>
                <c:pt idx="92">
                  <c:v>228006</c:v>
                </c:pt>
                <c:pt idx="93">
                  <c:v>228658</c:v>
                </c:pt>
                <c:pt idx="94">
                  <c:v>229327</c:v>
                </c:pt>
                <c:pt idx="95">
                  <c:v>229858</c:v>
                </c:pt>
                <c:pt idx="96">
                  <c:v>230158</c:v>
                </c:pt>
                <c:pt idx="97">
                  <c:v>230555</c:v>
                </c:pt>
                <c:pt idx="98">
                  <c:v>231139</c:v>
                </c:pt>
                <c:pt idx="99">
                  <c:v>231732</c:v>
                </c:pt>
                <c:pt idx="100">
                  <c:v>232248</c:v>
                </c:pt>
                <c:pt idx="101">
                  <c:v>232664</c:v>
                </c:pt>
                <c:pt idx="102">
                  <c:v>233019</c:v>
                </c:pt>
                <c:pt idx="103">
                  <c:v>233197</c:v>
                </c:pt>
                <c:pt idx="104">
                  <c:v>233515</c:v>
                </c:pt>
                <c:pt idx="105">
                  <c:v>233836</c:v>
                </c:pt>
                <c:pt idx="106">
                  <c:v>234013</c:v>
                </c:pt>
                <c:pt idx="107">
                  <c:v>234531</c:v>
                </c:pt>
                <c:pt idx="108">
                  <c:v>234801</c:v>
                </c:pt>
                <c:pt idx="109">
                  <c:v>234998</c:v>
                </c:pt>
                <c:pt idx="110">
                  <c:v>235278</c:v>
                </c:pt>
                <c:pt idx="111">
                  <c:v>235561</c:v>
                </c:pt>
                <c:pt idx="112">
                  <c:v>235763</c:v>
                </c:pt>
                <c:pt idx="113">
                  <c:v>236142</c:v>
                </c:pt>
                <c:pt idx="114">
                  <c:v>236305</c:v>
                </c:pt>
                <c:pt idx="115">
                  <c:v>236651</c:v>
                </c:pt>
                <c:pt idx="116">
                  <c:v>236989</c:v>
                </c:pt>
                <c:pt idx="117">
                  <c:v>237290</c:v>
                </c:pt>
                <c:pt idx="118">
                  <c:v>237500</c:v>
                </c:pt>
                <c:pt idx="119">
                  <c:v>237828</c:v>
                </c:pt>
                <c:pt idx="120">
                  <c:v>238159</c:v>
                </c:pt>
                <c:pt idx="121">
                  <c:v>238011</c:v>
                </c:pt>
                <c:pt idx="122">
                  <c:v>238275</c:v>
                </c:pt>
                <c:pt idx="123">
                  <c:v>238499</c:v>
                </c:pt>
                <c:pt idx="124">
                  <c:v>238720</c:v>
                </c:pt>
                <c:pt idx="125">
                  <c:v>238833</c:v>
                </c:pt>
                <c:pt idx="126">
                  <c:v>239410</c:v>
                </c:pt>
                <c:pt idx="127">
                  <c:v>239706</c:v>
                </c:pt>
                <c:pt idx="128">
                  <c:v>239961</c:v>
                </c:pt>
                <c:pt idx="129">
                  <c:v>240136</c:v>
                </c:pt>
                <c:pt idx="130">
                  <c:v>240310</c:v>
                </c:pt>
                <c:pt idx="131">
                  <c:v>240436</c:v>
                </c:pt>
                <c:pt idx="132">
                  <c:v>240578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3B-5345-BF48-BADD0EAA8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3457848"/>
        <c:axId val="-2021080344"/>
      </c:lineChart>
      <c:dateAx>
        <c:axId val="-2013457848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crossAx val="-2021080344"/>
        <c:crosses val="autoZero"/>
        <c:auto val="1"/>
        <c:lblOffset val="100"/>
        <c:baseTimeUnit val="days"/>
      </c:dateAx>
      <c:valAx>
        <c:axId val="-20210803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Italy Cumulative Number of 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-201345784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7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MY=I(t)</c:v>
          </c:tx>
          <c:spPr>
            <a:ln w="19050" cmpd="sng"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ItalyCovid!$A$7:$A$139</c:f>
              <c:numCache>
                <c:formatCode>d\-mmm</c:formatCode>
                <c:ptCount val="133"/>
                <c:pt idx="0">
                  <c:v>43880</c:v>
                </c:pt>
                <c:pt idx="1">
                  <c:v>43881</c:v>
                </c:pt>
                <c:pt idx="2">
                  <c:v>43882</c:v>
                </c:pt>
                <c:pt idx="3">
                  <c:v>43883</c:v>
                </c:pt>
                <c:pt idx="4">
                  <c:v>43884</c:v>
                </c:pt>
                <c:pt idx="5">
                  <c:v>43885</c:v>
                </c:pt>
                <c:pt idx="6">
                  <c:v>43886</c:v>
                </c:pt>
                <c:pt idx="7">
                  <c:v>43887</c:v>
                </c:pt>
                <c:pt idx="8">
                  <c:v>43888</c:v>
                </c:pt>
                <c:pt idx="9">
                  <c:v>43889</c:v>
                </c:pt>
                <c:pt idx="10">
                  <c:v>43890</c:v>
                </c:pt>
                <c:pt idx="11">
                  <c:v>43891</c:v>
                </c:pt>
                <c:pt idx="12">
                  <c:v>43892</c:v>
                </c:pt>
                <c:pt idx="13">
                  <c:v>43893</c:v>
                </c:pt>
                <c:pt idx="14">
                  <c:v>43894</c:v>
                </c:pt>
                <c:pt idx="15">
                  <c:v>43895</c:v>
                </c:pt>
                <c:pt idx="16">
                  <c:v>43896</c:v>
                </c:pt>
                <c:pt idx="17">
                  <c:v>43897</c:v>
                </c:pt>
                <c:pt idx="18">
                  <c:v>43898</c:v>
                </c:pt>
                <c:pt idx="19">
                  <c:v>43899</c:v>
                </c:pt>
                <c:pt idx="20">
                  <c:v>43900</c:v>
                </c:pt>
                <c:pt idx="21">
                  <c:v>43901</c:v>
                </c:pt>
                <c:pt idx="22">
                  <c:v>43902</c:v>
                </c:pt>
                <c:pt idx="23">
                  <c:v>43903</c:v>
                </c:pt>
                <c:pt idx="24">
                  <c:v>43904</c:v>
                </c:pt>
                <c:pt idx="25">
                  <c:v>43905</c:v>
                </c:pt>
                <c:pt idx="26">
                  <c:v>43906</c:v>
                </c:pt>
                <c:pt idx="27">
                  <c:v>43907</c:v>
                </c:pt>
                <c:pt idx="28">
                  <c:v>43908</c:v>
                </c:pt>
                <c:pt idx="29">
                  <c:v>43909</c:v>
                </c:pt>
                <c:pt idx="30">
                  <c:v>43910</c:v>
                </c:pt>
                <c:pt idx="31">
                  <c:v>43911</c:v>
                </c:pt>
                <c:pt idx="32">
                  <c:v>43912</c:v>
                </c:pt>
                <c:pt idx="33">
                  <c:v>43913</c:v>
                </c:pt>
                <c:pt idx="34">
                  <c:v>43914</c:v>
                </c:pt>
                <c:pt idx="35">
                  <c:v>43915</c:v>
                </c:pt>
                <c:pt idx="36">
                  <c:v>43916</c:v>
                </c:pt>
                <c:pt idx="37">
                  <c:v>43917</c:v>
                </c:pt>
                <c:pt idx="38">
                  <c:v>43918</c:v>
                </c:pt>
                <c:pt idx="39">
                  <c:v>43919</c:v>
                </c:pt>
                <c:pt idx="40">
                  <c:v>43920</c:v>
                </c:pt>
                <c:pt idx="41">
                  <c:v>43921</c:v>
                </c:pt>
                <c:pt idx="42">
                  <c:v>43922</c:v>
                </c:pt>
                <c:pt idx="43">
                  <c:v>43923</c:v>
                </c:pt>
                <c:pt idx="44">
                  <c:v>43924</c:v>
                </c:pt>
                <c:pt idx="45">
                  <c:v>43925</c:v>
                </c:pt>
                <c:pt idx="46">
                  <c:v>43926</c:v>
                </c:pt>
                <c:pt idx="47">
                  <c:v>43927</c:v>
                </c:pt>
                <c:pt idx="48">
                  <c:v>43928</c:v>
                </c:pt>
                <c:pt idx="49">
                  <c:v>43929</c:v>
                </c:pt>
                <c:pt idx="50">
                  <c:v>43930</c:v>
                </c:pt>
                <c:pt idx="51">
                  <c:v>43931</c:v>
                </c:pt>
                <c:pt idx="52">
                  <c:v>43932</c:v>
                </c:pt>
                <c:pt idx="53">
                  <c:v>43933</c:v>
                </c:pt>
                <c:pt idx="54">
                  <c:v>43934</c:v>
                </c:pt>
                <c:pt idx="55">
                  <c:v>43935</c:v>
                </c:pt>
                <c:pt idx="56">
                  <c:v>43936</c:v>
                </c:pt>
                <c:pt idx="57">
                  <c:v>43937</c:v>
                </c:pt>
                <c:pt idx="58">
                  <c:v>43938</c:v>
                </c:pt>
                <c:pt idx="59">
                  <c:v>43939</c:v>
                </c:pt>
                <c:pt idx="60">
                  <c:v>43940</c:v>
                </c:pt>
                <c:pt idx="61">
                  <c:v>43941</c:v>
                </c:pt>
                <c:pt idx="62">
                  <c:v>43942</c:v>
                </c:pt>
                <c:pt idx="63">
                  <c:v>43943</c:v>
                </c:pt>
                <c:pt idx="64">
                  <c:v>43944</c:v>
                </c:pt>
                <c:pt idx="65">
                  <c:v>43945</c:v>
                </c:pt>
                <c:pt idx="66">
                  <c:v>43946</c:v>
                </c:pt>
                <c:pt idx="67">
                  <c:v>43947</c:v>
                </c:pt>
                <c:pt idx="68">
                  <c:v>43948</c:v>
                </c:pt>
                <c:pt idx="69">
                  <c:v>43949</c:v>
                </c:pt>
                <c:pt idx="70">
                  <c:v>43950</c:v>
                </c:pt>
                <c:pt idx="71">
                  <c:v>43951</c:v>
                </c:pt>
                <c:pt idx="72">
                  <c:v>43952</c:v>
                </c:pt>
                <c:pt idx="73">
                  <c:v>43953</c:v>
                </c:pt>
                <c:pt idx="74">
                  <c:v>43954</c:v>
                </c:pt>
                <c:pt idx="75">
                  <c:v>43955</c:v>
                </c:pt>
                <c:pt idx="76">
                  <c:v>43956</c:v>
                </c:pt>
                <c:pt idx="77">
                  <c:v>43957</c:v>
                </c:pt>
                <c:pt idx="78">
                  <c:v>43958</c:v>
                </c:pt>
                <c:pt idx="79">
                  <c:v>43959</c:v>
                </c:pt>
                <c:pt idx="80">
                  <c:v>43960</c:v>
                </c:pt>
                <c:pt idx="81">
                  <c:v>43961</c:v>
                </c:pt>
                <c:pt idx="82">
                  <c:v>43962</c:v>
                </c:pt>
                <c:pt idx="83">
                  <c:v>43963</c:v>
                </c:pt>
                <c:pt idx="84">
                  <c:v>43964</c:v>
                </c:pt>
                <c:pt idx="85">
                  <c:v>43965</c:v>
                </c:pt>
                <c:pt idx="86">
                  <c:v>43966</c:v>
                </c:pt>
                <c:pt idx="87">
                  <c:v>43967</c:v>
                </c:pt>
                <c:pt idx="88">
                  <c:v>43968</c:v>
                </c:pt>
                <c:pt idx="89">
                  <c:v>43969</c:v>
                </c:pt>
                <c:pt idx="90">
                  <c:v>43970</c:v>
                </c:pt>
                <c:pt idx="91">
                  <c:v>43971</c:v>
                </c:pt>
                <c:pt idx="92">
                  <c:v>43972</c:v>
                </c:pt>
                <c:pt idx="93">
                  <c:v>43973</c:v>
                </c:pt>
                <c:pt idx="94">
                  <c:v>43974</c:v>
                </c:pt>
                <c:pt idx="95">
                  <c:v>43975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43981</c:v>
                </c:pt>
                <c:pt idx="102">
                  <c:v>43982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43988</c:v>
                </c:pt>
                <c:pt idx="109">
                  <c:v>43989</c:v>
                </c:pt>
                <c:pt idx="110">
                  <c:v>43990</c:v>
                </c:pt>
                <c:pt idx="111">
                  <c:v>43991</c:v>
                </c:pt>
                <c:pt idx="112">
                  <c:v>43992</c:v>
                </c:pt>
                <c:pt idx="113">
                  <c:v>43993</c:v>
                </c:pt>
                <c:pt idx="114">
                  <c:v>43994</c:v>
                </c:pt>
                <c:pt idx="115">
                  <c:v>43995</c:v>
                </c:pt>
                <c:pt idx="116">
                  <c:v>43996</c:v>
                </c:pt>
                <c:pt idx="117">
                  <c:v>43997</c:v>
                </c:pt>
                <c:pt idx="118">
                  <c:v>43998</c:v>
                </c:pt>
                <c:pt idx="119">
                  <c:v>43999</c:v>
                </c:pt>
                <c:pt idx="120">
                  <c:v>44000</c:v>
                </c:pt>
                <c:pt idx="121">
                  <c:v>44001</c:v>
                </c:pt>
                <c:pt idx="122">
                  <c:v>44002</c:v>
                </c:pt>
                <c:pt idx="123">
                  <c:v>44003</c:v>
                </c:pt>
                <c:pt idx="124">
                  <c:v>44004</c:v>
                </c:pt>
                <c:pt idx="125">
                  <c:v>44005</c:v>
                </c:pt>
                <c:pt idx="126">
                  <c:v>44006</c:v>
                </c:pt>
                <c:pt idx="127">
                  <c:v>44007</c:v>
                </c:pt>
                <c:pt idx="128">
                  <c:v>44008</c:v>
                </c:pt>
                <c:pt idx="129">
                  <c:v>44009</c:v>
                </c:pt>
                <c:pt idx="130">
                  <c:v>44010</c:v>
                </c:pt>
                <c:pt idx="131">
                  <c:v>44011</c:v>
                </c:pt>
                <c:pt idx="132">
                  <c:v>44012</c:v>
                </c:pt>
              </c:numCache>
            </c:numRef>
          </c:cat>
          <c:val>
            <c:numRef>
              <c:f>ItalyCovid!$D$7:$D$139</c:f>
              <c:numCache>
                <c:formatCode>General</c:formatCode>
                <c:ptCount val="133"/>
                <c:pt idx="0">
                  <c:v>3</c:v>
                </c:pt>
                <c:pt idx="1">
                  <c:v>0</c:v>
                </c:pt>
                <c:pt idx="2">
                  <c:v>17</c:v>
                </c:pt>
                <c:pt idx="3">
                  <c:v>59</c:v>
                </c:pt>
                <c:pt idx="4">
                  <c:v>73</c:v>
                </c:pt>
                <c:pt idx="5">
                  <c:v>77</c:v>
                </c:pt>
                <c:pt idx="6">
                  <c:v>93</c:v>
                </c:pt>
                <c:pt idx="7">
                  <c:v>78</c:v>
                </c:pt>
                <c:pt idx="8">
                  <c:v>250</c:v>
                </c:pt>
                <c:pt idx="9">
                  <c:v>238</c:v>
                </c:pt>
                <c:pt idx="10">
                  <c:v>240</c:v>
                </c:pt>
                <c:pt idx="11">
                  <c:v>566</c:v>
                </c:pt>
                <c:pt idx="12">
                  <c:v>342</c:v>
                </c:pt>
                <c:pt idx="13">
                  <c:v>466</c:v>
                </c:pt>
                <c:pt idx="14">
                  <c:v>587</c:v>
                </c:pt>
                <c:pt idx="15">
                  <c:v>769</c:v>
                </c:pt>
                <c:pt idx="16">
                  <c:v>778</c:v>
                </c:pt>
                <c:pt idx="17">
                  <c:v>1247</c:v>
                </c:pt>
                <c:pt idx="18">
                  <c:v>1492</c:v>
                </c:pt>
                <c:pt idx="19">
                  <c:v>1797</c:v>
                </c:pt>
                <c:pt idx="20">
                  <c:v>977</c:v>
                </c:pt>
                <c:pt idx="21">
                  <c:v>2315</c:v>
                </c:pt>
                <c:pt idx="22">
                  <c:v>2649</c:v>
                </c:pt>
                <c:pt idx="23">
                  <c:v>2547</c:v>
                </c:pt>
                <c:pt idx="24">
                  <c:v>3497</c:v>
                </c:pt>
                <c:pt idx="25">
                  <c:v>3590</c:v>
                </c:pt>
                <c:pt idx="26">
                  <c:v>3233</c:v>
                </c:pt>
                <c:pt idx="27">
                  <c:v>3526</c:v>
                </c:pt>
                <c:pt idx="28">
                  <c:v>4207</c:v>
                </c:pt>
                <c:pt idx="29">
                  <c:v>5322</c:v>
                </c:pt>
                <c:pt idx="30">
                  <c:v>5986</c:v>
                </c:pt>
                <c:pt idx="31">
                  <c:v>6557</c:v>
                </c:pt>
                <c:pt idx="32">
                  <c:v>5580</c:v>
                </c:pt>
                <c:pt idx="33">
                  <c:v>4769</c:v>
                </c:pt>
                <c:pt idx="34">
                  <c:v>5249</c:v>
                </c:pt>
                <c:pt idx="35">
                  <c:v>5210</c:v>
                </c:pt>
                <c:pt idx="36">
                  <c:v>6153</c:v>
                </c:pt>
                <c:pt idx="37">
                  <c:v>5959</c:v>
                </c:pt>
                <c:pt idx="38">
                  <c:v>5974</c:v>
                </c:pt>
                <c:pt idx="39">
                  <c:v>5217</c:v>
                </c:pt>
                <c:pt idx="40">
                  <c:v>4050</c:v>
                </c:pt>
                <c:pt idx="41">
                  <c:v>4053</c:v>
                </c:pt>
                <c:pt idx="42">
                  <c:v>4782</c:v>
                </c:pt>
                <c:pt idx="43">
                  <c:v>4668</c:v>
                </c:pt>
                <c:pt idx="44">
                  <c:v>4585</c:v>
                </c:pt>
                <c:pt idx="45">
                  <c:v>4805</c:v>
                </c:pt>
                <c:pt idx="46">
                  <c:v>4316</c:v>
                </c:pt>
                <c:pt idx="47">
                  <c:v>3599</c:v>
                </c:pt>
                <c:pt idx="48">
                  <c:v>3039</c:v>
                </c:pt>
                <c:pt idx="49">
                  <c:v>3836</c:v>
                </c:pt>
                <c:pt idx="50">
                  <c:v>4204</c:v>
                </c:pt>
                <c:pt idx="51">
                  <c:v>3951</c:v>
                </c:pt>
                <c:pt idx="52">
                  <c:v>4694</c:v>
                </c:pt>
                <c:pt idx="53">
                  <c:v>4092</c:v>
                </c:pt>
                <c:pt idx="54">
                  <c:v>3153</c:v>
                </c:pt>
                <c:pt idx="55">
                  <c:v>2972</c:v>
                </c:pt>
                <c:pt idx="56">
                  <c:v>2667</c:v>
                </c:pt>
                <c:pt idx="57">
                  <c:v>3786</c:v>
                </c:pt>
                <c:pt idx="58">
                  <c:v>3493</c:v>
                </c:pt>
                <c:pt idx="59">
                  <c:v>3491</c:v>
                </c:pt>
                <c:pt idx="60">
                  <c:v>3047</c:v>
                </c:pt>
                <c:pt idx="61">
                  <c:v>2256</c:v>
                </c:pt>
                <c:pt idx="62">
                  <c:v>2729</c:v>
                </c:pt>
                <c:pt idx="63">
                  <c:v>3370</c:v>
                </c:pt>
                <c:pt idx="64">
                  <c:v>2646</c:v>
                </c:pt>
                <c:pt idx="65">
                  <c:v>3021</c:v>
                </c:pt>
                <c:pt idx="66">
                  <c:v>2357</c:v>
                </c:pt>
                <c:pt idx="67">
                  <c:v>2324</c:v>
                </c:pt>
                <c:pt idx="68">
                  <c:v>1739</c:v>
                </c:pt>
                <c:pt idx="69">
                  <c:v>2091</c:v>
                </c:pt>
                <c:pt idx="70">
                  <c:v>2086</c:v>
                </c:pt>
                <c:pt idx="71">
                  <c:v>1872</c:v>
                </c:pt>
                <c:pt idx="72">
                  <c:v>1965</c:v>
                </c:pt>
                <c:pt idx="73">
                  <c:v>1900</c:v>
                </c:pt>
                <c:pt idx="74">
                  <c:v>1389</c:v>
                </c:pt>
                <c:pt idx="75">
                  <c:v>1221</c:v>
                </c:pt>
                <c:pt idx="76">
                  <c:v>1075</c:v>
                </c:pt>
                <c:pt idx="77">
                  <c:v>1444</c:v>
                </c:pt>
                <c:pt idx="78">
                  <c:v>1401</c:v>
                </c:pt>
                <c:pt idx="79">
                  <c:v>1327</c:v>
                </c:pt>
                <c:pt idx="80">
                  <c:v>1083</c:v>
                </c:pt>
                <c:pt idx="81">
                  <c:v>802</c:v>
                </c:pt>
                <c:pt idx="82">
                  <c:v>744</c:v>
                </c:pt>
                <c:pt idx="83">
                  <c:v>1402</c:v>
                </c:pt>
                <c:pt idx="84">
                  <c:v>888</c:v>
                </c:pt>
                <c:pt idx="85">
                  <c:v>992</c:v>
                </c:pt>
                <c:pt idx="86">
                  <c:v>789</c:v>
                </c:pt>
                <c:pt idx="87">
                  <c:v>875</c:v>
                </c:pt>
                <c:pt idx="88">
                  <c:v>675</c:v>
                </c:pt>
                <c:pt idx="89">
                  <c:v>451</c:v>
                </c:pt>
                <c:pt idx="90">
                  <c:v>813</c:v>
                </c:pt>
                <c:pt idx="91">
                  <c:v>665</c:v>
                </c:pt>
                <c:pt idx="92">
                  <c:v>642</c:v>
                </c:pt>
                <c:pt idx="93">
                  <c:v>652</c:v>
                </c:pt>
                <c:pt idx="94">
                  <c:v>669</c:v>
                </c:pt>
                <c:pt idx="95">
                  <c:v>531</c:v>
                </c:pt>
                <c:pt idx="96">
                  <c:v>300</c:v>
                </c:pt>
                <c:pt idx="97">
                  <c:v>397</c:v>
                </c:pt>
                <c:pt idx="98">
                  <c:v>584</c:v>
                </c:pt>
                <c:pt idx="99">
                  <c:v>593</c:v>
                </c:pt>
                <c:pt idx="100">
                  <c:v>516</c:v>
                </c:pt>
                <c:pt idx="101">
                  <c:v>416</c:v>
                </c:pt>
                <c:pt idx="102">
                  <c:v>355</c:v>
                </c:pt>
                <c:pt idx="103">
                  <c:v>178</c:v>
                </c:pt>
                <c:pt idx="104">
                  <c:v>318</c:v>
                </c:pt>
                <c:pt idx="105">
                  <c:v>321</c:v>
                </c:pt>
                <c:pt idx="106">
                  <c:v>177</c:v>
                </c:pt>
                <c:pt idx="107">
                  <c:v>518</c:v>
                </c:pt>
                <c:pt idx="108">
                  <c:v>270</c:v>
                </c:pt>
                <c:pt idx="109">
                  <c:v>197</c:v>
                </c:pt>
                <c:pt idx="110">
                  <c:v>280</c:v>
                </c:pt>
                <c:pt idx="111">
                  <c:v>283</c:v>
                </c:pt>
                <c:pt idx="112">
                  <c:v>202</c:v>
                </c:pt>
                <c:pt idx="113">
                  <c:v>379</c:v>
                </c:pt>
                <c:pt idx="114">
                  <c:v>163</c:v>
                </c:pt>
                <c:pt idx="115">
                  <c:v>346</c:v>
                </c:pt>
                <c:pt idx="116">
                  <c:v>338</c:v>
                </c:pt>
                <c:pt idx="117">
                  <c:v>301</c:v>
                </c:pt>
                <c:pt idx="118">
                  <c:v>210</c:v>
                </c:pt>
                <c:pt idx="119">
                  <c:v>328</c:v>
                </c:pt>
                <c:pt idx="120">
                  <c:v>331</c:v>
                </c:pt>
                <c:pt idx="121">
                  <c:v>-148</c:v>
                </c:pt>
                <c:pt idx="122">
                  <c:v>264</c:v>
                </c:pt>
                <c:pt idx="123">
                  <c:v>224</c:v>
                </c:pt>
                <c:pt idx="124">
                  <c:v>221</c:v>
                </c:pt>
                <c:pt idx="125">
                  <c:v>113</c:v>
                </c:pt>
                <c:pt idx="126">
                  <c:v>577</c:v>
                </c:pt>
                <c:pt idx="127">
                  <c:v>296</c:v>
                </c:pt>
                <c:pt idx="128">
                  <c:v>255</c:v>
                </c:pt>
                <c:pt idx="129">
                  <c:v>175</c:v>
                </c:pt>
                <c:pt idx="130">
                  <c:v>174</c:v>
                </c:pt>
                <c:pt idx="131">
                  <c:v>126</c:v>
                </c:pt>
                <c:pt idx="132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6-1045-A79B-24CA7D6B155A}"/>
            </c:ext>
          </c:extLst>
        </c:ser>
        <c:ser>
          <c:idx val="1"/>
          <c:order val="1"/>
          <c:tx>
            <c:v>AY</c:v>
          </c:tx>
          <c:spPr>
            <a:ln w="19050" cmpd="sng"/>
          </c:spPr>
          <c:marker>
            <c:symbol val="none"/>
          </c:marker>
          <c:cat>
            <c:numRef>
              <c:f>ItalyCovid!$A$7:$A$139</c:f>
              <c:numCache>
                <c:formatCode>d\-mmm</c:formatCode>
                <c:ptCount val="133"/>
                <c:pt idx="0">
                  <c:v>43880</c:v>
                </c:pt>
                <c:pt idx="1">
                  <c:v>43881</c:v>
                </c:pt>
                <c:pt idx="2">
                  <c:v>43882</c:v>
                </c:pt>
                <c:pt idx="3">
                  <c:v>43883</c:v>
                </c:pt>
                <c:pt idx="4">
                  <c:v>43884</c:v>
                </c:pt>
                <c:pt idx="5">
                  <c:v>43885</c:v>
                </c:pt>
                <c:pt idx="6">
                  <c:v>43886</c:v>
                </c:pt>
                <c:pt idx="7">
                  <c:v>43887</c:v>
                </c:pt>
                <c:pt idx="8">
                  <c:v>43888</c:v>
                </c:pt>
                <c:pt idx="9">
                  <c:v>43889</c:v>
                </c:pt>
                <c:pt idx="10">
                  <c:v>43890</c:v>
                </c:pt>
                <c:pt idx="11">
                  <c:v>43891</c:v>
                </c:pt>
                <c:pt idx="12">
                  <c:v>43892</c:v>
                </c:pt>
                <c:pt idx="13">
                  <c:v>43893</c:v>
                </c:pt>
                <c:pt idx="14">
                  <c:v>43894</c:v>
                </c:pt>
                <c:pt idx="15">
                  <c:v>43895</c:v>
                </c:pt>
                <c:pt idx="16">
                  <c:v>43896</c:v>
                </c:pt>
                <c:pt idx="17">
                  <c:v>43897</c:v>
                </c:pt>
                <c:pt idx="18">
                  <c:v>43898</c:v>
                </c:pt>
                <c:pt idx="19">
                  <c:v>43899</c:v>
                </c:pt>
                <c:pt idx="20">
                  <c:v>43900</c:v>
                </c:pt>
                <c:pt idx="21">
                  <c:v>43901</c:v>
                </c:pt>
                <c:pt idx="22">
                  <c:v>43902</c:v>
                </c:pt>
                <c:pt idx="23">
                  <c:v>43903</c:v>
                </c:pt>
                <c:pt idx="24">
                  <c:v>43904</c:v>
                </c:pt>
                <c:pt idx="25">
                  <c:v>43905</c:v>
                </c:pt>
                <c:pt idx="26">
                  <c:v>43906</c:v>
                </c:pt>
                <c:pt idx="27">
                  <c:v>43907</c:v>
                </c:pt>
                <c:pt idx="28">
                  <c:v>43908</c:v>
                </c:pt>
                <c:pt idx="29">
                  <c:v>43909</c:v>
                </c:pt>
                <c:pt idx="30">
                  <c:v>43910</c:v>
                </c:pt>
                <c:pt idx="31">
                  <c:v>43911</c:v>
                </c:pt>
                <c:pt idx="32">
                  <c:v>43912</c:v>
                </c:pt>
                <c:pt idx="33">
                  <c:v>43913</c:v>
                </c:pt>
                <c:pt idx="34">
                  <c:v>43914</c:v>
                </c:pt>
                <c:pt idx="35">
                  <c:v>43915</c:v>
                </c:pt>
                <c:pt idx="36">
                  <c:v>43916</c:v>
                </c:pt>
                <c:pt idx="37">
                  <c:v>43917</c:v>
                </c:pt>
                <c:pt idx="38">
                  <c:v>43918</c:v>
                </c:pt>
                <c:pt idx="39">
                  <c:v>43919</c:v>
                </c:pt>
                <c:pt idx="40">
                  <c:v>43920</c:v>
                </c:pt>
                <c:pt idx="41">
                  <c:v>43921</c:v>
                </c:pt>
                <c:pt idx="42">
                  <c:v>43922</c:v>
                </c:pt>
                <c:pt idx="43">
                  <c:v>43923</c:v>
                </c:pt>
                <c:pt idx="44">
                  <c:v>43924</c:v>
                </c:pt>
                <c:pt idx="45">
                  <c:v>43925</c:v>
                </c:pt>
                <c:pt idx="46">
                  <c:v>43926</c:v>
                </c:pt>
                <c:pt idx="47">
                  <c:v>43927</c:v>
                </c:pt>
                <c:pt idx="48">
                  <c:v>43928</c:v>
                </c:pt>
                <c:pt idx="49">
                  <c:v>43929</c:v>
                </c:pt>
                <c:pt idx="50">
                  <c:v>43930</c:v>
                </c:pt>
                <c:pt idx="51">
                  <c:v>43931</c:v>
                </c:pt>
                <c:pt idx="52">
                  <c:v>43932</c:v>
                </c:pt>
                <c:pt idx="53">
                  <c:v>43933</c:v>
                </c:pt>
                <c:pt idx="54">
                  <c:v>43934</c:v>
                </c:pt>
                <c:pt idx="55">
                  <c:v>43935</c:v>
                </c:pt>
                <c:pt idx="56">
                  <c:v>43936</c:v>
                </c:pt>
                <c:pt idx="57">
                  <c:v>43937</c:v>
                </c:pt>
                <c:pt idx="58">
                  <c:v>43938</c:v>
                </c:pt>
                <c:pt idx="59">
                  <c:v>43939</c:v>
                </c:pt>
                <c:pt idx="60">
                  <c:v>43940</c:v>
                </c:pt>
                <c:pt idx="61">
                  <c:v>43941</c:v>
                </c:pt>
                <c:pt idx="62">
                  <c:v>43942</c:v>
                </c:pt>
                <c:pt idx="63">
                  <c:v>43943</c:v>
                </c:pt>
                <c:pt idx="64">
                  <c:v>43944</c:v>
                </c:pt>
                <c:pt idx="65">
                  <c:v>43945</c:v>
                </c:pt>
                <c:pt idx="66">
                  <c:v>43946</c:v>
                </c:pt>
                <c:pt idx="67">
                  <c:v>43947</c:v>
                </c:pt>
                <c:pt idx="68">
                  <c:v>43948</c:v>
                </c:pt>
                <c:pt idx="69">
                  <c:v>43949</c:v>
                </c:pt>
                <c:pt idx="70">
                  <c:v>43950</c:v>
                </c:pt>
                <c:pt idx="71">
                  <c:v>43951</c:v>
                </c:pt>
                <c:pt idx="72">
                  <c:v>43952</c:v>
                </c:pt>
                <c:pt idx="73">
                  <c:v>43953</c:v>
                </c:pt>
                <c:pt idx="74">
                  <c:v>43954</c:v>
                </c:pt>
                <c:pt idx="75">
                  <c:v>43955</c:v>
                </c:pt>
                <c:pt idx="76">
                  <c:v>43956</c:v>
                </c:pt>
                <c:pt idx="77">
                  <c:v>43957</c:v>
                </c:pt>
                <c:pt idx="78">
                  <c:v>43958</c:v>
                </c:pt>
                <c:pt idx="79">
                  <c:v>43959</c:v>
                </c:pt>
                <c:pt idx="80">
                  <c:v>43960</c:v>
                </c:pt>
                <c:pt idx="81">
                  <c:v>43961</c:v>
                </c:pt>
                <c:pt idx="82">
                  <c:v>43962</c:v>
                </c:pt>
                <c:pt idx="83">
                  <c:v>43963</c:v>
                </c:pt>
                <c:pt idx="84">
                  <c:v>43964</c:v>
                </c:pt>
                <c:pt idx="85">
                  <c:v>43965</c:v>
                </c:pt>
                <c:pt idx="86">
                  <c:v>43966</c:v>
                </c:pt>
                <c:pt idx="87">
                  <c:v>43967</c:v>
                </c:pt>
                <c:pt idx="88">
                  <c:v>43968</c:v>
                </c:pt>
                <c:pt idx="89">
                  <c:v>43969</c:v>
                </c:pt>
                <c:pt idx="90">
                  <c:v>43970</c:v>
                </c:pt>
                <c:pt idx="91">
                  <c:v>43971</c:v>
                </c:pt>
                <c:pt idx="92">
                  <c:v>43972</c:v>
                </c:pt>
                <c:pt idx="93">
                  <c:v>43973</c:v>
                </c:pt>
                <c:pt idx="94">
                  <c:v>43974</c:v>
                </c:pt>
                <c:pt idx="95">
                  <c:v>43975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43981</c:v>
                </c:pt>
                <c:pt idx="102">
                  <c:v>43982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43988</c:v>
                </c:pt>
                <c:pt idx="109">
                  <c:v>43989</c:v>
                </c:pt>
                <c:pt idx="110">
                  <c:v>43990</c:v>
                </c:pt>
                <c:pt idx="111">
                  <c:v>43991</c:v>
                </c:pt>
                <c:pt idx="112">
                  <c:v>43992</c:v>
                </c:pt>
                <c:pt idx="113">
                  <c:v>43993</c:v>
                </c:pt>
                <c:pt idx="114">
                  <c:v>43994</c:v>
                </c:pt>
                <c:pt idx="115">
                  <c:v>43995</c:v>
                </c:pt>
                <c:pt idx="116">
                  <c:v>43996</c:v>
                </c:pt>
                <c:pt idx="117">
                  <c:v>43997</c:v>
                </c:pt>
                <c:pt idx="118">
                  <c:v>43998</c:v>
                </c:pt>
                <c:pt idx="119">
                  <c:v>43999</c:v>
                </c:pt>
                <c:pt idx="120">
                  <c:v>44000</c:v>
                </c:pt>
                <c:pt idx="121">
                  <c:v>44001</c:v>
                </c:pt>
                <c:pt idx="122">
                  <c:v>44002</c:v>
                </c:pt>
                <c:pt idx="123">
                  <c:v>44003</c:v>
                </c:pt>
                <c:pt idx="124">
                  <c:v>44004</c:v>
                </c:pt>
                <c:pt idx="125">
                  <c:v>44005</c:v>
                </c:pt>
                <c:pt idx="126">
                  <c:v>44006</c:v>
                </c:pt>
                <c:pt idx="127">
                  <c:v>44007</c:v>
                </c:pt>
                <c:pt idx="128">
                  <c:v>44008</c:v>
                </c:pt>
                <c:pt idx="129">
                  <c:v>44009</c:v>
                </c:pt>
                <c:pt idx="130">
                  <c:v>44010</c:v>
                </c:pt>
                <c:pt idx="131">
                  <c:v>44011</c:v>
                </c:pt>
                <c:pt idx="132">
                  <c:v>44012</c:v>
                </c:pt>
              </c:numCache>
            </c:numRef>
          </c:cat>
          <c:val>
            <c:numRef>
              <c:f>ItalyCovid!$E$7:$E$139</c:f>
              <c:numCache>
                <c:formatCode>0.0</c:formatCode>
                <c:ptCount val="133"/>
                <c:pt idx="0">
                  <c:v>3</c:v>
                </c:pt>
                <c:pt idx="1">
                  <c:v>1.5</c:v>
                </c:pt>
                <c:pt idx="2">
                  <c:v>6.666666666666667</c:v>
                </c:pt>
                <c:pt idx="3">
                  <c:v>19.75</c:v>
                </c:pt>
                <c:pt idx="4">
                  <c:v>30.4</c:v>
                </c:pt>
                <c:pt idx="5">
                  <c:v>38.166666666666664</c:v>
                </c:pt>
                <c:pt idx="6">
                  <c:v>46</c:v>
                </c:pt>
                <c:pt idx="7">
                  <c:v>50</c:v>
                </c:pt>
                <c:pt idx="8">
                  <c:v>72.222222222222229</c:v>
                </c:pt>
                <c:pt idx="9">
                  <c:v>88.8</c:v>
                </c:pt>
                <c:pt idx="10">
                  <c:v>102.54545454545455</c:v>
                </c:pt>
                <c:pt idx="11">
                  <c:v>141.16666666666666</c:v>
                </c:pt>
                <c:pt idx="12">
                  <c:v>156.61538461538461</c:v>
                </c:pt>
                <c:pt idx="13">
                  <c:v>178.71428571428572</c:v>
                </c:pt>
                <c:pt idx="14">
                  <c:v>205.93333333333334</c:v>
                </c:pt>
                <c:pt idx="15">
                  <c:v>241.125</c:v>
                </c:pt>
                <c:pt idx="16">
                  <c:v>272.70588235294116</c:v>
                </c:pt>
                <c:pt idx="17">
                  <c:v>326.83333333333331</c:v>
                </c:pt>
                <c:pt idx="18">
                  <c:v>388.15789473684208</c:v>
                </c:pt>
                <c:pt idx="19">
                  <c:v>458.6</c:v>
                </c:pt>
                <c:pt idx="20">
                  <c:v>483.28571428571428</c:v>
                </c:pt>
                <c:pt idx="21">
                  <c:v>566.5454545454545</c:v>
                </c:pt>
                <c:pt idx="22">
                  <c:v>657.08695652173913</c:v>
                </c:pt>
                <c:pt idx="23">
                  <c:v>735.83333333333337</c:v>
                </c:pt>
                <c:pt idx="24">
                  <c:v>846.28</c:v>
                </c:pt>
                <c:pt idx="25">
                  <c:v>951.80769230769226</c:v>
                </c:pt>
                <c:pt idx="26">
                  <c:v>1036.2962962962963</c:v>
                </c:pt>
                <c:pt idx="27">
                  <c:v>1125.2142857142858</c:v>
                </c:pt>
                <c:pt idx="28">
                  <c:v>1231.4827586206898</c:v>
                </c:pt>
                <c:pt idx="29">
                  <c:v>1367.8333333333333</c:v>
                </c:pt>
                <c:pt idx="30">
                  <c:v>1516.8064516129032</c:v>
                </c:pt>
                <c:pt idx="31">
                  <c:v>1674.3125</c:v>
                </c:pt>
                <c:pt idx="32">
                  <c:v>1792.6666666666667</c:v>
                </c:pt>
                <c:pt idx="33">
                  <c:v>1880.2058823529412</c:v>
                </c:pt>
                <c:pt idx="34">
                  <c:v>1976.4571428571428</c:v>
                </c:pt>
                <c:pt idx="35">
                  <c:v>2066.2777777777778</c:v>
                </c:pt>
                <c:pt idx="36">
                  <c:v>2176.7297297297296</c:v>
                </c:pt>
                <c:pt idx="37">
                  <c:v>2276.2631578947367</c:v>
                </c:pt>
                <c:pt idx="38">
                  <c:v>2371.0769230769229</c:v>
                </c:pt>
                <c:pt idx="39">
                  <c:v>2442.2249999999999</c:v>
                </c:pt>
                <c:pt idx="40">
                  <c:v>2481.439024390244</c:v>
                </c:pt>
                <c:pt idx="41">
                  <c:v>2518.8571428571427</c:v>
                </c:pt>
                <c:pt idx="42">
                  <c:v>2571.4883720930234</c:v>
                </c:pt>
                <c:pt idx="43">
                  <c:v>2619.1363636363635</c:v>
                </c:pt>
                <c:pt idx="44">
                  <c:v>2662.8222222222221</c:v>
                </c:pt>
                <c:pt idx="45">
                  <c:v>2709.391304347826</c:v>
                </c:pt>
                <c:pt idx="46">
                  <c:v>2743.5744680851062</c:v>
                </c:pt>
                <c:pt idx="47">
                  <c:v>2761.3958333333335</c:v>
                </c:pt>
                <c:pt idx="48">
                  <c:v>2767.0612244897961</c:v>
                </c:pt>
                <c:pt idx="49">
                  <c:v>2788.44</c:v>
                </c:pt>
                <c:pt idx="50">
                  <c:v>2816.1960784313724</c:v>
                </c:pt>
                <c:pt idx="51">
                  <c:v>2838.0192307692309</c:v>
                </c:pt>
                <c:pt idx="52">
                  <c:v>2873.0377358490564</c:v>
                </c:pt>
                <c:pt idx="53">
                  <c:v>2895.6111111111113</c:v>
                </c:pt>
                <c:pt idx="54">
                  <c:v>2900.2909090909093</c:v>
                </c:pt>
                <c:pt idx="55">
                  <c:v>2901.5714285714284</c:v>
                </c:pt>
                <c:pt idx="56">
                  <c:v>2897.4561403508774</c:v>
                </c:pt>
                <c:pt idx="57">
                  <c:v>2912.7758620689656</c:v>
                </c:pt>
                <c:pt idx="58">
                  <c:v>2922.6101694915255</c:v>
                </c:pt>
                <c:pt idx="59">
                  <c:v>2932.0833333333335</c:v>
                </c:pt>
                <c:pt idx="60">
                  <c:v>2933.967213114754</c:v>
                </c:pt>
                <c:pt idx="61">
                  <c:v>2923.0322580645161</c:v>
                </c:pt>
                <c:pt idx="62">
                  <c:v>2919.9523809523807</c:v>
                </c:pt>
                <c:pt idx="63">
                  <c:v>2926.984375</c:v>
                </c:pt>
                <c:pt idx="64">
                  <c:v>2922.6615384615384</c:v>
                </c:pt>
                <c:pt idx="65">
                  <c:v>2924.151515151515</c:v>
                </c:pt>
                <c:pt idx="66">
                  <c:v>2915.686567164179</c:v>
                </c:pt>
                <c:pt idx="67">
                  <c:v>2906.9852941176468</c:v>
                </c:pt>
                <c:pt idx="68">
                  <c:v>2890.057971014493</c:v>
                </c:pt>
                <c:pt idx="69">
                  <c:v>2878.6428571428573</c:v>
                </c:pt>
                <c:pt idx="70">
                  <c:v>2867.4788732394368</c:v>
                </c:pt>
                <c:pt idx="71">
                  <c:v>2853.6527777777778</c:v>
                </c:pt>
                <c:pt idx="72">
                  <c:v>2841.4794520547944</c:v>
                </c:pt>
                <c:pt idx="73">
                  <c:v>2828.7567567567567</c:v>
                </c:pt>
                <c:pt idx="74">
                  <c:v>2809.56</c:v>
                </c:pt>
                <c:pt idx="75">
                  <c:v>2788.6578947368421</c:v>
                </c:pt>
                <c:pt idx="76">
                  <c:v>2766.4025974025976</c:v>
                </c:pt>
                <c:pt idx="77">
                  <c:v>2749.4487179487178</c:v>
                </c:pt>
                <c:pt idx="78">
                  <c:v>2732.3797468354433</c:v>
                </c:pt>
                <c:pt idx="79">
                  <c:v>2714.8125</c:v>
                </c:pt>
                <c:pt idx="80">
                  <c:v>2694.6666666666665</c:v>
                </c:pt>
                <c:pt idx="81">
                  <c:v>2671.5853658536585</c:v>
                </c:pt>
                <c:pt idx="82">
                  <c:v>2648.3614457831327</c:v>
                </c:pt>
                <c:pt idx="83">
                  <c:v>2633.5238095238096</c:v>
                </c:pt>
                <c:pt idx="84">
                  <c:v>2612.9882352941177</c:v>
                </c:pt>
                <c:pt idx="85">
                  <c:v>2594.1395348837209</c:v>
                </c:pt>
                <c:pt idx="86">
                  <c:v>2573.3908045977009</c:v>
                </c:pt>
                <c:pt idx="87">
                  <c:v>2554.090909090909</c:v>
                </c:pt>
                <c:pt idx="88">
                  <c:v>2532.9775280898875</c:v>
                </c:pt>
                <c:pt idx="89">
                  <c:v>2509.8444444444444</c:v>
                </c:pt>
                <c:pt idx="90">
                  <c:v>2491.197802197802</c:v>
                </c:pt>
                <c:pt idx="91">
                  <c:v>2471.3478260869565</c:v>
                </c:pt>
                <c:pt idx="92">
                  <c:v>2451.6774193548385</c:v>
                </c:pt>
                <c:pt idx="93">
                  <c:v>2432.5319148936169</c:v>
                </c:pt>
                <c:pt idx="94">
                  <c:v>2413.9684210526316</c:v>
                </c:pt>
                <c:pt idx="95">
                  <c:v>2394.3541666666665</c:v>
                </c:pt>
                <c:pt idx="96">
                  <c:v>2372.7628865979382</c:v>
                </c:pt>
                <c:pt idx="97">
                  <c:v>2352.6020408163267</c:v>
                </c:pt>
                <c:pt idx="98">
                  <c:v>2334.7373737373737</c:v>
                </c:pt>
                <c:pt idx="99">
                  <c:v>2317.3200000000002</c:v>
                </c:pt>
                <c:pt idx="100">
                  <c:v>2299.4851485148515</c:v>
                </c:pt>
                <c:pt idx="101">
                  <c:v>2281.0196078431372</c:v>
                </c:pt>
                <c:pt idx="102">
                  <c:v>2262.3203883495144</c:v>
                </c:pt>
                <c:pt idx="103">
                  <c:v>2242.2788461538462</c:v>
                </c:pt>
                <c:pt idx="104">
                  <c:v>2223.9523809523807</c:v>
                </c:pt>
                <c:pt idx="105">
                  <c:v>2206</c:v>
                </c:pt>
                <c:pt idx="106">
                  <c:v>2187.0373831775701</c:v>
                </c:pt>
                <c:pt idx="107">
                  <c:v>2171.5833333333335</c:v>
                </c:pt>
                <c:pt idx="108">
                  <c:v>2154.1376146788989</c:v>
                </c:pt>
                <c:pt idx="109">
                  <c:v>2136.3454545454547</c:v>
                </c:pt>
                <c:pt idx="110">
                  <c:v>2119.6216216216217</c:v>
                </c:pt>
                <c:pt idx="111">
                  <c:v>2103.2232142857142</c:v>
                </c:pt>
                <c:pt idx="112">
                  <c:v>2086.3982300884954</c:v>
                </c:pt>
                <c:pt idx="113">
                  <c:v>2071.4210526315787</c:v>
                </c:pt>
                <c:pt idx="114">
                  <c:v>2054.8260869565215</c:v>
                </c:pt>
                <c:pt idx="115">
                  <c:v>2040.094827586207</c:v>
                </c:pt>
                <c:pt idx="116">
                  <c:v>2025.5470085470085</c:v>
                </c:pt>
                <c:pt idx="117">
                  <c:v>2010.9322033898304</c:v>
                </c:pt>
                <c:pt idx="118">
                  <c:v>1995.7983193277312</c:v>
                </c:pt>
                <c:pt idx="119">
                  <c:v>1981.9</c:v>
                </c:pt>
                <c:pt idx="120">
                  <c:v>1968.2561983471073</c:v>
                </c:pt>
                <c:pt idx="121">
                  <c:v>1950.9098360655737</c:v>
                </c:pt>
                <c:pt idx="122">
                  <c:v>1937.1951219512196</c:v>
                </c:pt>
                <c:pt idx="123">
                  <c:v>1923.3790322580646</c:v>
                </c:pt>
                <c:pt idx="124">
                  <c:v>1909.76</c:v>
                </c:pt>
                <c:pt idx="125">
                  <c:v>1895.5</c:v>
                </c:pt>
                <c:pt idx="126">
                  <c:v>1885.1181102362204</c:v>
                </c:pt>
                <c:pt idx="127">
                  <c:v>1872.703125</c:v>
                </c:pt>
                <c:pt idx="128">
                  <c:v>1860.1627906976744</c:v>
                </c:pt>
                <c:pt idx="129">
                  <c:v>1847.2</c:v>
                </c:pt>
                <c:pt idx="130">
                  <c:v>1834.4274809160306</c:v>
                </c:pt>
                <c:pt idx="131">
                  <c:v>1821.4848484848485</c:v>
                </c:pt>
                <c:pt idx="132">
                  <c:v>1808.8571428571429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6-1045-A79B-24CA7D6B1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1575736"/>
        <c:axId val="-2057941992"/>
      </c:lineChart>
      <c:dateAx>
        <c:axId val="-2081575736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crossAx val="-2057941992"/>
        <c:crosses val="autoZero"/>
        <c:auto val="1"/>
        <c:lblOffset val="100"/>
        <c:baseTimeUnit val="days"/>
      </c:dateAx>
      <c:valAx>
        <c:axId val="-2057941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-20815757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7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MY=I(t)</c:v>
          </c:tx>
          <c:spPr>
            <a:ln w="28575" cmpd="sng"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ItalyCovid!$A$7:$A$139</c:f>
              <c:numCache>
                <c:formatCode>d\-mmm</c:formatCode>
                <c:ptCount val="133"/>
                <c:pt idx="0">
                  <c:v>43880</c:v>
                </c:pt>
                <c:pt idx="1">
                  <c:v>43881</c:v>
                </c:pt>
                <c:pt idx="2">
                  <c:v>43882</c:v>
                </c:pt>
                <c:pt idx="3">
                  <c:v>43883</c:v>
                </c:pt>
                <c:pt idx="4">
                  <c:v>43884</c:v>
                </c:pt>
                <c:pt idx="5">
                  <c:v>43885</c:v>
                </c:pt>
                <c:pt idx="6">
                  <c:v>43886</c:v>
                </c:pt>
                <c:pt idx="7">
                  <c:v>43887</c:v>
                </c:pt>
                <c:pt idx="8">
                  <c:v>43888</c:v>
                </c:pt>
                <c:pt idx="9">
                  <c:v>43889</c:v>
                </c:pt>
                <c:pt idx="10">
                  <c:v>43890</c:v>
                </c:pt>
                <c:pt idx="11">
                  <c:v>43891</c:v>
                </c:pt>
                <c:pt idx="12">
                  <c:v>43892</c:v>
                </c:pt>
                <c:pt idx="13">
                  <c:v>43893</c:v>
                </c:pt>
                <c:pt idx="14">
                  <c:v>43894</c:v>
                </c:pt>
                <c:pt idx="15">
                  <c:v>43895</c:v>
                </c:pt>
                <c:pt idx="16">
                  <c:v>43896</c:v>
                </c:pt>
                <c:pt idx="17">
                  <c:v>43897</c:v>
                </c:pt>
                <c:pt idx="18">
                  <c:v>43898</c:v>
                </c:pt>
                <c:pt idx="19">
                  <c:v>43899</c:v>
                </c:pt>
                <c:pt idx="20">
                  <c:v>43900</c:v>
                </c:pt>
                <c:pt idx="21">
                  <c:v>43901</c:v>
                </c:pt>
                <c:pt idx="22">
                  <c:v>43902</c:v>
                </c:pt>
                <c:pt idx="23">
                  <c:v>43903</c:v>
                </c:pt>
                <c:pt idx="24">
                  <c:v>43904</c:v>
                </c:pt>
                <c:pt idx="25">
                  <c:v>43905</c:v>
                </c:pt>
                <c:pt idx="26">
                  <c:v>43906</c:v>
                </c:pt>
                <c:pt idx="27">
                  <c:v>43907</c:v>
                </c:pt>
                <c:pt idx="28">
                  <c:v>43908</c:v>
                </c:pt>
                <c:pt idx="29">
                  <c:v>43909</c:v>
                </c:pt>
                <c:pt idx="30">
                  <c:v>43910</c:v>
                </c:pt>
                <c:pt idx="31">
                  <c:v>43911</c:v>
                </c:pt>
                <c:pt idx="32">
                  <c:v>43912</c:v>
                </c:pt>
                <c:pt idx="33">
                  <c:v>43913</c:v>
                </c:pt>
                <c:pt idx="34">
                  <c:v>43914</c:v>
                </c:pt>
                <c:pt idx="35">
                  <c:v>43915</c:v>
                </c:pt>
                <c:pt idx="36">
                  <c:v>43916</c:v>
                </c:pt>
                <c:pt idx="37">
                  <c:v>43917</c:v>
                </c:pt>
                <c:pt idx="38">
                  <c:v>43918</c:v>
                </c:pt>
                <c:pt idx="39">
                  <c:v>43919</c:v>
                </c:pt>
                <c:pt idx="40">
                  <c:v>43920</c:v>
                </c:pt>
                <c:pt idx="41">
                  <c:v>43921</c:v>
                </c:pt>
                <c:pt idx="42">
                  <c:v>43922</c:v>
                </c:pt>
                <c:pt idx="43">
                  <c:v>43923</c:v>
                </c:pt>
                <c:pt idx="44">
                  <c:v>43924</c:v>
                </c:pt>
                <c:pt idx="45">
                  <c:v>43925</c:v>
                </c:pt>
                <c:pt idx="46">
                  <c:v>43926</c:v>
                </c:pt>
                <c:pt idx="47">
                  <c:v>43927</c:v>
                </c:pt>
                <c:pt idx="48">
                  <c:v>43928</c:v>
                </c:pt>
                <c:pt idx="49">
                  <c:v>43929</c:v>
                </c:pt>
                <c:pt idx="50">
                  <c:v>43930</c:v>
                </c:pt>
                <c:pt idx="51">
                  <c:v>43931</c:v>
                </c:pt>
                <c:pt idx="52">
                  <c:v>43932</c:v>
                </c:pt>
                <c:pt idx="53">
                  <c:v>43933</c:v>
                </c:pt>
                <c:pt idx="54">
                  <c:v>43934</c:v>
                </c:pt>
                <c:pt idx="55">
                  <c:v>43935</c:v>
                </c:pt>
                <c:pt idx="56">
                  <c:v>43936</c:v>
                </c:pt>
                <c:pt idx="57">
                  <c:v>43937</c:v>
                </c:pt>
                <c:pt idx="58">
                  <c:v>43938</c:v>
                </c:pt>
                <c:pt idx="59">
                  <c:v>43939</c:v>
                </c:pt>
                <c:pt idx="60">
                  <c:v>43940</c:v>
                </c:pt>
                <c:pt idx="61">
                  <c:v>43941</c:v>
                </c:pt>
                <c:pt idx="62">
                  <c:v>43942</c:v>
                </c:pt>
                <c:pt idx="63">
                  <c:v>43943</c:v>
                </c:pt>
                <c:pt idx="64">
                  <c:v>43944</c:v>
                </c:pt>
                <c:pt idx="65">
                  <c:v>43945</c:v>
                </c:pt>
                <c:pt idx="66">
                  <c:v>43946</c:v>
                </c:pt>
                <c:pt idx="67">
                  <c:v>43947</c:v>
                </c:pt>
                <c:pt idx="68">
                  <c:v>43948</c:v>
                </c:pt>
                <c:pt idx="69">
                  <c:v>43949</c:v>
                </c:pt>
                <c:pt idx="70">
                  <c:v>43950</c:v>
                </c:pt>
                <c:pt idx="71">
                  <c:v>43951</c:v>
                </c:pt>
                <c:pt idx="72">
                  <c:v>43952</c:v>
                </c:pt>
                <c:pt idx="73">
                  <c:v>43953</c:v>
                </c:pt>
                <c:pt idx="74">
                  <c:v>43954</c:v>
                </c:pt>
                <c:pt idx="75">
                  <c:v>43955</c:v>
                </c:pt>
                <c:pt idx="76">
                  <c:v>43956</c:v>
                </c:pt>
                <c:pt idx="77">
                  <c:v>43957</c:v>
                </c:pt>
                <c:pt idx="78">
                  <c:v>43958</c:v>
                </c:pt>
                <c:pt idx="79">
                  <c:v>43959</c:v>
                </c:pt>
                <c:pt idx="80">
                  <c:v>43960</c:v>
                </c:pt>
                <c:pt idx="81">
                  <c:v>43961</c:v>
                </c:pt>
                <c:pt idx="82">
                  <c:v>43962</c:v>
                </c:pt>
                <c:pt idx="83">
                  <c:v>43963</c:v>
                </c:pt>
                <c:pt idx="84">
                  <c:v>43964</c:v>
                </c:pt>
                <c:pt idx="85">
                  <c:v>43965</c:v>
                </c:pt>
                <c:pt idx="86">
                  <c:v>43966</c:v>
                </c:pt>
                <c:pt idx="87">
                  <c:v>43967</c:v>
                </c:pt>
                <c:pt idx="88">
                  <c:v>43968</c:v>
                </c:pt>
                <c:pt idx="89">
                  <c:v>43969</c:v>
                </c:pt>
                <c:pt idx="90">
                  <c:v>43970</c:v>
                </c:pt>
                <c:pt idx="91">
                  <c:v>43971</c:v>
                </c:pt>
                <c:pt idx="92">
                  <c:v>43972</c:v>
                </c:pt>
                <c:pt idx="93">
                  <c:v>43973</c:v>
                </c:pt>
                <c:pt idx="94">
                  <c:v>43974</c:v>
                </c:pt>
                <c:pt idx="95">
                  <c:v>43975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43981</c:v>
                </c:pt>
                <c:pt idx="102">
                  <c:v>43982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43988</c:v>
                </c:pt>
                <c:pt idx="109">
                  <c:v>43989</c:v>
                </c:pt>
                <c:pt idx="110">
                  <c:v>43990</c:v>
                </c:pt>
                <c:pt idx="111">
                  <c:v>43991</c:v>
                </c:pt>
                <c:pt idx="112">
                  <c:v>43992</c:v>
                </c:pt>
                <c:pt idx="113">
                  <c:v>43993</c:v>
                </c:pt>
                <c:pt idx="114">
                  <c:v>43994</c:v>
                </c:pt>
                <c:pt idx="115">
                  <c:v>43995</c:v>
                </c:pt>
                <c:pt idx="116">
                  <c:v>43996</c:v>
                </c:pt>
                <c:pt idx="117">
                  <c:v>43997</c:v>
                </c:pt>
                <c:pt idx="118">
                  <c:v>43998</c:v>
                </c:pt>
                <c:pt idx="119">
                  <c:v>43999</c:v>
                </c:pt>
                <c:pt idx="120">
                  <c:v>44000</c:v>
                </c:pt>
                <c:pt idx="121">
                  <c:v>44001</c:v>
                </c:pt>
                <c:pt idx="122">
                  <c:v>44002</c:v>
                </c:pt>
                <c:pt idx="123">
                  <c:v>44003</c:v>
                </c:pt>
                <c:pt idx="124">
                  <c:v>44004</c:v>
                </c:pt>
                <c:pt idx="125">
                  <c:v>44005</c:v>
                </c:pt>
                <c:pt idx="126">
                  <c:v>44006</c:v>
                </c:pt>
                <c:pt idx="127">
                  <c:v>44007</c:v>
                </c:pt>
                <c:pt idx="128">
                  <c:v>44008</c:v>
                </c:pt>
                <c:pt idx="129">
                  <c:v>44009</c:v>
                </c:pt>
                <c:pt idx="130">
                  <c:v>44010</c:v>
                </c:pt>
                <c:pt idx="131">
                  <c:v>44011</c:v>
                </c:pt>
                <c:pt idx="132">
                  <c:v>44012</c:v>
                </c:pt>
              </c:numCache>
            </c:numRef>
          </c:cat>
          <c:val>
            <c:numRef>
              <c:f>ItalyCovid!$G$7:$G$139</c:f>
              <c:numCache>
                <c:formatCode>General</c:formatCode>
                <c:ptCount val="133"/>
                <c:pt idx="4" formatCode="_(* #,##0.0_);_(* \(#,##0.0\);_(* &quot;-&quot;??_);_(@_)">
                  <c:v>30.4</c:v>
                </c:pt>
                <c:pt idx="5" formatCode="_(* #,##0.0_);_(* \(#,##0.0\);_(* &quot;-&quot;??_);_(@_)">
                  <c:v>45.93333333333333</c:v>
                </c:pt>
                <c:pt idx="6" formatCode="_(* #,##0.0_);_(* \(#,##0.0\);_(* &quot;-&quot;??_);_(@_)">
                  <c:v>61.62222222222222</c:v>
                </c:pt>
                <c:pt idx="7" formatCode="_(* #,##0.0_);_(* \(#,##0.0\);_(* &quot;-&quot;??_);_(@_)">
                  <c:v>67.081481481481475</c:v>
                </c:pt>
                <c:pt idx="8" formatCode="_(* #,##0.0_);_(* \(#,##0.0\);_(* &quot;-&quot;??_);_(@_)">
                  <c:v>128.05432098765431</c:v>
                </c:pt>
                <c:pt idx="9" formatCode="_(* #,##0.0_);_(* \(#,##0.0\);_(* &quot;-&quot;??_);_(@_)">
                  <c:v>164.70288065843619</c:v>
                </c:pt>
                <c:pt idx="10" formatCode="_(* #,##0.0_);_(* \(#,##0.0\);_(* &quot;-&quot;??_);_(@_)">
                  <c:v>189.80192043895747</c:v>
                </c:pt>
                <c:pt idx="11" formatCode="_(* #,##0.0_);_(* \(#,##0.0\);_(* &quot;-&quot;??_);_(@_)">
                  <c:v>315.20128029263833</c:v>
                </c:pt>
                <c:pt idx="12" formatCode="_(* #,##0.0_);_(* \(#,##0.0\);_(* &quot;-&quot;??_);_(@_)">
                  <c:v>324.13418686175891</c:v>
                </c:pt>
                <c:pt idx="13" formatCode="_(* #,##0.0_);_(* \(#,##0.0\);_(* &quot;-&quot;??_);_(@_)">
                  <c:v>371.4227912411726</c:v>
                </c:pt>
                <c:pt idx="14" formatCode="_(* #,##0.0_);_(* \(#,##0.0\);_(* &quot;-&quot;??_);_(@_)">
                  <c:v>443.28186082744838</c:v>
                </c:pt>
                <c:pt idx="15" formatCode="_(* #,##0.0_);_(* \(#,##0.0\);_(* &quot;-&quot;??_);_(@_)">
                  <c:v>551.85457388496559</c:v>
                </c:pt>
                <c:pt idx="16" formatCode="_(* #,##0.0_);_(* \(#,##0.0\);_(* &quot;-&quot;??_);_(@_)">
                  <c:v>627.2363825899771</c:v>
                </c:pt>
                <c:pt idx="17" formatCode="_(* #,##0.0_);_(* \(#,##0.0\);_(* &quot;-&quot;??_);_(@_)">
                  <c:v>833.82425505998469</c:v>
                </c:pt>
                <c:pt idx="18" formatCode="_(* #,##0.0_);_(* \(#,##0.0\);_(* &quot;-&quot;??_);_(@_)">
                  <c:v>1053.2161700399897</c:v>
                </c:pt>
                <c:pt idx="19" formatCode="_(* #,##0.0_);_(* \(#,##0.0\);_(* &quot;-&quot;??_);_(@_)">
                  <c:v>1301.1441133599931</c:v>
                </c:pt>
                <c:pt idx="20" formatCode="_(* #,##0.0_);_(* \(#,##0.0\);_(* &quot;-&quot;??_);_(@_)">
                  <c:v>1193.0960755733288</c:v>
                </c:pt>
                <c:pt idx="21" formatCode="_(* #,##0.0_);_(* \(#,##0.0\);_(* &quot;-&quot;??_);_(@_)">
                  <c:v>1567.0640503822192</c:v>
                </c:pt>
                <c:pt idx="22" formatCode="_(* #,##0.0_);_(* \(#,##0.0\);_(* &quot;-&quot;??_);_(@_)">
                  <c:v>1927.7093669214794</c:v>
                </c:pt>
                <c:pt idx="23" formatCode="_(* #,##0.0_);_(* \(#,##0.0\);_(* &quot;-&quot;??_);_(@_)">
                  <c:v>2134.1395779476529</c:v>
                </c:pt>
                <c:pt idx="24" formatCode="_(* #,##0.0_);_(* \(#,##0.0\);_(* &quot;-&quot;??_);_(@_)">
                  <c:v>2588.4263852984354</c:v>
                </c:pt>
                <c:pt idx="25" formatCode="_(* #,##0.0_);_(* \(#,##0.0\);_(* &quot;-&quot;??_);_(@_)">
                  <c:v>2922.2842568656238</c:v>
                </c:pt>
                <c:pt idx="26" formatCode="_(* #,##0.0_);_(* \(#,##0.0\);_(* &quot;-&quot;??_);_(@_)">
                  <c:v>3025.856171243749</c:v>
                </c:pt>
                <c:pt idx="27" formatCode="_(* #,##0.0_);_(* \(#,##0.0\);_(* &quot;-&quot;??_);_(@_)">
                  <c:v>3192.5707808291659</c:v>
                </c:pt>
                <c:pt idx="28" formatCode="_(* #,##0.0_);_(* \(#,##0.0\);_(* &quot;-&quot;??_);_(@_)">
                  <c:v>3530.7138538861104</c:v>
                </c:pt>
                <c:pt idx="29" formatCode="_(* #,##0.0_);_(* \(#,##0.0\);_(* &quot;-&quot;??_);_(@_)">
                  <c:v>4127.8092359240736</c:v>
                </c:pt>
                <c:pt idx="30" formatCode="_(* #,##0.0_);_(* \(#,##0.0\);_(* &quot;-&quot;??_);_(@_)">
                  <c:v>4747.206157282716</c:v>
                </c:pt>
                <c:pt idx="31" formatCode="_(* #,##0.0_);_(* \(#,##0.0\);_(* &quot;-&quot;??_);_(@_)">
                  <c:v>5350.470771521811</c:v>
                </c:pt>
                <c:pt idx="32" formatCode="_(* #,##0.0_);_(* \(#,##0.0\);_(* &quot;-&quot;??_);_(@_)">
                  <c:v>5426.9805143478743</c:v>
                </c:pt>
                <c:pt idx="33" formatCode="_(* #,##0.0_);_(* \(#,##0.0\);_(* &quot;-&quot;??_);_(@_)">
                  <c:v>5207.6536762319165</c:v>
                </c:pt>
                <c:pt idx="34" formatCode="_(* #,##0.0_);_(* \(#,##0.0\);_(* &quot;-&quot;??_);_(@_)">
                  <c:v>5221.4357841546107</c:v>
                </c:pt>
                <c:pt idx="35" formatCode="_(* #,##0.0_);_(* \(#,##0.0\);_(* &quot;-&quot;??_);_(@_)">
                  <c:v>5217.6238561030741</c:v>
                </c:pt>
                <c:pt idx="36" formatCode="_(* #,##0.0_);_(* \(#,##0.0\);_(* &quot;-&quot;??_);_(@_)">
                  <c:v>5529.4159040687164</c:v>
                </c:pt>
                <c:pt idx="37" formatCode="_(* #,##0.0_);_(* \(#,##0.0\);_(* &quot;-&quot;??_);_(@_)">
                  <c:v>5672.6106027124779</c:v>
                </c:pt>
                <c:pt idx="38" formatCode="_(* #,##0.0_);_(* \(#,##0.0\);_(* &quot;-&quot;??_);_(@_)">
                  <c:v>5773.0737351416519</c:v>
                </c:pt>
                <c:pt idx="39" formatCode="_(* #,##0.0_);_(* \(#,##0.0\);_(* &quot;-&quot;??_);_(@_)">
                  <c:v>5587.7158234277676</c:v>
                </c:pt>
                <c:pt idx="40" formatCode="_(* #,##0.0_);_(* \(#,##0.0\);_(* &quot;-&quot;??_);_(@_)">
                  <c:v>5075.1438822851787</c:v>
                </c:pt>
                <c:pt idx="41" formatCode="_(* #,##0.0_);_(* \(#,##0.0\);_(* &quot;-&quot;??_);_(@_)">
                  <c:v>4734.4292548567855</c:v>
                </c:pt>
                <c:pt idx="42" formatCode="_(* #,##0.0_);_(* \(#,##0.0\);_(* &quot;-&quot;??_);_(@_)">
                  <c:v>4750.2861699045234</c:v>
                </c:pt>
                <c:pt idx="43" formatCode="_(* #,##0.0_);_(* \(#,##0.0\);_(* &quot;-&quot;??_);_(@_)">
                  <c:v>4722.8574466030159</c:v>
                </c:pt>
                <c:pt idx="44" formatCode="_(* #,##0.0_);_(* \(#,##0.0\);_(* &quot;-&quot;??_);_(@_)">
                  <c:v>4676.9049644020106</c:v>
                </c:pt>
                <c:pt idx="45" formatCode="_(* #,##0.0_);_(* \(#,##0.0\);_(* &quot;-&quot;??_);_(@_)">
                  <c:v>4719.6033096013407</c:v>
                </c:pt>
                <c:pt idx="46" formatCode="_(* #,##0.0_);_(* \(#,##0.0\);_(* &quot;-&quot;??_);_(@_)">
                  <c:v>4585.0688730675602</c:v>
                </c:pt>
                <c:pt idx="47" formatCode="_(* #,##0.0_);_(* \(#,##0.0\);_(* &quot;-&quot;??_);_(@_)">
                  <c:v>4256.3792487117071</c:v>
                </c:pt>
                <c:pt idx="48" formatCode="_(* #,##0.0_);_(* \(#,##0.0\);_(* &quot;-&quot;??_);_(@_)">
                  <c:v>3850.5861658078047</c:v>
                </c:pt>
                <c:pt idx="49" formatCode="_(* #,##0.0_);_(* \(#,##0.0\);_(* &quot;-&quot;??_);_(@_)">
                  <c:v>3845.7241105385365</c:v>
                </c:pt>
                <c:pt idx="50" formatCode="_(* #,##0.0_);_(* \(#,##0.0\);_(* &quot;-&quot;??_);_(@_)">
                  <c:v>3965.1494070256908</c:v>
                </c:pt>
                <c:pt idx="51" formatCode="_(* #,##0.0_);_(* \(#,##0.0\);_(* &quot;-&quot;??_);_(@_)">
                  <c:v>3960.4329380171271</c:v>
                </c:pt>
                <c:pt idx="52" formatCode="_(* #,##0.0_);_(* \(#,##0.0\);_(* &quot;-&quot;??_);_(@_)">
                  <c:v>4204.9552920114184</c:v>
                </c:pt>
                <c:pt idx="53" formatCode="_(* #,##0.0_);_(* \(#,##0.0\);_(* &quot;-&quot;??_);_(@_)">
                  <c:v>4167.3035280076119</c:v>
                </c:pt>
                <c:pt idx="54" formatCode="_(* #,##0.0_);_(* \(#,##0.0\);_(* &quot;-&quot;??_);_(@_)">
                  <c:v>3829.2023520050748</c:v>
                </c:pt>
                <c:pt idx="55" formatCode="_(* #,##0.0_);_(* \(#,##0.0\);_(* &quot;-&quot;??_);_(@_)">
                  <c:v>3543.4682346700497</c:v>
                </c:pt>
                <c:pt idx="56" formatCode="_(* #,##0.0_);_(* \(#,##0.0\);_(* &quot;-&quot;??_);_(@_)">
                  <c:v>3251.3121564466996</c:v>
                </c:pt>
                <c:pt idx="57" formatCode="_(* #,##0.0_);_(* \(#,##0.0\);_(* &quot;-&quot;??_);_(@_)">
                  <c:v>3429.5414376311332</c:v>
                </c:pt>
                <c:pt idx="58" formatCode="_(* #,##0.0_);_(* \(#,##0.0\);_(* &quot;-&quot;??_);_(@_)">
                  <c:v>3450.6942917540887</c:v>
                </c:pt>
                <c:pt idx="59" formatCode="_(* #,##0.0_);_(* \(#,##0.0\);_(* &quot;-&quot;??_);_(@_)">
                  <c:v>3464.129527836059</c:v>
                </c:pt>
                <c:pt idx="60" formatCode="_(* #,##0.0_);_(* \(#,##0.0\);_(* &quot;-&quot;??_);_(@_)">
                  <c:v>3325.0863518907058</c:v>
                </c:pt>
                <c:pt idx="61" formatCode="_(* #,##0.0_);_(* \(#,##0.0\);_(* &quot;-&quot;??_);_(@_)">
                  <c:v>2968.7242345938039</c:v>
                </c:pt>
                <c:pt idx="62" formatCode="_(* #,##0.0_);_(* \(#,##0.0\);_(* &quot;-&quot;??_);_(@_)">
                  <c:v>2888.8161563958693</c:v>
                </c:pt>
                <c:pt idx="63" formatCode="_(* #,##0.0_);_(* \(#,##0.0\);_(* &quot;-&quot;??_);_(@_)">
                  <c:v>3049.2107709305797</c:v>
                </c:pt>
                <c:pt idx="64" formatCode="_(* #,##0.0_);_(* \(#,##0.0\);_(* &quot;-&quot;??_);_(@_)">
                  <c:v>2914.8071806203866</c:v>
                </c:pt>
                <c:pt idx="65" formatCode="_(* #,##0.0_);_(* \(#,##0.0\);_(* &quot;-&quot;??_);_(@_)">
                  <c:v>2950.2047870802576</c:v>
                </c:pt>
                <c:pt idx="66" formatCode="_(* #,##0.0_);_(* \(#,##0.0\);_(* &quot;-&quot;??_);_(@_)">
                  <c:v>2752.469858053505</c:v>
                </c:pt>
                <c:pt idx="67" formatCode="_(* #,##0.0_);_(* \(#,##0.0\);_(* &quot;-&quot;??_);_(@_)">
                  <c:v>2609.64657203567</c:v>
                </c:pt>
                <c:pt idx="68" formatCode="_(* #,##0.0_);_(* \(#,##0.0\);_(* &quot;-&quot;??_);_(@_)">
                  <c:v>2319.43104802378</c:v>
                </c:pt>
                <c:pt idx="69" formatCode="_(* #,##0.0_);_(* \(#,##0.0\);_(* &quot;-&quot;??_);_(@_)">
                  <c:v>2243.2873653491865</c:v>
                </c:pt>
                <c:pt idx="70" formatCode="_(* #,##0.0_);_(* \(#,##0.0\);_(* &quot;-&quot;??_);_(@_)">
                  <c:v>2190.8582435661242</c:v>
                </c:pt>
                <c:pt idx="71" formatCode="_(* #,##0.0_);_(* \(#,##0.0\);_(* &quot;-&quot;??_);_(@_)">
                  <c:v>2084.5721623774161</c:v>
                </c:pt>
                <c:pt idx="72" formatCode="_(* #,##0.0_);_(* \(#,##0.0\);_(* &quot;-&quot;??_);_(@_)">
                  <c:v>2044.7147749182775</c:v>
                </c:pt>
                <c:pt idx="73" formatCode="_(* #,##0.0_);_(* \(#,##0.0\);_(* &quot;-&quot;??_);_(@_)">
                  <c:v>1996.4765166121849</c:v>
                </c:pt>
                <c:pt idx="74" formatCode="_(* #,##0.0_);_(* \(#,##0.0\);_(* &quot;-&quot;??_);_(@_)">
                  <c:v>1793.9843444081232</c:v>
                </c:pt>
                <c:pt idx="75" formatCode="_(* #,##0.0_);_(* \(#,##0.0\);_(* &quot;-&quot;??_);_(@_)">
                  <c:v>1602.9895629387488</c:v>
                </c:pt>
                <c:pt idx="76" formatCode="_(* #,##0.0_);_(* \(#,##0.0\);_(* &quot;-&quot;??_);_(@_)">
                  <c:v>1426.9930419591658</c:v>
                </c:pt>
                <c:pt idx="77" formatCode="_(* #,##0.0_);_(* \(#,##0.0\);_(* &quot;-&quot;??_);_(@_)">
                  <c:v>1432.6620279727772</c:v>
                </c:pt>
                <c:pt idx="78" formatCode="_(* #,##0.0_);_(* \(#,##0.0\);_(* &quot;-&quot;??_);_(@_)">
                  <c:v>1422.1080186485181</c:v>
                </c:pt>
                <c:pt idx="79" formatCode="_(* #,##0.0_);_(* \(#,##0.0\);_(* &quot;-&quot;??_);_(@_)">
                  <c:v>1390.4053457656787</c:v>
                </c:pt>
                <c:pt idx="80" formatCode="_(* #,##0.0_);_(* \(#,##0.0\);_(* &quot;-&quot;??_);_(@_)">
                  <c:v>1287.9368971771191</c:v>
                </c:pt>
                <c:pt idx="81" formatCode="_(* #,##0.0_);_(* \(#,##0.0\);_(* &quot;-&quot;??_);_(@_)">
                  <c:v>1125.9579314514128</c:v>
                </c:pt>
                <c:pt idx="82" formatCode="_(* #,##0.0_);_(* \(#,##0.0\);_(* &quot;-&quot;??_);_(@_)">
                  <c:v>998.63862096760852</c:v>
                </c:pt>
                <c:pt idx="83" formatCode="_(* #,##0.0_);_(* \(#,##0.0\);_(* &quot;-&quot;??_);_(@_)">
                  <c:v>1133.0924139784056</c:v>
                </c:pt>
                <c:pt idx="84" formatCode="_(* #,##0.0_);_(* \(#,##0.0\);_(* &quot;-&quot;??_);_(@_)">
                  <c:v>1051.3949426522704</c:v>
                </c:pt>
                <c:pt idx="85" formatCode="_(* #,##0.0_);_(* \(#,##0.0\);_(* &quot;-&quot;??_);_(@_)">
                  <c:v>1031.5966284348469</c:v>
                </c:pt>
                <c:pt idx="86" formatCode="_(* #,##0.0_);_(* \(#,##0.0\);_(* &quot;-&quot;??_);_(@_)">
                  <c:v>950.73108562323125</c:v>
                </c:pt>
                <c:pt idx="87" formatCode="_(* #,##0.0_);_(* \(#,##0.0\);_(* &quot;-&quot;??_);_(@_)">
                  <c:v>925.48739041548754</c:v>
                </c:pt>
                <c:pt idx="88" formatCode="_(* #,##0.0_);_(* \(#,##0.0\);_(* &quot;-&quot;??_);_(@_)">
                  <c:v>841.99159361032503</c:v>
                </c:pt>
                <c:pt idx="89" formatCode="_(* #,##0.0_);_(* \(#,##0.0\);_(* &quot;-&quot;??_);_(@_)">
                  <c:v>711.66106240688339</c:v>
                </c:pt>
                <c:pt idx="90" formatCode="_(* #,##0.0_);_(* \(#,##0.0\);_(* &quot;-&quot;??_);_(@_)">
                  <c:v>745.44070827125563</c:v>
                </c:pt>
                <c:pt idx="91" formatCode="_(* #,##0.0_);_(* \(#,##0.0\);_(* &quot;-&quot;??_);_(@_)">
                  <c:v>718.62713884750372</c:v>
                </c:pt>
                <c:pt idx="92" formatCode="_(* #,##0.0_);_(* \(#,##0.0\);_(* &quot;-&quot;??_);_(@_)">
                  <c:v>693.08475923166918</c:v>
                </c:pt>
                <c:pt idx="93" formatCode="_(* #,##0.0_);_(* \(#,##0.0\);_(* &quot;-&quot;??_);_(@_)">
                  <c:v>679.38983948777945</c:v>
                </c:pt>
                <c:pt idx="94" formatCode="_(* #,##0.0_);_(* \(#,##0.0\);_(* &quot;-&quot;??_);_(@_)">
                  <c:v>675.92655965851964</c:v>
                </c:pt>
                <c:pt idx="95" formatCode="_(* #,##0.0_);_(* \(#,##0.0\);_(* &quot;-&quot;??_);_(@_)">
                  <c:v>627.61770643901309</c:v>
                </c:pt>
                <c:pt idx="96" formatCode="_(* #,##0.0_);_(* \(#,##0.0\);_(* &quot;-&quot;??_);_(@_)">
                  <c:v>518.41180429267536</c:v>
                </c:pt>
                <c:pt idx="97" formatCode="_(* #,##0.0_);_(* \(#,##0.0\);_(* &quot;-&quot;??_);_(@_)">
                  <c:v>477.94120286178355</c:v>
                </c:pt>
                <c:pt idx="98" formatCode="_(* #,##0.0_);_(* \(#,##0.0\);_(* &quot;-&quot;??_);_(@_)">
                  <c:v>513.294135241189</c:v>
                </c:pt>
                <c:pt idx="99" formatCode="_(* #,##0.0_);_(* \(#,##0.0\);_(* &quot;-&quot;??_);_(@_)">
                  <c:v>539.86275682745929</c:v>
                </c:pt>
                <c:pt idx="100" formatCode="_(* #,##0.0_);_(* \(#,##0.0\);_(* &quot;-&quot;??_);_(@_)">
                  <c:v>531.90850455163957</c:v>
                </c:pt>
                <c:pt idx="101" formatCode="_(* #,##0.0_);_(* \(#,##0.0\);_(* &quot;-&quot;??_);_(@_)">
                  <c:v>493.27233636775969</c:v>
                </c:pt>
                <c:pt idx="102" formatCode="_(* #,##0.0_);_(* \(#,##0.0\);_(* &quot;-&quot;??_);_(@_)">
                  <c:v>447.18155757850644</c:v>
                </c:pt>
                <c:pt idx="103" formatCode="_(* #,##0.0_);_(* \(#,##0.0\);_(* &quot;-&quot;??_);_(@_)">
                  <c:v>357.45437171900431</c:v>
                </c:pt>
                <c:pt idx="104" formatCode="_(* #,##0.0_);_(* \(#,##0.0\);_(* &quot;-&quot;??_);_(@_)">
                  <c:v>344.30291447933621</c:v>
                </c:pt>
                <c:pt idx="105" formatCode="_(* #,##0.0_);_(* \(#,##0.0\);_(* &quot;-&quot;??_);_(@_)">
                  <c:v>336.53527631955745</c:v>
                </c:pt>
                <c:pt idx="106" formatCode="_(* #,##0.0_);_(* \(#,##0.0\);_(* &quot;-&quot;??_);_(@_)">
                  <c:v>283.35685087970495</c:v>
                </c:pt>
                <c:pt idx="107" formatCode="_(* #,##0.0_);_(* \(#,##0.0\);_(* &quot;-&quot;??_);_(@_)">
                  <c:v>361.57123391980326</c:v>
                </c:pt>
                <c:pt idx="108" formatCode="_(* #,##0.0_);_(* \(#,##0.0\);_(* &quot;-&quot;??_);_(@_)">
                  <c:v>331.04748927986884</c:v>
                </c:pt>
                <c:pt idx="109" formatCode="_(* #,##0.0_);_(* \(#,##0.0\);_(* &quot;-&quot;??_);_(@_)">
                  <c:v>286.36499285324589</c:v>
                </c:pt>
                <c:pt idx="110" formatCode="_(* #,##0.0_);_(* \(#,##0.0\);_(* &quot;-&quot;??_);_(@_)">
                  <c:v>284.24332856883058</c:v>
                </c:pt>
                <c:pt idx="111" formatCode="_(* #,##0.0_);_(* \(#,##0.0\);_(* &quot;-&quot;??_);_(@_)">
                  <c:v>283.8288857125537</c:v>
                </c:pt>
                <c:pt idx="112" formatCode="_(* #,##0.0_);_(* \(#,##0.0\);_(* &quot;-&quot;??_);_(@_)">
                  <c:v>256.5525904750358</c:v>
                </c:pt>
                <c:pt idx="113" formatCode="_(* #,##0.0_);_(* \(#,##0.0\);_(* &quot;-&quot;??_);_(@_)">
                  <c:v>297.36839365002385</c:v>
                </c:pt>
                <c:pt idx="114" formatCode="_(* #,##0.0_);_(* \(#,##0.0\);_(* &quot;-&quot;??_);_(@_)">
                  <c:v>252.5789291000159</c:v>
                </c:pt>
                <c:pt idx="115" formatCode="_(* #,##0.0_);_(* \(#,##0.0\);_(* &quot;-&quot;??_);_(@_)">
                  <c:v>283.71928606667728</c:v>
                </c:pt>
                <c:pt idx="116" formatCode="_(* #,##0.0_);_(* \(#,##0.0\);_(* &quot;-&quot;??_);_(@_)">
                  <c:v>301.81285737778484</c:v>
                </c:pt>
                <c:pt idx="117" formatCode="_(* #,##0.0_);_(* \(#,##0.0\);_(* &quot;-&quot;??_);_(@_)">
                  <c:v>301.54190491852324</c:v>
                </c:pt>
                <c:pt idx="118" formatCode="_(* #,##0.0_);_(* \(#,##0.0\);_(* &quot;-&quot;??_);_(@_)">
                  <c:v>271.02793661234881</c:v>
                </c:pt>
                <c:pt idx="119" formatCode="_(* #,##0.0_);_(* \(#,##0.0\);_(* &quot;-&quot;??_);_(@_)">
                  <c:v>290.01862440823254</c:v>
                </c:pt>
                <c:pt idx="120" formatCode="_(* #,##0.0_);_(* \(#,##0.0\);_(* &quot;-&quot;??_);_(@_)">
                  <c:v>303.67908293882169</c:v>
                </c:pt>
                <c:pt idx="121" formatCode="_(* #,##0.0_);_(* \(#,##0.0\);_(* &quot;-&quot;??_);_(@_)">
                  <c:v>153.11938862588113</c:v>
                </c:pt>
                <c:pt idx="122" formatCode="_(* #,##0.0_);_(* \(#,##0.0\);_(* &quot;-&quot;??_);_(@_)">
                  <c:v>190.07959241725408</c:v>
                </c:pt>
                <c:pt idx="123" formatCode="_(* #,##0.0_);_(* \(#,##0.0\);_(* &quot;-&quot;??_);_(@_)">
                  <c:v>201.38639494483604</c:v>
                </c:pt>
                <c:pt idx="124" formatCode="_(* #,##0.0_);_(* \(#,##0.0\);_(* &quot;-&quot;??_);_(@_)">
                  <c:v>207.92426329655737</c:v>
                </c:pt>
                <c:pt idx="125" formatCode="_(* #,##0.0_);_(* \(#,##0.0\);_(* &quot;-&quot;??_);_(@_)">
                  <c:v>176.28284219770492</c:v>
                </c:pt>
                <c:pt idx="126" formatCode="_(* #,##0.0_);_(* \(#,##0.0\);_(* &quot;-&quot;??_);_(@_)">
                  <c:v>309.8552281318033</c:v>
                </c:pt>
                <c:pt idx="127" formatCode="_(* #,##0.0_);_(* \(#,##0.0\);_(* &quot;-&quot;??_);_(@_)">
                  <c:v>305.23681875453553</c:v>
                </c:pt>
                <c:pt idx="128" formatCode="_(* #,##0.0_);_(* \(#,##0.0\);_(* &quot;-&quot;??_);_(@_)">
                  <c:v>288.49121250302369</c:v>
                </c:pt>
                <c:pt idx="129" formatCode="_(* #,##0.0_);_(* \(#,##0.0\);_(* &quot;-&quot;??_);_(@_)">
                  <c:v>250.66080833534915</c:v>
                </c:pt>
                <c:pt idx="130" formatCode="_(* #,##0.0_);_(* \(#,##0.0\);_(* &quot;-&quot;??_);_(@_)">
                  <c:v>225.10720555689943</c:v>
                </c:pt>
                <c:pt idx="131" formatCode="_(* #,##0.0_);_(* \(#,##0.0\);_(* &quot;-&quot;??_);_(@_)">
                  <c:v>192.07147037126629</c:v>
                </c:pt>
                <c:pt idx="132" formatCode="_(* #,##0.0_);_(* \(#,##0.0\);_(* &quot;-&quot;??_);_(@_)">
                  <c:v>175.38098024751085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D-1A4F-AED9-F62633D89FDD}"/>
            </c:ext>
          </c:extLst>
        </c:ser>
        <c:ser>
          <c:idx val="1"/>
          <c:order val="1"/>
          <c:tx>
            <c:v>AY</c:v>
          </c:tx>
          <c:spPr>
            <a:ln w="28575" cmpd="sng"/>
          </c:spPr>
          <c:marker>
            <c:symbol val="none"/>
          </c:marker>
          <c:cat>
            <c:numRef>
              <c:f>ItalyCovid!$A$7:$A$139</c:f>
              <c:numCache>
                <c:formatCode>d\-mmm</c:formatCode>
                <c:ptCount val="133"/>
                <c:pt idx="0">
                  <c:v>43880</c:v>
                </c:pt>
                <c:pt idx="1">
                  <c:v>43881</c:v>
                </c:pt>
                <c:pt idx="2">
                  <c:v>43882</c:v>
                </c:pt>
                <c:pt idx="3">
                  <c:v>43883</c:v>
                </c:pt>
                <c:pt idx="4">
                  <c:v>43884</c:v>
                </c:pt>
                <c:pt idx="5">
                  <c:v>43885</c:v>
                </c:pt>
                <c:pt idx="6">
                  <c:v>43886</c:v>
                </c:pt>
                <c:pt idx="7">
                  <c:v>43887</c:v>
                </c:pt>
                <c:pt idx="8">
                  <c:v>43888</c:v>
                </c:pt>
                <c:pt idx="9">
                  <c:v>43889</c:v>
                </c:pt>
                <c:pt idx="10">
                  <c:v>43890</c:v>
                </c:pt>
                <c:pt idx="11">
                  <c:v>43891</c:v>
                </c:pt>
                <c:pt idx="12">
                  <c:v>43892</c:v>
                </c:pt>
                <c:pt idx="13">
                  <c:v>43893</c:v>
                </c:pt>
                <c:pt idx="14">
                  <c:v>43894</c:v>
                </c:pt>
                <c:pt idx="15">
                  <c:v>43895</c:v>
                </c:pt>
                <c:pt idx="16">
                  <c:v>43896</c:v>
                </c:pt>
                <c:pt idx="17">
                  <c:v>43897</c:v>
                </c:pt>
                <c:pt idx="18">
                  <c:v>43898</c:v>
                </c:pt>
                <c:pt idx="19">
                  <c:v>43899</c:v>
                </c:pt>
                <c:pt idx="20">
                  <c:v>43900</c:v>
                </c:pt>
                <c:pt idx="21">
                  <c:v>43901</c:v>
                </c:pt>
                <c:pt idx="22">
                  <c:v>43902</c:v>
                </c:pt>
                <c:pt idx="23">
                  <c:v>43903</c:v>
                </c:pt>
                <c:pt idx="24">
                  <c:v>43904</c:v>
                </c:pt>
                <c:pt idx="25">
                  <c:v>43905</c:v>
                </c:pt>
                <c:pt idx="26">
                  <c:v>43906</c:v>
                </c:pt>
                <c:pt idx="27">
                  <c:v>43907</c:v>
                </c:pt>
                <c:pt idx="28">
                  <c:v>43908</c:v>
                </c:pt>
                <c:pt idx="29">
                  <c:v>43909</c:v>
                </c:pt>
                <c:pt idx="30">
                  <c:v>43910</c:v>
                </c:pt>
                <c:pt idx="31">
                  <c:v>43911</c:v>
                </c:pt>
                <c:pt idx="32">
                  <c:v>43912</c:v>
                </c:pt>
                <c:pt idx="33">
                  <c:v>43913</c:v>
                </c:pt>
                <c:pt idx="34">
                  <c:v>43914</c:v>
                </c:pt>
                <c:pt idx="35">
                  <c:v>43915</c:v>
                </c:pt>
                <c:pt idx="36">
                  <c:v>43916</c:v>
                </c:pt>
                <c:pt idx="37">
                  <c:v>43917</c:v>
                </c:pt>
                <c:pt idx="38">
                  <c:v>43918</c:v>
                </c:pt>
                <c:pt idx="39">
                  <c:v>43919</c:v>
                </c:pt>
                <c:pt idx="40">
                  <c:v>43920</c:v>
                </c:pt>
                <c:pt idx="41">
                  <c:v>43921</c:v>
                </c:pt>
                <c:pt idx="42">
                  <c:v>43922</c:v>
                </c:pt>
                <c:pt idx="43">
                  <c:v>43923</c:v>
                </c:pt>
                <c:pt idx="44">
                  <c:v>43924</c:v>
                </c:pt>
                <c:pt idx="45">
                  <c:v>43925</c:v>
                </c:pt>
                <c:pt idx="46">
                  <c:v>43926</c:v>
                </c:pt>
                <c:pt idx="47">
                  <c:v>43927</c:v>
                </c:pt>
                <c:pt idx="48">
                  <c:v>43928</c:v>
                </c:pt>
                <c:pt idx="49">
                  <c:v>43929</c:v>
                </c:pt>
                <c:pt idx="50">
                  <c:v>43930</c:v>
                </c:pt>
                <c:pt idx="51">
                  <c:v>43931</c:v>
                </c:pt>
                <c:pt idx="52">
                  <c:v>43932</c:v>
                </c:pt>
                <c:pt idx="53">
                  <c:v>43933</c:v>
                </c:pt>
                <c:pt idx="54">
                  <c:v>43934</c:v>
                </c:pt>
                <c:pt idx="55">
                  <c:v>43935</c:v>
                </c:pt>
                <c:pt idx="56">
                  <c:v>43936</c:v>
                </c:pt>
                <c:pt idx="57">
                  <c:v>43937</c:v>
                </c:pt>
                <c:pt idx="58">
                  <c:v>43938</c:v>
                </c:pt>
                <c:pt idx="59">
                  <c:v>43939</c:v>
                </c:pt>
                <c:pt idx="60">
                  <c:v>43940</c:v>
                </c:pt>
                <c:pt idx="61">
                  <c:v>43941</c:v>
                </c:pt>
                <c:pt idx="62">
                  <c:v>43942</c:v>
                </c:pt>
                <c:pt idx="63">
                  <c:v>43943</c:v>
                </c:pt>
                <c:pt idx="64">
                  <c:v>43944</c:v>
                </c:pt>
                <c:pt idx="65">
                  <c:v>43945</c:v>
                </c:pt>
                <c:pt idx="66">
                  <c:v>43946</c:v>
                </c:pt>
                <c:pt idx="67">
                  <c:v>43947</c:v>
                </c:pt>
                <c:pt idx="68">
                  <c:v>43948</c:v>
                </c:pt>
                <c:pt idx="69">
                  <c:v>43949</c:v>
                </c:pt>
                <c:pt idx="70">
                  <c:v>43950</c:v>
                </c:pt>
                <c:pt idx="71">
                  <c:v>43951</c:v>
                </c:pt>
                <c:pt idx="72">
                  <c:v>43952</c:v>
                </c:pt>
                <c:pt idx="73">
                  <c:v>43953</c:v>
                </c:pt>
                <c:pt idx="74">
                  <c:v>43954</c:v>
                </c:pt>
                <c:pt idx="75">
                  <c:v>43955</c:v>
                </c:pt>
                <c:pt idx="76">
                  <c:v>43956</c:v>
                </c:pt>
                <c:pt idx="77">
                  <c:v>43957</c:v>
                </c:pt>
                <c:pt idx="78">
                  <c:v>43958</c:v>
                </c:pt>
                <c:pt idx="79">
                  <c:v>43959</c:v>
                </c:pt>
                <c:pt idx="80">
                  <c:v>43960</c:v>
                </c:pt>
                <c:pt idx="81">
                  <c:v>43961</c:v>
                </c:pt>
                <c:pt idx="82">
                  <c:v>43962</c:v>
                </c:pt>
                <c:pt idx="83">
                  <c:v>43963</c:v>
                </c:pt>
                <c:pt idx="84">
                  <c:v>43964</c:v>
                </c:pt>
                <c:pt idx="85">
                  <c:v>43965</c:v>
                </c:pt>
                <c:pt idx="86">
                  <c:v>43966</c:v>
                </c:pt>
                <c:pt idx="87">
                  <c:v>43967</c:v>
                </c:pt>
                <c:pt idx="88">
                  <c:v>43968</c:v>
                </c:pt>
                <c:pt idx="89">
                  <c:v>43969</c:v>
                </c:pt>
                <c:pt idx="90">
                  <c:v>43970</c:v>
                </c:pt>
                <c:pt idx="91">
                  <c:v>43971</c:v>
                </c:pt>
                <c:pt idx="92">
                  <c:v>43972</c:v>
                </c:pt>
                <c:pt idx="93">
                  <c:v>43973</c:v>
                </c:pt>
                <c:pt idx="94">
                  <c:v>43974</c:v>
                </c:pt>
                <c:pt idx="95">
                  <c:v>43975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43981</c:v>
                </c:pt>
                <c:pt idx="102">
                  <c:v>43982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43988</c:v>
                </c:pt>
                <c:pt idx="109">
                  <c:v>43989</c:v>
                </c:pt>
                <c:pt idx="110">
                  <c:v>43990</c:v>
                </c:pt>
                <c:pt idx="111">
                  <c:v>43991</c:v>
                </c:pt>
                <c:pt idx="112">
                  <c:v>43992</c:v>
                </c:pt>
                <c:pt idx="113">
                  <c:v>43993</c:v>
                </c:pt>
                <c:pt idx="114">
                  <c:v>43994</c:v>
                </c:pt>
                <c:pt idx="115">
                  <c:v>43995</c:v>
                </c:pt>
                <c:pt idx="116">
                  <c:v>43996</c:v>
                </c:pt>
                <c:pt idx="117">
                  <c:v>43997</c:v>
                </c:pt>
                <c:pt idx="118">
                  <c:v>43998</c:v>
                </c:pt>
                <c:pt idx="119">
                  <c:v>43999</c:v>
                </c:pt>
                <c:pt idx="120">
                  <c:v>44000</c:v>
                </c:pt>
                <c:pt idx="121">
                  <c:v>44001</c:v>
                </c:pt>
                <c:pt idx="122">
                  <c:v>44002</c:v>
                </c:pt>
                <c:pt idx="123">
                  <c:v>44003</c:v>
                </c:pt>
                <c:pt idx="124">
                  <c:v>44004</c:v>
                </c:pt>
                <c:pt idx="125">
                  <c:v>44005</c:v>
                </c:pt>
                <c:pt idx="126">
                  <c:v>44006</c:v>
                </c:pt>
                <c:pt idx="127">
                  <c:v>44007</c:v>
                </c:pt>
                <c:pt idx="128">
                  <c:v>44008</c:v>
                </c:pt>
                <c:pt idx="129">
                  <c:v>44009</c:v>
                </c:pt>
                <c:pt idx="130">
                  <c:v>44010</c:v>
                </c:pt>
                <c:pt idx="131">
                  <c:v>44011</c:v>
                </c:pt>
                <c:pt idx="132">
                  <c:v>44012</c:v>
                </c:pt>
              </c:numCache>
            </c:numRef>
          </c:cat>
          <c:val>
            <c:numRef>
              <c:f>ItalyCovid!$H$7:$H$139</c:f>
              <c:numCache>
                <c:formatCode>General</c:formatCode>
                <c:ptCount val="133"/>
                <c:pt idx="4" formatCode="_(* #,##0.0_);_(* \(#,##0.0\);_(* &quot;-&quot;??_);_(@_)">
                  <c:v>12.263333333333332</c:v>
                </c:pt>
                <c:pt idx="5" formatCode="_(* #,##0.0_);_(* \(#,##0.0\);_(* &quot;-&quot;??_);_(@_)">
                  <c:v>20.897777777777776</c:v>
                </c:pt>
                <c:pt idx="6" formatCode="_(* #,##0.0_);_(* \(#,##0.0\);_(* &quot;-&quot;??_);_(@_)">
                  <c:v>29.265185185185182</c:v>
                </c:pt>
                <c:pt idx="7" formatCode="_(* #,##0.0_);_(* \(#,##0.0\);_(* &quot;-&quot;??_);_(@_)">
                  <c:v>36.17679012345679</c:v>
                </c:pt>
                <c:pt idx="8" formatCode="_(* #,##0.0_);_(* \(#,##0.0\);_(* &quot;-&quot;??_);_(@_)">
                  <c:v>48.191934156378601</c:v>
                </c:pt>
                <c:pt idx="9" formatCode="_(* #,##0.0_);_(* \(#,##0.0\);_(* &quot;-&quot;??_);_(@_)">
                  <c:v>61.727956104252399</c:v>
                </c:pt>
                <c:pt idx="10" formatCode="_(* #,##0.0_);_(* \(#,##0.0\);_(* &quot;-&quot;??_);_(@_)">
                  <c:v>75.333788917986453</c:v>
                </c:pt>
                <c:pt idx="11" formatCode="_(* #,##0.0_);_(* \(#,##0.0\);_(* &quot;-&quot;??_);_(@_)">
                  <c:v>97.27808150087985</c:v>
                </c:pt>
                <c:pt idx="12" formatCode="_(* #,##0.0_);_(* \(#,##0.0\);_(* &quot;-&quot;??_);_(@_)">
                  <c:v>117.0571825390481</c:v>
                </c:pt>
                <c:pt idx="13" formatCode="_(* #,##0.0_);_(* \(#,##0.0\);_(* &quot;-&quot;??_);_(@_)">
                  <c:v>137.60955026412731</c:v>
                </c:pt>
                <c:pt idx="14" formatCode="_(* #,##0.0_);_(* \(#,##0.0\);_(* &quot;-&quot;??_);_(@_)">
                  <c:v>160.38414462052933</c:v>
                </c:pt>
                <c:pt idx="15" formatCode="_(* #,##0.0_);_(* \(#,##0.0\);_(* &quot;-&quot;??_);_(@_)">
                  <c:v>187.29776308035289</c:v>
                </c:pt>
                <c:pt idx="16" formatCode="_(* #,##0.0_);_(* \(#,##0.0\);_(* &quot;-&quot;??_);_(@_)">
                  <c:v>215.76713617121564</c:v>
                </c:pt>
                <c:pt idx="17" formatCode="_(* #,##0.0_);_(* \(#,##0.0\);_(* &quot;-&quot;??_);_(@_)">
                  <c:v>252.78920189192152</c:v>
                </c:pt>
                <c:pt idx="18" formatCode="_(* #,##0.0_);_(* \(#,##0.0\);_(* &quot;-&quot;??_);_(@_)">
                  <c:v>297.91209950689506</c:v>
                </c:pt>
                <c:pt idx="19" formatCode="_(* #,##0.0_);_(* \(#,##0.0\);_(* &quot;-&quot;??_);_(@_)">
                  <c:v>351.47473300459671</c:v>
                </c:pt>
                <c:pt idx="20" formatCode="_(* #,##0.0_);_(* \(#,##0.0\);_(* &quot;-&quot;??_);_(@_)">
                  <c:v>395.41172676496922</c:v>
                </c:pt>
                <c:pt idx="21" formatCode="_(* #,##0.0_);_(* \(#,##0.0\);_(* &quot;-&quot;??_);_(@_)">
                  <c:v>452.45630269179765</c:v>
                </c:pt>
                <c:pt idx="22" formatCode="_(* #,##0.0_);_(* \(#,##0.0\);_(* &quot;-&quot;??_);_(@_)">
                  <c:v>520.66652063511151</c:v>
                </c:pt>
                <c:pt idx="23" formatCode="_(* #,##0.0_);_(* \(#,##0.0\);_(* &quot;-&quot;??_);_(@_)">
                  <c:v>592.38879153451876</c:v>
                </c:pt>
                <c:pt idx="24" formatCode="_(* #,##0.0_);_(* \(#,##0.0\);_(* &quot;-&quot;??_);_(@_)">
                  <c:v>677.01919435634579</c:v>
                </c:pt>
                <c:pt idx="25" formatCode="_(* #,##0.0_);_(* \(#,##0.0\);_(* &quot;-&quot;??_);_(@_)">
                  <c:v>768.61536034012795</c:v>
                </c:pt>
                <c:pt idx="26" formatCode="_(* #,##0.0_);_(* \(#,##0.0\);_(* &quot;-&quot;??_);_(@_)">
                  <c:v>857.84233899218407</c:v>
                </c:pt>
                <c:pt idx="27" formatCode="_(* #,##0.0_);_(* \(#,##0.0\);_(* &quot;-&quot;??_);_(@_)">
                  <c:v>946.96632123288464</c:v>
                </c:pt>
                <c:pt idx="28" formatCode="_(* #,##0.0_);_(* \(#,##0.0\);_(* &quot;-&quot;??_);_(@_)">
                  <c:v>1041.8051336954863</c:v>
                </c:pt>
                <c:pt idx="29" formatCode="_(* #,##0.0_);_(* \(#,##0.0\);_(* &quot;-&quot;??_);_(@_)">
                  <c:v>1150.4812002414353</c:v>
                </c:pt>
                <c:pt idx="30" formatCode="_(* #,##0.0_);_(* \(#,##0.0\);_(* &quot;-&quot;??_);_(@_)">
                  <c:v>1272.5896173652579</c:v>
                </c:pt>
                <c:pt idx="31" formatCode="_(* #,##0.0_);_(* \(#,##0.0\);_(* &quot;-&quot;??_);_(@_)">
                  <c:v>1406.497244910172</c:v>
                </c:pt>
                <c:pt idx="32" formatCode="_(* #,##0.0_);_(* \(#,##0.0\);_(* &quot;-&quot;??_);_(@_)">
                  <c:v>1535.2203854956701</c:v>
                </c:pt>
                <c:pt idx="33" formatCode="_(* #,##0.0_);_(* \(#,##0.0\);_(* &quot;-&quot;??_);_(@_)">
                  <c:v>1650.2155511147605</c:v>
                </c:pt>
                <c:pt idx="34" formatCode="_(* #,##0.0_);_(* \(#,##0.0\);_(* &quot;-&quot;??_);_(@_)">
                  <c:v>1758.9627483622212</c:v>
                </c:pt>
                <c:pt idx="35" formatCode="_(* #,##0.0_);_(* \(#,##0.0\);_(* &quot;-&quot;??_);_(@_)">
                  <c:v>1861.40109150074</c:v>
                </c:pt>
                <c:pt idx="36" formatCode="_(* #,##0.0_);_(* \(#,##0.0\);_(* &quot;-&quot;??_);_(@_)">
                  <c:v>1966.5106375770699</c:v>
                </c:pt>
                <c:pt idx="37" formatCode="_(* #,##0.0_);_(* \(#,##0.0\);_(* &quot;-&quot;??_);_(@_)">
                  <c:v>2069.7614776829587</c:v>
                </c:pt>
                <c:pt idx="38" formatCode="_(* #,##0.0_);_(* \(#,##0.0\);_(* &quot;-&quot;??_);_(@_)">
                  <c:v>2170.1999594809467</c:v>
                </c:pt>
                <c:pt idx="39" formatCode="_(* #,##0.0_);_(* \(#,##0.0\);_(* &quot;-&quot;??_);_(@_)">
                  <c:v>2260.874972987298</c:v>
                </c:pt>
                <c:pt idx="40" formatCode="_(* #,##0.0_);_(* \(#,##0.0\);_(* &quot;-&quot;??_);_(@_)">
                  <c:v>2334.3963234549465</c:v>
                </c:pt>
                <c:pt idx="41" formatCode="_(* #,##0.0_);_(* \(#,##0.0\);_(* &quot;-&quot;??_);_(@_)">
                  <c:v>2395.8832632556787</c:v>
                </c:pt>
                <c:pt idx="42" formatCode="_(* #,##0.0_);_(* \(#,##0.0\);_(* &quot;-&quot;??_);_(@_)">
                  <c:v>2454.4182995347937</c:v>
                </c:pt>
                <c:pt idx="43" formatCode="_(* #,##0.0_);_(* \(#,##0.0\);_(* &quot;-&quot;??_);_(@_)">
                  <c:v>2509.3243209019838</c:v>
                </c:pt>
                <c:pt idx="44" formatCode="_(* #,##0.0_);_(* \(#,##0.0\);_(* &quot;-&quot;??_);_(@_)">
                  <c:v>2560.4902880087297</c:v>
                </c:pt>
                <c:pt idx="45" formatCode="_(* #,##0.0_);_(* \(#,##0.0\);_(* &quot;-&quot;??_);_(@_)">
                  <c:v>2610.1239601217617</c:v>
                </c:pt>
                <c:pt idx="46" formatCode="_(* #,##0.0_);_(* \(#,##0.0\);_(* &quot;-&quot;??_);_(@_)">
                  <c:v>2654.60746277621</c:v>
                </c:pt>
                <c:pt idx="47" formatCode="_(* #,##0.0_);_(* \(#,##0.0\);_(* &quot;-&quot;??_);_(@_)">
                  <c:v>2690.2035862952512</c:v>
                </c:pt>
                <c:pt idx="48" formatCode="_(* #,##0.0_);_(* \(#,##0.0\);_(* &quot;-&quot;??_);_(@_)">
                  <c:v>2715.822799026766</c:v>
                </c:pt>
                <c:pt idx="49" formatCode="_(* #,##0.0_);_(* \(#,##0.0\);_(* &quot;-&quot;??_);_(@_)">
                  <c:v>2740.0285326845105</c:v>
                </c:pt>
                <c:pt idx="50" formatCode="_(* #,##0.0_);_(* \(#,##0.0\);_(* &quot;-&quot;??_);_(@_)">
                  <c:v>2765.4177146001311</c:v>
                </c:pt>
                <c:pt idx="51" formatCode="_(* #,##0.0_);_(* \(#,##0.0\);_(* &quot;-&quot;??_);_(@_)">
                  <c:v>2789.6182199898312</c:v>
                </c:pt>
                <c:pt idx="52" formatCode="_(* #,##0.0_);_(* \(#,##0.0\);_(* &quot;-&quot;??_);_(@_)">
                  <c:v>2817.4247252762398</c:v>
                </c:pt>
                <c:pt idx="53" formatCode="_(* #,##0.0_);_(* \(#,##0.0\);_(* &quot;-&quot;??_);_(@_)">
                  <c:v>2843.4868538878636</c:v>
                </c:pt>
                <c:pt idx="54" formatCode="_(* #,##0.0_);_(* \(#,##0.0\);_(* &quot;-&quot;??_);_(@_)">
                  <c:v>2862.4215389555457</c:v>
                </c:pt>
                <c:pt idx="55" formatCode="_(* #,##0.0_);_(* \(#,##0.0\);_(* &quot;-&quot;??_);_(@_)">
                  <c:v>2875.4715021608399</c:v>
                </c:pt>
                <c:pt idx="56" formatCode="_(* #,##0.0_);_(* \(#,##0.0\);_(* &quot;-&quot;??_);_(@_)">
                  <c:v>2882.7997148908526</c:v>
                </c:pt>
                <c:pt idx="57" formatCode="_(* #,##0.0_);_(* \(#,##0.0\);_(* &quot;-&quot;??_);_(@_)">
                  <c:v>2892.7917639502234</c:v>
                </c:pt>
                <c:pt idx="58" formatCode="_(* #,##0.0_);_(* \(#,##0.0\);_(* &quot;-&quot;??_);_(@_)">
                  <c:v>2902.7312324639906</c:v>
                </c:pt>
                <c:pt idx="59" formatCode="_(* #,##0.0_);_(* \(#,##0.0\);_(* &quot;-&quot;??_);_(@_)">
                  <c:v>2912.5152660871049</c:v>
                </c:pt>
                <c:pt idx="60" formatCode="_(* #,##0.0_);_(* \(#,##0.0\);_(* &quot;-&quot;??_);_(@_)">
                  <c:v>2919.6659150963214</c:v>
                </c:pt>
                <c:pt idx="61" formatCode="_(* #,##0.0_);_(* \(#,##0.0\);_(* &quot;-&quot;??_);_(@_)">
                  <c:v>2920.7880294190531</c:v>
                </c:pt>
                <c:pt idx="62" formatCode="_(* #,##0.0_);_(* \(#,##0.0\);_(* &quot;-&quot;??_);_(@_)">
                  <c:v>2920.5094799301623</c:v>
                </c:pt>
                <c:pt idx="63" formatCode="_(* #,##0.0_);_(* \(#,##0.0\);_(* &quot;-&quot;??_);_(@_)">
                  <c:v>2922.667778286775</c:v>
                </c:pt>
                <c:pt idx="64" formatCode="_(* #,##0.0_);_(* \(#,##0.0\);_(* &quot;-&quot;??_);_(@_)">
                  <c:v>2922.6656983450293</c:v>
                </c:pt>
                <c:pt idx="65" formatCode="_(* #,##0.0_);_(* \(#,##0.0\);_(* &quot;-&quot;??_);_(@_)">
                  <c:v>2923.1609706138579</c:v>
                </c:pt>
                <c:pt idx="66" formatCode="_(* #,##0.0_);_(* \(#,##0.0\);_(* &quot;-&quot;??_);_(@_)">
                  <c:v>2920.6695027972983</c:v>
                </c:pt>
                <c:pt idx="67" formatCode="_(* #,##0.0_);_(* \(#,##0.0\);_(* &quot;-&quot;??_);_(@_)">
                  <c:v>2916.108099904081</c:v>
                </c:pt>
                <c:pt idx="68" formatCode="_(* #,##0.0_);_(* \(#,##0.0\);_(* &quot;-&quot;??_);_(@_)">
                  <c:v>2907.4247236075516</c:v>
                </c:pt>
                <c:pt idx="69" formatCode="_(* #,##0.0_);_(* \(#,##0.0\);_(* &quot;-&quot;??_);_(@_)">
                  <c:v>2897.8307681193201</c:v>
                </c:pt>
                <c:pt idx="70" formatCode="_(* #,##0.0_);_(* \(#,##0.0\);_(* &quot;-&quot;??_);_(@_)">
                  <c:v>2887.7134698260256</c:v>
                </c:pt>
                <c:pt idx="71" formatCode="_(* #,##0.0_);_(* \(#,##0.0\);_(* &quot;-&quot;??_);_(@_)">
                  <c:v>2876.359905809943</c:v>
                </c:pt>
                <c:pt idx="72" formatCode="_(* #,##0.0_);_(* \(#,##0.0\);_(* &quot;-&quot;??_);_(@_)">
                  <c:v>2864.73308789156</c:v>
                </c:pt>
                <c:pt idx="73" formatCode="_(* #,##0.0_);_(* \(#,##0.0\);_(* &quot;-&quot;??_);_(@_)">
                  <c:v>2852.7409775132924</c:v>
                </c:pt>
                <c:pt idx="74" formatCode="_(* #,##0.0_);_(* \(#,##0.0\);_(* &quot;-&quot;??_);_(@_)">
                  <c:v>2838.3473183421947</c:v>
                </c:pt>
                <c:pt idx="75" formatCode="_(* #,##0.0_);_(* \(#,##0.0\);_(* &quot;-&quot;??_);_(@_)">
                  <c:v>2821.7841771404105</c:v>
                </c:pt>
                <c:pt idx="76" formatCode="_(* #,##0.0_);_(* \(#,##0.0\);_(* &quot;-&quot;??_);_(@_)">
                  <c:v>2803.3236505611394</c:v>
                </c:pt>
                <c:pt idx="77" formatCode="_(* #,##0.0_);_(* \(#,##0.0\);_(* &quot;-&quot;??_);_(@_)">
                  <c:v>2785.3653396903323</c:v>
                </c:pt>
                <c:pt idx="78" formatCode="_(* #,##0.0_);_(* \(#,##0.0\);_(* &quot;-&quot;??_);_(@_)">
                  <c:v>2767.7034754053693</c:v>
                </c:pt>
                <c:pt idx="79" formatCode="_(* #,##0.0_);_(* \(#,##0.0\);_(* &quot;-&quot;??_);_(@_)">
                  <c:v>2750.0731502702461</c:v>
                </c:pt>
                <c:pt idx="80" formatCode="_(* #,##0.0_);_(* \(#,##0.0\);_(* &quot;-&quot;??_);_(@_)">
                  <c:v>2731.6043224023861</c:v>
                </c:pt>
                <c:pt idx="81" formatCode="_(* #,##0.0_);_(* \(#,##0.0\);_(* &quot;-&quot;??_);_(@_)">
                  <c:v>2711.59800355281</c:v>
                </c:pt>
                <c:pt idx="82" formatCode="_(* #,##0.0_);_(* \(#,##0.0\);_(* &quot;-&quot;??_);_(@_)">
                  <c:v>2690.5191509629176</c:v>
                </c:pt>
                <c:pt idx="83" formatCode="_(* #,##0.0_);_(* \(#,##0.0\);_(* &quot;-&quot;??_);_(@_)">
                  <c:v>2671.5207038165481</c:v>
                </c:pt>
                <c:pt idx="84" formatCode="_(* #,##0.0_);_(* \(#,##0.0\);_(* &quot;-&quot;??_);_(@_)">
                  <c:v>2652.0098809757378</c:v>
                </c:pt>
                <c:pt idx="85" formatCode="_(* #,##0.0_);_(* \(#,##0.0\);_(* &quot;-&quot;??_);_(@_)">
                  <c:v>2632.7197656117323</c:v>
                </c:pt>
                <c:pt idx="86" formatCode="_(* #,##0.0_);_(* \(#,##0.0\);_(* &quot;-&quot;??_);_(@_)">
                  <c:v>2612.9434452737219</c:v>
                </c:pt>
                <c:pt idx="87" formatCode="_(* #,##0.0_);_(* \(#,##0.0\);_(* &quot;-&quot;??_);_(@_)">
                  <c:v>2593.3259332127841</c:v>
                </c:pt>
                <c:pt idx="88" formatCode="_(* #,##0.0_);_(* \(#,##0.0\);_(* &quot;-&quot;??_);_(@_)">
                  <c:v>2573.2097981718184</c:v>
                </c:pt>
                <c:pt idx="89" formatCode="_(* #,##0.0_);_(* \(#,##0.0\);_(* &quot;-&quot;??_);_(@_)">
                  <c:v>2552.0880135960269</c:v>
                </c:pt>
                <c:pt idx="90" formatCode="_(* #,##0.0_);_(* \(#,##0.0\);_(* &quot;-&quot;??_);_(@_)">
                  <c:v>2531.7912764632852</c:v>
                </c:pt>
                <c:pt idx="91" formatCode="_(* #,##0.0_);_(* \(#,##0.0\);_(* &quot;-&quot;??_);_(@_)">
                  <c:v>2511.6434596711756</c:v>
                </c:pt>
                <c:pt idx="92" formatCode="_(* #,##0.0_);_(* \(#,##0.0\);_(* &quot;-&quot;??_);_(@_)">
                  <c:v>2491.6547795657298</c:v>
                </c:pt>
                <c:pt idx="93" formatCode="_(* #,##0.0_);_(* \(#,##0.0\);_(* &quot;-&quot;??_);_(@_)">
                  <c:v>2471.9471580083587</c:v>
                </c:pt>
                <c:pt idx="94" formatCode="_(* #,##0.0_);_(* \(#,##0.0\);_(* &quot;-&quot;??_);_(@_)">
                  <c:v>2452.6209123564495</c:v>
                </c:pt>
                <c:pt idx="95" formatCode="_(* #,##0.0_);_(* \(#,##0.0\);_(* &quot;-&quot;??_);_(@_)">
                  <c:v>2433.1986637931886</c:v>
                </c:pt>
                <c:pt idx="96" formatCode="_(* #,##0.0_);_(* \(#,##0.0\);_(* &quot;-&quot;??_);_(@_)">
                  <c:v>2413.0534047281053</c:v>
                </c:pt>
                <c:pt idx="97" formatCode="_(* #,##0.0_);_(* \(#,##0.0\);_(* &quot;-&quot;??_);_(@_)">
                  <c:v>2392.9029500908459</c:v>
                </c:pt>
                <c:pt idx="98" formatCode="_(* #,##0.0_);_(* \(#,##0.0\);_(* &quot;-&quot;??_);_(@_)">
                  <c:v>2373.5144246396885</c:v>
                </c:pt>
                <c:pt idx="99" formatCode="_(* #,##0.0_);_(* \(#,##0.0\);_(* &quot;-&quot;??_);_(@_)">
                  <c:v>2354.7829497597922</c:v>
                </c:pt>
                <c:pt idx="100" formatCode="_(* #,##0.0_);_(* \(#,##0.0\);_(* &quot;-&quot;??_);_(@_)">
                  <c:v>2336.350349344812</c:v>
                </c:pt>
                <c:pt idx="101" formatCode="_(* #,##0.0_);_(* \(#,##0.0\);_(* &quot;-&quot;??_);_(@_)">
                  <c:v>2317.9067688442537</c:v>
                </c:pt>
                <c:pt idx="102" formatCode="_(* #,##0.0_);_(* \(#,##0.0\);_(* &quot;-&quot;??_);_(@_)">
                  <c:v>2299.3779753460071</c:v>
                </c:pt>
                <c:pt idx="103" formatCode="_(* #,##0.0_);_(* \(#,##0.0\);_(* &quot;-&quot;??_);_(@_)">
                  <c:v>2280.3449322819533</c:v>
                </c:pt>
                <c:pt idx="104" formatCode="_(* #,##0.0_);_(* \(#,##0.0\);_(* &quot;-&quot;??_);_(@_)">
                  <c:v>2261.547415172096</c:v>
                </c:pt>
                <c:pt idx="105" formatCode="_(* #,##0.0_);_(* \(#,##0.0\);_(* &quot;-&quot;??_);_(@_)">
                  <c:v>2243.0316101147305</c:v>
                </c:pt>
                <c:pt idx="106" formatCode="_(* #,##0.0_);_(* \(#,##0.0\);_(* &quot;-&quot;??_);_(@_)">
                  <c:v>2224.3668678023437</c:v>
                </c:pt>
                <c:pt idx="107" formatCode="_(* #,##0.0_);_(* \(#,##0.0\);_(* &quot;-&quot;??_);_(@_)">
                  <c:v>2206.7723563126738</c:v>
                </c:pt>
                <c:pt idx="108" formatCode="_(* #,##0.0_);_(* \(#,##0.0\);_(* &quot;-&quot;??_);_(@_)">
                  <c:v>2189.2274424347488</c:v>
                </c:pt>
                <c:pt idx="109" formatCode="_(* #,##0.0_);_(* \(#,##0.0\);_(* &quot;-&quot;??_);_(@_)">
                  <c:v>2171.6001131383173</c:v>
                </c:pt>
                <c:pt idx="110" formatCode="_(* #,##0.0_);_(* \(#,##0.0\);_(* &quot;-&quot;??_);_(@_)">
                  <c:v>2154.2739492994187</c:v>
                </c:pt>
                <c:pt idx="111" formatCode="_(* #,##0.0_);_(* \(#,##0.0\);_(* &quot;-&quot;??_);_(@_)">
                  <c:v>2137.2570376281838</c:v>
                </c:pt>
                <c:pt idx="112" formatCode="_(* #,##0.0_);_(* \(#,##0.0\);_(* &quot;-&quot;??_);_(@_)">
                  <c:v>2120.3041017816208</c:v>
                </c:pt>
                <c:pt idx="113" formatCode="_(* #,##0.0_);_(* \(#,##0.0\);_(* &quot;-&quot;??_);_(@_)">
                  <c:v>2104.0097520649401</c:v>
                </c:pt>
                <c:pt idx="114" formatCode="_(* #,##0.0_);_(* \(#,##0.0\);_(* &quot;-&quot;??_);_(@_)">
                  <c:v>2087.6151970288006</c:v>
                </c:pt>
                <c:pt idx="115" formatCode="_(* #,##0.0_);_(* \(#,##0.0\);_(* &quot;-&quot;??_);_(@_)">
                  <c:v>2071.7750738812692</c:v>
                </c:pt>
                <c:pt idx="116" formatCode="_(* #,##0.0_);_(* \(#,##0.0\);_(* &quot;-&quot;??_);_(@_)">
                  <c:v>2056.3657187698491</c:v>
                </c:pt>
                <c:pt idx="117" formatCode="_(* #,##0.0_);_(* \(#,##0.0\);_(* &quot;-&quot;??_);_(@_)">
                  <c:v>2041.2212136431763</c:v>
                </c:pt>
                <c:pt idx="118" formatCode="_(* #,##0.0_);_(* \(#,##0.0\);_(* &quot;-&quot;??_);_(@_)">
                  <c:v>2026.0802488713612</c:v>
                </c:pt>
                <c:pt idx="119" formatCode="_(* #,##0.0_);_(* \(#,##0.0\);_(* &quot;-&quot;??_);_(@_)">
                  <c:v>2011.3534992475741</c:v>
                </c:pt>
                <c:pt idx="120" formatCode="_(* #,##0.0_);_(* \(#,##0.0\);_(* &quot;-&quot;??_);_(@_)">
                  <c:v>1996.9877322807517</c:v>
                </c:pt>
                <c:pt idx="121" formatCode="_(* #,##0.0_);_(* \(#,##0.0\);_(* &quot;-&quot;??_);_(@_)">
                  <c:v>1981.6284335423591</c:v>
                </c:pt>
                <c:pt idx="122" formatCode="_(* #,##0.0_);_(* \(#,##0.0\);_(* &quot;-&quot;??_);_(@_)">
                  <c:v>1966.8173296786458</c:v>
                </c:pt>
                <c:pt idx="123" formatCode="_(* #,##0.0_);_(* \(#,##0.0\);_(* &quot;-&quot;??_);_(@_)">
                  <c:v>1952.3378972051187</c:v>
                </c:pt>
                <c:pt idx="124" formatCode="_(* #,##0.0_);_(* \(#,##0.0\);_(* &quot;-&quot;??_);_(@_)">
                  <c:v>1938.1452648034124</c:v>
                </c:pt>
                <c:pt idx="125" formatCode="_(* #,##0.0_);_(* \(#,##0.0\);_(* &quot;-&quot;??_);_(@_)">
                  <c:v>1923.9301765356083</c:v>
                </c:pt>
                <c:pt idx="126" formatCode="_(* #,##0.0_);_(* \(#,##0.0\);_(* &quot;-&quot;??_);_(@_)">
                  <c:v>1910.992821102479</c:v>
                </c:pt>
                <c:pt idx="127" formatCode="_(* #,##0.0_);_(* \(#,##0.0\);_(* &quot;-&quot;??_);_(@_)">
                  <c:v>1898.2295890683192</c:v>
                </c:pt>
                <c:pt idx="128" formatCode="_(* #,##0.0_);_(* \(#,##0.0\);_(* &quot;-&quot;??_);_(@_)">
                  <c:v>1885.5406562781043</c:v>
                </c:pt>
                <c:pt idx="129" formatCode="_(* #,##0.0_);_(* \(#,##0.0\);_(* &quot;-&quot;??_);_(@_)">
                  <c:v>1872.7604375187361</c:v>
                </c:pt>
                <c:pt idx="130" formatCode="_(* #,##0.0_);_(* \(#,##0.0\);_(* &quot;-&quot;??_);_(@_)">
                  <c:v>1859.9827853178342</c:v>
                </c:pt>
                <c:pt idx="131" formatCode="_(* #,##0.0_);_(* \(#,##0.0\);_(* &quot;-&quot;??_);_(@_)">
                  <c:v>1847.1501397068389</c:v>
                </c:pt>
                <c:pt idx="132" formatCode="_(* #,##0.0_);_(* \(#,##0.0\);_(* &quot;-&quot;??_);_(@_)">
                  <c:v>1834.3858074236068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FD-1A4F-AED9-F62633D89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1305144"/>
        <c:axId val="-2020986600"/>
      </c:lineChart>
      <c:dateAx>
        <c:axId val="-2021305144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crossAx val="-2020986600"/>
        <c:crosses val="autoZero"/>
        <c:auto val="1"/>
        <c:lblOffset val="100"/>
        <c:baseTimeUnit val="days"/>
      </c:dateAx>
      <c:valAx>
        <c:axId val="-2020986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-20213051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mpd="sng"/>
          </c:spPr>
          <c:marker>
            <c:symbol val="none"/>
          </c:marker>
          <c:cat>
            <c:numRef>
              <c:f>ItalyCovid!$A$7:$A$139</c:f>
              <c:numCache>
                <c:formatCode>d\-mmm</c:formatCode>
                <c:ptCount val="133"/>
                <c:pt idx="0">
                  <c:v>43880</c:v>
                </c:pt>
                <c:pt idx="1">
                  <c:v>43881</c:v>
                </c:pt>
                <c:pt idx="2">
                  <c:v>43882</c:v>
                </c:pt>
                <c:pt idx="3">
                  <c:v>43883</c:v>
                </c:pt>
                <c:pt idx="4">
                  <c:v>43884</c:v>
                </c:pt>
                <c:pt idx="5">
                  <c:v>43885</c:v>
                </c:pt>
                <c:pt idx="6">
                  <c:v>43886</c:v>
                </c:pt>
                <c:pt idx="7">
                  <c:v>43887</c:v>
                </c:pt>
                <c:pt idx="8">
                  <c:v>43888</c:v>
                </c:pt>
                <c:pt idx="9">
                  <c:v>43889</c:v>
                </c:pt>
                <c:pt idx="10">
                  <c:v>43890</c:v>
                </c:pt>
                <c:pt idx="11">
                  <c:v>43891</c:v>
                </c:pt>
                <c:pt idx="12">
                  <c:v>43892</c:v>
                </c:pt>
                <c:pt idx="13">
                  <c:v>43893</c:v>
                </c:pt>
                <c:pt idx="14">
                  <c:v>43894</c:v>
                </c:pt>
                <c:pt idx="15">
                  <c:v>43895</c:v>
                </c:pt>
                <c:pt idx="16">
                  <c:v>43896</c:v>
                </c:pt>
                <c:pt idx="17">
                  <c:v>43897</c:v>
                </c:pt>
                <c:pt idx="18">
                  <c:v>43898</c:v>
                </c:pt>
                <c:pt idx="19">
                  <c:v>43899</c:v>
                </c:pt>
                <c:pt idx="20">
                  <c:v>43900</c:v>
                </c:pt>
                <c:pt idx="21">
                  <c:v>43901</c:v>
                </c:pt>
                <c:pt idx="22">
                  <c:v>43902</c:v>
                </c:pt>
                <c:pt idx="23">
                  <c:v>43903</c:v>
                </c:pt>
                <c:pt idx="24">
                  <c:v>43904</c:v>
                </c:pt>
                <c:pt idx="25">
                  <c:v>43905</c:v>
                </c:pt>
                <c:pt idx="26">
                  <c:v>43906</c:v>
                </c:pt>
                <c:pt idx="27">
                  <c:v>43907</c:v>
                </c:pt>
                <c:pt idx="28">
                  <c:v>43908</c:v>
                </c:pt>
                <c:pt idx="29">
                  <c:v>43909</c:v>
                </c:pt>
                <c:pt idx="30">
                  <c:v>43910</c:v>
                </c:pt>
                <c:pt idx="31">
                  <c:v>43911</c:v>
                </c:pt>
                <c:pt idx="32">
                  <c:v>43912</c:v>
                </c:pt>
                <c:pt idx="33">
                  <c:v>43913</c:v>
                </c:pt>
                <c:pt idx="34">
                  <c:v>43914</c:v>
                </c:pt>
                <c:pt idx="35">
                  <c:v>43915</c:v>
                </c:pt>
                <c:pt idx="36">
                  <c:v>43916</c:v>
                </c:pt>
                <c:pt idx="37">
                  <c:v>43917</c:v>
                </c:pt>
                <c:pt idx="38">
                  <c:v>43918</c:v>
                </c:pt>
                <c:pt idx="39">
                  <c:v>43919</c:v>
                </c:pt>
                <c:pt idx="40">
                  <c:v>43920</c:v>
                </c:pt>
                <c:pt idx="41">
                  <c:v>43921</c:v>
                </c:pt>
                <c:pt idx="42">
                  <c:v>43922</c:v>
                </c:pt>
                <c:pt idx="43">
                  <c:v>43923</c:v>
                </c:pt>
                <c:pt idx="44">
                  <c:v>43924</c:v>
                </c:pt>
                <c:pt idx="45">
                  <c:v>43925</c:v>
                </c:pt>
                <c:pt idx="46">
                  <c:v>43926</c:v>
                </c:pt>
                <c:pt idx="47">
                  <c:v>43927</c:v>
                </c:pt>
                <c:pt idx="48">
                  <c:v>43928</c:v>
                </c:pt>
                <c:pt idx="49">
                  <c:v>43929</c:v>
                </c:pt>
                <c:pt idx="50">
                  <c:v>43930</c:v>
                </c:pt>
                <c:pt idx="51">
                  <c:v>43931</c:v>
                </c:pt>
                <c:pt idx="52">
                  <c:v>43932</c:v>
                </c:pt>
                <c:pt idx="53">
                  <c:v>43933</c:v>
                </c:pt>
                <c:pt idx="54">
                  <c:v>43934</c:v>
                </c:pt>
                <c:pt idx="55">
                  <c:v>43935</c:v>
                </c:pt>
                <c:pt idx="56">
                  <c:v>43936</c:v>
                </c:pt>
                <c:pt idx="57">
                  <c:v>43937</c:v>
                </c:pt>
                <c:pt idx="58">
                  <c:v>43938</c:v>
                </c:pt>
                <c:pt idx="59">
                  <c:v>43939</c:v>
                </c:pt>
                <c:pt idx="60">
                  <c:v>43940</c:v>
                </c:pt>
                <c:pt idx="61">
                  <c:v>43941</c:v>
                </c:pt>
                <c:pt idx="62">
                  <c:v>43942</c:v>
                </c:pt>
                <c:pt idx="63">
                  <c:v>43943</c:v>
                </c:pt>
                <c:pt idx="64">
                  <c:v>43944</c:v>
                </c:pt>
                <c:pt idx="65">
                  <c:v>43945</c:v>
                </c:pt>
                <c:pt idx="66">
                  <c:v>43946</c:v>
                </c:pt>
                <c:pt idx="67">
                  <c:v>43947</c:v>
                </c:pt>
                <c:pt idx="68">
                  <c:v>43948</c:v>
                </c:pt>
                <c:pt idx="69">
                  <c:v>43949</c:v>
                </c:pt>
                <c:pt idx="70">
                  <c:v>43950</c:v>
                </c:pt>
                <c:pt idx="71">
                  <c:v>43951</c:v>
                </c:pt>
                <c:pt idx="72">
                  <c:v>43952</c:v>
                </c:pt>
                <c:pt idx="73">
                  <c:v>43953</c:v>
                </c:pt>
                <c:pt idx="74">
                  <c:v>43954</c:v>
                </c:pt>
                <c:pt idx="75">
                  <c:v>43955</c:v>
                </c:pt>
                <c:pt idx="76">
                  <c:v>43956</c:v>
                </c:pt>
                <c:pt idx="77">
                  <c:v>43957</c:v>
                </c:pt>
                <c:pt idx="78">
                  <c:v>43958</c:v>
                </c:pt>
                <c:pt idx="79">
                  <c:v>43959</c:v>
                </c:pt>
                <c:pt idx="80">
                  <c:v>43960</c:v>
                </c:pt>
                <c:pt idx="81">
                  <c:v>43961</c:v>
                </c:pt>
                <c:pt idx="82">
                  <c:v>43962</c:v>
                </c:pt>
                <c:pt idx="83">
                  <c:v>43963</c:v>
                </c:pt>
                <c:pt idx="84">
                  <c:v>43964</c:v>
                </c:pt>
                <c:pt idx="85">
                  <c:v>43965</c:v>
                </c:pt>
                <c:pt idx="86">
                  <c:v>43966</c:v>
                </c:pt>
                <c:pt idx="87">
                  <c:v>43967</c:v>
                </c:pt>
                <c:pt idx="88">
                  <c:v>43968</c:v>
                </c:pt>
                <c:pt idx="89">
                  <c:v>43969</c:v>
                </c:pt>
                <c:pt idx="90">
                  <c:v>43970</c:v>
                </c:pt>
                <c:pt idx="91">
                  <c:v>43971</c:v>
                </c:pt>
                <c:pt idx="92">
                  <c:v>43972</c:v>
                </c:pt>
                <c:pt idx="93">
                  <c:v>43973</c:v>
                </c:pt>
                <c:pt idx="94">
                  <c:v>43974</c:v>
                </c:pt>
                <c:pt idx="95">
                  <c:v>43975</c:v>
                </c:pt>
                <c:pt idx="96">
                  <c:v>43976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43981</c:v>
                </c:pt>
                <c:pt idx="102">
                  <c:v>43982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43988</c:v>
                </c:pt>
                <c:pt idx="109">
                  <c:v>43989</c:v>
                </c:pt>
                <c:pt idx="110">
                  <c:v>43990</c:v>
                </c:pt>
                <c:pt idx="111">
                  <c:v>43991</c:v>
                </c:pt>
                <c:pt idx="112">
                  <c:v>43992</c:v>
                </c:pt>
                <c:pt idx="113">
                  <c:v>43993</c:v>
                </c:pt>
                <c:pt idx="114">
                  <c:v>43994</c:v>
                </c:pt>
                <c:pt idx="115">
                  <c:v>43995</c:v>
                </c:pt>
                <c:pt idx="116">
                  <c:v>43996</c:v>
                </c:pt>
                <c:pt idx="117">
                  <c:v>43997</c:v>
                </c:pt>
                <c:pt idx="118">
                  <c:v>43998</c:v>
                </c:pt>
                <c:pt idx="119">
                  <c:v>43999</c:v>
                </c:pt>
                <c:pt idx="120">
                  <c:v>44000</c:v>
                </c:pt>
                <c:pt idx="121">
                  <c:v>44001</c:v>
                </c:pt>
                <c:pt idx="122">
                  <c:v>44002</c:v>
                </c:pt>
                <c:pt idx="123">
                  <c:v>44003</c:v>
                </c:pt>
                <c:pt idx="124">
                  <c:v>44004</c:v>
                </c:pt>
                <c:pt idx="125">
                  <c:v>44005</c:v>
                </c:pt>
                <c:pt idx="126">
                  <c:v>44006</c:v>
                </c:pt>
                <c:pt idx="127">
                  <c:v>44007</c:v>
                </c:pt>
                <c:pt idx="128">
                  <c:v>44008</c:v>
                </c:pt>
                <c:pt idx="129">
                  <c:v>44009</c:v>
                </c:pt>
                <c:pt idx="130">
                  <c:v>44010</c:v>
                </c:pt>
                <c:pt idx="131">
                  <c:v>44011</c:v>
                </c:pt>
                <c:pt idx="132">
                  <c:v>44012</c:v>
                </c:pt>
              </c:numCache>
            </c:numRef>
          </c:cat>
          <c:val>
            <c:numRef>
              <c:f>ItalyCovid!$F$7:$F$139</c:f>
              <c:numCache>
                <c:formatCode>General</c:formatCode>
                <c:ptCount val="133"/>
                <c:pt idx="4" formatCode="_(* #,##0.0_);_(* \(#,##0.0\);_(* &quot;-&quot;??_);_(@_)">
                  <c:v>51.4</c:v>
                </c:pt>
                <c:pt idx="5" formatCode="_(* #,##0.0_);_(* \(#,##0.0\);_(* &quot;-&quot;??_);_(@_)">
                  <c:v>110.6</c:v>
                </c:pt>
                <c:pt idx="6" formatCode="_(* #,##0.0_);_(* \(#,##0.0\);_(* &quot;-&quot;??_);_(@_)">
                  <c:v>181.06666666666666</c:v>
                </c:pt>
                <c:pt idx="7" formatCode="_(* #,##0.0_);_(* \(#,##0.0\);_(* &quot;-&quot;??_);_(@_)">
                  <c:v>254.04444444444442</c:v>
                </c:pt>
                <c:pt idx="8" formatCode="_(* #,##0.0_);_(* \(#,##0.0\);_(* &quot;-&quot;??_);_(@_)">
                  <c:v>386.0296296296296</c:v>
                </c:pt>
                <c:pt idx="9" formatCode="_(* #,##0.0_);_(* \(#,##0.0\);_(* &quot;-&quot;??_);_(@_)">
                  <c:v>553.35308641975303</c:v>
                </c:pt>
                <c:pt idx="10" formatCode="_(* #,##0.0_);_(* \(#,##0.0\);_(* &quot;-&quot;??_);_(@_)">
                  <c:v>744.90205761316861</c:v>
                </c:pt>
                <c:pt idx="11" formatCode="_(* #,##0.0_);_(* \(#,##0.0\);_(* &quot;-&quot;??_);_(@_)">
                  <c:v>1061.2680384087789</c:v>
                </c:pt>
                <c:pt idx="12" formatCode="_(* #,##0.0_);_(* \(#,##0.0\);_(* &quot;-&quot;??_);_(@_)">
                  <c:v>1386.1786922725191</c:v>
                </c:pt>
                <c:pt idx="13" formatCode="_(* #,##0.0_);_(* \(#,##0.0\);_(* &quot;-&quot;??_);_(@_)">
                  <c:v>1758.1191281816793</c:v>
                </c:pt>
                <c:pt idx="14" formatCode="_(* #,##0.0_);_(* \(#,##0.0\);_(* &quot;-&quot;??_);_(@_)">
                  <c:v>2201.7460854544529</c:v>
                </c:pt>
                <c:pt idx="15" formatCode="_(* #,##0.0_);_(* \(#,##0.0\);_(* &quot;-&quot;??_);_(@_)">
                  <c:v>2753.8307236363016</c:v>
                </c:pt>
                <c:pt idx="16" formatCode="_(* #,##0.0_);_(* \(#,##0.0\);_(* &quot;-&quot;??_);_(@_)">
                  <c:v>3381.2204824242008</c:v>
                </c:pt>
                <c:pt idx="17" formatCode="_(* #,##0.0_);_(* \(#,##0.0\);_(* &quot;-&quot;??_);_(@_)">
                  <c:v>4215.1469882828005</c:v>
                </c:pt>
                <c:pt idx="18" formatCode="_(* #,##0.0_);_(* \(#,##0.0\);_(* &quot;-&quot;??_);_(@_)">
                  <c:v>5268.4313255218667</c:v>
                </c:pt>
                <c:pt idx="19" formatCode="_(* #,##0.0_);_(* \(#,##0.0\);_(* &quot;-&quot;??_);_(@_)">
                  <c:v>6569.6208836812439</c:v>
                </c:pt>
                <c:pt idx="20" formatCode="_(* #,##0.0_);_(* \(#,##0.0\);_(* &quot;-&quot;??_);_(@_)">
                  <c:v>7762.7472557874953</c:v>
                </c:pt>
                <c:pt idx="21" formatCode="_(* #,##0.0_);_(* \(#,##0.0\);_(* &quot;-&quot;??_);_(@_)">
                  <c:v>9329.8315038583296</c:v>
                </c:pt>
                <c:pt idx="22" formatCode="_(* #,##0.0_);_(* \(#,##0.0\);_(* &quot;-&quot;??_);_(@_)">
                  <c:v>11257.554335905554</c:v>
                </c:pt>
                <c:pt idx="23" formatCode="_(* #,##0.0_);_(* \(#,##0.0\);_(* &quot;-&quot;??_);_(@_)">
                  <c:v>13391.702890603701</c:v>
                </c:pt>
                <c:pt idx="24" formatCode="_(* #,##0.0_);_(* \(#,##0.0\);_(* &quot;-&quot;??_);_(@_)">
                  <c:v>15980.135260402467</c:v>
                </c:pt>
                <c:pt idx="25" formatCode="_(* #,##0.0_);_(* \(#,##0.0\);_(* &quot;-&quot;??_);_(@_)">
                  <c:v>18902.423506934978</c:v>
                </c:pt>
                <c:pt idx="26" formatCode="_(* #,##0.0_);_(* \(#,##0.0\);_(* &quot;-&quot;??_);_(@_)">
                  <c:v>21928.282337956651</c:v>
                </c:pt>
                <c:pt idx="27" formatCode="_(* #,##0.0_);_(* \(#,##0.0\);_(* &quot;-&quot;??_);_(@_)">
                  <c:v>25120.854891971099</c:v>
                </c:pt>
                <c:pt idx="28" formatCode="_(* #,##0.0_);_(* \(#,##0.0\);_(* &quot;-&quot;??_);_(@_)">
                  <c:v>28651.569927980734</c:v>
                </c:pt>
                <c:pt idx="29" formatCode="_(* #,##0.0_);_(* \(#,##0.0\);_(* &quot;-&quot;??_);_(@_)">
                  <c:v>32779.379951987154</c:v>
                </c:pt>
                <c:pt idx="30" formatCode="_(* #,##0.0_);_(* \(#,##0.0\);_(* &quot;-&quot;??_);_(@_)">
                  <c:v>37526.586634658102</c:v>
                </c:pt>
                <c:pt idx="31" formatCode="_(* #,##0.0_);_(* \(#,##0.0\);_(* &quot;-&quot;??_);_(@_)">
                  <c:v>42877.057756438735</c:v>
                </c:pt>
                <c:pt idx="32" formatCode="_(* #,##0.0_);_(* \(#,##0.0\);_(* &quot;-&quot;??_);_(@_)">
                  <c:v>48304.03850429249</c:v>
                </c:pt>
                <c:pt idx="33" formatCode="_(* #,##0.0_);_(* \(#,##0.0\);_(* &quot;-&quot;??_);_(@_)">
                  <c:v>53511.692336194996</c:v>
                </c:pt>
                <c:pt idx="34" formatCode="_(* #,##0.0_);_(* \(#,##0.0\);_(* &quot;-&quot;??_);_(@_)">
                  <c:v>58733.12822413</c:v>
                </c:pt>
                <c:pt idx="35" formatCode="_(* #,##0.0_);_(* \(#,##0.0\);_(* &quot;-&quot;??_);_(@_)">
                  <c:v>63950.752149419997</c:v>
                </c:pt>
                <c:pt idx="36" formatCode="_(* #,##0.0_);_(* \(#,##0.0\);_(* &quot;-&quot;??_);_(@_)">
                  <c:v>69480.168099613336</c:v>
                </c:pt>
                <c:pt idx="37" formatCode="_(* #,##0.0_);_(* \(#,##0.0\);_(* &quot;-&quot;??_);_(@_)">
                  <c:v>75152.778733075553</c:v>
                </c:pt>
                <c:pt idx="38" formatCode="_(* #,##0.0_);_(* \(#,##0.0\);_(* &quot;-&quot;??_);_(@_)">
                  <c:v>80925.852488717035</c:v>
                </c:pt>
                <c:pt idx="39" formatCode="_(* #,##0.0_);_(* \(#,##0.0\);_(* &quot;-&quot;??_);_(@_)">
                  <c:v>86513.568325811357</c:v>
                </c:pt>
                <c:pt idx="40" formatCode="_(* #,##0.0_);_(* \(#,##0.0\);_(* &quot;-&quot;??_);_(@_)">
                  <c:v>91588.712217207576</c:v>
                </c:pt>
                <c:pt idx="41" formatCode="_(* #,##0.0_);_(* \(#,##0.0\);_(* &quot;-&quot;??_);_(@_)">
                  <c:v>96323.141478138379</c:v>
                </c:pt>
                <c:pt idx="42" formatCode="_(* #,##0.0_);_(* \(#,##0.0\);_(* &quot;-&quot;??_);_(@_)">
                  <c:v>101073.42765209226</c:v>
                </c:pt>
                <c:pt idx="43" formatCode="_(* #,##0.0_);_(* \(#,##0.0\);_(* &quot;-&quot;??_);_(@_)">
                  <c:v>105796.28510139484</c:v>
                </c:pt>
                <c:pt idx="44" formatCode="_(* #,##0.0_);_(* \(#,##0.0\);_(* &quot;-&quot;??_);_(@_)">
                  <c:v>110473.19006759656</c:v>
                </c:pt>
                <c:pt idx="45" formatCode="_(* #,##0.0_);_(* \(#,##0.0\);_(* &quot;-&quot;??_);_(@_)">
                  <c:v>115192.79337839771</c:v>
                </c:pt>
                <c:pt idx="46" formatCode="_(* #,##0.0_);_(* \(#,##0.0\);_(* &quot;-&quot;??_);_(@_)">
                  <c:v>119777.86225226514</c:v>
                </c:pt>
                <c:pt idx="47" formatCode="_(* #,##0.0_);_(* \(#,##0.0\);_(* &quot;-&quot;??_);_(@_)">
                  <c:v>124034.2415015101</c:v>
                </c:pt>
                <c:pt idx="48" formatCode="_(* #,##0.0_);_(* \(#,##0.0\);_(* &quot;-&quot;??_);_(@_)">
                  <c:v>127884.82766767339</c:v>
                </c:pt>
                <c:pt idx="49" formatCode="_(* #,##0.0_);_(* \(#,##0.0\);_(* &quot;-&quot;??_);_(@_)">
                  <c:v>131730.55177844892</c:v>
                </c:pt>
                <c:pt idx="50" formatCode="_(* #,##0.0_);_(* \(#,##0.0\);_(* &quot;-&quot;??_);_(@_)">
                  <c:v>135695.70118563261</c:v>
                </c:pt>
                <c:pt idx="51" formatCode="_(* #,##0.0_);_(* \(#,##0.0\);_(* &quot;-&quot;??_);_(@_)">
                  <c:v>139656.13412375507</c:v>
                </c:pt>
                <c:pt idx="52" formatCode="_(* #,##0.0_);_(* \(#,##0.0\);_(* &quot;-&quot;??_);_(@_)">
                  <c:v>143861.0894158367</c:v>
                </c:pt>
                <c:pt idx="53" formatCode="_(* #,##0.0_);_(* \(#,##0.0\);_(* &quot;-&quot;??_);_(@_)">
                  <c:v>148028.39294389114</c:v>
                </c:pt>
                <c:pt idx="54" formatCode="_(* #,##0.0_);_(* \(#,##0.0\);_(* &quot;-&quot;??_);_(@_)">
                  <c:v>151857.59529592743</c:v>
                </c:pt>
                <c:pt idx="55" formatCode="_(* #,##0.0_);_(* \(#,##0.0\);_(* &quot;-&quot;??_);_(@_)">
                  <c:v>155401.0635306183</c:v>
                </c:pt>
                <c:pt idx="56" formatCode="_(* #,##0.0_);_(* \(#,##0.0\);_(* &quot;-&quot;??_);_(@_)">
                  <c:v>158652.37568707886</c:v>
                </c:pt>
                <c:pt idx="57" formatCode="_(* #,##0.0_);_(* \(#,##0.0\);_(* &quot;-&quot;??_);_(@_)">
                  <c:v>162081.91712471924</c:v>
                </c:pt>
                <c:pt idx="58" formatCode="_(* #,##0.0_);_(* \(#,##0.0\);_(* &quot;-&quot;??_);_(@_)">
                  <c:v>165532.61141647949</c:v>
                </c:pt>
                <c:pt idx="59" formatCode="_(* #,##0.0_);_(* \(#,##0.0\);_(* &quot;-&quot;??_);_(@_)">
                  <c:v>168996.74094431967</c:v>
                </c:pt>
                <c:pt idx="60" formatCode="_(* #,##0.0_);_(* \(#,##0.0\);_(* &quot;-&quot;??_);_(@_)">
                  <c:v>172321.8272962131</c:v>
                </c:pt>
                <c:pt idx="61" formatCode="_(* #,##0.0_);_(* \(#,##0.0\);_(* &quot;-&quot;??_);_(@_)">
                  <c:v>175290.55153080873</c:v>
                </c:pt>
                <c:pt idx="62" formatCode="_(* #,##0.0_);_(* \(#,##0.0\);_(* &quot;-&quot;??_);_(@_)">
                  <c:v>178179.36768720581</c:v>
                </c:pt>
                <c:pt idx="63" formatCode="_(* #,##0.0_);_(* \(#,##0.0\);_(* &quot;-&quot;??_);_(@_)">
                  <c:v>181228.5784581372</c:v>
                </c:pt>
                <c:pt idx="64" formatCode="_(* #,##0.0_);_(* \(#,##0.0\);_(* &quot;-&quot;??_);_(@_)">
                  <c:v>184143.38563875813</c:v>
                </c:pt>
                <c:pt idx="65" formatCode="_(* #,##0.0_);_(* \(#,##0.0\);_(* &quot;-&quot;??_);_(@_)">
                  <c:v>187093.59042583875</c:v>
                </c:pt>
                <c:pt idx="66" formatCode="_(* #,##0.0_);_(* \(#,##0.0\);_(* &quot;-&quot;??_);_(@_)">
                  <c:v>189846.0602838925</c:v>
                </c:pt>
                <c:pt idx="67" formatCode="_(* #,##0.0_);_(* \(#,##0.0\);_(* &quot;-&quot;??_);_(@_)">
                  <c:v>192455.70685592832</c:v>
                </c:pt>
                <c:pt idx="68" formatCode="_(* #,##0.0_);_(* \(#,##0.0\);_(* &quot;-&quot;??_);_(@_)">
                  <c:v>194775.13790395221</c:v>
                </c:pt>
                <c:pt idx="69" formatCode="_(* #,##0.0_);_(* \(#,##0.0\);_(* &quot;-&quot;??_);_(@_)">
                  <c:v>197018.42526930149</c:v>
                </c:pt>
                <c:pt idx="70" formatCode="_(* #,##0.0_);_(* \(#,##0.0\);_(* &quot;-&quot;??_);_(@_)">
                  <c:v>199209.28351286767</c:v>
                </c:pt>
                <c:pt idx="71" formatCode="_(* #,##0.0_);_(* \(#,##0.0\);_(* &quot;-&quot;??_);_(@_)">
                  <c:v>201293.85567524511</c:v>
                </c:pt>
                <c:pt idx="72" formatCode="_(* #,##0.0_);_(* \(#,##0.0\);_(* &quot;-&quot;??_);_(@_)">
                  <c:v>203338.57045016342</c:v>
                </c:pt>
                <c:pt idx="73" formatCode="_(* #,##0.0_);_(* \(#,##0.0\);_(* &quot;-&quot;??_);_(@_)">
                  <c:v>205335.04696677561</c:v>
                </c:pt>
                <c:pt idx="74" formatCode="_(* #,##0.0_);_(* \(#,##0.0\);_(* &quot;-&quot;??_);_(@_)">
                  <c:v>207129.03131118373</c:v>
                </c:pt>
                <c:pt idx="75" formatCode="_(* #,##0.0_);_(* \(#,##0.0\);_(* &quot;-&quot;??_);_(@_)">
                  <c:v>208732.02087412248</c:v>
                </c:pt>
                <c:pt idx="76" formatCode="_(* #,##0.0_);_(* \(#,##0.0\);_(* &quot;-&quot;??_);_(@_)">
                  <c:v>210159.01391608166</c:v>
                </c:pt>
                <c:pt idx="77" formatCode="_(* #,##0.0_);_(* \(#,##0.0\);_(* &quot;-&quot;??_);_(@_)">
                  <c:v>211591.67594405444</c:v>
                </c:pt>
                <c:pt idx="78" formatCode="_(* #,##0.0_);_(* \(#,##0.0\);_(* &quot;-&quot;??_);_(@_)">
                  <c:v>213013.78396270296</c:v>
                </c:pt>
                <c:pt idx="79" formatCode="_(* #,##0.0_);_(* \(#,##0.0\);_(* &quot;-&quot;??_);_(@_)">
                  <c:v>214404.18930846863</c:v>
                </c:pt>
                <c:pt idx="80" formatCode="_(* #,##0.0_);_(* \(#,##0.0\);_(* &quot;-&quot;??_);_(@_)">
                  <c:v>215692.12620564576</c:v>
                </c:pt>
                <c:pt idx="81" formatCode="_(* #,##0.0_);_(* \(#,##0.0\);_(* &quot;-&quot;??_);_(@_)">
                  <c:v>216818.08413709718</c:v>
                </c:pt>
                <c:pt idx="82" formatCode="_(* #,##0.0_);_(* \(#,##0.0\);_(* &quot;-&quot;??_);_(@_)">
                  <c:v>217816.72275806477</c:v>
                </c:pt>
                <c:pt idx="83" formatCode="_(* #,##0.0_);_(* \(#,##0.0\);_(* &quot;-&quot;??_);_(@_)">
                  <c:v>218949.81517204319</c:v>
                </c:pt>
                <c:pt idx="84" formatCode="_(* #,##0.0_);_(* \(#,##0.0\);_(* &quot;-&quot;??_);_(@_)">
                  <c:v>220001.21011469545</c:v>
                </c:pt>
                <c:pt idx="85" formatCode="_(* #,##0.0_);_(* \(#,##0.0\);_(* &quot;-&quot;??_);_(@_)">
                  <c:v>221032.80674313029</c:v>
                </c:pt>
                <c:pt idx="86" formatCode="_(* #,##0.0_);_(* \(#,##0.0\);_(* &quot;-&quot;??_);_(@_)">
                  <c:v>221983.53782875353</c:v>
                </c:pt>
                <c:pt idx="87" formatCode="_(* #,##0.0_);_(* \(#,##0.0\);_(* &quot;-&quot;??_);_(@_)">
                  <c:v>222909.02521916901</c:v>
                </c:pt>
                <c:pt idx="88" formatCode="_(* #,##0.0_);_(* \(#,##0.0\);_(* &quot;-&quot;??_);_(@_)">
                  <c:v>223751.01681277933</c:v>
                </c:pt>
                <c:pt idx="89" formatCode="_(* #,##0.0_);_(* \(#,##0.0\);_(* &quot;-&quot;??_);_(@_)">
                  <c:v>224462.67787518623</c:v>
                </c:pt>
                <c:pt idx="90" formatCode="_(* #,##0.0_);_(* \(#,##0.0\);_(* &quot;-&quot;??_);_(@_)">
                  <c:v>225208.11858345749</c:v>
                </c:pt>
                <c:pt idx="91" formatCode="_(* #,##0.0_);_(* \(#,##0.0\);_(* &quot;-&quot;??_);_(@_)">
                  <c:v>225926.745722305</c:v>
                </c:pt>
                <c:pt idx="92" formatCode="_(* #,##0.0_);_(* \(#,##0.0\);_(* &quot;-&quot;??_);_(@_)">
                  <c:v>226619.83048153666</c:v>
                </c:pt>
                <c:pt idx="93" formatCode="_(* #,##0.0_);_(* \(#,##0.0\);_(* &quot;-&quot;??_);_(@_)">
                  <c:v>227299.22032102445</c:v>
                </c:pt>
                <c:pt idx="94" formatCode="_(* #,##0.0_);_(* \(#,##0.0\);_(* &quot;-&quot;??_);_(@_)">
                  <c:v>227975.14688068297</c:v>
                </c:pt>
                <c:pt idx="95" formatCode="_(* #,##0.0_);_(* \(#,##0.0\);_(* &quot;-&quot;??_);_(@_)">
                  <c:v>228602.76458712199</c:v>
                </c:pt>
                <c:pt idx="96" formatCode="_(* #,##0.0_);_(* \(#,##0.0\);_(* &quot;-&quot;??_);_(@_)">
                  <c:v>229121.17639141466</c:v>
                </c:pt>
                <c:pt idx="97" formatCode="_(* #,##0.0_);_(* \(#,##0.0\);_(* &quot;-&quot;??_);_(@_)">
                  <c:v>229599.11759427644</c:v>
                </c:pt>
                <c:pt idx="98" formatCode="_(* #,##0.0_);_(* \(#,##0.0\);_(* &quot;-&quot;??_);_(@_)">
                  <c:v>230112.41172951763</c:v>
                </c:pt>
                <c:pt idx="99" formatCode="_(* #,##0.0_);_(* \(#,##0.0\);_(* &quot;-&quot;??_);_(@_)">
                  <c:v>230652.27448634509</c:v>
                </c:pt>
                <c:pt idx="100" formatCode="_(* #,##0.0_);_(* \(#,##0.0\);_(* &quot;-&quot;??_);_(@_)">
                  <c:v>231184.18299089672</c:v>
                </c:pt>
                <c:pt idx="101" formatCode="_(* #,##0.0_);_(* \(#,##0.0\);_(* &quot;-&quot;??_);_(@_)">
                  <c:v>231677.45532726447</c:v>
                </c:pt>
                <c:pt idx="102" formatCode="_(* #,##0.0_);_(* \(#,##0.0\);_(* &quot;-&quot;??_);_(@_)">
                  <c:v>232124.63688484297</c:v>
                </c:pt>
                <c:pt idx="103" formatCode="_(* #,##0.0_);_(* \(#,##0.0\);_(* &quot;-&quot;??_);_(@_)">
                  <c:v>232482.09125656198</c:v>
                </c:pt>
                <c:pt idx="104" formatCode="_(* #,##0.0_);_(* \(#,##0.0\);_(* &quot;-&quot;??_);_(@_)">
                  <c:v>232826.39417104132</c:v>
                </c:pt>
                <c:pt idx="105" formatCode="_(* #,##0.0_);_(* \(#,##0.0\);_(* &quot;-&quot;??_);_(@_)">
                  <c:v>233162.92944736089</c:v>
                </c:pt>
                <c:pt idx="106" formatCode="_(* #,##0.0_);_(* \(#,##0.0\);_(* &quot;-&quot;??_);_(@_)">
                  <c:v>233446.28629824059</c:v>
                </c:pt>
                <c:pt idx="107" formatCode="_(* #,##0.0_);_(* \(#,##0.0\);_(* &quot;-&quot;??_);_(@_)">
                  <c:v>233807.85753216039</c:v>
                </c:pt>
                <c:pt idx="108" formatCode="_(* #,##0.0_);_(* \(#,##0.0\);_(* &quot;-&quot;??_);_(@_)">
                  <c:v>234138.90502144027</c:v>
                </c:pt>
                <c:pt idx="109" formatCode="_(* #,##0.0_);_(* \(#,##0.0\);_(* &quot;-&quot;??_);_(@_)">
                  <c:v>234425.27001429352</c:v>
                </c:pt>
                <c:pt idx="110" formatCode="_(* #,##0.0_);_(* \(#,##0.0\);_(* &quot;-&quot;??_);_(@_)">
                  <c:v>234709.51334286234</c:v>
                </c:pt>
                <c:pt idx="111" formatCode="_(* #,##0.0_);_(* \(#,##0.0\);_(* &quot;-&quot;??_);_(@_)">
                  <c:v>234993.34222857488</c:v>
                </c:pt>
                <c:pt idx="112" formatCode="_(* #,##0.0_);_(* \(#,##0.0\);_(* &quot;-&quot;??_);_(@_)">
                  <c:v>235249.89481904992</c:v>
                </c:pt>
                <c:pt idx="113" formatCode="_(* #,##0.0_);_(* \(#,##0.0\);_(* &quot;-&quot;??_);_(@_)">
                  <c:v>235547.26321269994</c:v>
                </c:pt>
                <c:pt idx="114" formatCode="_(* #,##0.0_);_(* \(#,##0.0\);_(* &quot;-&quot;??_);_(@_)">
                  <c:v>235799.84214179995</c:v>
                </c:pt>
                <c:pt idx="115" formatCode="_(* #,##0.0_);_(* \(#,##0.0\);_(* &quot;-&quot;??_);_(@_)">
                  <c:v>236083.56142786663</c:v>
                </c:pt>
                <c:pt idx="116" formatCode="_(* #,##0.0_);_(* \(#,##0.0\);_(* &quot;-&quot;??_);_(@_)">
                  <c:v>236385.37428524441</c:v>
                </c:pt>
                <c:pt idx="117" formatCode="_(* #,##0.0_);_(* \(#,##0.0\);_(* &quot;-&quot;??_);_(@_)">
                  <c:v>236686.91619016294</c:v>
                </c:pt>
                <c:pt idx="118" formatCode="_(* #,##0.0_);_(* \(#,##0.0\);_(* &quot;-&quot;??_);_(@_)">
                  <c:v>236957.94412677528</c:v>
                </c:pt>
                <c:pt idx="119" formatCode="_(* #,##0.0_);_(* \(#,##0.0\);_(* &quot;-&quot;??_);_(@_)">
                  <c:v>237247.96275118351</c:v>
                </c:pt>
                <c:pt idx="120" formatCode="_(* #,##0.0_);_(* \(#,##0.0\);_(* &quot;-&quot;??_);_(@_)">
                  <c:v>237551.64183412233</c:v>
                </c:pt>
                <c:pt idx="121" formatCode="_(* #,##0.0_);_(* \(#,##0.0\);_(* &quot;-&quot;??_);_(@_)">
                  <c:v>237704.76122274823</c:v>
                </c:pt>
                <c:pt idx="122" formatCode="_(* #,##0.0_);_(* \(#,##0.0\);_(* &quot;-&quot;??_);_(@_)">
                  <c:v>237894.84081516549</c:v>
                </c:pt>
                <c:pt idx="123" formatCode="_(* #,##0.0_);_(* \(#,##0.0\);_(* &quot;-&quot;??_);_(@_)">
                  <c:v>238096.22721011032</c:v>
                </c:pt>
                <c:pt idx="124" formatCode="_(* #,##0.0_);_(* \(#,##0.0\);_(* &quot;-&quot;??_);_(@_)">
                  <c:v>238304.15147340688</c:v>
                </c:pt>
                <c:pt idx="125" formatCode="_(* #,##0.0_);_(* \(#,##0.0\);_(* &quot;-&quot;??_);_(@_)">
                  <c:v>238480.43431560459</c:v>
                </c:pt>
                <c:pt idx="126" formatCode="_(* #,##0.0_);_(* \(#,##0.0\);_(* &quot;-&quot;??_);_(@_)">
                  <c:v>238790.28954373641</c:v>
                </c:pt>
                <c:pt idx="127" formatCode="_(* #,##0.0_);_(* \(#,##0.0\);_(* &quot;-&quot;??_);_(@_)">
                  <c:v>239095.52636249093</c:v>
                </c:pt>
                <c:pt idx="128" formatCode="_(* #,##0.0_);_(* \(#,##0.0\);_(* &quot;-&quot;??_);_(@_)">
                  <c:v>239384.01757499395</c:v>
                </c:pt>
                <c:pt idx="129" formatCode="_(* #,##0.0_);_(* \(#,##0.0\);_(* &quot;-&quot;??_);_(@_)">
                  <c:v>239634.6783833293</c:v>
                </c:pt>
                <c:pt idx="130" formatCode="_(* #,##0.0_);_(* \(#,##0.0\);_(* &quot;-&quot;??_);_(@_)">
                  <c:v>239859.78558888621</c:v>
                </c:pt>
                <c:pt idx="131" formatCode="_(* #,##0.0_);_(* \(#,##0.0\);_(* &quot;-&quot;??_);_(@_)">
                  <c:v>240051.85705925748</c:v>
                </c:pt>
                <c:pt idx="132" formatCode="_(* #,##0.0_);_(* \(#,##0.0\);_(* &quot;-&quot;??_);_(@_)">
                  <c:v>240227.238039505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9-4C4E-BBD5-338334860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734264"/>
        <c:axId val="-2036006568"/>
      </c:lineChart>
      <c:dateAx>
        <c:axId val="-2107734264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crossAx val="-2036006568"/>
        <c:crosses val="autoZero"/>
        <c:auto val="1"/>
        <c:lblOffset val="100"/>
        <c:baseTimeUnit val="days"/>
      </c:dateAx>
      <c:valAx>
        <c:axId val="-20360065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baseline="0">
                    <a:effectLst/>
                  </a:rPr>
                  <a:t>Italy Cumulative Number of Cases</a:t>
                </a:r>
                <a:endParaRPr lang="en-US" sz="400">
                  <a:effectLst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-2107734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150</xdr:row>
      <xdr:rowOff>38100</xdr:rowOff>
    </xdr:from>
    <xdr:to>
      <xdr:col>9</xdr:col>
      <xdr:colOff>76200</xdr:colOff>
      <xdr:row>173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203200</xdr:colOff>
      <xdr:row>178</xdr:row>
      <xdr:rowOff>38100</xdr:rowOff>
    </xdr:from>
    <xdr:to>
      <xdr:col>8</xdr:col>
      <xdr:colOff>990600</xdr:colOff>
      <xdr:row>198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25400</xdr:colOff>
      <xdr:row>177</xdr:row>
      <xdr:rowOff>127000</xdr:rowOff>
    </xdr:from>
    <xdr:to>
      <xdr:col>18</xdr:col>
      <xdr:colOff>736600</xdr:colOff>
      <xdr:row>197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150</xdr:row>
      <xdr:rowOff>0</xdr:rowOff>
    </xdr:from>
    <xdr:to>
      <xdr:col>18</xdr:col>
      <xdr:colOff>660400</xdr:colOff>
      <xdr:row>173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"/>
  <sheetViews>
    <sheetView tabSelected="1" workbookViewId="0"/>
  </sheetViews>
  <sheetFormatPr baseColWidth="10" defaultRowHeight="16"/>
  <cols>
    <col min="2" max="2" width="13.1640625" customWidth="1"/>
    <col min="3" max="3" width="13.83203125" customWidth="1"/>
    <col min="4" max="4" width="12.5" customWidth="1"/>
    <col min="5" max="5" width="12.83203125" customWidth="1"/>
    <col min="6" max="6" width="13.83203125" customWidth="1"/>
    <col min="7" max="7" width="14.6640625" customWidth="1"/>
    <col min="8" max="8" width="12.33203125" bestFit="1" customWidth="1"/>
    <col min="9" max="9" width="13.1640625" customWidth="1"/>
    <col min="10" max="10" width="12.83203125" customWidth="1"/>
    <col min="11" max="11" width="13.1640625" customWidth="1"/>
    <col min="12" max="12" width="13" customWidth="1"/>
    <col min="13" max="13" width="16.33203125" customWidth="1"/>
    <col min="14" max="14" width="11.83203125" customWidth="1"/>
    <col min="15" max="15" width="14.1640625" customWidth="1"/>
    <col min="16" max="16" width="14" customWidth="1"/>
    <col min="17" max="17" width="13.1640625" customWidth="1"/>
    <col min="18" max="18" width="24.5" customWidth="1"/>
    <col min="19" max="19" width="13.6640625" customWidth="1"/>
    <col min="20" max="20" width="14.1640625" customWidth="1"/>
    <col min="21" max="21" width="18.6640625" customWidth="1"/>
    <col min="22" max="22" width="20.5" customWidth="1"/>
    <col min="23" max="23" width="12.83203125" customWidth="1"/>
    <col min="24" max="24" width="13.6640625" customWidth="1"/>
  </cols>
  <sheetData>
    <row r="1" spans="1:21">
      <c r="A1" t="s">
        <v>30</v>
      </c>
    </row>
    <row r="3" spans="1:21">
      <c r="A3" t="s">
        <v>0</v>
      </c>
      <c r="B3" s="19" t="s">
        <v>9</v>
      </c>
      <c r="C3" s="19" t="s">
        <v>11</v>
      </c>
      <c r="D3" s="19" t="s">
        <v>13</v>
      </c>
      <c r="E3" s="19" t="s">
        <v>8</v>
      </c>
      <c r="F3" s="20" t="s">
        <v>24</v>
      </c>
      <c r="G3" s="19"/>
      <c r="H3" s="19"/>
      <c r="I3" s="20" t="s">
        <v>25</v>
      </c>
      <c r="L3" s="20"/>
      <c r="M3" t="s">
        <v>35</v>
      </c>
      <c r="R3" t="s">
        <v>36</v>
      </c>
    </row>
    <row r="4" spans="1:21">
      <c r="B4" s="19" t="s">
        <v>10</v>
      </c>
      <c r="C4" s="19" t="s">
        <v>12</v>
      </c>
      <c r="D4" s="19" t="s">
        <v>14</v>
      </c>
      <c r="F4" s="19" t="s">
        <v>11</v>
      </c>
      <c r="G4" s="19" t="s">
        <v>13</v>
      </c>
      <c r="H4" s="19" t="s">
        <v>8</v>
      </c>
      <c r="I4" s="19" t="s">
        <v>15</v>
      </c>
      <c r="J4" s="19" t="s">
        <v>6</v>
      </c>
      <c r="K4" s="19" t="s">
        <v>16</v>
      </c>
      <c r="L4" s="19"/>
      <c r="M4" s="7"/>
      <c r="N4" s="7" t="s">
        <v>17</v>
      </c>
      <c r="O4" s="7" t="s">
        <v>19</v>
      </c>
      <c r="P4" s="7" t="s">
        <v>2</v>
      </c>
      <c r="R4" s="14"/>
      <c r="S4" s="14" t="s">
        <v>17</v>
      </c>
      <c r="T4" s="14" t="s">
        <v>19</v>
      </c>
      <c r="U4" s="14" t="s">
        <v>2</v>
      </c>
    </row>
    <row r="5" spans="1:21">
      <c r="F5" s="19" t="s">
        <v>12</v>
      </c>
      <c r="G5" s="19" t="s">
        <v>14</v>
      </c>
      <c r="M5" s="7"/>
      <c r="N5" s="7"/>
      <c r="O5" s="7"/>
      <c r="P5" s="7"/>
      <c r="R5" s="14"/>
      <c r="S5" s="14"/>
      <c r="T5" s="14"/>
      <c r="U5" s="14"/>
    </row>
    <row r="6" spans="1:21">
      <c r="M6" s="7" t="s">
        <v>18</v>
      </c>
      <c r="N6" s="7">
        <f>COUNTIFS(J$44:J$138,"&gt;1",G$45:G$139,"&lt;=500")</f>
        <v>0</v>
      </c>
      <c r="O6" s="7">
        <f>COUNTIFS(J$44:J$138,"&lt;=1",G$45:G$139,"&lt;=500")</f>
        <v>33</v>
      </c>
      <c r="P6" s="7">
        <f>COUNTIF(G$45:G$139,"&lt;=500")</f>
        <v>33</v>
      </c>
      <c r="R6" s="14" t="s">
        <v>32</v>
      </c>
      <c r="S6" s="15">
        <f>COUNTIFS(J$44:J$138,"&gt;1",K$45:K$139,"&lt;=0",G$45:G$139,"&lt;=500")</f>
        <v>0</v>
      </c>
      <c r="T6" s="15">
        <f>COUNTIFS(J$44:J$138,"&lt;=1",K$45:K$139,"&lt;=0",G$45:G$139,"&lt;=500")</f>
        <v>23</v>
      </c>
      <c r="U6" s="15">
        <f>COUNTIFS(K$45:K$139,"&lt;=0",G$45:G$139,"&lt;=500")</f>
        <v>23</v>
      </c>
    </row>
    <row r="7" spans="1:21">
      <c r="A7" s="1">
        <v>43880</v>
      </c>
      <c r="B7">
        <v>1</v>
      </c>
      <c r="C7">
        <v>3</v>
      </c>
      <c r="D7">
        <f>C7</f>
        <v>3</v>
      </c>
      <c r="E7" s="3">
        <f t="shared" ref="E7:E38" si="0">C7/B7</f>
        <v>3</v>
      </c>
      <c r="I7" s="19"/>
      <c r="K7" s="19"/>
      <c r="L7" s="6"/>
      <c r="M7" s="7" t="s">
        <v>7</v>
      </c>
      <c r="N7" s="7">
        <f>+N8-N6</f>
        <v>29</v>
      </c>
      <c r="O7" s="7">
        <f>+O8-O6</f>
        <v>33</v>
      </c>
      <c r="P7" s="7">
        <f>+P8-P6</f>
        <v>62</v>
      </c>
      <c r="R7" s="14" t="s">
        <v>7</v>
      </c>
      <c r="S7" s="15">
        <f>+S8-S6</f>
        <v>29</v>
      </c>
      <c r="T7" s="15">
        <f>+T8-T6</f>
        <v>43</v>
      </c>
      <c r="U7" s="15">
        <f>+U8-U6</f>
        <v>72</v>
      </c>
    </row>
    <row r="8" spans="1:21">
      <c r="A8" s="1">
        <v>43881</v>
      </c>
      <c r="B8">
        <v>2</v>
      </c>
      <c r="C8">
        <v>3</v>
      </c>
      <c r="D8">
        <f>C8-C7</f>
        <v>0</v>
      </c>
      <c r="E8" s="3">
        <f t="shared" si="0"/>
        <v>1.5</v>
      </c>
      <c r="L8" s="6"/>
      <c r="M8" s="7" t="s">
        <v>2</v>
      </c>
      <c r="N8" s="7">
        <f>COUNTIF(J$44:J$138,"&gt;1")</f>
        <v>29</v>
      </c>
      <c r="O8" s="7">
        <f>COUNTIF(J$44:J$138,"&lt;=1")</f>
        <v>66</v>
      </c>
      <c r="P8" s="7">
        <f>COUNT(J$44:J$138)</f>
        <v>95</v>
      </c>
      <c r="R8" s="14" t="s">
        <v>2</v>
      </c>
      <c r="S8" s="15">
        <f>COUNTIF(J$44:J$138,"&gt;1")</f>
        <v>29</v>
      </c>
      <c r="T8" s="15">
        <f>COUNTIF(J$44:J$138,"&lt;=1")</f>
        <v>66</v>
      </c>
      <c r="U8" s="15">
        <f>COUNT(J$44:J$138)</f>
        <v>95</v>
      </c>
    </row>
    <row r="9" spans="1:21">
      <c r="A9" s="1">
        <v>43882</v>
      </c>
      <c r="B9">
        <v>3</v>
      </c>
      <c r="C9">
        <v>20</v>
      </c>
      <c r="D9">
        <f t="shared" ref="D9:D72" si="1">C9-C8</f>
        <v>17</v>
      </c>
      <c r="E9" s="3">
        <f t="shared" si="0"/>
        <v>6.666666666666667</v>
      </c>
      <c r="L9" s="6"/>
      <c r="M9" s="7"/>
      <c r="N9" s="8"/>
      <c r="O9" s="7"/>
      <c r="P9" s="7"/>
      <c r="R9" s="14"/>
      <c r="S9" s="14"/>
      <c r="T9" s="14"/>
      <c r="U9" s="14"/>
    </row>
    <row r="10" spans="1:21">
      <c r="A10" s="1">
        <v>43883</v>
      </c>
      <c r="B10">
        <v>4</v>
      </c>
      <c r="C10">
        <v>79</v>
      </c>
      <c r="D10">
        <f t="shared" si="1"/>
        <v>59</v>
      </c>
      <c r="E10" s="3">
        <f t="shared" si="0"/>
        <v>19.75</v>
      </c>
      <c r="L10" s="6"/>
      <c r="M10" s="7" t="s">
        <v>1</v>
      </c>
      <c r="N10" s="7"/>
      <c r="O10" s="9">
        <f>+P6/P8</f>
        <v>0.3473684210526316</v>
      </c>
      <c r="P10" s="7"/>
      <c r="R10" s="14" t="s">
        <v>1</v>
      </c>
      <c r="S10" s="14"/>
      <c r="T10" s="16">
        <f>+U6/U8</f>
        <v>0.24210526315789474</v>
      </c>
      <c r="U10" s="14"/>
    </row>
    <row r="11" spans="1:21">
      <c r="A11" s="1">
        <v>43884</v>
      </c>
      <c r="B11">
        <v>5</v>
      </c>
      <c r="C11">
        <v>152</v>
      </c>
      <c r="D11">
        <f t="shared" si="1"/>
        <v>73</v>
      </c>
      <c r="E11" s="3">
        <f t="shared" si="0"/>
        <v>30.4</v>
      </c>
      <c r="F11" s="2">
        <f>AVERAGE(C7:C11)</f>
        <v>51.4</v>
      </c>
      <c r="G11" s="21">
        <f>AVERAGE(D7:D11)</f>
        <v>30.4</v>
      </c>
      <c r="H11" s="21">
        <f>AVERAGE(E7:E11)</f>
        <v>12.263333333333332</v>
      </c>
      <c r="I11" s="5">
        <f t="shared" ref="I11:I42" si="2">+G11/H11</f>
        <v>2.4789344930687687</v>
      </c>
      <c r="L11" s="6"/>
      <c r="M11" s="7" t="s">
        <v>3</v>
      </c>
      <c r="N11" s="7"/>
      <c r="O11" s="9">
        <f>+N8/P8</f>
        <v>0.30526315789473685</v>
      </c>
      <c r="P11" s="7"/>
      <c r="R11" s="14" t="s">
        <v>3</v>
      </c>
      <c r="S11" s="14"/>
      <c r="T11" s="16">
        <f>+S8/U8</f>
        <v>0.30526315789473685</v>
      </c>
      <c r="U11" s="14"/>
    </row>
    <row r="12" spans="1:21">
      <c r="A12" s="1">
        <v>43885</v>
      </c>
      <c r="B12">
        <v>6</v>
      </c>
      <c r="C12">
        <v>229</v>
      </c>
      <c r="D12">
        <f t="shared" si="1"/>
        <v>77</v>
      </c>
      <c r="E12" s="3">
        <f t="shared" si="0"/>
        <v>38.166666666666664</v>
      </c>
      <c r="F12" s="2">
        <f t="shared" ref="F12:F43" si="3">((C12-F11)*$C$143)+F11</f>
        <v>110.6</v>
      </c>
      <c r="G12" s="2">
        <f t="shared" ref="G12:G43" si="4">((D12-G11)*$C$143)+G11</f>
        <v>45.93333333333333</v>
      </c>
      <c r="H12" s="2">
        <f t="shared" ref="H12:H43" si="5">((E12-H11)*$C$143)+H11</f>
        <v>20.897777777777776</v>
      </c>
      <c r="I12" s="4">
        <f t="shared" si="2"/>
        <v>2.1980008507018289</v>
      </c>
      <c r="J12" s="6">
        <f>((F12-F11)*(B12+B11))/((F12+F11)*(B12-B11))</f>
        <v>4.0197530864197528</v>
      </c>
      <c r="K12" s="5">
        <f t="shared" ref="K12:K43" si="6">+G12-G11</f>
        <v>15.533333333333331</v>
      </c>
      <c r="L12" s="6"/>
      <c r="M12" s="7" t="s">
        <v>4</v>
      </c>
      <c r="N12" s="7"/>
      <c r="O12" s="9">
        <f>N6/P6</f>
        <v>0</v>
      </c>
      <c r="P12" s="10"/>
      <c r="R12" s="14" t="s">
        <v>4</v>
      </c>
      <c r="S12" s="14"/>
      <c r="T12" s="16">
        <f>S6/U6</f>
        <v>0</v>
      </c>
      <c r="U12" s="14"/>
    </row>
    <row r="13" spans="1:21">
      <c r="A13" s="1">
        <v>43886</v>
      </c>
      <c r="B13">
        <v>7</v>
      </c>
      <c r="C13">
        <v>322</v>
      </c>
      <c r="D13">
        <f t="shared" si="1"/>
        <v>93</v>
      </c>
      <c r="E13" s="3">
        <f t="shared" si="0"/>
        <v>46</v>
      </c>
      <c r="F13" s="2">
        <f t="shared" si="3"/>
        <v>181.06666666666666</v>
      </c>
      <c r="G13" s="2">
        <f t="shared" si="4"/>
        <v>61.62222222222222</v>
      </c>
      <c r="H13" s="2">
        <f t="shared" si="5"/>
        <v>29.265185185185182</v>
      </c>
      <c r="I13" s="4">
        <f t="shared" si="2"/>
        <v>2.1056494887111472</v>
      </c>
      <c r="J13" s="6">
        <f t="shared" ref="J13:J76" si="7">((F13-F12)*(B13+B12))/((F13+F12)*(B13-B12))</f>
        <v>3.1408000000000005</v>
      </c>
      <c r="K13" s="5">
        <f t="shared" si="6"/>
        <v>15.68888888888889</v>
      </c>
      <c r="L13" s="6"/>
      <c r="M13" s="7"/>
      <c r="N13" s="7"/>
      <c r="O13" s="9"/>
      <c r="P13" s="7"/>
      <c r="R13" s="14"/>
      <c r="S13" s="14"/>
      <c r="T13" s="16"/>
      <c r="U13" s="14"/>
    </row>
    <row r="14" spans="1:21">
      <c r="A14" s="1">
        <v>43887</v>
      </c>
      <c r="B14">
        <v>8</v>
      </c>
      <c r="C14">
        <v>400</v>
      </c>
      <c r="D14">
        <f t="shared" si="1"/>
        <v>78</v>
      </c>
      <c r="E14" s="3">
        <f t="shared" si="0"/>
        <v>50</v>
      </c>
      <c r="F14" s="2">
        <f t="shared" si="3"/>
        <v>254.04444444444442</v>
      </c>
      <c r="G14" s="2">
        <f t="shared" si="4"/>
        <v>67.081481481481475</v>
      </c>
      <c r="H14" s="2">
        <f t="shared" si="5"/>
        <v>36.17679012345679</v>
      </c>
      <c r="I14" s="4">
        <f t="shared" si="2"/>
        <v>1.8542684757978649</v>
      </c>
      <c r="J14" s="6">
        <f t="shared" si="7"/>
        <v>2.5158324821246167</v>
      </c>
      <c r="K14" s="5">
        <f t="shared" si="6"/>
        <v>5.4592592592592553</v>
      </c>
      <c r="L14" s="6"/>
      <c r="M14" s="7" t="s">
        <v>5</v>
      </c>
      <c r="N14" s="7"/>
      <c r="O14" s="9">
        <f>O10*O12/O11</f>
        <v>0</v>
      </c>
      <c r="P14" s="7"/>
      <c r="R14" s="14" t="s">
        <v>5</v>
      </c>
      <c r="S14" s="14"/>
      <c r="T14" s="16">
        <f>T10*T12/T11</f>
        <v>0</v>
      </c>
      <c r="U14" s="14"/>
    </row>
    <row r="15" spans="1:21">
      <c r="A15" s="1">
        <v>43888</v>
      </c>
      <c r="B15">
        <v>9</v>
      </c>
      <c r="C15">
        <v>650</v>
      </c>
      <c r="D15">
        <f t="shared" si="1"/>
        <v>250</v>
      </c>
      <c r="E15" s="3">
        <f t="shared" si="0"/>
        <v>72.222222222222229</v>
      </c>
      <c r="F15" s="2">
        <f t="shared" si="3"/>
        <v>386.0296296296296</v>
      </c>
      <c r="G15" s="2">
        <f t="shared" si="4"/>
        <v>128.05432098765431</v>
      </c>
      <c r="H15" s="2">
        <f t="shared" si="5"/>
        <v>48.191934156378601</v>
      </c>
      <c r="I15" s="4">
        <f t="shared" si="2"/>
        <v>2.6571733056434148</v>
      </c>
      <c r="J15" s="6">
        <f t="shared" si="7"/>
        <v>3.5054507580141192</v>
      </c>
      <c r="K15" s="5">
        <f t="shared" si="6"/>
        <v>60.972839506172832</v>
      </c>
      <c r="L15" s="6"/>
      <c r="M15" s="7" t="s">
        <v>5</v>
      </c>
      <c r="N15" s="7"/>
      <c r="O15" s="9">
        <f>+N6/N8</f>
        <v>0</v>
      </c>
      <c r="P15" s="7"/>
      <c r="R15" s="14" t="s">
        <v>5</v>
      </c>
      <c r="S15" s="14"/>
      <c r="T15" s="16">
        <f>+S6/S8</f>
        <v>0</v>
      </c>
      <c r="U15" s="14"/>
    </row>
    <row r="16" spans="1:21">
      <c r="A16" s="1">
        <v>43889</v>
      </c>
      <c r="B16">
        <v>10</v>
      </c>
      <c r="C16">
        <v>888</v>
      </c>
      <c r="D16">
        <f t="shared" si="1"/>
        <v>238</v>
      </c>
      <c r="E16" s="3">
        <f t="shared" si="0"/>
        <v>88.8</v>
      </c>
      <c r="F16" s="2">
        <f t="shared" si="3"/>
        <v>553.35308641975303</v>
      </c>
      <c r="G16" s="2">
        <f t="shared" si="4"/>
        <v>164.70288065843619</v>
      </c>
      <c r="H16" s="2">
        <f t="shared" si="5"/>
        <v>61.727956104252399</v>
      </c>
      <c r="I16" s="4">
        <f t="shared" si="2"/>
        <v>2.6682056405734436</v>
      </c>
      <c r="J16" s="6">
        <f t="shared" si="7"/>
        <v>3.3842922854514388</v>
      </c>
      <c r="K16" s="5">
        <f t="shared" si="6"/>
        <v>36.648559670781879</v>
      </c>
      <c r="L16" s="6"/>
      <c r="M16" s="7"/>
      <c r="N16" s="7"/>
      <c r="O16" s="7"/>
      <c r="P16" s="7"/>
      <c r="R16" s="14"/>
      <c r="S16" s="14"/>
      <c r="T16" s="14"/>
      <c r="U16" s="14"/>
    </row>
    <row r="17" spans="1:21">
      <c r="A17" s="1">
        <v>43890</v>
      </c>
      <c r="B17">
        <v>11</v>
      </c>
      <c r="C17">
        <v>1128</v>
      </c>
      <c r="D17">
        <f t="shared" si="1"/>
        <v>240</v>
      </c>
      <c r="E17" s="3">
        <f t="shared" si="0"/>
        <v>102.54545454545455</v>
      </c>
      <c r="F17" s="2">
        <f t="shared" si="3"/>
        <v>744.90205761316861</v>
      </c>
      <c r="G17" s="2">
        <f t="shared" si="4"/>
        <v>189.80192043895747</v>
      </c>
      <c r="H17" s="2">
        <f t="shared" si="5"/>
        <v>75.333788917986453</v>
      </c>
      <c r="I17" s="4">
        <f t="shared" si="2"/>
        <v>2.5194792823388839</v>
      </c>
      <c r="J17" s="6">
        <f t="shared" si="7"/>
        <v>3.0984112896068159</v>
      </c>
      <c r="K17" s="5">
        <f t="shared" si="6"/>
        <v>25.099039780521281</v>
      </c>
      <c r="L17" s="6"/>
      <c r="M17" s="7"/>
      <c r="N17" s="7"/>
      <c r="O17" s="7"/>
      <c r="P17" s="7"/>
      <c r="R17" s="14"/>
      <c r="S17" s="14"/>
      <c r="T17" s="14"/>
      <c r="U17" s="14"/>
    </row>
    <row r="18" spans="1:21">
      <c r="A18" s="1">
        <v>43891</v>
      </c>
      <c r="B18">
        <v>12</v>
      </c>
      <c r="C18">
        <v>1694</v>
      </c>
      <c r="D18">
        <f t="shared" si="1"/>
        <v>566</v>
      </c>
      <c r="E18" s="3">
        <f t="shared" si="0"/>
        <v>141.16666666666666</v>
      </c>
      <c r="F18" s="2">
        <f t="shared" si="3"/>
        <v>1061.2680384087789</v>
      </c>
      <c r="G18" s="2">
        <f t="shared" si="4"/>
        <v>315.20128029263833</v>
      </c>
      <c r="H18" s="2">
        <f t="shared" si="5"/>
        <v>97.27808150087985</v>
      </c>
      <c r="I18" s="4">
        <f t="shared" si="2"/>
        <v>3.2402086413452493</v>
      </c>
      <c r="J18" s="6">
        <f t="shared" si="7"/>
        <v>4.0286446854176123</v>
      </c>
      <c r="K18" s="5">
        <f t="shared" si="6"/>
        <v>125.39935985368086</v>
      </c>
      <c r="L18" s="6"/>
      <c r="M18" s="7"/>
      <c r="N18" s="7" t="s">
        <v>20</v>
      </c>
      <c r="O18" s="7" t="s">
        <v>22</v>
      </c>
      <c r="P18" s="7" t="s">
        <v>2</v>
      </c>
      <c r="R18" s="14"/>
      <c r="S18" s="14" t="s">
        <v>20</v>
      </c>
      <c r="T18" s="14" t="s">
        <v>22</v>
      </c>
      <c r="U18" s="14" t="s">
        <v>2</v>
      </c>
    </row>
    <row r="19" spans="1:21">
      <c r="A19" s="1">
        <v>43892</v>
      </c>
      <c r="B19">
        <v>13</v>
      </c>
      <c r="C19">
        <v>2036</v>
      </c>
      <c r="D19">
        <f t="shared" si="1"/>
        <v>342</v>
      </c>
      <c r="E19" s="3">
        <f t="shared" si="0"/>
        <v>156.61538461538461</v>
      </c>
      <c r="F19" s="2">
        <f t="shared" si="3"/>
        <v>1386.1786922725191</v>
      </c>
      <c r="G19" s="2">
        <f t="shared" si="4"/>
        <v>324.13418686175891</v>
      </c>
      <c r="H19" s="2">
        <f t="shared" si="5"/>
        <v>117.0571825390481</v>
      </c>
      <c r="I19" s="4">
        <f t="shared" si="2"/>
        <v>2.7690243335015667</v>
      </c>
      <c r="J19" s="6">
        <f t="shared" si="7"/>
        <v>3.3188736019322325</v>
      </c>
      <c r="K19" s="5">
        <f t="shared" si="6"/>
        <v>8.9329065691205756</v>
      </c>
      <c r="L19" s="6"/>
      <c r="M19" s="7"/>
      <c r="N19" s="7"/>
      <c r="O19" s="7"/>
      <c r="P19" s="7"/>
      <c r="R19" s="14"/>
      <c r="S19" s="14"/>
      <c r="T19" s="14"/>
      <c r="U19" s="14"/>
    </row>
    <row r="20" spans="1:21">
      <c r="A20" s="1">
        <v>43893</v>
      </c>
      <c r="B20">
        <v>14</v>
      </c>
      <c r="C20">
        <v>2502</v>
      </c>
      <c r="D20">
        <f t="shared" si="1"/>
        <v>466</v>
      </c>
      <c r="E20" s="3">
        <f t="shared" si="0"/>
        <v>178.71428571428572</v>
      </c>
      <c r="F20" s="2">
        <f t="shared" si="3"/>
        <v>1758.1191281816793</v>
      </c>
      <c r="G20" s="2">
        <f t="shared" si="4"/>
        <v>371.4227912411726</v>
      </c>
      <c r="H20" s="2">
        <f t="shared" si="5"/>
        <v>137.60955026412731</v>
      </c>
      <c r="I20" s="4">
        <f t="shared" si="2"/>
        <v>2.6991062068603884</v>
      </c>
      <c r="J20" s="6">
        <f t="shared" si="7"/>
        <v>3.1938424230108988</v>
      </c>
      <c r="K20" s="5">
        <f t="shared" si="6"/>
        <v>47.288604379413698</v>
      </c>
      <c r="L20" s="6"/>
      <c r="M20" s="7" t="s">
        <v>18</v>
      </c>
      <c r="N20" s="7">
        <f>COUNTIFS(J$44:J$138,"&lt;=1",G$45:G$139,"&lt;=500")</f>
        <v>33</v>
      </c>
      <c r="O20" s="7">
        <f>COUNTIFS(J$44:J$138,"&gt;1",G$45:G$139,"&lt;=500")</f>
        <v>0</v>
      </c>
      <c r="P20" s="7">
        <f>COUNTIF(G$45:G$139,"&lt;=500")</f>
        <v>33</v>
      </c>
      <c r="R20" s="14" t="s">
        <v>32</v>
      </c>
      <c r="S20" s="15">
        <f>COUNTIFS(J$44:J$138,"&lt;=1",K$45:K$139,"&lt;=0",G$45:G$139,"&lt;=500")</f>
        <v>23</v>
      </c>
      <c r="T20" s="15">
        <f>COUNTIFS(J$44:J$138,"&gt;1",K$45:K$139,"&lt;=0",G$45:G$139,"&lt;=500")</f>
        <v>0</v>
      </c>
      <c r="U20" s="15">
        <f>COUNTIFS(K$45:K$139,"&lt;=0",G$45:G$139,"&lt;=500")</f>
        <v>23</v>
      </c>
    </row>
    <row r="21" spans="1:21">
      <c r="A21" s="1">
        <v>43894</v>
      </c>
      <c r="B21">
        <v>15</v>
      </c>
      <c r="C21">
        <v>3089</v>
      </c>
      <c r="D21">
        <f t="shared" si="1"/>
        <v>587</v>
      </c>
      <c r="E21" s="3">
        <f t="shared" si="0"/>
        <v>205.93333333333334</v>
      </c>
      <c r="F21" s="2">
        <f t="shared" si="3"/>
        <v>2201.7460854544529</v>
      </c>
      <c r="G21" s="2">
        <f t="shared" si="4"/>
        <v>443.28186082744838</v>
      </c>
      <c r="H21" s="2">
        <f t="shared" si="5"/>
        <v>160.38414462052933</v>
      </c>
      <c r="I21" s="4">
        <f t="shared" si="2"/>
        <v>2.7638758299722097</v>
      </c>
      <c r="J21" s="6">
        <f t="shared" si="7"/>
        <v>3.2488938554292419</v>
      </c>
      <c r="K21" s="5">
        <f t="shared" si="6"/>
        <v>71.85906958627578</v>
      </c>
      <c r="L21" s="6"/>
      <c r="M21" s="7" t="s">
        <v>7</v>
      </c>
      <c r="N21" s="7">
        <f>+N22-N20</f>
        <v>33</v>
      </c>
      <c r="O21" s="7">
        <f>+O22-O20</f>
        <v>29</v>
      </c>
      <c r="P21" s="7">
        <f>+P22-P20</f>
        <v>62</v>
      </c>
      <c r="R21" s="14" t="s">
        <v>7</v>
      </c>
      <c r="S21" s="15">
        <f>+S22-S20</f>
        <v>43</v>
      </c>
      <c r="T21" s="15">
        <f>+T22-T20</f>
        <v>29</v>
      </c>
      <c r="U21" s="15">
        <f>+U22-U20</f>
        <v>72</v>
      </c>
    </row>
    <row r="22" spans="1:21">
      <c r="A22" s="1">
        <v>43895</v>
      </c>
      <c r="B22">
        <v>16</v>
      </c>
      <c r="C22">
        <v>3858</v>
      </c>
      <c r="D22">
        <f t="shared" si="1"/>
        <v>769</v>
      </c>
      <c r="E22" s="3">
        <f t="shared" si="0"/>
        <v>241.125</v>
      </c>
      <c r="F22" s="2">
        <f t="shared" si="3"/>
        <v>2753.8307236363016</v>
      </c>
      <c r="G22" s="2">
        <f t="shared" si="4"/>
        <v>551.85457388496559</v>
      </c>
      <c r="H22" s="2">
        <f t="shared" si="5"/>
        <v>187.29776308035289</v>
      </c>
      <c r="I22" s="4">
        <f t="shared" si="2"/>
        <v>2.9464023745345727</v>
      </c>
      <c r="J22" s="6">
        <f t="shared" si="7"/>
        <v>3.453608821528384</v>
      </c>
      <c r="K22" s="5">
        <f t="shared" si="6"/>
        <v>108.57271305751721</v>
      </c>
      <c r="L22" s="6"/>
      <c r="M22" s="7" t="s">
        <v>2</v>
      </c>
      <c r="N22" s="7">
        <f>COUNTIF(J$44:J$138,"&lt;=1")</f>
        <v>66</v>
      </c>
      <c r="O22" s="7">
        <f>COUNTIF(J$44:J$138,"&gt;1")</f>
        <v>29</v>
      </c>
      <c r="P22" s="7">
        <f>COUNT(J$44:J$138)</f>
        <v>95</v>
      </c>
      <c r="R22" s="14" t="s">
        <v>2</v>
      </c>
      <c r="S22" s="15">
        <f>COUNTIF(J$44:J$138,"&lt;=1")</f>
        <v>66</v>
      </c>
      <c r="T22" s="15">
        <f>COUNTIF(J$44:J$138,"&gt;1")</f>
        <v>29</v>
      </c>
      <c r="U22" s="15">
        <f>COUNT(J$44:J$138)</f>
        <v>95</v>
      </c>
    </row>
    <row r="23" spans="1:21">
      <c r="A23" s="1">
        <v>43896</v>
      </c>
      <c r="B23">
        <v>17</v>
      </c>
      <c r="C23">
        <v>4636</v>
      </c>
      <c r="D23">
        <f t="shared" si="1"/>
        <v>778</v>
      </c>
      <c r="E23" s="3">
        <f t="shared" si="0"/>
        <v>272.70588235294116</v>
      </c>
      <c r="F23" s="2">
        <f t="shared" si="3"/>
        <v>3381.2204824242008</v>
      </c>
      <c r="G23" s="2">
        <f t="shared" si="4"/>
        <v>627.2363825899771</v>
      </c>
      <c r="H23" s="2">
        <f t="shared" si="5"/>
        <v>215.76713617121564</v>
      </c>
      <c r="I23" s="4">
        <f t="shared" si="2"/>
        <v>2.9070061072333657</v>
      </c>
      <c r="J23" s="6">
        <f t="shared" si="7"/>
        <v>3.3746844719972979</v>
      </c>
      <c r="K23" s="5">
        <f t="shared" si="6"/>
        <v>75.381808705011508</v>
      </c>
      <c r="L23" s="6"/>
      <c r="M23" s="7"/>
      <c r="N23" s="8"/>
      <c r="O23" s="7"/>
      <c r="P23" s="7"/>
      <c r="R23" s="14"/>
      <c r="S23" s="14"/>
      <c r="T23" s="14"/>
      <c r="U23" s="14"/>
    </row>
    <row r="24" spans="1:21">
      <c r="A24" s="1">
        <v>43897</v>
      </c>
      <c r="B24">
        <v>18</v>
      </c>
      <c r="C24">
        <v>5883</v>
      </c>
      <c r="D24">
        <f t="shared" si="1"/>
        <v>1247</v>
      </c>
      <c r="E24" s="3">
        <f t="shared" si="0"/>
        <v>326.83333333333331</v>
      </c>
      <c r="F24" s="2">
        <f t="shared" si="3"/>
        <v>4215.1469882828005</v>
      </c>
      <c r="G24" s="2">
        <f t="shared" si="4"/>
        <v>833.82425505998469</v>
      </c>
      <c r="H24" s="2">
        <f t="shared" si="5"/>
        <v>252.78920189192152</v>
      </c>
      <c r="I24" s="4">
        <f t="shared" si="2"/>
        <v>3.2984963314077045</v>
      </c>
      <c r="J24" s="6">
        <f t="shared" si="7"/>
        <v>3.842287490383149</v>
      </c>
      <c r="K24" s="5">
        <f t="shared" si="6"/>
        <v>206.5878724700076</v>
      </c>
      <c r="L24" s="6"/>
      <c r="M24" s="7" t="s">
        <v>1</v>
      </c>
      <c r="N24" s="7"/>
      <c r="O24" s="9">
        <f>+P20/P22</f>
        <v>0.3473684210526316</v>
      </c>
      <c r="P24" s="7"/>
      <c r="R24" s="14" t="s">
        <v>1</v>
      </c>
      <c r="S24" s="14"/>
      <c r="T24" s="16">
        <f>+U20/U22</f>
        <v>0.24210526315789474</v>
      </c>
      <c r="U24" s="14"/>
    </row>
    <row r="25" spans="1:21">
      <c r="A25" s="1">
        <v>43898</v>
      </c>
      <c r="B25">
        <v>19</v>
      </c>
      <c r="C25">
        <v>7375</v>
      </c>
      <c r="D25">
        <f t="shared" si="1"/>
        <v>1492</v>
      </c>
      <c r="E25" s="3">
        <f t="shared" si="0"/>
        <v>388.15789473684208</v>
      </c>
      <c r="F25" s="2">
        <f t="shared" si="3"/>
        <v>5268.4313255218667</v>
      </c>
      <c r="G25" s="2">
        <f t="shared" si="4"/>
        <v>1053.2161700399897</v>
      </c>
      <c r="H25" s="2">
        <f t="shared" si="5"/>
        <v>297.91209950689506</v>
      </c>
      <c r="I25" s="4">
        <f t="shared" si="2"/>
        <v>3.5353252579646011</v>
      </c>
      <c r="J25" s="6">
        <f t="shared" si="7"/>
        <v>4.1093687623285584</v>
      </c>
      <c r="K25" s="5">
        <f t="shared" si="6"/>
        <v>219.39191498000503</v>
      </c>
      <c r="L25" s="6"/>
      <c r="M25" s="7" t="s">
        <v>3</v>
      </c>
      <c r="N25" s="7"/>
      <c r="O25" s="9">
        <f>+N22/P22</f>
        <v>0.69473684210526321</v>
      </c>
      <c r="P25" s="7"/>
      <c r="R25" s="14" t="s">
        <v>3</v>
      </c>
      <c r="S25" s="14"/>
      <c r="T25" s="16">
        <f>+S22/U22</f>
        <v>0.69473684210526321</v>
      </c>
      <c r="U25" s="14"/>
    </row>
    <row r="26" spans="1:21">
      <c r="A26" s="1">
        <v>43899</v>
      </c>
      <c r="B26">
        <v>20</v>
      </c>
      <c r="C26">
        <v>9172</v>
      </c>
      <c r="D26">
        <f t="shared" si="1"/>
        <v>1797</v>
      </c>
      <c r="E26" s="3">
        <f t="shared" si="0"/>
        <v>458.6</v>
      </c>
      <c r="F26" s="2">
        <f t="shared" si="3"/>
        <v>6569.6208836812439</v>
      </c>
      <c r="G26" s="2">
        <f t="shared" si="4"/>
        <v>1301.1441133599931</v>
      </c>
      <c r="H26" s="2">
        <f t="shared" si="5"/>
        <v>351.47473300459671</v>
      </c>
      <c r="I26" s="4">
        <f t="shared" si="2"/>
        <v>3.7019563319306261</v>
      </c>
      <c r="J26" s="6">
        <f t="shared" si="7"/>
        <v>4.286718107964127</v>
      </c>
      <c r="K26" s="5">
        <f t="shared" si="6"/>
        <v>247.92794332000335</v>
      </c>
      <c r="L26" s="6"/>
      <c r="M26" s="7" t="s">
        <v>4</v>
      </c>
      <c r="N26" s="7"/>
      <c r="O26" s="9">
        <f>N20/P20</f>
        <v>1</v>
      </c>
      <c r="P26" s="10"/>
      <c r="R26" s="14" t="s">
        <v>4</v>
      </c>
      <c r="S26" s="14"/>
      <c r="T26" s="16">
        <f>S20/U20</f>
        <v>1</v>
      </c>
      <c r="U26" s="14"/>
    </row>
    <row r="27" spans="1:21">
      <c r="A27" s="1">
        <v>43900</v>
      </c>
      <c r="B27">
        <v>21</v>
      </c>
      <c r="C27">
        <v>10149</v>
      </c>
      <c r="D27">
        <f t="shared" si="1"/>
        <v>977</v>
      </c>
      <c r="E27" s="3">
        <f t="shared" si="0"/>
        <v>483.28571428571428</v>
      </c>
      <c r="F27" s="2">
        <f t="shared" si="3"/>
        <v>7762.7472557874953</v>
      </c>
      <c r="G27" s="2">
        <f t="shared" si="4"/>
        <v>1193.0960755733288</v>
      </c>
      <c r="H27" s="2">
        <f t="shared" si="5"/>
        <v>395.41172676496922</v>
      </c>
      <c r="I27" s="4">
        <f t="shared" si="2"/>
        <v>3.017351269105125</v>
      </c>
      <c r="J27" s="6">
        <f t="shared" si="7"/>
        <v>3.4131262035925882</v>
      </c>
      <c r="K27" s="5">
        <f t="shared" si="6"/>
        <v>-108.04803778666428</v>
      </c>
      <c r="L27" s="6"/>
      <c r="M27" s="7"/>
      <c r="N27" s="7"/>
      <c r="O27" s="9"/>
      <c r="P27" s="7"/>
      <c r="R27" s="14"/>
      <c r="S27" s="14"/>
      <c r="T27" s="16"/>
      <c r="U27" s="14"/>
    </row>
    <row r="28" spans="1:21">
      <c r="A28" s="1">
        <v>43901</v>
      </c>
      <c r="B28">
        <v>22</v>
      </c>
      <c r="C28">
        <v>12464</v>
      </c>
      <c r="D28">
        <f t="shared" si="1"/>
        <v>2315</v>
      </c>
      <c r="E28" s="3">
        <f t="shared" si="0"/>
        <v>566.5454545454545</v>
      </c>
      <c r="F28" s="2">
        <f t="shared" si="3"/>
        <v>9329.8315038583296</v>
      </c>
      <c r="G28" s="2">
        <f t="shared" si="4"/>
        <v>1567.0640503822192</v>
      </c>
      <c r="H28" s="2">
        <f t="shared" si="5"/>
        <v>452.45630269179765</v>
      </c>
      <c r="I28" s="4">
        <f t="shared" si="2"/>
        <v>3.463459434776988</v>
      </c>
      <c r="J28" s="6">
        <f t="shared" si="7"/>
        <v>3.9423321439439807</v>
      </c>
      <c r="K28" s="5">
        <f t="shared" si="6"/>
        <v>373.9679748088904</v>
      </c>
      <c r="L28" s="6"/>
      <c r="M28" s="7" t="s">
        <v>5</v>
      </c>
      <c r="N28" s="7"/>
      <c r="O28" s="9">
        <f>O24*O26/O25</f>
        <v>0.5</v>
      </c>
      <c r="P28" s="7"/>
      <c r="R28" s="14" t="s">
        <v>5</v>
      </c>
      <c r="S28" s="14"/>
      <c r="T28" s="16">
        <f>T24*T26/T25</f>
        <v>0.34848484848484845</v>
      </c>
      <c r="U28" s="14"/>
    </row>
    <row r="29" spans="1:21">
      <c r="A29" s="1">
        <v>43902</v>
      </c>
      <c r="B29">
        <v>23</v>
      </c>
      <c r="C29">
        <v>15113</v>
      </c>
      <c r="D29">
        <f t="shared" si="1"/>
        <v>2649</v>
      </c>
      <c r="E29" s="3">
        <f t="shared" si="0"/>
        <v>657.08695652173913</v>
      </c>
      <c r="F29" s="2">
        <f t="shared" si="3"/>
        <v>11257.554335905554</v>
      </c>
      <c r="G29" s="2">
        <f t="shared" si="4"/>
        <v>1927.7093669214794</v>
      </c>
      <c r="H29" s="2">
        <f t="shared" si="5"/>
        <v>520.66652063511151</v>
      </c>
      <c r="I29" s="4">
        <f t="shared" si="2"/>
        <v>3.7023877866586279</v>
      </c>
      <c r="J29" s="6">
        <f t="shared" si="7"/>
        <v>4.2136251837557239</v>
      </c>
      <c r="K29" s="5">
        <f t="shared" si="6"/>
        <v>360.64531653926019</v>
      </c>
      <c r="L29" s="6"/>
      <c r="M29" s="7" t="s">
        <v>5</v>
      </c>
      <c r="N29" s="7"/>
      <c r="O29" s="9">
        <f>+N20/N22</f>
        <v>0.5</v>
      </c>
      <c r="P29" s="7"/>
      <c r="R29" s="14" t="s">
        <v>5</v>
      </c>
      <c r="S29" s="14"/>
      <c r="T29" s="16">
        <f>+S20/S22</f>
        <v>0.34848484848484851</v>
      </c>
      <c r="U29" s="14"/>
    </row>
    <row r="30" spans="1:21">
      <c r="A30" s="1">
        <v>43903</v>
      </c>
      <c r="B30">
        <v>24</v>
      </c>
      <c r="C30">
        <v>17660</v>
      </c>
      <c r="D30">
        <f t="shared" si="1"/>
        <v>2547</v>
      </c>
      <c r="E30" s="3">
        <f t="shared" si="0"/>
        <v>735.83333333333337</v>
      </c>
      <c r="F30" s="2">
        <f t="shared" si="3"/>
        <v>13391.702890603701</v>
      </c>
      <c r="G30" s="2">
        <f t="shared" si="4"/>
        <v>2134.1395779476529</v>
      </c>
      <c r="H30" s="2">
        <f t="shared" si="5"/>
        <v>592.38879153451876</v>
      </c>
      <c r="I30" s="4">
        <f t="shared" si="2"/>
        <v>3.6025995232276364</v>
      </c>
      <c r="J30" s="6">
        <f t="shared" si="7"/>
        <v>4.0692902487519627</v>
      </c>
      <c r="K30" s="5">
        <f t="shared" si="6"/>
        <v>206.43021102617354</v>
      </c>
      <c r="L30" s="6"/>
      <c r="M30" s="7"/>
      <c r="N30" s="7"/>
      <c r="O30" s="7"/>
      <c r="P30" s="7"/>
      <c r="R30" s="14"/>
      <c r="S30" s="14"/>
      <c r="T30" s="14"/>
      <c r="U30" s="14"/>
    </row>
    <row r="31" spans="1:21">
      <c r="A31" s="1">
        <v>43904</v>
      </c>
      <c r="B31">
        <v>25</v>
      </c>
      <c r="C31">
        <v>21157</v>
      </c>
      <c r="D31">
        <f t="shared" si="1"/>
        <v>3497</v>
      </c>
      <c r="E31" s="3">
        <f t="shared" si="0"/>
        <v>846.28</v>
      </c>
      <c r="F31" s="2">
        <f t="shared" si="3"/>
        <v>15980.135260402467</v>
      </c>
      <c r="G31" s="2">
        <f t="shared" si="4"/>
        <v>2588.4263852984354</v>
      </c>
      <c r="H31" s="2">
        <f t="shared" si="5"/>
        <v>677.01919435634579</v>
      </c>
      <c r="I31" s="4">
        <f t="shared" si="2"/>
        <v>3.8232688332556042</v>
      </c>
      <c r="J31" s="6">
        <f t="shared" si="7"/>
        <v>4.3181902837699893</v>
      </c>
      <c r="K31" s="5">
        <f t="shared" si="6"/>
        <v>454.28680735078251</v>
      </c>
      <c r="L31" s="6"/>
      <c r="M31" s="7"/>
      <c r="N31" s="7"/>
      <c r="O31" s="7"/>
      <c r="P31" s="7"/>
      <c r="R31" s="14"/>
      <c r="S31" s="14"/>
      <c r="T31" s="14"/>
      <c r="U31" s="14"/>
    </row>
    <row r="32" spans="1:21">
      <c r="A32" s="1">
        <v>43905</v>
      </c>
      <c r="B32">
        <v>26</v>
      </c>
      <c r="C32">
        <v>24747</v>
      </c>
      <c r="D32">
        <f t="shared" si="1"/>
        <v>3590</v>
      </c>
      <c r="E32" s="3">
        <f t="shared" si="0"/>
        <v>951.80769230769226</v>
      </c>
      <c r="F32" s="2">
        <f t="shared" si="3"/>
        <v>18902.423506934978</v>
      </c>
      <c r="G32" s="2">
        <f t="shared" si="4"/>
        <v>2922.2842568656238</v>
      </c>
      <c r="H32" s="2">
        <f t="shared" si="5"/>
        <v>768.61536034012795</v>
      </c>
      <c r="I32" s="4">
        <f t="shared" si="2"/>
        <v>3.8020112629188851</v>
      </c>
      <c r="J32" s="6">
        <f t="shared" si="7"/>
        <v>4.2725277571297244</v>
      </c>
      <c r="K32" s="5">
        <f t="shared" si="6"/>
        <v>333.85787156718834</v>
      </c>
      <c r="L32" s="6"/>
      <c r="M32" s="7"/>
      <c r="N32" s="7" t="s">
        <v>23</v>
      </c>
      <c r="O32" s="7" t="s">
        <v>21</v>
      </c>
      <c r="P32" s="7" t="s">
        <v>2</v>
      </c>
      <c r="R32" s="14"/>
      <c r="S32" s="14" t="s">
        <v>33</v>
      </c>
      <c r="T32" s="14" t="s">
        <v>21</v>
      </c>
      <c r="U32" s="14" t="s">
        <v>2</v>
      </c>
    </row>
    <row r="33" spans="1:21">
      <c r="A33" s="1">
        <v>43906</v>
      </c>
      <c r="B33">
        <v>27</v>
      </c>
      <c r="C33">
        <v>27980</v>
      </c>
      <c r="D33">
        <f t="shared" si="1"/>
        <v>3233</v>
      </c>
      <c r="E33" s="3">
        <f t="shared" si="0"/>
        <v>1036.2962962962963</v>
      </c>
      <c r="F33" s="2">
        <f t="shared" si="3"/>
        <v>21928.282337956651</v>
      </c>
      <c r="G33" s="2">
        <f t="shared" si="4"/>
        <v>3025.856171243749</v>
      </c>
      <c r="H33" s="2">
        <f t="shared" si="5"/>
        <v>857.84233899218407</v>
      </c>
      <c r="I33" s="4">
        <f t="shared" si="2"/>
        <v>3.5272870476393194</v>
      </c>
      <c r="J33" s="6">
        <f t="shared" si="7"/>
        <v>3.9276939921971192</v>
      </c>
      <c r="K33" s="5">
        <f t="shared" si="6"/>
        <v>103.57191437812526</v>
      </c>
      <c r="L33" s="6"/>
      <c r="M33" s="7"/>
      <c r="N33" s="7"/>
      <c r="O33" s="7"/>
      <c r="P33" s="7"/>
      <c r="R33" s="14"/>
      <c r="S33" s="14"/>
      <c r="T33" s="14"/>
      <c r="U33" s="14"/>
    </row>
    <row r="34" spans="1:21">
      <c r="A34" s="1">
        <v>43907</v>
      </c>
      <c r="B34">
        <v>28</v>
      </c>
      <c r="C34">
        <v>31506</v>
      </c>
      <c r="D34">
        <f t="shared" si="1"/>
        <v>3526</v>
      </c>
      <c r="E34" s="3">
        <f t="shared" si="0"/>
        <v>1125.2142857142858</v>
      </c>
      <c r="F34" s="2">
        <f t="shared" si="3"/>
        <v>25120.854891971099</v>
      </c>
      <c r="G34" s="2">
        <f t="shared" si="4"/>
        <v>3192.5707808291659</v>
      </c>
      <c r="H34" s="2">
        <f t="shared" si="5"/>
        <v>946.96632123288464</v>
      </c>
      <c r="I34" s="4">
        <f t="shared" si="2"/>
        <v>3.3713667627299135</v>
      </c>
      <c r="J34" s="6">
        <f t="shared" si="7"/>
        <v>3.7320873624671207</v>
      </c>
      <c r="K34" s="5">
        <f t="shared" si="6"/>
        <v>166.71460958541684</v>
      </c>
      <c r="L34" s="6"/>
      <c r="M34" s="7" t="s">
        <v>18</v>
      </c>
      <c r="N34" s="7">
        <f>COUNTIFS(J$44:J$138,"&lt;=0.5",G$45:G$139,"&lt;=500")</f>
        <v>33</v>
      </c>
      <c r="O34" s="7">
        <f>COUNTIFS(J$44:J$138,"&gt;0.5",G$45:G$139,"&lt;=500")</f>
        <v>0</v>
      </c>
      <c r="P34" s="7">
        <f>COUNTIF(G$45:G$139,"&lt;=500")</f>
        <v>33</v>
      </c>
      <c r="R34" s="14" t="s">
        <v>32</v>
      </c>
      <c r="S34" s="15">
        <f>COUNTIFS(J$44:J$138,"&lt;=0.5",K$45:K$139,"&lt;=0",G$45:G$139,"&lt;=500")</f>
        <v>23</v>
      </c>
      <c r="T34" s="15">
        <f>COUNTIFS(J$44:J$138,"&gt;0.5",K$45:K$139,"&lt;=0",G$45:G$139,"&lt;=500")</f>
        <v>0</v>
      </c>
      <c r="U34" s="15">
        <f>COUNTIFS(K$45:K$139,"&lt;=0",G$45:G$139,"&lt;=500")</f>
        <v>23</v>
      </c>
    </row>
    <row r="35" spans="1:21">
      <c r="A35" s="1">
        <v>43908</v>
      </c>
      <c r="B35">
        <v>29</v>
      </c>
      <c r="C35">
        <v>35713</v>
      </c>
      <c r="D35">
        <f t="shared" si="1"/>
        <v>4207</v>
      </c>
      <c r="E35" s="3">
        <f t="shared" si="0"/>
        <v>1231.4827586206898</v>
      </c>
      <c r="F35" s="2">
        <f t="shared" si="3"/>
        <v>28651.569927980734</v>
      </c>
      <c r="G35" s="2">
        <f t="shared" si="4"/>
        <v>3530.7138538861104</v>
      </c>
      <c r="H35" s="2">
        <f t="shared" si="5"/>
        <v>1041.8051336954863</v>
      </c>
      <c r="I35" s="4">
        <f t="shared" si="2"/>
        <v>3.3890348009343922</v>
      </c>
      <c r="J35" s="6">
        <f t="shared" si="7"/>
        <v>3.7426386800744886</v>
      </c>
      <c r="K35" s="5">
        <f t="shared" si="6"/>
        <v>338.14307305694456</v>
      </c>
      <c r="L35" s="6"/>
      <c r="M35" s="7" t="s">
        <v>7</v>
      </c>
      <c r="N35" s="7">
        <f>+N36-N34</f>
        <v>19</v>
      </c>
      <c r="O35" s="7">
        <f>+O36-O34</f>
        <v>43</v>
      </c>
      <c r="P35" s="7">
        <f>+P36-P34</f>
        <v>62</v>
      </c>
      <c r="R35" s="14" t="s">
        <v>7</v>
      </c>
      <c r="S35" s="15">
        <f>+S36-S34</f>
        <v>29</v>
      </c>
      <c r="T35" s="15">
        <f>+T36-T34</f>
        <v>43</v>
      </c>
      <c r="U35" s="15">
        <f>+U36-U34</f>
        <v>72</v>
      </c>
    </row>
    <row r="36" spans="1:21">
      <c r="A36" s="1">
        <v>43909</v>
      </c>
      <c r="B36">
        <v>30</v>
      </c>
      <c r="C36">
        <v>41035</v>
      </c>
      <c r="D36">
        <f t="shared" si="1"/>
        <v>5322</v>
      </c>
      <c r="E36" s="3">
        <f t="shared" si="0"/>
        <v>1367.8333333333333</v>
      </c>
      <c r="F36" s="2">
        <f t="shared" si="3"/>
        <v>32779.379951987154</v>
      </c>
      <c r="G36" s="2">
        <f t="shared" si="4"/>
        <v>4127.8092359240736</v>
      </c>
      <c r="H36" s="2">
        <f t="shared" si="5"/>
        <v>1150.4812002414353</v>
      </c>
      <c r="I36" s="4">
        <f t="shared" si="2"/>
        <v>3.5878980334992248</v>
      </c>
      <c r="J36" s="6">
        <f t="shared" si="7"/>
        <v>3.9644640346965456</v>
      </c>
      <c r="K36" s="5">
        <f t="shared" si="6"/>
        <v>597.09538203796319</v>
      </c>
      <c r="L36" s="6"/>
      <c r="M36" s="7" t="s">
        <v>2</v>
      </c>
      <c r="N36" s="7">
        <f>COUNTIF(J$44:J$138,"&lt;=0.5")</f>
        <v>52</v>
      </c>
      <c r="O36" s="7">
        <f>COUNTIF(J$44:J$138,"&gt;0.5")</f>
        <v>43</v>
      </c>
      <c r="P36" s="7">
        <f>COUNT(J$44:J$138)</f>
        <v>95</v>
      </c>
      <c r="R36" s="14" t="s">
        <v>2</v>
      </c>
      <c r="S36" s="15">
        <f>COUNTIF(J$44:J$138,"&lt;=0.5")</f>
        <v>52</v>
      </c>
      <c r="T36" s="15">
        <f>COUNTIF(J$44:J$138,"&gt;0.5")</f>
        <v>43</v>
      </c>
      <c r="U36" s="15">
        <f>COUNT(J$44:J$138)</f>
        <v>95</v>
      </c>
    </row>
    <row r="37" spans="1:21">
      <c r="A37" s="1">
        <v>43910</v>
      </c>
      <c r="B37">
        <v>31</v>
      </c>
      <c r="C37">
        <v>47021</v>
      </c>
      <c r="D37">
        <f t="shared" si="1"/>
        <v>5986</v>
      </c>
      <c r="E37" s="3">
        <f t="shared" si="0"/>
        <v>1516.8064516129032</v>
      </c>
      <c r="F37" s="2">
        <f t="shared" si="3"/>
        <v>37526.586634658102</v>
      </c>
      <c r="G37" s="2">
        <f t="shared" si="4"/>
        <v>4747.206157282716</v>
      </c>
      <c r="H37" s="2">
        <f t="shared" si="5"/>
        <v>1272.5896173652579</v>
      </c>
      <c r="I37" s="4">
        <f t="shared" si="2"/>
        <v>3.7303511615246627</v>
      </c>
      <c r="J37" s="6">
        <f t="shared" si="7"/>
        <v>4.1188482528868908</v>
      </c>
      <c r="K37" s="5">
        <f t="shared" si="6"/>
        <v>619.39692135864243</v>
      </c>
      <c r="L37" s="6"/>
      <c r="M37" s="7"/>
      <c r="N37" s="8"/>
      <c r="O37" s="7"/>
      <c r="P37" s="7"/>
      <c r="R37" s="14"/>
      <c r="S37" s="14"/>
      <c r="T37" s="14"/>
      <c r="U37" s="14"/>
    </row>
    <row r="38" spans="1:21">
      <c r="A38" s="1">
        <v>43911</v>
      </c>
      <c r="B38">
        <v>32</v>
      </c>
      <c r="C38">
        <v>53578</v>
      </c>
      <c r="D38">
        <f t="shared" si="1"/>
        <v>6557</v>
      </c>
      <c r="E38" s="3">
        <f t="shared" si="0"/>
        <v>1674.3125</v>
      </c>
      <c r="F38" s="2">
        <f t="shared" si="3"/>
        <v>42877.057756438735</v>
      </c>
      <c r="G38" s="2">
        <f t="shared" si="4"/>
        <v>5350.470771521811</v>
      </c>
      <c r="H38" s="2">
        <f t="shared" si="5"/>
        <v>1406.497244910172</v>
      </c>
      <c r="I38" s="4">
        <f t="shared" si="2"/>
        <v>3.8041103819321926</v>
      </c>
      <c r="J38" s="6">
        <f t="shared" si="7"/>
        <v>4.1923433101187255</v>
      </c>
      <c r="K38" s="5">
        <f t="shared" si="6"/>
        <v>603.26461423909495</v>
      </c>
      <c r="L38" s="6"/>
      <c r="M38" s="7" t="s">
        <v>1</v>
      </c>
      <c r="N38" s="7"/>
      <c r="O38" s="9">
        <f>+P34/P36</f>
        <v>0.3473684210526316</v>
      </c>
      <c r="P38" s="7"/>
      <c r="R38" s="14" t="s">
        <v>1</v>
      </c>
      <c r="S38" s="14"/>
      <c r="T38" s="16">
        <f>+U34/U36</f>
        <v>0.24210526315789474</v>
      </c>
      <c r="U38" s="14"/>
    </row>
    <row r="39" spans="1:21">
      <c r="A39" s="1">
        <v>43912</v>
      </c>
      <c r="B39">
        <v>33</v>
      </c>
      <c r="C39">
        <v>59158</v>
      </c>
      <c r="D39">
        <f t="shared" si="1"/>
        <v>5580</v>
      </c>
      <c r="E39" s="3">
        <f t="shared" ref="E39:E70" si="8">C39/B39</f>
        <v>1792.6666666666667</v>
      </c>
      <c r="F39" s="2">
        <f t="shared" si="3"/>
        <v>48304.03850429249</v>
      </c>
      <c r="G39" s="2">
        <f t="shared" si="4"/>
        <v>5426.9805143478743</v>
      </c>
      <c r="H39" s="2">
        <f t="shared" si="5"/>
        <v>1535.2203854956701</v>
      </c>
      <c r="I39" s="4">
        <f t="shared" si="2"/>
        <v>3.5349846612385152</v>
      </c>
      <c r="J39" s="6">
        <f t="shared" si="7"/>
        <v>3.8687158092703675</v>
      </c>
      <c r="K39" s="5">
        <f t="shared" si="6"/>
        <v>76.509742826063302</v>
      </c>
      <c r="L39" s="6"/>
      <c r="M39" s="7" t="s">
        <v>3</v>
      </c>
      <c r="N39" s="7"/>
      <c r="O39" s="9">
        <f>+N36/P36</f>
        <v>0.54736842105263162</v>
      </c>
      <c r="P39" s="7"/>
      <c r="R39" s="14" t="s">
        <v>3</v>
      </c>
      <c r="S39" s="14"/>
      <c r="T39" s="16">
        <f>+S36/U36</f>
        <v>0.54736842105263162</v>
      </c>
      <c r="U39" s="14"/>
    </row>
    <row r="40" spans="1:21">
      <c r="A40" s="1">
        <v>43913</v>
      </c>
      <c r="B40">
        <v>34</v>
      </c>
      <c r="C40">
        <v>63927</v>
      </c>
      <c r="D40">
        <f t="shared" si="1"/>
        <v>4769</v>
      </c>
      <c r="E40" s="3">
        <f t="shared" si="8"/>
        <v>1880.2058823529412</v>
      </c>
      <c r="F40" s="2">
        <f t="shared" si="3"/>
        <v>53511.692336194996</v>
      </c>
      <c r="G40" s="2">
        <f t="shared" si="4"/>
        <v>5207.6536762319165</v>
      </c>
      <c r="H40" s="2">
        <f t="shared" si="5"/>
        <v>1650.2155511147605</v>
      </c>
      <c r="I40" s="4">
        <f t="shared" si="2"/>
        <v>3.1557414864464346</v>
      </c>
      <c r="J40" s="6">
        <f t="shared" si="7"/>
        <v>3.4269047018294456</v>
      </c>
      <c r="K40" s="5">
        <f t="shared" si="6"/>
        <v>-219.3268381159578</v>
      </c>
      <c r="L40" s="6"/>
      <c r="M40" s="7" t="s">
        <v>4</v>
      </c>
      <c r="N40" s="7"/>
      <c r="O40" s="9">
        <f>N34/P34</f>
        <v>1</v>
      </c>
      <c r="P40" s="7"/>
      <c r="R40" s="14" t="s">
        <v>4</v>
      </c>
      <c r="S40" s="14"/>
      <c r="T40" s="16">
        <f>S34/U34</f>
        <v>1</v>
      </c>
      <c r="U40" s="14"/>
    </row>
    <row r="41" spans="1:21">
      <c r="A41" s="1">
        <v>43914</v>
      </c>
      <c r="B41">
        <v>35</v>
      </c>
      <c r="C41">
        <v>69176</v>
      </c>
      <c r="D41">
        <f t="shared" si="1"/>
        <v>5249</v>
      </c>
      <c r="E41" s="3">
        <f t="shared" si="8"/>
        <v>1976.4571428571428</v>
      </c>
      <c r="F41" s="2">
        <f t="shared" si="3"/>
        <v>58733.12822413</v>
      </c>
      <c r="G41" s="2">
        <f t="shared" si="4"/>
        <v>5221.4357841546107</v>
      </c>
      <c r="H41" s="2">
        <f t="shared" si="5"/>
        <v>1758.9627483622212</v>
      </c>
      <c r="I41" s="4">
        <f t="shared" si="2"/>
        <v>2.9684743403555958</v>
      </c>
      <c r="J41" s="6">
        <f t="shared" si="7"/>
        <v>3.2097612564125968</v>
      </c>
      <c r="K41" s="5">
        <f t="shared" si="6"/>
        <v>13.782107922694195</v>
      </c>
      <c r="L41" s="6"/>
      <c r="M41" s="7"/>
      <c r="N41" s="7"/>
      <c r="O41" s="9"/>
      <c r="P41" s="7"/>
      <c r="R41" s="14"/>
      <c r="S41" s="14"/>
      <c r="T41" s="16"/>
      <c r="U41" s="14"/>
    </row>
    <row r="42" spans="1:21">
      <c r="A42" s="1">
        <v>43915</v>
      </c>
      <c r="B42">
        <v>36</v>
      </c>
      <c r="C42">
        <v>74386</v>
      </c>
      <c r="D42">
        <f t="shared" si="1"/>
        <v>5210</v>
      </c>
      <c r="E42" s="3">
        <f t="shared" si="8"/>
        <v>2066.2777777777778</v>
      </c>
      <c r="F42" s="2">
        <f t="shared" si="3"/>
        <v>63950.752149419997</v>
      </c>
      <c r="G42" s="2">
        <f t="shared" si="4"/>
        <v>5217.6238561030741</v>
      </c>
      <c r="H42" s="2">
        <f t="shared" si="5"/>
        <v>1861.40109150074</v>
      </c>
      <c r="I42" s="4">
        <f t="shared" si="2"/>
        <v>2.8030626391738096</v>
      </c>
      <c r="J42" s="6">
        <f t="shared" si="7"/>
        <v>3.0195596810895884</v>
      </c>
      <c r="K42" s="5">
        <f t="shared" si="6"/>
        <v>-3.8119280515365972</v>
      </c>
      <c r="L42" s="6"/>
      <c r="M42" s="7" t="s">
        <v>5</v>
      </c>
      <c r="N42" s="7"/>
      <c r="O42" s="9">
        <f>O38*O40/O39</f>
        <v>0.63461538461538458</v>
      </c>
      <c r="P42" s="7"/>
      <c r="R42" s="14" t="s">
        <v>5</v>
      </c>
      <c r="S42" s="14"/>
      <c r="T42" s="16">
        <f>T38*T40/T39</f>
        <v>0.44230769230769229</v>
      </c>
      <c r="U42" s="14"/>
    </row>
    <row r="43" spans="1:21">
      <c r="A43" s="1">
        <v>43916</v>
      </c>
      <c r="B43">
        <v>37</v>
      </c>
      <c r="C43">
        <v>80539</v>
      </c>
      <c r="D43">
        <f t="shared" si="1"/>
        <v>6153</v>
      </c>
      <c r="E43" s="3">
        <f t="shared" si="8"/>
        <v>2176.7297297297296</v>
      </c>
      <c r="F43" s="2">
        <f t="shared" si="3"/>
        <v>69480.168099613336</v>
      </c>
      <c r="G43" s="2">
        <f t="shared" si="4"/>
        <v>5529.4159040687164</v>
      </c>
      <c r="H43" s="2">
        <f t="shared" si="5"/>
        <v>1966.5106375770699</v>
      </c>
      <c r="I43" s="4">
        <f t="shared" ref="I43:I74" si="9">+G43/H43</f>
        <v>2.8117904873789485</v>
      </c>
      <c r="J43" s="6">
        <f t="shared" si="7"/>
        <v>3.0251411262903138</v>
      </c>
      <c r="K43" s="5">
        <f t="shared" si="6"/>
        <v>311.79204796564227</v>
      </c>
      <c r="L43" s="6"/>
      <c r="M43" s="7" t="s">
        <v>5</v>
      </c>
      <c r="N43" s="7"/>
      <c r="O43" s="9">
        <f>+N34/N36</f>
        <v>0.63461538461538458</v>
      </c>
      <c r="P43" s="7"/>
      <c r="R43" s="14" t="s">
        <v>5</v>
      </c>
      <c r="S43" s="14"/>
      <c r="T43" s="16">
        <f>+S34/S36</f>
        <v>0.44230769230769229</v>
      </c>
      <c r="U43" s="14"/>
    </row>
    <row r="44" spans="1:21">
      <c r="A44" s="1">
        <v>43917</v>
      </c>
      <c r="B44">
        <v>38</v>
      </c>
      <c r="C44">
        <v>86498</v>
      </c>
      <c r="D44">
        <f t="shared" si="1"/>
        <v>5959</v>
      </c>
      <c r="E44" s="3">
        <f t="shared" si="8"/>
        <v>2276.2631578947367</v>
      </c>
      <c r="F44" s="2">
        <f t="shared" ref="F44:F75" si="10">((C44-F43)*$C$143)+F43</f>
        <v>75152.778733075553</v>
      </c>
      <c r="G44" s="2">
        <f t="shared" ref="G44:G75" si="11">((D44-G43)*$C$143)+G43</f>
        <v>5672.6106027124779</v>
      </c>
      <c r="H44" s="2">
        <f t="shared" ref="H44:H75" si="12">((E44-H43)*$C$143)+H43</f>
        <v>2069.7614776829587</v>
      </c>
      <c r="I44" s="4">
        <f t="shared" si="9"/>
        <v>2.7407074022185447</v>
      </c>
      <c r="J44" s="6">
        <f t="shared" si="7"/>
        <v>2.9415552045815754</v>
      </c>
      <c r="K44" s="5">
        <f t="shared" ref="K44:K75" si="13">+G44-G43</f>
        <v>143.19469864376151</v>
      </c>
      <c r="L44" s="6"/>
      <c r="M44" s="7"/>
      <c r="N44" s="7"/>
      <c r="O44" s="7"/>
      <c r="P44" s="7"/>
      <c r="R44" s="14"/>
      <c r="S44" s="14"/>
      <c r="T44" s="14"/>
      <c r="U44" s="14"/>
    </row>
    <row r="45" spans="1:21">
      <c r="A45" s="1">
        <v>43918</v>
      </c>
      <c r="B45">
        <v>39</v>
      </c>
      <c r="C45">
        <v>92472</v>
      </c>
      <c r="D45">
        <f t="shared" si="1"/>
        <v>5974</v>
      </c>
      <c r="E45" s="3">
        <f t="shared" si="8"/>
        <v>2371.0769230769229</v>
      </c>
      <c r="F45" s="2">
        <f t="shared" si="10"/>
        <v>80925.852488717035</v>
      </c>
      <c r="G45" s="2">
        <f t="shared" si="11"/>
        <v>5773.0737351416519</v>
      </c>
      <c r="H45" s="2">
        <f t="shared" si="12"/>
        <v>2170.1999594809467</v>
      </c>
      <c r="I45" s="4">
        <f t="shared" si="9"/>
        <v>2.6601575167858797</v>
      </c>
      <c r="J45" s="6">
        <f t="shared" si="7"/>
        <v>2.8480944233340173</v>
      </c>
      <c r="K45" s="5">
        <f t="shared" si="13"/>
        <v>100.46313242917404</v>
      </c>
      <c r="L45" s="6"/>
      <c r="M45" s="7"/>
      <c r="N45" s="7"/>
      <c r="O45" s="7"/>
      <c r="P45" s="7"/>
      <c r="R45" s="14"/>
      <c r="S45" s="14"/>
      <c r="T45" s="14"/>
      <c r="U45" s="14"/>
    </row>
    <row r="46" spans="1:21">
      <c r="A46" s="1">
        <v>43919</v>
      </c>
      <c r="B46">
        <v>40</v>
      </c>
      <c r="C46">
        <v>97689</v>
      </c>
      <c r="D46">
        <f t="shared" si="1"/>
        <v>5217</v>
      </c>
      <c r="E46" s="3">
        <f t="shared" si="8"/>
        <v>2442.2249999999999</v>
      </c>
      <c r="F46" s="2">
        <f t="shared" si="10"/>
        <v>86513.568325811357</v>
      </c>
      <c r="G46" s="2">
        <f t="shared" si="11"/>
        <v>5587.7158234277676</v>
      </c>
      <c r="H46" s="2">
        <f t="shared" si="12"/>
        <v>2260.874972987298</v>
      </c>
      <c r="I46" s="4">
        <f t="shared" si="9"/>
        <v>2.4714837795938398</v>
      </c>
      <c r="J46" s="6">
        <f t="shared" si="7"/>
        <v>2.6363537868386451</v>
      </c>
      <c r="K46" s="5">
        <f t="shared" si="13"/>
        <v>-185.35791171388428</v>
      </c>
      <c r="L46" s="6"/>
      <c r="M46" s="7"/>
      <c r="N46" s="7" t="s">
        <v>37</v>
      </c>
      <c r="O46" s="7" t="s">
        <v>38</v>
      </c>
      <c r="P46" s="7" t="s">
        <v>2</v>
      </c>
      <c r="R46" s="14"/>
      <c r="S46" s="14" t="s">
        <v>34</v>
      </c>
      <c r="T46" s="14" t="s">
        <v>31</v>
      </c>
      <c r="U46" s="14" t="s">
        <v>2</v>
      </c>
    </row>
    <row r="47" spans="1:21">
      <c r="A47" s="1">
        <v>43920</v>
      </c>
      <c r="B47">
        <v>41</v>
      </c>
      <c r="C47">
        <v>101739</v>
      </c>
      <c r="D47">
        <f t="shared" si="1"/>
        <v>4050</v>
      </c>
      <c r="E47" s="3">
        <f t="shared" si="8"/>
        <v>2481.439024390244</v>
      </c>
      <c r="F47" s="2">
        <f t="shared" si="10"/>
        <v>91588.712217207576</v>
      </c>
      <c r="G47" s="2">
        <f t="shared" si="11"/>
        <v>5075.1438822851787</v>
      </c>
      <c r="H47" s="2">
        <f t="shared" si="12"/>
        <v>2334.3963234549465</v>
      </c>
      <c r="I47" s="4">
        <f t="shared" si="9"/>
        <v>2.1740712283053458</v>
      </c>
      <c r="J47" s="6">
        <f t="shared" si="7"/>
        <v>2.3081493058355287</v>
      </c>
      <c r="K47" s="5">
        <f t="shared" si="13"/>
        <v>-512.57194114258891</v>
      </c>
      <c r="L47" s="6"/>
      <c r="M47" s="7"/>
      <c r="N47" s="7"/>
      <c r="O47" s="7"/>
      <c r="P47" s="7"/>
      <c r="R47" s="14"/>
      <c r="S47" s="14"/>
      <c r="T47" s="14"/>
      <c r="U47" s="14"/>
    </row>
    <row r="48" spans="1:21">
      <c r="A48" s="1">
        <v>43921</v>
      </c>
      <c r="B48">
        <v>42</v>
      </c>
      <c r="C48">
        <v>105792</v>
      </c>
      <c r="D48">
        <f t="shared" si="1"/>
        <v>4053</v>
      </c>
      <c r="E48" s="3">
        <f t="shared" si="8"/>
        <v>2518.8571428571427</v>
      </c>
      <c r="F48" s="2">
        <f t="shared" si="10"/>
        <v>96323.141478138379</v>
      </c>
      <c r="G48" s="2">
        <f t="shared" si="11"/>
        <v>4734.4292548567855</v>
      </c>
      <c r="H48" s="2">
        <f t="shared" si="12"/>
        <v>2395.8832632556787</v>
      </c>
      <c r="I48" s="4">
        <f t="shared" si="9"/>
        <v>1.9760684201380252</v>
      </c>
      <c r="J48" s="6">
        <f t="shared" si="7"/>
        <v>2.0911806303307681</v>
      </c>
      <c r="K48" s="5">
        <f t="shared" si="13"/>
        <v>-340.71462742839321</v>
      </c>
      <c r="L48" s="6"/>
      <c r="M48" s="7" t="s">
        <v>18</v>
      </c>
      <c r="N48" s="7">
        <f>COUNTIFS(J$44:J$138,"&lt;=0.2",G$45:G$139,"&lt;=500")</f>
        <v>30</v>
      </c>
      <c r="O48" s="7">
        <f>COUNTIFS(J$44:J$138,"&gt;0.2",G$45:G$139,"&lt;=500")</f>
        <v>3</v>
      </c>
      <c r="P48" s="7">
        <f>COUNTIF(G$45:G$139,"&lt;=500")</f>
        <v>33</v>
      </c>
      <c r="R48" s="14" t="s">
        <v>32</v>
      </c>
      <c r="S48" s="15">
        <f>COUNTIFS(J$44:J$138,"&lt;=0.2",K$45:K$139,"&lt;=0",G$45:G$139,"&lt;=500")</f>
        <v>20</v>
      </c>
      <c r="T48" s="15">
        <f>COUNTIFS(J$44:J$138,"&gt;0.2",K$45:K$139,"&lt;=0",G$45:G$139,"&lt;=500")</f>
        <v>3</v>
      </c>
      <c r="U48" s="15">
        <f>COUNTIFS(K$45:K$139,"&lt;=0",G$45:G$139,"&lt;=500")</f>
        <v>23</v>
      </c>
    </row>
    <row r="49" spans="1:21">
      <c r="A49" s="1">
        <v>43922</v>
      </c>
      <c r="B49">
        <v>43</v>
      </c>
      <c r="C49">
        <v>110574</v>
      </c>
      <c r="D49">
        <f t="shared" si="1"/>
        <v>4782</v>
      </c>
      <c r="E49" s="3">
        <f t="shared" si="8"/>
        <v>2571.4883720930234</v>
      </c>
      <c r="F49" s="2">
        <f t="shared" si="10"/>
        <v>101073.42765209226</v>
      </c>
      <c r="G49" s="2">
        <f t="shared" si="11"/>
        <v>4750.2861699045234</v>
      </c>
      <c r="H49" s="2">
        <f t="shared" si="12"/>
        <v>2454.4182995347937</v>
      </c>
      <c r="I49" s="4">
        <f t="shared" si="9"/>
        <v>1.9354020342844105</v>
      </c>
      <c r="J49" s="6">
        <f t="shared" si="7"/>
        <v>2.0454981895845066</v>
      </c>
      <c r="K49" s="5">
        <f t="shared" si="13"/>
        <v>15.856915047737857</v>
      </c>
      <c r="L49" s="6"/>
      <c r="M49" s="7" t="s">
        <v>7</v>
      </c>
      <c r="N49" s="7">
        <f>+N50-N48</f>
        <v>0</v>
      </c>
      <c r="O49" s="7">
        <f>+O50-O48</f>
        <v>62</v>
      </c>
      <c r="P49" s="7">
        <f>+P50-P48</f>
        <v>62</v>
      </c>
      <c r="R49" s="14" t="s">
        <v>7</v>
      </c>
      <c r="S49" s="15">
        <f>+S50-S48</f>
        <v>10</v>
      </c>
      <c r="T49" s="15">
        <f>+T50-T48</f>
        <v>62</v>
      </c>
      <c r="U49" s="15">
        <f>+U50-U48</f>
        <v>72</v>
      </c>
    </row>
    <row r="50" spans="1:21">
      <c r="A50" s="1">
        <v>43923</v>
      </c>
      <c r="B50">
        <v>44</v>
      </c>
      <c r="C50">
        <v>115242</v>
      </c>
      <c r="D50">
        <f t="shared" si="1"/>
        <v>4668</v>
      </c>
      <c r="E50" s="3">
        <f t="shared" si="8"/>
        <v>2619.1363636363635</v>
      </c>
      <c r="F50" s="2">
        <f t="shared" si="10"/>
        <v>105796.28510139484</v>
      </c>
      <c r="G50" s="2">
        <f t="shared" si="11"/>
        <v>4722.8574466030159</v>
      </c>
      <c r="H50" s="2">
        <f t="shared" si="12"/>
        <v>2509.3243209019838</v>
      </c>
      <c r="I50" s="4">
        <f t="shared" si="9"/>
        <v>1.8821231704737837</v>
      </c>
      <c r="J50" s="6">
        <f t="shared" si="7"/>
        <v>1.9862192131477128</v>
      </c>
      <c r="K50" s="5">
        <f t="shared" si="13"/>
        <v>-27.428723301507489</v>
      </c>
      <c r="L50" s="6"/>
      <c r="M50" s="7" t="s">
        <v>2</v>
      </c>
      <c r="N50" s="7">
        <f>COUNTIF(J$44:J$138,"&lt;=0.2")</f>
        <v>30</v>
      </c>
      <c r="O50" s="7">
        <f>COUNTIF(J$44:J$138,"&gt;0.2")</f>
        <v>65</v>
      </c>
      <c r="P50" s="7">
        <f>COUNT(J$44:J$138)</f>
        <v>95</v>
      </c>
      <c r="R50" s="14" t="s">
        <v>2</v>
      </c>
      <c r="S50" s="15">
        <f>COUNTIF(J$44:J$138,"&lt;=0.2")</f>
        <v>30</v>
      </c>
      <c r="T50" s="15">
        <f>COUNTIF(J$44:J$138,"&gt;0.2")</f>
        <v>65</v>
      </c>
      <c r="U50" s="15">
        <f>COUNT(J$44:J$138)</f>
        <v>95</v>
      </c>
    </row>
    <row r="51" spans="1:21">
      <c r="A51" s="1">
        <v>43924</v>
      </c>
      <c r="B51">
        <v>45</v>
      </c>
      <c r="C51">
        <v>119827</v>
      </c>
      <c r="D51">
        <f t="shared" si="1"/>
        <v>4585</v>
      </c>
      <c r="E51" s="3">
        <f t="shared" si="8"/>
        <v>2662.8222222222221</v>
      </c>
      <c r="F51" s="2">
        <f t="shared" si="10"/>
        <v>110473.19006759656</v>
      </c>
      <c r="G51" s="2">
        <f t="shared" si="11"/>
        <v>4676.9049644020106</v>
      </c>
      <c r="H51" s="2">
        <f t="shared" si="12"/>
        <v>2560.4902880087297</v>
      </c>
      <c r="I51" s="4">
        <f t="shared" si="9"/>
        <v>1.8265661800417128</v>
      </c>
      <c r="J51" s="6">
        <f t="shared" si="7"/>
        <v>1.9246569201072075</v>
      </c>
      <c r="K51" s="5">
        <f t="shared" si="13"/>
        <v>-45.952482201005296</v>
      </c>
      <c r="L51" s="6"/>
      <c r="M51" s="7"/>
      <c r="N51" s="8"/>
      <c r="O51" s="7"/>
      <c r="P51" s="7"/>
      <c r="R51" s="14"/>
      <c r="S51" s="14"/>
      <c r="T51" s="14"/>
      <c r="U51" s="14"/>
    </row>
    <row r="52" spans="1:21">
      <c r="A52" s="1">
        <v>43925</v>
      </c>
      <c r="B52">
        <v>46</v>
      </c>
      <c r="C52">
        <v>124632</v>
      </c>
      <c r="D52">
        <f t="shared" si="1"/>
        <v>4805</v>
      </c>
      <c r="E52" s="3">
        <f t="shared" si="8"/>
        <v>2709.391304347826</v>
      </c>
      <c r="F52" s="2">
        <f t="shared" si="10"/>
        <v>115192.79337839771</v>
      </c>
      <c r="G52" s="2">
        <f t="shared" si="11"/>
        <v>4719.6033096013407</v>
      </c>
      <c r="H52" s="2">
        <f t="shared" si="12"/>
        <v>2610.1239601217617</v>
      </c>
      <c r="I52" s="4">
        <f t="shared" si="9"/>
        <v>1.8081912513385656</v>
      </c>
      <c r="J52" s="6">
        <f t="shared" si="7"/>
        <v>1.9031840542581697</v>
      </c>
      <c r="K52" s="5">
        <f t="shared" si="13"/>
        <v>42.698345199330106</v>
      </c>
      <c r="L52" s="6"/>
      <c r="M52" s="7" t="s">
        <v>1</v>
      </c>
      <c r="N52" s="7"/>
      <c r="O52" s="9">
        <f>+P48/P50</f>
        <v>0.3473684210526316</v>
      </c>
      <c r="P52" s="7"/>
      <c r="R52" s="14" t="s">
        <v>1</v>
      </c>
      <c r="S52" s="14"/>
      <c r="T52" s="16">
        <f>+U48/U50</f>
        <v>0.24210526315789474</v>
      </c>
      <c r="U52" s="14"/>
    </row>
    <row r="53" spans="1:21">
      <c r="A53" s="1">
        <v>43926</v>
      </c>
      <c r="B53">
        <v>47</v>
      </c>
      <c r="C53">
        <v>128948</v>
      </c>
      <c r="D53">
        <f t="shared" si="1"/>
        <v>4316</v>
      </c>
      <c r="E53" s="3">
        <f t="shared" si="8"/>
        <v>2743.5744680851062</v>
      </c>
      <c r="F53" s="2">
        <f t="shared" si="10"/>
        <v>119777.86225226514</v>
      </c>
      <c r="G53" s="2">
        <f t="shared" si="11"/>
        <v>4585.0688730675602</v>
      </c>
      <c r="H53" s="2">
        <f t="shared" si="12"/>
        <v>2654.60746277621</v>
      </c>
      <c r="I53" s="4">
        <f t="shared" si="9"/>
        <v>1.7272116263368211</v>
      </c>
      <c r="J53" s="6">
        <f t="shared" si="7"/>
        <v>1.8147432245323589</v>
      </c>
      <c r="K53" s="5">
        <f t="shared" si="13"/>
        <v>-134.53443653378054</v>
      </c>
      <c r="L53" s="6"/>
      <c r="M53" s="7" t="s">
        <v>3</v>
      </c>
      <c r="N53" s="7"/>
      <c r="O53" s="9">
        <f>+N50/P50</f>
        <v>0.31578947368421051</v>
      </c>
      <c r="P53" s="7"/>
      <c r="R53" s="14" t="s">
        <v>3</v>
      </c>
      <c r="S53" s="14"/>
      <c r="T53" s="16">
        <f>+S50/U50</f>
        <v>0.31578947368421051</v>
      </c>
      <c r="U53" s="14"/>
    </row>
    <row r="54" spans="1:21">
      <c r="A54" s="1">
        <v>43927</v>
      </c>
      <c r="B54">
        <v>48</v>
      </c>
      <c r="C54">
        <v>132547</v>
      </c>
      <c r="D54">
        <f t="shared" si="1"/>
        <v>3599</v>
      </c>
      <c r="E54" s="3">
        <f t="shared" si="8"/>
        <v>2761.3958333333335</v>
      </c>
      <c r="F54" s="2">
        <f t="shared" si="10"/>
        <v>124034.2415015101</v>
      </c>
      <c r="G54" s="2">
        <f t="shared" si="11"/>
        <v>4256.3792487117071</v>
      </c>
      <c r="H54" s="2">
        <f t="shared" si="12"/>
        <v>2690.2035862952512</v>
      </c>
      <c r="I54" s="4">
        <f t="shared" si="9"/>
        <v>1.5821773751232251</v>
      </c>
      <c r="J54" s="6">
        <f t="shared" si="7"/>
        <v>1.6584739742315187</v>
      </c>
      <c r="K54" s="5">
        <f t="shared" si="13"/>
        <v>-328.68962435585308</v>
      </c>
      <c r="L54" s="6"/>
      <c r="M54" s="7" t="s">
        <v>4</v>
      </c>
      <c r="N54" s="7"/>
      <c r="O54" s="9">
        <f>N48/P48</f>
        <v>0.90909090909090906</v>
      </c>
      <c r="P54" s="7"/>
      <c r="R54" s="14" t="s">
        <v>4</v>
      </c>
      <c r="S54" s="14"/>
      <c r="T54" s="16">
        <f>S48/U48</f>
        <v>0.86956521739130432</v>
      </c>
      <c r="U54" s="14"/>
    </row>
    <row r="55" spans="1:21">
      <c r="A55" s="1">
        <v>43928</v>
      </c>
      <c r="B55">
        <v>49</v>
      </c>
      <c r="C55">
        <v>135586</v>
      </c>
      <c r="D55">
        <f t="shared" si="1"/>
        <v>3039</v>
      </c>
      <c r="E55" s="3">
        <f t="shared" si="8"/>
        <v>2767.0612244897961</v>
      </c>
      <c r="F55" s="2">
        <f t="shared" si="10"/>
        <v>127884.82766767339</v>
      </c>
      <c r="G55" s="2">
        <f t="shared" si="11"/>
        <v>3850.5861658078047</v>
      </c>
      <c r="H55" s="2">
        <f t="shared" si="12"/>
        <v>2715.822799026766</v>
      </c>
      <c r="I55" s="4">
        <f t="shared" si="9"/>
        <v>1.417834096977052</v>
      </c>
      <c r="J55" s="6">
        <f t="shared" si="7"/>
        <v>1.482646229797715</v>
      </c>
      <c r="K55" s="5">
        <f t="shared" si="13"/>
        <v>-405.79308290390236</v>
      </c>
      <c r="L55" s="6"/>
      <c r="M55" s="7"/>
      <c r="N55" s="7"/>
      <c r="O55" s="9"/>
      <c r="P55" s="7"/>
      <c r="R55" s="14"/>
      <c r="S55" s="14"/>
      <c r="T55" s="16"/>
      <c r="U55" s="14"/>
    </row>
    <row r="56" spans="1:21">
      <c r="A56" s="1">
        <v>43929</v>
      </c>
      <c r="B56">
        <v>50</v>
      </c>
      <c r="C56">
        <v>139422</v>
      </c>
      <c r="D56">
        <f t="shared" si="1"/>
        <v>3836</v>
      </c>
      <c r="E56" s="3">
        <f t="shared" si="8"/>
        <v>2788.44</v>
      </c>
      <c r="F56" s="2">
        <f t="shared" si="10"/>
        <v>131730.55177844892</v>
      </c>
      <c r="G56" s="2">
        <f t="shared" si="11"/>
        <v>3845.7241105385365</v>
      </c>
      <c r="H56" s="2">
        <f t="shared" si="12"/>
        <v>2740.0285326845105</v>
      </c>
      <c r="I56" s="4">
        <f t="shared" si="9"/>
        <v>1.4035343299037597</v>
      </c>
      <c r="J56" s="6">
        <f t="shared" si="7"/>
        <v>1.466502823442279</v>
      </c>
      <c r="K56" s="5">
        <f t="shared" si="13"/>
        <v>-4.8620552692682395</v>
      </c>
      <c r="L56" s="6"/>
      <c r="M56" s="7" t="s">
        <v>5</v>
      </c>
      <c r="N56" s="7"/>
      <c r="O56" s="9">
        <f>O52*O54/O53</f>
        <v>1.0000000000000002</v>
      </c>
      <c r="P56" s="7"/>
      <c r="R56" s="14" t="s">
        <v>5</v>
      </c>
      <c r="S56" s="14"/>
      <c r="T56" s="16">
        <f>T52*T54/T53</f>
        <v>0.66666666666666663</v>
      </c>
      <c r="U56" s="14"/>
    </row>
    <row r="57" spans="1:21">
      <c r="A57" s="1">
        <v>43930</v>
      </c>
      <c r="B57">
        <v>51</v>
      </c>
      <c r="C57">
        <v>143626</v>
      </c>
      <c r="D57">
        <f t="shared" si="1"/>
        <v>4204</v>
      </c>
      <c r="E57" s="3">
        <f t="shared" si="8"/>
        <v>2816.1960784313724</v>
      </c>
      <c r="F57" s="2">
        <f t="shared" si="10"/>
        <v>135695.70118563261</v>
      </c>
      <c r="G57" s="2">
        <f t="shared" si="11"/>
        <v>3965.1494070256908</v>
      </c>
      <c r="H57" s="2">
        <f t="shared" si="12"/>
        <v>2765.4177146001311</v>
      </c>
      <c r="I57" s="4">
        <f t="shared" si="9"/>
        <v>1.4338338060436691</v>
      </c>
      <c r="J57" s="6">
        <f t="shared" si="7"/>
        <v>1.4975346873642288</v>
      </c>
      <c r="K57" s="5">
        <f t="shared" si="13"/>
        <v>119.42529648715436</v>
      </c>
      <c r="L57" s="6"/>
      <c r="M57" s="7" t="s">
        <v>5</v>
      </c>
      <c r="N57" s="7"/>
      <c r="O57" s="9">
        <f>+N48/N50</f>
        <v>1</v>
      </c>
      <c r="P57" s="7"/>
      <c r="R57" s="14" t="s">
        <v>5</v>
      </c>
      <c r="S57" s="14"/>
      <c r="T57" s="16">
        <f>+S48/S50</f>
        <v>0.66666666666666663</v>
      </c>
      <c r="U57" s="14"/>
    </row>
    <row r="58" spans="1:21">
      <c r="A58" s="1">
        <v>43931</v>
      </c>
      <c r="B58">
        <v>52</v>
      </c>
      <c r="C58">
        <v>147577</v>
      </c>
      <c r="D58">
        <f t="shared" si="1"/>
        <v>3951</v>
      </c>
      <c r="E58" s="3">
        <f t="shared" si="8"/>
        <v>2838.0192307692309</v>
      </c>
      <c r="F58" s="2">
        <f t="shared" si="10"/>
        <v>139656.13412375507</v>
      </c>
      <c r="G58" s="2">
        <f t="shared" si="11"/>
        <v>3960.4329380171271</v>
      </c>
      <c r="H58" s="2">
        <f t="shared" si="12"/>
        <v>2789.6182199898312</v>
      </c>
      <c r="I58" s="4">
        <f t="shared" si="9"/>
        <v>1.4197042841337493</v>
      </c>
      <c r="J58" s="6">
        <f t="shared" si="7"/>
        <v>1.4814667647603115</v>
      </c>
      <c r="K58" s="5">
        <f t="shared" si="13"/>
        <v>-4.7164690085637631</v>
      </c>
      <c r="L58" s="6"/>
      <c r="M58" s="7"/>
      <c r="N58" s="7"/>
      <c r="O58" s="7"/>
      <c r="P58" s="7"/>
      <c r="R58" s="14"/>
      <c r="S58" s="14"/>
      <c r="T58" s="14"/>
      <c r="U58" s="14"/>
    </row>
    <row r="59" spans="1:21">
      <c r="A59" s="1">
        <v>43932</v>
      </c>
      <c r="B59">
        <v>53</v>
      </c>
      <c r="C59">
        <v>152271</v>
      </c>
      <c r="D59">
        <f t="shared" si="1"/>
        <v>4694</v>
      </c>
      <c r="E59" s="3">
        <f t="shared" si="8"/>
        <v>2873.0377358490564</v>
      </c>
      <c r="F59" s="2">
        <f t="shared" si="10"/>
        <v>143861.0894158367</v>
      </c>
      <c r="G59" s="2">
        <f t="shared" si="11"/>
        <v>4204.9552920114184</v>
      </c>
      <c r="H59" s="2">
        <f t="shared" si="12"/>
        <v>2817.4247252762398</v>
      </c>
      <c r="I59" s="4">
        <f t="shared" si="9"/>
        <v>1.4924818591556641</v>
      </c>
      <c r="J59" s="6">
        <f t="shared" si="7"/>
        <v>1.5572962381487048</v>
      </c>
      <c r="K59" s="5">
        <f t="shared" si="13"/>
        <v>244.52235399429128</v>
      </c>
      <c r="L59" s="6"/>
      <c r="M59" s="6"/>
    </row>
    <row r="60" spans="1:21">
      <c r="A60" s="1">
        <v>43933</v>
      </c>
      <c r="B60">
        <v>54</v>
      </c>
      <c r="C60">
        <v>156363</v>
      </c>
      <c r="D60">
        <f t="shared" si="1"/>
        <v>4092</v>
      </c>
      <c r="E60" s="3">
        <f t="shared" si="8"/>
        <v>2895.6111111111113</v>
      </c>
      <c r="F60" s="2">
        <f t="shared" si="10"/>
        <v>148028.39294389114</v>
      </c>
      <c r="G60" s="2">
        <f t="shared" si="11"/>
        <v>4167.3035280076119</v>
      </c>
      <c r="H60" s="2">
        <f t="shared" si="12"/>
        <v>2843.4868538878636</v>
      </c>
      <c r="I60" s="4">
        <f t="shared" si="9"/>
        <v>1.4655610319807564</v>
      </c>
      <c r="J60" s="6">
        <f t="shared" si="7"/>
        <v>1.5276380426489347</v>
      </c>
      <c r="K60" s="5">
        <f t="shared" si="13"/>
        <v>-37.65176400380642</v>
      </c>
      <c r="L60" s="6"/>
      <c r="M60" s="6"/>
    </row>
    <row r="61" spans="1:21">
      <c r="A61" s="1">
        <v>43934</v>
      </c>
      <c r="B61">
        <v>55</v>
      </c>
      <c r="C61">
        <v>159516</v>
      </c>
      <c r="D61">
        <f t="shared" si="1"/>
        <v>3153</v>
      </c>
      <c r="E61" s="3">
        <f t="shared" si="8"/>
        <v>2900.2909090909093</v>
      </c>
      <c r="F61" s="2">
        <f t="shared" si="10"/>
        <v>151857.59529592743</v>
      </c>
      <c r="G61" s="2">
        <f t="shared" si="11"/>
        <v>3829.2023520050748</v>
      </c>
      <c r="H61" s="2">
        <f t="shared" si="12"/>
        <v>2862.4215389555457</v>
      </c>
      <c r="I61" s="4">
        <f t="shared" si="9"/>
        <v>1.33774927972429</v>
      </c>
      <c r="J61" s="6">
        <f t="shared" si="7"/>
        <v>1.3918057953350398</v>
      </c>
      <c r="K61" s="5">
        <f t="shared" si="13"/>
        <v>-338.10117600253716</v>
      </c>
      <c r="L61" s="6"/>
      <c r="M61" s="6"/>
    </row>
    <row r="62" spans="1:21">
      <c r="A62" s="1">
        <v>43935</v>
      </c>
      <c r="B62">
        <v>56</v>
      </c>
      <c r="C62">
        <v>162488</v>
      </c>
      <c r="D62">
        <f t="shared" si="1"/>
        <v>2972</v>
      </c>
      <c r="E62" s="3">
        <f t="shared" si="8"/>
        <v>2901.5714285714284</v>
      </c>
      <c r="F62" s="2">
        <f t="shared" si="10"/>
        <v>155401.0635306183</v>
      </c>
      <c r="G62" s="2">
        <f t="shared" si="11"/>
        <v>3543.4682346700497</v>
      </c>
      <c r="H62" s="2">
        <f t="shared" si="12"/>
        <v>2875.4715021608399</v>
      </c>
      <c r="I62" s="4">
        <f t="shared" si="9"/>
        <v>1.2323085907849298</v>
      </c>
      <c r="J62" s="6">
        <f t="shared" si="7"/>
        <v>1.2801103003991399</v>
      </c>
      <c r="K62" s="5">
        <f t="shared" si="13"/>
        <v>-285.73411733502508</v>
      </c>
      <c r="L62" s="6"/>
      <c r="M62" s="6"/>
    </row>
    <row r="63" spans="1:21">
      <c r="A63" s="1">
        <v>43936</v>
      </c>
      <c r="B63">
        <v>57</v>
      </c>
      <c r="C63">
        <v>165155</v>
      </c>
      <c r="D63">
        <f t="shared" si="1"/>
        <v>2667</v>
      </c>
      <c r="E63" s="3">
        <f t="shared" si="8"/>
        <v>2897.4561403508774</v>
      </c>
      <c r="F63" s="2">
        <f t="shared" si="10"/>
        <v>158652.37568707886</v>
      </c>
      <c r="G63" s="2">
        <f t="shared" si="11"/>
        <v>3251.3121564466996</v>
      </c>
      <c r="H63" s="2">
        <f t="shared" si="12"/>
        <v>2882.7997148908526</v>
      </c>
      <c r="I63" s="4">
        <f t="shared" si="9"/>
        <v>1.1278314409607881</v>
      </c>
      <c r="J63" s="6">
        <f t="shared" si="7"/>
        <v>1.1698590997609464</v>
      </c>
      <c r="K63" s="5">
        <f t="shared" si="13"/>
        <v>-292.15607822335005</v>
      </c>
      <c r="L63" s="6"/>
      <c r="M63" s="6"/>
    </row>
    <row r="64" spans="1:21">
      <c r="A64" s="1">
        <v>43937</v>
      </c>
      <c r="B64">
        <v>58</v>
      </c>
      <c r="C64">
        <v>168941</v>
      </c>
      <c r="D64">
        <f t="shared" si="1"/>
        <v>3786</v>
      </c>
      <c r="E64" s="3">
        <f t="shared" si="8"/>
        <v>2912.7758620689656</v>
      </c>
      <c r="F64" s="2">
        <f t="shared" si="10"/>
        <v>162081.91712471924</v>
      </c>
      <c r="G64" s="2">
        <f t="shared" si="11"/>
        <v>3429.5414376311332</v>
      </c>
      <c r="H64" s="2">
        <f t="shared" si="12"/>
        <v>2892.7917639502234</v>
      </c>
      <c r="I64" s="4">
        <f t="shared" si="9"/>
        <v>1.1855472904651652</v>
      </c>
      <c r="J64" s="6">
        <f t="shared" si="7"/>
        <v>1.2296697739149138</v>
      </c>
      <c r="K64" s="5">
        <f t="shared" si="13"/>
        <v>178.2292811844336</v>
      </c>
      <c r="L64" s="6"/>
      <c r="M64" s="6"/>
    </row>
    <row r="65" spans="1:13">
      <c r="A65" s="1">
        <v>43938</v>
      </c>
      <c r="B65">
        <v>59</v>
      </c>
      <c r="C65">
        <v>172434</v>
      </c>
      <c r="D65">
        <f t="shared" si="1"/>
        <v>3493</v>
      </c>
      <c r="E65" s="3">
        <f t="shared" si="8"/>
        <v>2922.6101694915255</v>
      </c>
      <c r="F65" s="2">
        <f t="shared" si="10"/>
        <v>165532.61141647949</v>
      </c>
      <c r="G65" s="2">
        <f t="shared" si="11"/>
        <v>3450.6942917540887</v>
      </c>
      <c r="H65" s="2">
        <f t="shared" si="12"/>
        <v>2902.7312324639906</v>
      </c>
      <c r="I65" s="4">
        <f t="shared" si="9"/>
        <v>1.1887749899686573</v>
      </c>
      <c r="J65" s="6">
        <f t="shared" si="7"/>
        <v>1.2323361663284043</v>
      </c>
      <c r="K65" s="5">
        <f t="shared" si="13"/>
        <v>21.152854122955432</v>
      </c>
      <c r="L65" s="6"/>
      <c r="M65" s="6"/>
    </row>
    <row r="66" spans="1:13">
      <c r="A66" s="1">
        <v>43939</v>
      </c>
      <c r="B66">
        <v>60</v>
      </c>
      <c r="C66">
        <v>175925</v>
      </c>
      <c r="D66">
        <f t="shared" si="1"/>
        <v>3491</v>
      </c>
      <c r="E66" s="3">
        <f t="shared" si="8"/>
        <v>2932.0833333333335</v>
      </c>
      <c r="F66" s="2">
        <f t="shared" si="10"/>
        <v>168996.74094431967</v>
      </c>
      <c r="G66" s="2">
        <f t="shared" si="11"/>
        <v>3464.129527836059</v>
      </c>
      <c r="H66" s="2">
        <f t="shared" si="12"/>
        <v>2912.5152660871049</v>
      </c>
      <c r="I66" s="4">
        <f t="shared" si="9"/>
        <v>1.189394461952481</v>
      </c>
      <c r="J66" s="6">
        <f t="shared" si="7"/>
        <v>1.2322727763762225</v>
      </c>
      <c r="K66" s="5">
        <f t="shared" si="13"/>
        <v>13.435236081970288</v>
      </c>
      <c r="L66" s="6"/>
      <c r="M66" s="6"/>
    </row>
    <row r="67" spans="1:13">
      <c r="A67" s="1">
        <v>43940</v>
      </c>
      <c r="B67">
        <v>61</v>
      </c>
      <c r="C67">
        <v>178972</v>
      </c>
      <c r="D67">
        <f t="shared" si="1"/>
        <v>3047</v>
      </c>
      <c r="E67" s="3">
        <f t="shared" si="8"/>
        <v>2933.967213114754</v>
      </c>
      <c r="F67" s="2">
        <f t="shared" si="10"/>
        <v>172321.8272962131</v>
      </c>
      <c r="G67" s="2">
        <f t="shared" si="11"/>
        <v>3325.0863518907058</v>
      </c>
      <c r="H67" s="2">
        <f t="shared" si="12"/>
        <v>2919.6659150963214</v>
      </c>
      <c r="I67" s="4">
        <f t="shared" si="9"/>
        <v>1.1388585025081575</v>
      </c>
      <c r="J67" s="6">
        <f t="shared" si="7"/>
        <v>1.1787681246089525</v>
      </c>
      <c r="K67" s="5">
        <f t="shared" si="13"/>
        <v>-139.04317594535314</v>
      </c>
      <c r="L67" s="6"/>
      <c r="M67" s="6"/>
    </row>
    <row r="68" spans="1:13">
      <c r="A68" s="1">
        <v>43941</v>
      </c>
      <c r="B68">
        <v>62</v>
      </c>
      <c r="C68">
        <v>181228</v>
      </c>
      <c r="D68">
        <f t="shared" si="1"/>
        <v>2256</v>
      </c>
      <c r="E68" s="3">
        <f t="shared" si="8"/>
        <v>2923.0322580645161</v>
      </c>
      <c r="F68" s="2">
        <f t="shared" si="10"/>
        <v>175290.55153080873</v>
      </c>
      <c r="G68" s="2">
        <f t="shared" si="11"/>
        <v>2968.7242345938039</v>
      </c>
      <c r="H68" s="2">
        <f t="shared" si="12"/>
        <v>2920.7880294190531</v>
      </c>
      <c r="I68" s="4">
        <f t="shared" si="9"/>
        <v>1.0164120794429186</v>
      </c>
      <c r="J68" s="6">
        <f t="shared" si="7"/>
        <v>1.0504605218244243</v>
      </c>
      <c r="K68" s="5">
        <f t="shared" si="13"/>
        <v>-356.36211729690194</v>
      </c>
      <c r="L68" s="6"/>
      <c r="M68" s="6"/>
    </row>
    <row r="69" spans="1:13">
      <c r="A69" s="1">
        <v>43942</v>
      </c>
      <c r="B69">
        <v>63</v>
      </c>
      <c r="C69">
        <v>183957</v>
      </c>
      <c r="D69">
        <f t="shared" si="1"/>
        <v>2729</v>
      </c>
      <c r="E69" s="3">
        <f t="shared" si="8"/>
        <v>2919.9523809523807</v>
      </c>
      <c r="F69" s="2">
        <f t="shared" si="10"/>
        <v>178179.36768720581</v>
      </c>
      <c r="G69" s="2">
        <f t="shared" si="11"/>
        <v>2888.8161563958693</v>
      </c>
      <c r="H69" s="2">
        <f t="shared" si="12"/>
        <v>2920.5094799301623</v>
      </c>
      <c r="I69" s="4">
        <f t="shared" si="9"/>
        <v>0.98914801552534215</v>
      </c>
      <c r="J69" s="6">
        <f t="shared" si="7"/>
        <v>1.0215919372955551</v>
      </c>
      <c r="K69" s="5">
        <f t="shared" si="13"/>
        <v>-79.908078197934628</v>
      </c>
      <c r="L69" s="6"/>
      <c r="M69" s="6"/>
    </row>
    <row r="70" spans="1:13">
      <c r="A70" s="1">
        <v>43943</v>
      </c>
      <c r="B70">
        <v>64</v>
      </c>
      <c r="C70">
        <v>187327</v>
      </c>
      <c r="D70">
        <f t="shared" si="1"/>
        <v>3370</v>
      </c>
      <c r="E70" s="3">
        <f t="shared" si="8"/>
        <v>2926.984375</v>
      </c>
      <c r="F70" s="2">
        <f t="shared" si="10"/>
        <v>181228.5784581372</v>
      </c>
      <c r="G70" s="2">
        <f t="shared" si="11"/>
        <v>3049.2107709305797</v>
      </c>
      <c r="H70" s="2">
        <f t="shared" si="12"/>
        <v>2922.667778286775</v>
      </c>
      <c r="I70" s="4">
        <f t="shared" si="9"/>
        <v>1.0432970841174367</v>
      </c>
      <c r="J70" s="6">
        <f t="shared" si="7"/>
        <v>1.0774657935684147</v>
      </c>
      <c r="K70" s="5">
        <f t="shared" si="13"/>
        <v>160.3946145347104</v>
      </c>
      <c r="L70" s="6"/>
      <c r="M70" s="6"/>
    </row>
    <row r="71" spans="1:13">
      <c r="A71" s="1">
        <v>43944</v>
      </c>
      <c r="B71">
        <v>65</v>
      </c>
      <c r="C71">
        <v>189973</v>
      </c>
      <c r="D71">
        <f t="shared" si="1"/>
        <v>2646</v>
      </c>
      <c r="E71" s="3">
        <f t="shared" ref="E71:E102" si="14">C71/B71</f>
        <v>2922.6615384615384</v>
      </c>
      <c r="F71" s="2">
        <f t="shared" si="10"/>
        <v>184143.38563875813</v>
      </c>
      <c r="G71" s="2">
        <f t="shared" si="11"/>
        <v>2914.8071806203866</v>
      </c>
      <c r="H71" s="2">
        <f t="shared" si="12"/>
        <v>2922.6656983450293</v>
      </c>
      <c r="I71" s="4">
        <f t="shared" si="9"/>
        <v>0.99731118145701969</v>
      </c>
      <c r="J71" s="6">
        <f t="shared" si="7"/>
        <v>1.0291159783687835</v>
      </c>
      <c r="K71" s="5">
        <f t="shared" si="13"/>
        <v>-134.40359031019307</v>
      </c>
      <c r="L71" s="6"/>
      <c r="M71" s="6"/>
    </row>
    <row r="72" spans="1:13">
      <c r="A72" s="1">
        <v>43945</v>
      </c>
      <c r="B72">
        <v>66</v>
      </c>
      <c r="C72">
        <v>192994</v>
      </c>
      <c r="D72">
        <f t="shared" si="1"/>
        <v>3021</v>
      </c>
      <c r="E72" s="3">
        <f t="shared" si="14"/>
        <v>2924.151515151515</v>
      </c>
      <c r="F72" s="2">
        <f t="shared" si="10"/>
        <v>187093.59042583875</v>
      </c>
      <c r="G72" s="2">
        <f t="shared" si="11"/>
        <v>2950.2047870802576</v>
      </c>
      <c r="H72" s="2">
        <f t="shared" si="12"/>
        <v>2923.1609706138579</v>
      </c>
      <c r="I72" s="4">
        <f t="shared" si="9"/>
        <v>1.009251565937787</v>
      </c>
      <c r="J72" s="6">
        <f t="shared" si="7"/>
        <v>1.0410515439612662</v>
      </c>
      <c r="K72" s="5">
        <f t="shared" si="13"/>
        <v>35.397606459870985</v>
      </c>
      <c r="L72" s="6"/>
      <c r="M72" s="6"/>
    </row>
    <row r="73" spans="1:13">
      <c r="A73" s="1">
        <v>43946</v>
      </c>
      <c r="B73">
        <v>67</v>
      </c>
      <c r="C73">
        <v>195351</v>
      </c>
      <c r="D73">
        <f t="shared" ref="D73:D109" si="15">C73-C72</f>
        <v>2357</v>
      </c>
      <c r="E73" s="3">
        <f t="shared" si="14"/>
        <v>2915.686567164179</v>
      </c>
      <c r="F73" s="2">
        <f t="shared" si="10"/>
        <v>189846.0602838925</v>
      </c>
      <c r="G73" s="2">
        <f t="shared" si="11"/>
        <v>2752.469858053505</v>
      </c>
      <c r="H73" s="2">
        <f t="shared" si="12"/>
        <v>2920.6695027972983</v>
      </c>
      <c r="I73" s="4">
        <f t="shared" si="9"/>
        <v>0.9424105861403701</v>
      </c>
      <c r="J73" s="6">
        <f t="shared" si="7"/>
        <v>0.97118594563312166</v>
      </c>
      <c r="K73" s="5">
        <f t="shared" si="13"/>
        <v>-197.73492902675252</v>
      </c>
      <c r="L73" s="6"/>
      <c r="M73" s="6"/>
    </row>
    <row r="74" spans="1:13">
      <c r="A74" s="1">
        <v>43947</v>
      </c>
      <c r="B74">
        <v>68</v>
      </c>
      <c r="C74">
        <v>197675</v>
      </c>
      <c r="D74">
        <f t="shared" si="15"/>
        <v>2324</v>
      </c>
      <c r="E74" s="3">
        <f t="shared" si="14"/>
        <v>2906.9852941176468</v>
      </c>
      <c r="F74" s="2">
        <f t="shared" si="10"/>
        <v>192455.70685592832</v>
      </c>
      <c r="G74" s="2">
        <f t="shared" si="11"/>
        <v>2609.64657203567</v>
      </c>
      <c r="H74" s="2">
        <f t="shared" si="12"/>
        <v>2916.108099904081</v>
      </c>
      <c r="I74" s="4">
        <f t="shared" si="9"/>
        <v>0.89490735001267907</v>
      </c>
      <c r="J74" s="6">
        <f t="shared" si="7"/>
        <v>0.92152931926152282</v>
      </c>
      <c r="K74" s="5">
        <f t="shared" si="13"/>
        <v>-142.82328601783502</v>
      </c>
      <c r="L74" s="6"/>
      <c r="M74" s="6"/>
    </row>
    <row r="75" spans="1:13">
      <c r="A75" s="1">
        <v>43948</v>
      </c>
      <c r="B75">
        <v>69</v>
      </c>
      <c r="C75">
        <v>199414</v>
      </c>
      <c r="D75">
        <f t="shared" si="15"/>
        <v>1739</v>
      </c>
      <c r="E75" s="3">
        <f t="shared" si="14"/>
        <v>2890.057971014493</v>
      </c>
      <c r="F75" s="2">
        <f t="shared" si="10"/>
        <v>194775.13790395221</v>
      </c>
      <c r="G75" s="2">
        <f t="shared" si="11"/>
        <v>2319.43104802378</v>
      </c>
      <c r="H75" s="2">
        <f t="shared" si="12"/>
        <v>2907.4247236075516</v>
      </c>
      <c r="I75" s="4">
        <f t="shared" ref="I75:I106" si="16">+G75/H75</f>
        <v>0.79776134157166234</v>
      </c>
      <c r="J75" s="6">
        <f t="shared" si="7"/>
        <v>0.82060109074295351</v>
      </c>
      <c r="K75" s="5">
        <f t="shared" si="13"/>
        <v>-290.21552401189001</v>
      </c>
      <c r="L75" s="6"/>
      <c r="M75" s="6"/>
    </row>
    <row r="76" spans="1:13">
      <c r="A76" s="1">
        <v>43949</v>
      </c>
      <c r="B76">
        <v>70</v>
      </c>
      <c r="C76">
        <v>201505</v>
      </c>
      <c r="D76">
        <f t="shared" si="15"/>
        <v>2091</v>
      </c>
      <c r="E76" s="3">
        <f t="shared" si="14"/>
        <v>2878.6428571428573</v>
      </c>
      <c r="F76" s="2">
        <f t="shared" ref="F76:F107" si="17">((C76-F75)*$C$143)+F75</f>
        <v>197018.42526930149</v>
      </c>
      <c r="G76" s="2">
        <f t="shared" ref="G76:G107" si="18">((D76-G75)*$C$143)+G75</f>
        <v>2243.2873653491865</v>
      </c>
      <c r="H76" s="2">
        <f t="shared" ref="H76:H107" si="19">((E76-H75)*$C$143)+H75</f>
        <v>2897.8307681193201</v>
      </c>
      <c r="I76" s="4">
        <f t="shared" si="16"/>
        <v>0.77412642243600394</v>
      </c>
      <c r="J76" s="6">
        <f t="shared" si="7"/>
        <v>0.79587051215964288</v>
      </c>
      <c r="K76" s="5">
        <f t="shared" ref="K76:K109" si="20">+G76-G75</f>
        <v>-76.143682674593492</v>
      </c>
      <c r="L76" s="6"/>
      <c r="M76" s="6"/>
    </row>
    <row r="77" spans="1:13">
      <c r="A77" s="1">
        <v>43950</v>
      </c>
      <c r="B77">
        <v>71</v>
      </c>
      <c r="C77">
        <v>203591</v>
      </c>
      <c r="D77">
        <f t="shared" si="15"/>
        <v>2086</v>
      </c>
      <c r="E77" s="3">
        <f t="shared" si="14"/>
        <v>2867.4788732394368</v>
      </c>
      <c r="F77" s="2">
        <f t="shared" si="17"/>
        <v>199209.28351286767</v>
      </c>
      <c r="G77" s="2">
        <f t="shared" si="18"/>
        <v>2190.8582435661242</v>
      </c>
      <c r="H77" s="2">
        <f t="shared" si="19"/>
        <v>2887.7134698260256</v>
      </c>
      <c r="I77" s="4">
        <f t="shared" si="16"/>
        <v>0.7586826970399233</v>
      </c>
      <c r="J77" s="6">
        <f t="shared" ref="J77:J109" si="21">((F77-F76)*(B77+B76))/((F77+F76)*(B77-B76))</f>
        <v>0.77963000945160799</v>
      </c>
      <c r="K77" s="5">
        <f t="shared" si="20"/>
        <v>-52.429121783062328</v>
      </c>
      <c r="L77" s="6"/>
      <c r="M77" s="6"/>
    </row>
    <row r="78" spans="1:13">
      <c r="A78" s="1">
        <v>43951</v>
      </c>
      <c r="B78">
        <v>72</v>
      </c>
      <c r="C78">
        <v>205463</v>
      </c>
      <c r="D78">
        <f t="shared" si="15"/>
        <v>1872</v>
      </c>
      <c r="E78" s="3">
        <f t="shared" si="14"/>
        <v>2853.6527777777778</v>
      </c>
      <c r="F78" s="2">
        <f t="shared" si="17"/>
        <v>201293.85567524511</v>
      </c>
      <c r="G78" s="2">
        <f t="shared" si="18"/>
        <v>2084.5721623774161</v>
      </c>
      <c r="H78" s="2">
        <f t="shared" si="19"/>
        <v>2876.359905809943</v>
      </c>
      <c r="I78" s="4">
        <f t="shared" si="16"/>
        <v>0.72472577516005587</v>
      </c>
      <c r="J78" s="6">
        <f t="shared" si="21"/>
        <v>0.74429833390135436</v>
      </c>
      <c r="K78" s="5">
        <f t="shared" si="20"/>
        <v>-106.28608118870807</v>
      </c>
      <c r="L78" s="6"/>
      <c r="M78" s="6"/>
    </row>
    <row r="79" spans="1:13">
      <c r="A79" s="1">
        <v>43952</v>
      </c>
      <c r="B79">
        <v>73</v>
      </c>
      <c r="C79">
        <v>207428</v>
      </c>
      <c r="D79">
        <f t="shared" si="15"/>
        <v>1965</v>
      </c>
      <c r="E79" s="3">
        <f t="shared" si="14"/>
        <v>2841.4794520547944</v>
      </c>
      <c r="F79" s="2">
        <f t="shared" si="17"/>
        <v>203338.57045016342</v>
      </c>
      <c r="G79" s="2">
        <f t="shared" si="18"/>
        <v>2044.7147749182775</v>
      </c>
      <c r="H79" s="2">
        <f t="shared" si="19"/>
        <v>2864.73308789156</v>
      </c>
      <c r="I79" s="4">
        <f t="shared" si="16"/>
        <v>0.71375402600707383</v>
      </c>
      <c r="J79" s="6">
        <f t="shared" si="21"/>
        <v>0.7327233884890495</v>
      </c>
      <c r="K79" s="5">
        <f t="shared" si="20"/>
        <v>-39.857387459138636</v>
      </c>
      <c r="L79" s="6"/>
      <c r="M79" s="6"/>
    </row>
    <row r="80" spans="1:13">
      <c r="A80" s="1">
        <v>43953</v>
      </c>
      <c r="B80">
        <v>74</v>
      </c>
      <c r="C80">
        <v>209328</v>
      </c>
      <c r="D80">
        <f t="shared" si="15"/>
        <v>1900</v>
      </c>
      <c r="E80" s="3">
        <f t="shared" si="14"/>
        <v>2828.7567567567567</v>
      </c>
      <c r="F80" s="2">
        <f t="shared" si="17"/>
        <v>205335.04696677561</v>
      </c>
      <c r="G80" s="2">
        <f t="shared" si="18"/>
        <v>1996.4765166121849</v>
      </c>
      <c r="H80" s="2">
        <f t="shared" si="19"/>
        <v>2852.7409775132924</v>
      </c>
      <c r="I80" s="4">
        <f t="shared" si="16"/>
        <v>0.69984500252542903</v>
      </c>
      <c r="J80" s="6">
        <f t="shared" si="21"/>
        <v>0.71813309064816588</v>
      </c>
      <c r="K80" s="5">
        <f t="shared" si="20"/>
        <v>-48.238258306092575</v>
      </c>
      <c r="L80" s="6"/>
      <c r="M80" s="6"/>
    </row>
    <row r="81" spans="1:18">
      <c r="A81" s="1">
        <v>43954</v>
      </c>
      <c r="B81">
        <v>75</v>
      </c>
      <c r="C81">
        <v>210717</v>
      </c>
      <c r="D81">
        <f t="shared" si="15"/>
        <v>1389</v>
      </c>
      <c r="E81" s="3">
        <f t="shared" si="14"/>
        <v>2809.56</v>
      </c>
      <c r="F81" s="2">
        <f t="shared" si="17"/>
        <v>207129.03131118373</v>
      </c>
      <c r="G81" s="2">
        <f t="shared" si="18"/>
        <v>1793.9843444081232</v>
      </c>
      <c r="H81" s="2">
        <f t="shared" si="19"/>
        <v>2838.3473183421947</v>
      </c>
      <c r="I81" s="4">
        <f t="shared" si="16"/>
        <v>0.63205243869025274</v>
      </c>
      <c r="J81" s="6">
        <f t="shared" si="21"/>
        <v>0.64806532591348243</v>
      </c>
      <c r="K81" s="5">
        <f t="shared" si="20"/>
        <v>-202.49217220406172</v>
      </c>
      <c r="L81" s="6"/>
      <c r="M81" s="6"/>
    </row>
    <row r="82" spans="1:18">
      <c r="A82" s="1">
        <v>43955</v>
      </c>
      <c r="B82">
        <v>76</v>
      </c>
      <c r="C82">
        <v>211938</v>
      </c>
      <c r="D82">
        <f t="shared" si="15"/>
        <v>1221</v>
      </c>
      <c r="E82" s="3">
        <f t="shared" si="14"/>
        <v>2788.6578947368421</v>
      </c>
      <c r="F82" s="2">
        <f t="shared" si="17"/>
        <v>208732.02087412248</v>
      </c>
      <c r="G82" s="2">
        <f t="shared" si="18"/>
        <v>1602.9895629387488</v>
      </c>
      <c r="H82" s="2">
        <f t="shared" si="19"/>
        <v>2821.7841771404105</v>
      </c>
      <c r="I82" s="4">
        <f t="shared" si="16"/>
        <v>0.56807660058651777</v>
      </c>
      <c r="J82" s="6">
        <f t="shared" si="21"/>
        <v>0.58204879425903411</v>
      </c>
      <c r="K82" s="5">
        <f t="shared" si="20"/>
        <v>-190.9947814693744</v>
      </c>
      <c r="L82" s="6"/>
      <c r="M82" s="6"/>
    </row>
    <row r="83" spans="1:18">
      <c r="A83" s="1">
        <v>43956</v>
      </c>
      <c r="B83">
        <v>77</v>
      </c>
      <c r="C83">
        <v>213013</v>
      </c>
      <c r="D83">
        <f t="shared" si="15"/>
        <v>1075</v>
      </c>
      <c r="E83" s="3">
        <f t="shared" si="14"/>
        <v>2766.4025974025976</v>
      </c>
      <c r="F83" s="2">
        <f t="shared" si="17"/>
        <v>210159.01391608166</v>
      </c>
      <c r="G83" s="2">
        <f t="shared" si="18"/>
        <v>1426.9930419591658</v>
      </c>
      <c r="H83" s="2">
        <f t="shared" si="19"/>
        <v>2803.3236505611394</v>
      </c>
      <c r="I83" s="4">
        <f t="shared" si="16"/>
        <v>0.50903613704165962</v>
      </c>
      <c r="J83" s="6">
        <f t="shared" si="21"/>
        <v>0.52120937734822304</v>
      </c>
      <c r="K83" s="5">
        <f t="shared" si="20"/>
        <v>-175.99652097958301</v>
      </c>
      <c r="L83" s="6"/>
      <c r="M83" s="6"/>
    </row>
    <row r="84" spans="1:18">
      <c r="A84" s="1">
        <v>43957</v>
      </c>
      <c r="B84">
        <v>78</v>
      </c>
      <c r="C84">
        <v>214457</v>
      </c>
      <c r="D84">
        <f t="shared" si="15"/>
        <v>1444</v>
      </c>
      <c r="E84" s="3">
        <f t="shared" si="14"/>
        <v>2749.4487179487178</v>
      </c>
      <c r="F84" s="2">
        <f t="shared" si="17"/>
        <v>211591.67594405444</v>
      </c>
      <c r="G84" s="2">
        <f t="shared" si="18"/>
        <v>1432.6620279727772</v>
      </c>
      <c r="H84" s="2">
        <f t="shared" si="19"/>
        <v>2785.3653396903323</v>
      </c>
      <c r="I84" s="4">
        <f t="shared" si="16"/>
        <v>0.51435336239663831</v>
      </c>
      <c r="J84" s="6">
        <f t="shared" si="21"/>
        <v>0.52652578804179961</v>
      </c>
      <c r="K84" s="5">
        <f t="shared" si="20"/>
        <v>5.6689860136114021</v>
      </c>
      <c r="L84" s="6"/>
      <c r="M84" s="6"/>
    </row>
    <row r="85" spans="1:18">
      <c r="A85" s="1">
        <v>43958</v>
      </c>
      <c r="B85">
        <v>79</v>
      </c>
      <c r="C85">
        <v>215858</v>
      </c>
      <c r="D85">
        <f t="shared" si="15"/>
        <v>1401</v>
      </c>
      <c r="E85" s="3">
        <f t="shared" si="14"/>
        <v>2732.3797468354433</v>
      </c>
      <c r="F85" s="2">
        <f t="shared" si="17"/>
        <v>213013.78396270296</v>
      </c>
      <c r="G85" s="2">
        <f t="shared" si="18"/>
        <v>1422.1080186485181</v>
      </c>
      <c r="H85" s="2">
        <f t="shared" si="19"/>
        <v>2767.7034754053693</v>
      </c>
      <c r="I85" s="4">
        <f t="shared" si="16"/>
        <v>0.51382239148297137</v>
      </c>
      <c r="J85" s="6">
        <f t="shared" si="21"/>
        <v>0.52583157780601197</v>
      </c>
      <c r="K85" s="5">
        <f t="shared" si="20"/>
        <v>-10.554009324259141</v>
      </c>
      <c r="L85" s="6"/>
      <c r="M85" s="6"/>
    </row>
    <row r="86" spans="1:18">
      <c r="A86" s="1">
        <v>43959</v>
      </c>
      <c r="B86">
        <v>80</v>
      </c>
      <c r="C86">
        <v>217185</v>
      </c>
      <c r="D86">
        <f t="shared" si="15"/>
        <v>1327</v>
      </c>
      <c r="E86" s="3">
        <f t="shared" si="14"/>
        <v>2714.8125</v>
      </c>
      <c r="F86" s="2">
        <f t="shared" si="17"/>
        <v>214404.18930846863</v>
      </c>
      <c r="G86" s="2">
        <f t="shared" si="18"/>
        <v>1390.4053457656787</v>
      </c>
      <c r="H86" s="2">
        <f t="shared" si="19"/>
        <v>2750.0731502702461</v>
      </c>
      <c r="I86" s="4">
        <f t="shared" si="16"/>
        <v>0.5055884952111348</v>
      </c>
      <c r="J86" s="6">
        <f t="shared" si="21"/>
        <v>0.51723246049946248</v>
      </c>
      <c r="K86" s="5">
        <f t="shared" si="20"/>
        <v>-31.702672882839352</v>
      </c>
      <c r="L86" s="6"/>
      <c r="M86" s="6"/>
    </row>
    <row r="87" spans="1:18">
      <c r="A87" s="1">
        <v>43960</v>
      </c>
      <c r="B87">
        <v>81</v>
      </c>
      <c r="C87">
        <v>218268</v>
      </c>
      <c r="D87">
        <f t="shared" si="15"/>
        <v>1083</v>
      </c>
      <c r="E87" s="3">
        <f t="shared" si="14"/>
        <v>2694.6666666666665</v>
      </c>
      <c r="F87" s="2">
        <f t="shared" si="17"/>
        <v>215692.12620564576</v>
      </c>
      <c r="G87" s="2">
        <f t="shared" si="18"/>
        <v>1287.9368971771191</v>
      </c>
      <c r="H87" s="2">
        <f t="shared" si="19"/>
        <v>2731.6043224023861</v>
      </c>
      <c r="I87" s="4">
        <f t="shared" si="16"/>
        <v>0.47149467681483492</v>
      </c>
      <c r="J87" s="6">
        <f t="shared" si="21"/>
        <v>0.48211954617107977</v>
      </c>
      <c r="K87" s="5">
        <f t="shared" si="20"/>
        <v>-102.46844858855957</v>
      </c>
      <c r="L87" s="6"/>
      <c r="M87" s="6"/>
    </row>
    <row r="88" spans="1:18">
      <c r="A88" s="1">
        <v>43961</v>
      </c>
      <c r="B88">
        <v>82</v>
      </c>
      <c r="C88">
        <v>219070</v>
      </c>
      <c r="D88">
        <f t="shared" si="15"/>
        <v>802</v>
      </c>
      <c r="E88" s="3">
        <f t="shared" si="14"/>
        <v>2671.5853658536585</v>
      </c>
      <c r="F88" s="2">
        <f t="shared" si="17"/>
        <v>216818.08413709718</v>
      </c>
      <c r="G88" s="2">
        <f t="shared" si="18"/>
        <v>1125.9579314514128</v>
      </c>
      <c r="H88" s="2">
        <f t="shared" si="19"/>
        <v>2711.59800355281</v>
      </c>
      <c r="I88" s="4">
        <f t="shared" si="16"/>
        <v>0.41523777859998123</v>
      </c>
      <c r="J88" s="6">
        <f t="shared" si="21"/>
        <v>0.42433944549225977</v>
      </c>
      <c r="K88" s="5">
        <f t="shared" si="20"/>
        <v>-161.9789657257063</v>
      </c>
      <c r="L88" s="6"/>
      <c r="M88" s="6"/>
    </row>
    <row r="89" spans="1:18">
      <c r="A89" s="1">
        <v>43962</v>
      </c>
      <c r="B89">
        <v>83</v>
      </c>
      <c r="C89">
        <v>219814</v>
      </c>
      <c r="D89">
        <f t="shared" si="15"/>
        <v>744</v>
      </c>
      <c r="E89" s="3">
        <f t="shared" si="14"/>
        <v>2648.3614457831327</v>
      </c>
      <c r="F89" s="2">
        <f t="shared" si="17"/>
        <v>217816.72275806477</v>
      </c>
      <c r="G89" s="2">
        <f t="shared" si="18"/>
        <v>998.63862096760852</v>
      </c>
      <c r="H89" s="2">
        <f t="shared" si="19"/>
        <v>2690.5191509629176</v>
      </c>
      <c r="I89" s="4">
        <f t="shared" si="16"/>
        <v>0.37116948995148497</v>
      </c>
      <c r="J89" s="6">
        <f t="shared" si="21"/>
        <v>0.37911223363985919</v>
      </c>
      <c r="K89" s="5">
        <f t="shared" si="20"/>
        <v>-127.31931048380432</v>
      </c>
      <c r="L89" s="6"/>
      <c r="M89" s="6"/>
    </row>
    <row r="90" spans="1:18">
      <c r="A90" s="1">
        <v>43963</v>
      </c>
      <c r="B90">
        <v>84</v>
      </c>
      <c r="C90">
        <v>221216</v>
      </c>
      <c r="D90">
        <f t="shared" si="15"/>
        <v>1402</v>
      </c>
      <c r="E90" s="3">
        <f t="shared" si="14"/>
        <v>2633.5238095238096</v>
      </c>
      <c r="F90" s="2">
        <f t="shared" si="17"/>
        <v>218949.81517204319</v>
      </c>
      <c r="G90" s="2">
        <f t="shared" si="18"/>
        <v>1133.0924139784056</v>
      </c>
      <c r="H90" s="2">
        <f t="shared" si="19"/>
        <v>2671.5207038165481</v>
      </c>
      <c r="I90" s="4">
        <f t="shared" si="16"/>
        <v>0.4241376128433757</v>
      </c>
      <c r="J90" s="6">
        <f t="shared" si="21"/>
        <v>0.43324388821351545</v>
      </c>
      <c r="K90" s="5">
        <f t="shared" si="20"/>
        <v>134.45379301079709</v>
      </c>
      <c r="L90" s="6"/>
      <c r="M90" s="6"/>
    </row>
    <row r="91" spans="1:18">
      <c r="A91" s="1">
        <v>43964</v>
      </c>
      <c r="B91">
        <v>85</v>
      </c>
      <c r="C91">
        <v>222104</v>
      </c>
      <c r="D91">
        <f t="shared" si="15"/>
        <v>888</v>
      </c>
      <c r="E91" s="3">
        <f t="shared" si="14"/>
        <v>2612.9882352941177</v>
      </c>
      <c r="F91" s="2">
        <f t="shared" si="17"/>
        <v>220001.21011469545</v>
      </c>
      <c r="G91" s="2">
        <f t="shared" si="18"/>
        <v>1051.3949426522704</v>
      </c>
      <c r="H91" s="2">
        <f t="shared" si="19"/>
        <v>2652.0098809757378</v>
      </c>
      <c r="I91" s="4">
        <f t="shared" si="16"/>
        <v>0.39645212116081446</v>
      </c>
      <c r="J91" s="6">
        <f t="shared" si="21"/>
        <v>0.40479628722170341</v>
      </c>
      <c r="K91" s="5">
        <f t="shared" si="20"/>
        <v>-81.697471326135201</v>
      </c>
      <c r="L91" s="6"/>
      <c r="M91" s="6"/>
      <c r="Q91" s="12"/>
      <c r="R91" s="11"/>
    </row>
    <row r="92" spans="1:18">
      <c r="A92" s="1">
        <v>43965</v>
      </c>
      <c r="B92">
        <v>86</v>
      </c>
      <c r="C92">
        <v>223096</v>
      </c>
      <c r="D92">
        <f t="shared" si="15"/>
        <v>992</v>
      </c>
      <c r="E92" s="3">
        <f t="shared" si="14"/>
        <v>2594.1395348837209</v>
      </c>
      <c r="F92" s="2">
        <f t="shared" si="17"/>
        <v>221032.80674313029</v>
      </c>
      <c r="G92" s="2">
        <f t="shared" si="18"/>
        <v>1031.5966284348469</v>
      </c>
      <c r="H92" s="2">
        <f t="shared" si="19"/>
        <v>2632.7197656117323</v>
      </c>
      <c r="I92" s="4">
        <f t="shared" si="16"/>
        <v>0.39183685324561979</v>
      </c>
      <c r="J92" s="6">
        <f t="shared" si="21"/>
        <v>0.39997600348188989</v>
      </c>
      <c r="K92" s="5">
        <f t="shared" si="20"/>
        <v>-19.798314217423467</v>
      </c>
      <c r="L92" s="6"/>
      <c r="M92" s="6"/>
      <c r="Q92" s="12"/>
      <c r="R92" s="11"/>
    </row>
    <row r="93" spans="1:18">
      <c r="A93" s="1">
        <v>43966</v>
      </c>
      <c r="B93">
        <v>87</v>
      </c>
      <c r="C93">
        <v>223885</v>
      </c>
      <c r="D93">
        <f t="shared" si="15"/>
        <v>789</v>
      </c>
      <c r="E93" s="3">
        <f t="shared" si="14"/>
        <v>2573.3908045977009</v>
      </c>
      <c r="F93" s="2">
        <f t="shared" si="17"/>
        <v>221983.53782875353</v>
      </c>
      <c r="G93" s="2">
        <f t="shared" si="18"/>
        <v>950.73108562323125</v>
      </c>
      <c r="H93" s="2">
        <f t="shared" si="19"/>
        <v>2612.9434452737219</v>
      </c>
      <c r="I93" s="4">
        <f t="shared" si="16"/>
        <v>0.3638544444361812</v>
      </c>
      <c r="J93" s="6">
        <f t="shared" si="21"/>
        <v>0.37126503305823721</v>
      </c>
      <c r="K93" s="5">
        <f t="shared" si="20"/>
        <v>-80.865542811615683</v>
      </c>
      <c r="L93" s="6"/>
      <c r="M93" s="6"/>
      <c r="Q93" s="12"/>
      <c r="R93" s="11"/>
    </row>
    <row r="94" spans="1:18">
      <c r="A94" s="1">
        <v>43967</v>
      </c>
      <c r="B94">
        <v>88</v>
      </c>
      <c r="C94">
        <v>224760</v>
      </c>
      <c r="D94">
        <f t="shared" si="15"/>
        <v>875</v>
      </c>
      <c r="E94" s="3">
        <f t="shared" si="14"/>
        <v>2554.090909090909</v>
      </c>
      <c r="F94" s="2">
        <f t="shared" si="17"/>
        <v>222909.02521916901</v>
      </c>
      <c r="G94" s="2">
        <f t="shared" si="18"/>
        <v>925.48739041548754</v>
      </c>
      <c r="H94" s="2">
        <f t="shared" si="19"/>
        <v>2593.3259332127841</v>
      </c>
      <c r="I94" s="4">
        <f t="shared" si="16"/>
        <v>0.35687276271861917</v>
      </c>
      <c r="J94" s="6">
        <f t="shared" si="21"/>
        <v>0.36404360687248277</v>
      </c>
      <c r="K94" s="5">
        <f t="shared" si="20"/>
        <v>-25.243695207743713</v>
      </c>
      <c r="L94" s="6"/>
      <c r="M94" s="6"/>
      <c r="Q94" s="12"/>
      <c r="R94" s="11"/>
    </row>
    <row r="95" spans="1:18">
      <c r="A95" s="1">
        <v>43968</v>
      </c>
      <c r="B95">
        <v>89</v>
      </c>
      <c r="C95">
        <v>225435</v>
      </c>
      <c r="D95">
        <f t="shared" si="15"/>
        <v>675</v>
      </c>
      <c r="E95" s="3">
        <f t="shared" si="14"/>
        <v>2532.9775280898875</v>
      </c>
      <c r="F95" s="2">
        <f t="shared" si="17"/>
        <v>223751.01681277933</v>
      </c>
      <c r="G95" s="2">
        <f t="shared" si="18"/>
        <v>841.99159361032503</v>
      </c>
      <c r="H95" s="2">
        <f t="shared" si="19"/>
        <v>2573.2097981718184</v>
      </c>
      <c r="I95" s="4">
        <f t="shared" si="16"/>
        <v>0.32721451403167073</v>
      </c>
      <c r="J95" s="6">
        <f t="shared" si="21"/>
        <v>0.33365982636603719</v>
      </c>
      <c r="K95" s="5">
        <f t="shared" si="20"/>
        <v>-83.495796805162513</v>
      </c>
      <c r="L95" s="6"/>
      <c r="M95" s="6"/>
      <c r="Q95" s="12"/>
      <c r="R95" s="11"/>
    </row>
    <row r="96" spans="1:18">
      <c r="A96" s="1">
        <v>43969</v>
      </c>
      <c r="B96">
        <v>90</v>
      </c>
      <c r="C96">
        <v>225886</v>
      </c>
      <c r="D96">
        <f t="shared" si="15"/>
        <v>451</v>
      </c>
      <c r="E96" s="3">
        <f t="shared" si="14"/>
        <v>2509.8444444444444</v>
      </c>
      <c r="F96" s="2">
        <f t="shared" si="17"/>
        <v>224462.67787518623</v>
      </c>
      <c r="G96" s="2">
        <f t="shared" si="18"/>
        <v>711.66106240688339</v>
      </c>
      <c r="H96" s="2">
        <f t="shared" si="19"/>
        <v>2552.0880135960269</v>
      </c>
      <c r="I96" s="4">
        <f t="shared" si="16"/>
        <v>0.27885443551146</v>
      </c>
      <c r="J96" s="6">
        <f t="shared" si="21"/>
        <v>0.28421115124453916</v>
      </c>
      <c r="K96" s="5">
        <f t="shared" si="20"/>
        <v>-130.33053120344164</v>
      </c>
      <c r="L96" s="6"/>
      <c r="M96" s="6"/>
      <c r="Q96" s="11"/>
      <c r="R96" s="11"/>
    </row>
    <row r="97" spans="1:18">
      <c r="A97" s="1">
        <v>43970</v>
      </c>
      <c r="B97">
        <v>91</v>
      </c>
      <c r="C97">
        <v>226699</v>
      </c>
      <c r="D97">
        <f t="shared" si="15"/>
        <v>813</v>
      </c>
      <c r="E97" s="3">
        <f t="shared" si="14"/>
        <v>2491.197802197802</v>
      </c>
      <c r="F97" s="2">
        <f t="shared" si="17"/>
        <v>225208.11858345749</v>
      </c>
      <c r="G97" s="2">
        <f t="shared" si="18"/>
        <v>745.44070827125563</v>
      </c>
      <c r="H97" s="2">
        <f t="shared" si="19"/>
        <v>2531.7912764632852</v>
      </c>
      <c r="I97" s="4">
        <f t="shared" si="16"/>
        <v>0.29443213396033902</v>
      </c>
      <c r="J97" s="6">
        <f t="shared" si="21"/>
        <v>0.30005232552278172</v>
      </c>
      <c r="K97" s="5">
        <f t="shared" si="20"/>
        <v>33.779645864372242</v>
      </c>
      <c r="L97" s="6"/>
      <c r="M97" s="6"/>
      <c r="Q97" s="11"/>
      <c r="R97" s="11"/>
    </row>
    <row r="98" spans="1:18">
      <c r="A98" s="1">
        <v>43971</v>
      </c>
      <c r="B98">
        <v>92</v>
      </c>
      <c r="C98">
        <v>227364</v>
      </c>
      <c r="D98">
        <f t="shared" si="15"/>
        <v>665</v>
      </c>
      <c r="E98" s="3">
        <f t="shared" si="14"/>
        <v>2471.3478260869565</v>
      </c>
      <c r="F98" s="2">
        <f t="shared" si="17"/>
        <v>225926.745722305</v>
      </c>
      <c r="G98" s="2">
        <f t="shared" si="18"/>
        <v>718.62713884750372</v>
      </c>
      <c r="H98" s="2">
        <f t="shared" si="19"/>
        <v>2511.6434596711756</v>
      </c>
      <c r="I98" s="4">
        <f t="shared" si="16"/>
        <v>0.28611829281755874</v>
      </c>
      <c r="J98" s="6">
        <f t="shared" si="21"/>
        <v>0.29150654674289006</v>
      </c>
      <c r="K98" s="5">
        <f t="shared" si="20"/>
        <v>-26.813569423751915</v>
      </c>
      <c r="L98" s="6"/>
      <c r="M98" s="6"/>
      <c r="Q98" s="11"/>
      <c r="R98" s="11"/>
    </row>
    <row r="99" spans="1:18">
      <c r="A99" s="1">
        <v>43972</v>
      </c>
      <c r="B99">
        <v>93</v>
      </c>
      <c r="C99">
        <v>228006</v>
      </c>
      <c r="D99">
        <f t="shared" si="15"/>
        <v>642</v>
      </c>
      <c r="E99" s="3">
        <f t="shared" si="14"/>
        <v>2451.6774193548385</v>
      </c>
      <c r="F99" s="2">
        <f t="shared" si="17"/>
        <v>226619.83048153666</v>
      </c>
      <c r="G99" s="2">
        <f t="shared" si="18"/>
        <v>693.08475923166918</v>
      </c>
      <c r="H99" s="2">
        <f t="shared" si="19"/>
        <v>2491.6547795657298</v>
      </c>
      <c r="I99" s="4">
        <f t="shared" si="16"/>
        <v>0.27816243442539296</v>
      </c>
      <c r="J99" s="6">
        <f t="shared" si="21"/>
        <v>0.28333145625236539</v>
      </c>
      <c r="K99" s="5">
        <f t="shared" si="20"/>
        <v>-25.542379615834534</v>
      </c>
      <c r="L99" s="6"/>
      <c r="M99" s="6"/>
      <c r="Q99" s="11"/>
      <c r="R99" s="11"/>
    </row>
    <row r="100" spans="1:18">
      <c r="A100" s="1">
        <v>43973</v>
      </c>
      <c r="B100">
        <v>94</v>
      </c>
      <c r="C100">
        <v>228658</v>
      </c>
      <c r="D100">
        <f t="shared" si="15"/>
        <v>652</v>
      </c>
      <c r="E100" s="3">
        <f t="shared" si="14"/>
        <v>2432.5319148936169</v>
      </c>
      <c r="F100" s="2">
        <f t="shared" si="17"/>
        <v>227299.22032102445</v>
      </c>
      <c r="G100" s="2">
        <f t="shared" si="18"/>
        <v>679.38983948777945</v>
      </c>
      <c r="H100" s="2">
        <f t="shared" si="19"/>
        <v>2471.9471580083587</v>
      </c>
      <c r="I100" s="4">
        <f t="shared" si="16"/>
        <v>0.27483995249929294</v>
      </c>
      <c r="J100" s="6">
        <f t="shared" si="21"/>
        <v>0.27988668851767878</v>
      </c>
      <c r="K100" s="5">
        <f t="shared" si="20"/>
        <v>-13.694919743889727</v>
      </c>
      <c r="L100" s="6"/>
      <c r="M100" s="6"/>
      <c r="Q100" s="11"/>
      <c r="R100" s="11"/>
    </row>
    <row r="101" spans="1:18">
      <c r="A101" s="1">
        <v>43974</v>
      </c>
      <c r="B101">
        <v>95</v>
      </c>
      <c r="C101">
        <v>229327</v>
      </c>
      <c r="D101">
        <f t="shared" si="15"/>
        <v>669</v>
      </c>
      <c r="E101" s="3">
        <f t="shared" si="14"/>
        <v>2413.9684210526316</v>
      </c>
      <c r="F101" s="2">
        <f t="shared" si="17"/>
        <v>227975.14688068297</v>
      </c>
      <c r="G101" s="2">
        <f t="shared" si="18"/>
        <v>675.92655965851964</v>
      </c>
      <c r="H101" s="2">
        <f t="shared" si="19"/>
        <v>2452.6209123564495</v>
      </c>
      <c r="I101" s="4">
        <f t="shared" si="16"/>
        <v>0.27559357267695206</v>
      </c>
      <c r="J101" s="6">
        <f t="shared" si="21"/>
        <v>0.28060029067891851</v>
      </c>
      <c r="K101" s="5">
        <f t="shared" si="20"/>
        <v>-3.4632798292598181</v>
      </c>
      <c r="L101" s="6"/>
      <c r="M101" s="6"/>
      <c r="Q101" s="11"/>
      <c r="R101" s="11"/>
    </row>
    <row r="102" spans="1:18">
      <c r="A102" s="1">
        <v>43975</v>
      </c>
      <c r="B102">
        <v>96</v>
      </c>
      <c r="C102">
        <v>229858</v>
      </c>
      <c r="D102">
        <f t="shared" si="15"/>
        <v>531</v>
      </c>
      <c r="E102" s="3">
        <f t="shared" si="14"/>
        <v>2394.3541666666665</v>
      </c>
      <c r="F102" s="2">
        <f t="shared" si="17"/>
        <v>228602.76458712199</v>
      </c>
      <c r="G102" s="2">
        <f t="shared" si="18"/>
        <v>627.61770643901309</v>
      </c>
      <c r="H102" s="2">
        <f t="shared" si="19"/>
        <v>2433.1986637931886</v>
      </c>
      <c r="I102" s="4">
        <f t="shared" si="16"/>
        <v>0.25793936014275154</v>
      </c>
      <c r="J102" s="6">
        <f t="shared" si="21"/>
        <v>0.26255098838329571</v>
      </c>
      <c r="K102" s="5">
        <f t="shared" si="20"/>
        <v>-48.308853219506545</v>
      </c>
      <c r="L102" s="6"/>
      <c r="M102" s="6"/>
      <c r="Q102" s="11"/>
      <c r="R102" s="11"/>
    </row>
    <row r="103" spans="1:18">
      <c r="A103" s="1">
        <v>43976</v>
      </c>
      <c r="B103">
        <v>97</v>
      </c>
      <c r="C103">
        <v>230158</v>
      </c>
      <c r="D103">
        <f t="shared" si="15"/>
        <v>300</v>
      </c>
      <c r="E103" s="3">
        <f t="shared" ref="E103:E109" si="22">C103/B103</f>
        <v>2372.7628865979382</v>
      </c>
      <c r="F103" s="2">
        <f t="shared" si="17"/>
        <v>229121.17639141466</v>
      </c>
      <c r="G103" s="2">
        <f t="shared" si="18"/>
        <v>518.41180429267536</v>
      </c>
      <c r="H103" s="2">
        <f t="shared" si="19"/>
        <v>2413.0534047281053</v>
      </c>
      <c r="I103" s="4">
        <f t="shared" si="16"/>
        <v>0.21483644053501097</v>
      </c>
      <c r="J103" s="6">
        <f t="shared" si="21"/>
        <v>0.21858913041469508</v>
      </c>
      <c r="K103" s="5">
        <f t="shared" si="20"/>
        <v>-109.20590214633773</v>
      </c>
      <c r="L103" s="6"/>
      <c r="M103" s="6"/>
      <c r="Q103" s="11"/>
      <c r="R103" s="11"/>
    </row>
    <row r="104" spans="1:18">
      <c r="A104" s="1">
        <v>43977</v>
      </c>
      <c r="B104">
        <v>98</v>
      </c>
      <c r="C104">
        <v>230555</v>
      </c>
      <c r="D104">
        <f t="shared" si="15"/>
        <v>397</v>
      </c>
      <c r="E104" s="3">
        <f t="shared" si="22"/>
        <v>2352.6020408163267</v>
      </c>
      <c r="F104" s="2">
        <f t="shared" si="17"/>
        <v>229599.11759427644</v>
      </c>
      <c r="G104" s="2">
        <f t="shared" si="18"/>
        <v>477.94120286178355</v>
      </c>
      <c r="H104" s="2">
        <f t="shared" si="19"/>
        <v>2392.9029500908459</v>
      </c>
      <c r="I104" s="4">
        <f t="shared" si="16"/>
        <v>0.19973279854230555</v>
      </c>
      <c r="J104" s="6">
        <f t="shared" si="21"/>
        <v>0.20317072468774272</v>
      </c>
      <c r="K104" s="5">
        <f t="shared" si="20"/>
        <v>-40.470601430891804</v>
      </c>
      <c r="L104" s="6"/>
      <c r="M104" s="6"/>
      <c r="Q104" s="13"/>
      <c r="R104" s="11"/>
    </row>
    <row r="105" spans="1:18">
      <c r="A105" s="1">
        <v>43978</v>
      </c>
      <c r="B105">
        <v>99</v>
      </c>
      <c r="C105">
        <v>231139</v>
      </c>
      <c r="D105">
        <f t="shared" si="15"/>
        <v>584</v>
      </c>
      <c r="E105" s="3">
        <f t="shared" si="22"/>
        <v>2334.7373737373737</v>
      </c>
      <c r="F105" s="2">
        <f t="shared" si="17"/>
        <v>230112.41172951763</v>
      </c>
      <c r="G105" s="2">
        <f t="shared" si="18"/>
        <v>513.294135241189</v>
      </c>
      <c r="H105" s="2">
        <f t="shared" si="19"/>
        <v>2373.5144246396885</v>
      </c>
      <c r="I105" s="4">
        <f t="shared" si="16"/>
        <v>0.21625911766645767</v>
      </c>
      <c r="J105" s="6">
        <f t="shared" si="21"/>
        <v>0.21996173293990104</v>
      </c>
      <c r="K105" s="5">
        <f t="shared" si="20"/>
        <v>35.352932379405445</v>
      </c>
      <c r="L105" s="6"/>
      <c r="M105" s="6"/>
      <c r="Q105" s="13"/>
      <c r="R105" s="11"/>
    </row>
    <row r="106" spans="1:18">
      <c r="A106" s="1">
        <v>43979</v>
      </c>
      <c r="B106">
        <v>100</v>
      </c>
      <c r="C106">
        <v>231732</v>
      </c>
      <c r="D106">
        <f t="shared" si="15"/>
        <v>593</v>
      </c>
      <c r="E106" s="3">
        <f t="shared" si="22"/>
        <v>2317.3200000000002</v>
      </c>
      <c r="F106" s="2">
        <f t="shared" si="17"/>
        <v>230652.27448634509</v>
      </c>
      <c r="G106" s="2">
        <f t="shared" si="18"/>
        <v>539.86275682745929</v>
      </c>
      <c r="H106" s="2">
        <f t="shared" si="19"/>
        <v>2354.7829497597922</v>
      </c>
      <c r="I106" s="4">
        <f t="shared" si="16"/>
        <v>0.22926221581591197</v>
      </c>
      <c r="J106" s="6">
        <f t="shared" si="21"/>
        <v>0.23316172402660035</v>
      </c>
      <c r="K106" s="5">
        <f t="shared" si="20"/>
        <v>26.568621586270297</v>
      </c>
      <c r="L106" s="6"/>
      <c r="M106" s="6"/>
      <c r="Q106" s="13"/>
      <c r="R106" s="11"/>
    </row>
    <row r="107" spans="1:18">
      <c r="A107" s="1">
        <v>43980</v>
      </c>
      <c r="B107">
        <v>101</v>
      </c>
      <c r="C107">
        <v>232248</v>
      </c>
      <c r="D107">
        <f t="shared" si="15"/>
        <v>516</v>
      </c>
      <c r="E107" s="3">
        <f t="shared" si="22"/>
        <v>2299.4851485148515</v>
      </c>
      <c r="F107" s="2">
        <f t="shared" si="17"/>
        <v>231184.18299089672</v>
      </c>
      <c r="G107" s="2">
        <f t="shared" si="18"/>
        <v>531.90850455163957</v>
      </c>
      <c r="H107" s="2">
        <f t="shared" si="19"/>
        <v>2336.350349344812</v>
      </c>
      <c r="I107" s="4">
        <f t="shared" ref="I107:I109" si="23">+G107/H107</f>
        <v>0.22766641343016208</v>
      </c>
      <c r="J107" s="6">
        <f t="shared" si="21"/>
        <v>0.2314966860756012</v>
      </c>
      <c r="K107" s="5">
        <f t="shared" si="20"/>
        <v>-7.9542522758197265</v>
      </c>
      <c r="L107" s="6"/>
      <c r="M107" s="6"/>
      <c r="Q107" s="13"/>
      <c r="R107" s="11"/>
    </row>
    <row r="108" spans="1:18">
      <c r="A108" s="1">
        <v>43981</v>
      </c>
      <c r="B108">
        <v>102</v>
      </c>
      <c r="C108">
        <v>232664</v>
      </c>
      <c r="D108">
        <f t="shared" si="15"/>
        <v>416</v>
      </c>
      <c r="E108" s="3">
        <f t="shared" si="22"/>
        <v>2281.0196078431372</v>
      </c>
      <c r="F108" s="2">
        <f t="shared" ref="F108:F132" si="24">((C108-F107)*$C$143)+F107</f>
        <v>231677.45532726447</v>
      </c>
      <c r="G108" s="2">
        <f t="shared" ref="G108:G132" si="25">((D108-G107)*$C$143)+G107</f>
        <v>493.27233636775969</v>
      </c>
      <c r="H108" s="2">
        <f t="shared" ref="H108:H132" si="26">((E108-H107)*$C$143)+H107</f>
        <v>2317.9067688442537</v>
      </c>
      <c r="I108" s="4">
        <f t="shared" si="23"/>
        <v>0.21280939466504659</v>
      </c>
      <c r="J108" s="6">
        <f t="shared" si="21"/>
        <v>0.21633740192101034</v>
      </c>
      <c r="K108" s="5">
        <f t="shared" si="20"/>
        <v>-38.636168183879875</v>
      </c>
      <c r="L108" s="6"/>
      <c r="M108" s="6"/>
      <c r="Q108" s="13"/>
      <c r="R108" s="11"/>
    </row>
    <row r="109" spans="1:18">
      <c r="A109" s="1">
        <v>43982</v>
      </c>
      <c r="B109">
        <v>103</v>
      </c>
      <c r="C109">
        <v>233019</v>
      </c>
      <c r="D109">
        <f t="shared" si="15"/>
        <v>355</v>
      </c>
      <c r="E109" s="3">
        <f t="shared" si="22"/>
        <v>2262.3203883495144</v>
      </c>
      <c r="F109" s="2">
        <f t="shared" si="24"/>
        <v>232124.63688484297</v>
      </c>
      <c r="G109" s="2">
        <f t="shared" si="25"/>
        <v>447.18155757850644</v>
      </c>
      <c r="H109" s="2">
        <f t="shared" si="26"/>
        <v>2299.3779753460071</v>
      </c>
      <c r="I109" s="4">
        <f t="shared" si="23"/>
        <v>0.19447936023272347</v>
      </c>
      <c r="J109" s="6">
        <f t="shared" si="21"/>
        <v>0.19765374249685089</v>
      </c>
      <c r="K109" s="5">
        <f t="shared" si="20"/>
        <v>-46.09077878925325</v>
      </c>
      <c r="L109" s="6"/>
      <c r="M109" s="6"/>
      <c r="Q109" s="13"/>
      <c r="R109" s="11"/>
    </row>
    <row r="110" spans="1:18">
      <c r="A110" s="1">
        <v>43983</v>
      </c>
      <c r="B110">
        <v>104</v>
      </c>
      <c r="C110">
        <v>233197</v>
      </c>
      <c r="D110">
        <f t="shared" ref="D110:D112" si="27">C110-C109</f>
        <v>178</v>
      </c>
      <c r="E110" s="3">
        <f t="shared" ref="E110:E112" si="28">C110/B110</f>
        <v>2242.2788461538462</v>
      </c>
      <c r="F110" s="2">
        <f t="shared" si="24"/>
        <v>232482.09125656198</v>
      </c>
      <c r="G110" s="2">
        <f t="shared" si="25"/>
        <v>357.45437171900431</v>
      </c>
      <c r="H110" s="2">
        <f t="shared" si="26"/>
        <v>2280.3449322819533</v>
      </c>
      <c r="I110" s="4">
        <f t="shared" ref="I110:I112" si="29">+G110/H110</f>
        <v>0.1567545184321294</v>
      </c>
      <c r="J110" s="6">
        <f t="shared" ref="J110:J112" si="30">((F110-F109)*(B110+B109))/((F110+F109)*(B110-B109))</f>
        <v>0.15925954245611995</v>
      </c>
      <c r="K110" s="5">
        <f t="shared" ref="K110:K112" si="31">+G110-G109</f>
        <v>-89.727185859502129</v>
      </c>
      <c r="L110" s="6"/>
      <c r="M110" s="6"/>
      <c r="O110" s="11"/>
      <c r="P110" s="11"/>
      <c r="Q110" s="13"/>
      <c r="R110" s="11"/>
    </row>
    <row r="111" spans="1:18">
      <c r="A111" s="1">
        <v>43984</v>
      </c>
      <c r="B111">
        <v>105</v>
      </c>
      <c r="C111">
        <v>233515</v>
      </c>
      <c r="D111">
        <f t="shared" si="27"/>
        <v>318</v>
      </c>
      <c r="E111" s="3">
        <f t="shared" si="28"/>
        <v>2223.9523809523807</v>
      </c>
      <c r="F111" s="2">
        <f t="shared" si="24"/>
        <v>232826.39417104132</v>
      </c>
      <c r="G111" s="2">
        <f t="shared" si="25"/>
        <v>344.30291447933621</v>
      </c>
      <c r="H111" s="2">
        <f t="shared" si="26"/>
        <v>2261.547415172096</v>
      </c>
      <c r="I111" s="4">
        <f t="shared" si="29"/>
        <v>0.15224218257353492</v>
      </c>
      <c r="J111" s="6">
        <f t="shared" si="30"/>
        <v>0.1546486070634491</v>
      </c>
      <c r="K111" s="5">
        <f t="shared" si="31"/>
        <v>-13.151457239668105</v>
      </c>
      <c r="L111" s="6"/>
      <c r="M111" s="6"/>
      <c r="O111" s="11"/>
      <c r="P111" s="11"/>
      <c r="Q111" s="13"/>
      <c r="R111" s="11"/>
    </row>
    <row r="112" spans="1:18">
      <c r="A112" s="1">
        <v>43985</v>
      </c>
      <c r="B112">
        <v>106</v>
      </c>
      <c r="C112">
        <v>233836</v>
      </c>
      <c r="D112">
        <f t="shared" si="27"/>
        <v>321</v>
      </c>
      <c r="E112" s="3">
        <f t="shared" si="28"/>
        <v>2206</v>
      </c>
      <c r="F112" s="2">
        <f t="shared" si="24"/>
        <v>233162.92944736089</v>
      </c>
      <c r="G112" s="2">
        <f t="shared" si="25"/>
        <v>336.53527631955745</v>
      </c>
      <c r="H112" s="2">
        <f t="shared" si="26"/>
        <v>2243.0316101147305</v>
      </c>
      <c r="I112" s="4">
        <f t="shared" si="29"/>
        <v>0.15003590444378256</v>
      </c>
      <c r="J112" s="6">
        <f t="shared" si="30"/>
        <v>0.15238319786394566</v>
      </c>
      <c r="K112" s="5">
        <f t="shared" si="31"/>
        <v>-7.7676381597787554</v>
      </c>
      <c r="L112" s="6"/>
      <c r="M112" s="6"/>
      <c r="O112" s="11"/>
      <c r="P112" s="11"/>
      <c r="Q112" s="13"/>
      <c r="R112" s="11"/>
    </row>
    <row r="113" spans="1:18">
      <c r="A113" s="1">
        <v>43986</v>
      </c>
      <c r="B113">
        <v>107</v>
      </c>
      <c r="C113">
        <v>234013</v>
      </c>
      <c r="D113">
        <f t="shared" ref="D113:D114" si="32">C113-C112</f>
        <v>177</v>
      </c>
      <c r="E113" s="3">
        <f t="shared" ref="E113:E114" si="33">C113/B113</f>
        <v>2187.0373831775701</v>
      </c>
      <c r="F113" s="2">
        <f t="shared" si="24"/>
        <v>233446.28629824059</v>
      </c>
      <c r="G113" s="2">
        <f t="shared" si="25"/>
        <v>283.35685087970495</v>
      </c>
      <c r="H113" s="2">
        <f t="shared" si="26"/>
        <v>2224.3668678023437</v>
      </c>
      <c r="I113" s="4">
        <f t="shared" ref="I113:I114" si="34">+G113/H113</f>
        <v>0.1273876422910665</v>
      </c>
      <c r="J113" s="6">
        <f t="shared" ref="J113:J114" si="35">((F113-F112)*(B113+B112))/((F113+F112)*(B113-B112))</f>
        <v>0.12934808658019045</v>
      </c>
      <c r="K113" s="5">
        <f t="shared" ref="K113:K114" si="36">+G113-G112</f>
        <v>-53.178425439852504</v>
      </c>
      <c r="L113" s="6"/>
      <c r="M113" s="6"/>
      <c r="O113" s="11"/>
      <c r="P113" s="11"/>
      <c r="Q113" s="13"/>
      <c r="R113" s="11"/>
    </row>
    <row r="114" spans="1:18">
      <c r="A114" s="1">
        <v>43987</v>
      </c>
      <c r="B114">
        <v>108</v>
      </c>
      <c r="C114">
        <v>234531</v>
      </c>
      <c r="D114">
        <f t="shared" si="32"/>
        <v>518</v>
      </c>
      <c r="E114" s="3">
        <f t="shared" si="33"/>
        <v>2171.5833333333335</v>
      </c>
      <c r="F114" s="2">
        <f t="shared" si="24"/>
        <v>233807.85753216039</v>
      </c>
      <c r="G114" s="2">
        <f t="shared" si="25"/>
        <v>361.57123391980326</v>
      </c>
      <c r="H114" s="2">
        <f t="shared" si="26"/>
        <v>2206.7723563126738</v>
      </c>
      <c r="I114" s="4">
        <f t="shared" si="34"/>
        <v>0.16384618598538075</v>
      </c>
      <c r="J114" s="6">
        <f t="shared" si="35"/>
        <v>0.16637159096222345</v>
      </c>
      <c r="K114" s="5">
        <f t="shared" si="36"/>
        <v>78.214383040098312</v>
      </c>
      <c r="L114" s="6"/>
      <c r="M114" s="6"/>
      <c r="O114" s="11"/>
      <c r="P114" s="11"/>
      <c r="Q114" s="11"/>
      <c r="R114" s="11"/>
    </row>
    <row r="115" spans="1:18">
      <c r="A115" s="1">
        <v>43988</v>
      </c>
      <c r="B115">
        <v>109</v>
      </c>
      <c r="C115">
        <v>234801</v>
      </c>
      <c r="D115">
        <f t="shared" ref="D115:D139" si="37">C115-C114</f>
        <v>270</v>
      </c>
      <c r="E115" s="3">
        <f t="shared" ref="E115:E139" si="38">C115/B115</f>
        <v>2154.1376146788989</v>
      </c>
      <c r="F115" s="2">
        <f t="shared" si="24"/>
        <v>234138.90502144027</v>
      </c>
      <c r="G115" s="2">
        <f t="shared" si="25"/>
        <v>331.04748927986884</v>
      </c>
      <c r="H115" s="2">
        <f t="shared" si="26"/>
        <v>2189.2274424347488</v>
      </c>
      <c r="I115" s="4">
        <f t="shared" ref="I115:I130" si="39">+G115/H115</f>
        <v>0.15121658118431699</v>
      </c>
      <c r="J115" s="6">
        <f t="shared" ref="J115:J130" si="40">((F115-F114)*(B115+B114))/((F115+F114)*(B115-B114))</f>
        <v>0.15351597857353622</v>
      </c>
      <c r="K115" s="5">
        <f t="shared" ref="K115:K130" si="41">+G115-G114</f>
        <v>-30.523744639934421</v>
      </c>
      <c r="L115" s="6"/>
      <c r="M115" s="6"/>
      <c r="O115" s="11"/>
      <c r="P115" s="11"/>
      <c r="Q115" s="11"/>
      <c r="R115" s="11"/>
    </row>
    <row r="116" spans="1:18">
      <c r="A116" s="1">
        <v>43989</v>
      </c>
      <c r="B116">
        <v>110</v>
      </c>
      <c r="C116">
        <v>234998</v>
      </c>
      <c r="D116">
        <f t="shared" si="37"/>
        <v>197</v>
      </c>
      <c r="E116" s="3">
        <f t="shared" si="38"/>
        <v>2136.3454545454547</v>
      </c>
      <c r="F116" s="2">
        <f t="shared" si="24"/>
        <v>234425.27001429352</v>
      </c>
      <c r="G116" s="2">
        <f t="shared" si="25"/>
        <v>286.36499285324589</v>
      </c>
      <c r="H116" s="2">
        <f t="shared" si="26"/>
        <v>2171.6001131383173</v>
      </c>
      <c r="I116" s="4">
        <f t="shared" si="39"/>
        <v>0.13186819761185298</v>
      </c>
      <c r="J116" s="6">
        <f t="shared" si="40"/>
        <v>0.13384278349935724</v>
      </c>
      <c r="K116" s="5">
        <f t="shared" si="41"/>
        <v>-44.682496426622947</v>
      </c>
      <c r="L116" s="6"/>
      <c r="M116" s="6"/>
      <c r="O116" s="11"/>
      <c r="P116" s="11"/>
      <c r="Q116" s="11"/>
      <c r="R116" s="11"/>
    </row>
    <row r="117" spans="1:18">
      <c r="A117" s="1">
        <v>43990</v>
      </c>
      <c r="B117">
        <v>111</v>
      </c>
      <c r="C117">
        <v>235278</v>
      </c>
      <c r="D117">
        <f t="shared" si="37"/>
        <v>280</v>
      </c>
      <c r="E117" s="3">
        <f t="shared" si="38"/>
        <v>2119.6216216216217</v>
      </c>
      <c r="F117" s="2">
        <f t="shared" si="24"/>
        <v>234709.51334286234</v>
      </c>
      <c r="G117" s="2">
        <f t="shared" si="25"/>
        <v>284.24332856883058</v>
      </c>
      <c r="H117" s="2">
        <f t="shared" si="26"/>
        <v>2154.2739492994187</v>
      </c>
      <c r="I117" s="4">
        <f t="shared" si="39"/>
        <v>0.13194391022611957</v>
      </c>
      <c r="J117" s="6">
        <f t="shared" si="40"/>
        <v>0.13390133889493508</v>
      </c>
      <c r="K117" s="5">
        <f t="shared" si="41"/>
        <v>-2.1216642844153171</v>
      </c>
      <c r="L117" s="6"/>
      <c r="M117" s="6"/>
      <c r="O117" s="11"/>
      <c r="P117" s="11"/>
      <c r="Q117" s="11"/>
      <c r="R117" s="11"/>
    </row>
    <row r="118" spans="1:18">
      <c r="A118" s="1">
        <v>43991</v>
      </c>
      <c r="B118">
        <v>112</v>
      </c>
      <c r="C118">
        <v>235561</v>
      </c>
      <c r="D118">
        <f t="shared" si="37"/>
        <v>283</v>
      </c>
      <c r="E118" s="3">
        <f t="shared" si="38"/>
        <v>2103.2232142857142</v>
      </c>
      <c r="F118" s="2">
        <f t="shared" si="24"/>
        <v>234993.34222857488</v>
      </c>
      <c r="G118" s="2">
        <f t="shared" si="25"/>
        <v>283.8288857125537</v>
      </c>
      <c r="H118" s="2">
        <f t="shared" si="26"/>
        <v>2137.2570376281838</v>
      </c>
      <c r="I118" s="4">
        <f t="shared" si="39"/>
        <v>0.13280053859480195</v>
      </c>
      <c r="J118" s="6">
        <f t="shared" si="40"/>
        <v>0.13475294170160954</v>
      </c>
      <c r="K118" s="5">
        <f t="shared" si="41"/>
        <v>-0.41444285627687805</v>
      </c>
      <c r="L118" s="6"/>
      <c r="M118" s="6"/>
      <c r="O118" s="11"/>
      <c r="P118" s="11"/>
      <c r="Q118" s="11"/>
      <c r="R118" s="11"/>
    </row>
    <row r="119" spans="1:18">
      <c r="A119" s="1">
        <v>43992</v>
      </c>
      <c r="B119">
        <v>113</v>
      </c>
      <c r="C119">
        <v>235763</v>
      </c>
      <c r="D119">
        <f t="shared" si="37"/>
        <v>202</v>
      </c>
      <c r="E119" s="3">
        <f t="shared" si="38"/>
        <v>2086.3982300884954</v>
      </c>
      <c r="F119" s="2">
        <f t="shared" si="24"/>
        <v>235249.89481904992</v>
      </c>
      <c r="G119" s="2">
        <f t="shared" si="25"/>
        <v>256.5525904750358</v>
      </c>
      <c r="H119" s="2">
        <f t="shared" si="26"/>
        <v>2120.3041017816208</v>
      </c>
      <c r="I119" s="4">
        <f t="shared" si="39"/>
        <v>0.12099801639748903</v>
      </c>
      <c r="J119" s="6">
        <f t="shared" si="40"/>
        <v>0.12275420103710648</v>
      </c>
      <c r="K119" s="5">
        <f t="shared" si="41"/>
        <v>-27.2762952375179</v>
      </c>
      <c r="L119" s="6"/>
      <c r="M119" s="6"/>
      <c r="O119" s="11"/>
      <c r="P119" s="11"/>
      <c r="Q119" s="11"/>
      <c r="R119" s="11"/>
    </row>
    <row r="120" spans="1:18">
      <c r="A120" s="1">
        <v>43993</v>
      </c>
      <c r="B120">
        <v>114</v>
      </c>
      <c r="C120">
        <v>236142</v>
      </c>
      <c r="D120">
        <f t="shared" si="37"/>
        <v>379</v>
      </c>
      <c r="E120" s="3">
        <f t="shared" si="38"/>
        <v>2071.4210526315787</v>
      </c>
      <c r="F120" s="2">
        <f t="shared" si="24"/>
        <v>235547.26321269994</v>
      </c>
      <c r="G120" s="2">
        <f t="shared" si="25"/>
        <v>297.36839365002385</v>
      </c>
      <c r="H120" s="2">
        <f t="shared" si="26"/>
        <v>2104.0097520649401</v>
      </c>
      <c r="I120" s="4">
        <f t="shared" si="39"/>
        <v>0.1413341327710945</v>
      </c>
      <c r="J120" s="6">
        <f t="shared" si="40"/>
        <v>0.14337942404062148</v>
      </c>
      <c r="K120" s="5">
        <f t="shared" si="41"/>
        <v>40.815803174988048</v>
      </c>
      <c r="L120" s="6"/>
      <c r="M120" s="6"/>
      <c r="O120" s="11"/>
      <c r="P120" s="11"/>
      <c r="Q120" s="11"/>
      <c r="R120" s="11"/>
    </row>
    <row r="121" spans="1:18">
      <c r="A121" s="1">
        <v>43994</v>
      </c>
      <c r="B121">
        <v>115</v>
      </c>
      <c r="C121">
        <v>236305</v>
      </c>
      <c r="D121">
        <f t="shared" si="37"/>
        <v>163</v>
      </c>
      <c r="E121" s="3">
        <f t="shared" si="38"/>
        <v>2054.8260869565215</v>
      </c>
      <c r="F121" s="2">
        <f t="shared" si="24"/>
        <v>235799.84214179995</v>
      </c>
      <c r="G121" s="2">
        <f t="shared" si="25"/>
        <v>252.5789291000159</v>
      </c>
      <c r="H121" s="2">
        <f t="shared" si="26"/>
        <v>2087.6151970288006</v>
      </c>
      <c r="I121" s="4">
        <f t="shared" si="39"/>
        <v>0.12098921748581778</v>
      </c>
      <c r="J121" s="6">
        <f t="shared" si="40"/>
        <v>0.12271333398854897</v>
      </c>
      <c r="K121" s="5">
        <f t="shared" si="41"/>
        <v>-44.789464550007949</v>
      </c>
      <c r="L121" s="6"/>
      <c r="M121" s="6"/>
      <c r="O121" s="11"/>
      <c r="P121" s="11"/>
      <c r="Q121" s="11"/>
      <c r="R121" s="11"/>
    </row>
    <row r="122" spans="1:18">
      <c r="A122" s="1">
        <v>43995</v>
      </c>
      <c r="B122">
        <v>116</v>
      </c>
      <c r="C122">
        <v>236651</v>
      </c>
      <c r="D122">
        <f t="shared" si="37"/>
        <v>346</v>
      </c>
      <c r="E122" s="3">
        <f t="shared" si="38"/>
        <v>2040.094827586207</v>
      </c>
      <c r="F122" s="2">
        <f t="shared" si="24"/>
        <v>236083.56142786663</v>
      </c>
      <c r="G122" s="2">
        <f t="shared" si="25"/>
        <v>283.71928606667728</v>
      </c>
      <c r="H122" s="2">
        <f t="shared" si="26"/>
        <v>2071.7750738812692</v>
      </c>
      <c r="I122" s="4">
        <f t="shared" si="39"/>
        <v>0.13694502344559864</v>
      </c>
      <c r="J122" s="6">
        <f t="shared" si="40"/>
        <v>0.13888845122676169</v>
      </c>
      <c r="K122" s="5">
        <f t="shared" si="41"/>
        <v>31.140356966661386</v>
      </c>
      <c r="L122" s="6"/>
      <c r="M122" s="6"/>
      <c r="O122" s="11"/>
      <c r="P122" s="11"/>
      <c r="Q122" s="11"/>
      <c r="R122" s="11"/>
    </row>
    <row r="123" spans="1:18">
      <c r="A123" s="1">
        <v>43996</v>
      </c>
      <c r="B123">
        <v>117</v>
      </c>
      <c r="C123">
        <v>236989</v>
      </c>
      <c r="D123">
        <f t="shared" si="37"/>
        <v>338</v>
      </c>
      <c r="E123" s="3">
        <f t="shared" si="38"/>
        <v>2025.5470085470085</v>
      </c>
      <c r="F123" s="2">
        <f t="shared" si="24"/>
        <v>236385.37428524441</v>
      </c>
      <c r="G123" s="2">
        <f t="shared" si="25"/>
        <v>301.81285737778484</v>
      </c>
      <c r="H123" s="2">
        <f t="shared" si="26"/>
        <v>2056.3657187698491</v>
      </c>
      <c r="I123" s="4">
        <f t="shared" si="39"/>
        <v>0.1467700295832271</v>
      </c>
      <c r="J123" s="6">
        <f t="shared" si="40"/>
        <v>0.1488402526673695</v>
      </c>
      <c r="K123" s="5">
        <f t="shared" si="41"/>
        <v>18.093571311107553</v>
      </c>
      <c r="L123" s="6"/>
      <c r="M123" s="6"/>
      <c r="O123" s="11"/>
      <c r="P123" s="11"/>
      <c r="Q123" s="11"/>
      <c r="R123" s="11"/>
    </row>
    <row r="124" spans="1:18">
      <c r="A124" s="1">
        <v>43997</v>
      </c>
      <c r="B124">
        <v>118</v>
      </c>
      <c r="C124">
        <v>237290</v>
      </c>
      <c r="D124">
        <f t="shared" si="37"/>
        <v>301</v>
      </c>
      <c r="E124" s="3">
        <f t="shared" si="38"/>
        <v>2010.9322033898304</v>
      </c>
      <c r="F124" s="2">
        <f t="shared" si="24"/>
        <v>236686.91619016294</v>
      </c>
      <c r="G124" s="2">
        <f t="shared" si="25"/>
        <v>301.54190491852324</v>
      </c>
      <c r="H124" s="2">
        <f t="shared" si="26"/>
        <v>2041.2212136431763</v>
      </c>
      <c r="I124" s="4">
        <f t="shared" si="39"/>
        <v>0.14772622531211627</v>
      </c>
      <c r="J124" s="6">
        <f t="shared" si="40"/>
        <v>0.14979179521303662</v>
      </c>
      <c r="K124" s="5">
        <f t="shared" si="41"/>
        <v>-0.2709524592615935</v>
      </c>
      <c r="L124" s="6"/>
      <c r="M124" s="6"/>
      <c r="O124" s="11"/>
      <c r="P124" s="11"/>
      <c r="Q124" s="11"/>
      <c r="R124" s="11"/>
    </row>
    <row r="125" spans="1:18">
      <c r="A125" s="1">
        <v>43998</v>
      </c>
      <c r="B125">
        <v>119</v>
      </c>
      <c r="C125">
        <v>237500</v>
      </c>
      <c r="D125">
        <f t="shared" si="37"/>
        <v>210</v>
      </c>
      <c r="E125" s="3">
        <f t="shared" si="38"/>
        <v>1995.7983193277312</v>
      </c>
      <c r="F125" s="2">
        <f t="shared" si="24"/>
        <v>236957.94412677528</v>
      </c>
      <c r="G125" s="2">
        <f t="shared" si="25"/>
        <v>271.02793661234881</v>
      </c>
      <c r="H125" s="2">
        <f t="shared" si="26"/>
        <v>2026.0802488713612</v>
      </c>
      <c r="I125" s="4">
        <f t="shared" si="39"/>
        <v>0.13376959612696801</v>
      </c>
      <c r="J125" s="6">
        <f t="shared" si="40"/>
        <v>0.13561557689899467</v>
      </c>
      <c r="K125" s="5">
        <f t="shared" si="41"/>
        <v>-30.513968306174434</v>
      </c>
      <c r="L125" s="6"/>
      <c r="M125" s="6"/>
      <c r="O125" s="11"/>
      <c r="P125" s="11"/>
      <c r="Q125" s="11"/>
      <c r="R125" s="11"/>
    </row>
    <row r="126" spans="1:18">
      <c r="A126" s="1">
        <v>43999</v>
      </c>
      <c r="B126">
        <v>120</v>
      </c>
      <c r="C126">
        <v>237828</v>
      </c>
      <c r="D126">
        <f t="shared" si="37"/>
        <v>328</v>
      </c>
      <c r="E126" s="3">
        <f t="shared" si="38"/>
        <v>1981.9</v>
      </c>
      <c r="F126" s="2">
        <f t="shared" si="24"/>
        <v>237247.96275118351</v>
      </c>
      <c r="G126" s="2">
        <f t="shared" si="25"/>
        <v>290.01862440823254</v>
      </c>
      <c r="H126" s="2">
        <f t="shared" si="26"/>
        <v>2011.3534992475741</v>
      </c>
      <c r="I126" s="4">
        <f t="shared" si="39"/>
        <v>0.14419077726353197</v>
      </c>
      <c r="J126" s="6">
        <f t="shared" si="40"/>
        <v>0.1461695230451977</v>
      </c>
      <c r="K126" s="5">
        <f t="shared" si="41"/>
        <v>18.99068779588373</v>
      </c>
      <c r="L126" s="6"/>
      <c r="M126" s="6"/>
      <c r="O126" s="11"/>
      <c r="P126" s="11"/>
      <c r="Q126" s="11"/>
      <c r="R126" s="11"/>
    </row>
    <row r="127" spans="1:18">
      <c r="A127" s="1">
        <v>44000</v>
      </c>
      <c r="B127">
        <v>121</v>
      </c>
      <c r="C127">
        <v>238159</v>
      </c>
      <c r="D127">
        <f t="shared" si="37"/>
        <v>331</v>
      </c>
      <c r="E127" s="3">
        <f t="shared" si="38"/>
        <v>1968.2561983471073</v>
      </c>
      <c r="F127" s="2">
        <f t="shared" si="24"/>
        <v>237551.64183412233</v>
      </c>
      <c r="G127" s="2">
        <f t="shared" si="25"/>
        <v>303.67908293882169</v>
      </c>
      <c r="H127" s="2">
        <f t="shared" si="26"/>
        <v>1996.9877322807517</v>
      </c>
      <c r="I127" s="4">
        <f t="shared" si="39"/>
        <v>0.1520685771023696</v>
      </c>
      <c r="J127" s="6">
        <f t="shared" si="40"/>
        <v>0.15414220711530982</v>
      </c>
      <c r="K127" s="5">
        <f t="shared" si="41"/>
        <v>13.660458530589153</v>
      </c>
      <c r="L127" s="6"/>
      <c r="M127" s="6"/>
      <c r="O127" s="11"/>
      <c r="P127" s="11"/>
      <c r="Q127" s="11"/>
      <c r="R127" s="11"/>
    </row>
    <row r="128" spans="1:18">
      <c r="A128" s="1">
        <v>44001</v>
      </c>
      <c r="B128">
        <v>122</v>
      </c>
      <c r="C128">
        <v>238011</v>
      </c>
      <c r="D128">
        <f t="shared" si="37"/>
        <v>-148</v>
      </c>
      <c r="E128" s="3">
        <f t="shared" si="38"/>
        <v>1950.9098360655737</v>
      </c>
      <c r="F128" s="2">
        <f t="shared" si="24"/>
        <v>237704.76122274823</v>
      </c>
      <c r="G128" s="2">
        <f t="shared" si="25"/>
        <v>153.11938862588113</v>
      </c>
      <c r="H128" s="2">
        <f t="shared" si="26"/>
        <v>1981.6284335423591</v>
      </c>
      <c r="I128" s="4">
        <f t="shared" si="39"/>
        <v>7.7269474960129078E-2</v>
      </c>
      <c r="J128" s="6">
        <f t="shared" si="40"/>
        <v>7.8290394820079906E-2</v>
      </c>
      <c r="K128" s="5">
        <f t="shared" si="41"/>
        <v>-150.55969431294056</v>
      </c>
      <c r="L128" s="6"/>
      <c r="M128" s="6"/>
    </row>
    <row r="129" spans="1:14">
      <c r="A129" s="1">
        <v>44002</v>
      </c>
      <c r="B129">
        <v>123</v>
      </c>
      <c r="C129">
        <v>238275</v>
      </c>
      <c r="D129">
        <f t="shared" si="37"/>
        <v>264</v>
      </c>
      <c r="E129" s="3">
        <f t="shared" si="38"/>
        <v>1937.1951219512196</v>
      </c>
      <c r="F129" s="2">
        <f t="shared" si="24"/>
        <v>237894.84081516549</v>
      </c>
      <c r="G129" s="2">
        <f t="shared" si="25"/>
        <v>190.07959241725408</v>
      </c>
      <c r="H129" s="2">
        <f t="shared" si="26"/>
        <v>1966.8173296786458</v>
      </c>
      <c r="I129" s="4">
        <f t="shared" si="39"/>
        <v>9.6643236537025418E-2</v>
      </c>
      <c r="J129" s="6">
        <f t="shared" si="40"/>
        <v>9.7917449767999071E-2</v>
      </c>
      <c r="K129" s="5">
        <f t="shared" si="41"/>
        <v>36.960203791372948</v>
      </c>
      <c r="L129" s="6"/>
      <c r="M129" s="6"/>
    </row>
    <row r="130" spans="1:14">
      <c r="A130" s="1">
        <v>44003</v>
      </c>
      <c r="B130">
        <v>124</v>
      </c>
      <c r="C130">
        <v>238499</v>
      </c>
      <c r="D130">
        <f t="shared" si="37"/>
        <v>224</v>
      </c>
      <c r="E130" s="3">
        <f t="shared" si="38"/>
        <v>1923.3790322580646</v>
      </c>
      <c r="F130" s="2">
        <f t="shared" si="24"/>
        <v>238096.22721011032</v>
      </c>
      <c r="G130" s="2">
        <f t="shared" si="25"/>
        <v>201.38639494483604</v>
      </c>
      <c r="H130" s="2">
        <f t="shared" si="26"/>
        <v>1952.3378972051187</v>
      </c>
      <c r="I130" s="4">
        <f t="shared" si="39"/>
        <v>0.10315140388000048</v>
      </c>
      <c r="J130" s="6">
        <f t="shared" si="40"/>
        <v>0.10450288438759331</v>
      </c>
      <c r="K130" s="5">
        <f t="shared" si="41"/>
        <v>11.306802527581965</v>
      </c>
      <c r="L130" s="6"/>
      <c r="M130" s="6"/>
    </row>
    <row r="131" spans="1:14">
      <c r="A131" s="1">
        <v>44004</v>
      </c>
      <c r="B131">
        <v>125</v>
      </c>
      <c r="C131">
        <v>238720</v>
      </c>
      <c r="D131">
        <f t="shared" si="37"/>
        <v>221</v>
      </c>
      <c r="E131" s="3">
        <f t="shared" si="38"/>
        <v>1909.76</v>
      </c>
      <c r="F131" s="2">
        <f t="shared" si="24"/>
        <v>238304.15147340688</v>
      </c>
      <c r="G131" s="2">
        <f t="shared" si="25"/>
        <v>207.92426329655737</v>
      </c>
      <c r="H131" s="2">
        <f t="shared" si="26"/>
        <v>1938.1452648034124</v>
      </c>
      <c r="I131" s="4">
        <f t="shared" ref="I131:I133" si="42">+G131/H131</f>
        <v>0.10728002027115717</v>
      </c>
      <c r="J131" s="6">
        <f t="shared" ref="J131:J133" si="43">((F131-F130)*(B131+B130))/((F131+F130)*(B131-B130))</f>
        <v>0.10867569354985297</v>
      </c>
      <c r="K131" s="5">
        <f t="shared" ref="K131:K133" si="44">+G131-G130</f>
        <v>6.537868351721329</v>
      </c>
      <c r="L131" s="6"/>
      <c r="M131" s="6"/>
    </row>
    <row r="132" spans="1:14">
      <c r="A132" s="1">
        <v>44005</v>
      </c>
      <c r="B132">
        <v>126</v>
      </c>
      <c r="C132">
        <v>238833</v>
      </c>
      <c r="D132">
        <f t="shared" si="37"/>
        <v>113</v>
      </c>
      <c r="E132" s="3">
        <f t="shared" si="38"/>
        <v>1895.5</v>
      </c>
      <c r="F132" s="2">
        <f t="shared" si="24"/>
        <v>238480.43431560459</v>
      </c>
      <c r="G132" s="2">
        <f t="shared" si="25"/>
        <v>176.28284219770492</v>
      </c>
      <c r="H132" s="2">
        <f t="shared" si="26"/>
        <v>1923.9301765356083</v>
      </c>
      <c r="I132" s="4">
        <f t="shared" si="42"/>
        <v>9.1626424049928226E-2</v>
      </c>
      <c r="J132" s="6">
        <f t="shared" si="43"/>
        <v>9.2802902422704198E-2</v>
      </c>
      <c r="K132" s="5">
        <f t="shared" si="44"/>
        <v>-31.641421098852447</v>
      </c>
      <c r="L132" s="6"/>
      <c r="M132" s="6"/>
    </row>
    <row r="133" spans="1:14">
      <c r="A133" s="1">
        <v>44006</v>
      </c>
      <c r="B133">
        <v>127</v>
      </c>
      <c r="C133">
        <v>239410</v>
      </c>
      <c r="D133">
        <f t="shared" si="37"/>
        <v>577</v>
      </c>
      <c r="E133" s="3">
        <f t="shared" si="38"/>
        <v>1885.1181102362204</v>
      </c>
      <c r="F133" s="2">
        <f t="shared" ref="F133:F137" si="45">((C133-F132)*$C$143)+F132</f>
        <v>238790.28954373641</v>
      </c>
      <c r="G133" s="2">
        <f t="shared" ref="G133:G137" si="46">((D133-G132)*$C$143)+G132</f>
        <v>309.8552281318033</v>
      </c>
      <c r="H133" s="2">
        <f t="shared" ref="H133:H137" si="47">((E133-H132)*$C$143)+H132</f>
        <v>1910.992821102479</v>
      </c>
      <c r="I133" s="4">
        <f t="shared" si="42"/>
        <v>0.16214358563264691</v>
      </c>
      <c r="J133" s="6">
        <f t="shared" si="43"/>
        <v>0.16425347040656124</v>
      </c>
      <c r="K133" s="5">
        <f t="shared" si="44"/>
        <v>133.57238593409838</v>
      </c>
      <c r="L133" s="6"/>
      <c r="M133" s="6"/>
    </row>
    <row r="134" spans="1:14">
      <c r="A134" s="1">
        <v>44007</v>
      </c>
      <c r="B134">
        <v>128</v>
      </c>
      <c r="C134">
        <v>239706</v>
      </c>
      <c r="D134">
        <f t="shared" si="37"/>
        <v>296</v>
      </c>
      <c r="E134" s="3">
        <f t="shared" si="38"/>
        <v>1872.703125</v>
      </c>
      <c r="F134" s="2">
        <f t="shared" si="45"/>
        <v>239095.52636249093</v>
      </c>
      <c r="G134" s="2">
        <f t="shared" si="46"/>
        <v>305.23681875453553</v>
      </c>
      <c r="H134" s="2">
        <f t="shared" si="47"/>
        <v>1898.2295890683192</v>
      </c>
      <c r="I134" s="4">
        <f t="shared" ref="I134:I137" si="48">+G134/H134</f>
        <v>0.16080079064848554</v>
      </c>
      <c r="J134" s="6">
        <f t="shared" ref="J134:J137" si="49">((F134-F133)*(B134+B133))/((F134+F133)*(B134-B133))</f>
        <v>0.16287444864795109</v>
      </c>
      <c r="K134" s="5">
        <f t="shared" ref="K134:K137" si="50">+G134-G133</f>
        <v>-4.618409377267767</v>
      </c>
      <c r="L134" s="6"/>
      <c r="M134" s="6"/>
    </row>
    <row r="135" spans="1:14">
      <c r="A135" s="1">
        <v>44008</v>
      </c>
      <c r="B135">
        <v>129</v>
      </c>
      <c r="C135">
        <v>239961</v>
      </c>
      <c r="D135">
        <f t="shared" si="37"/>
        <v>255</v>
      </c>
      <c r="E135" s="3">
        <f t="shared" si="38"/>
        <v>1860.1627906976744</v>
      </c>
      <c r="F135" s="2">
        <f t="shared" si="45"/>
        <v>239384.01757499395</v>
      </c>
      <c r="G135" s="2">
        <f t="shared" si="46"/>
        <v>288.49121250302369</v>
      </c>
      <c r="H135" s="2">
        <f t="shared" si="47"/>
        <v>1885.5406562781043</v>
      </c>
      <c r="I135" s="4">
        <f t="shared" si="48"/>
        <v>0.15300185203774955</v>
      </c>
      <c r="J135" s="6">
        <f t="shared" si="49"/>
        <v>0.15495383774016505</v>
      </c>
      <c r="K135" s="5">
        <f t="shared" si="50"/>
        <v>-16.745606251511845</v>
      </c>
      <c r="L135" s="6"/>
      <c r="M135" s="6"/>
    </row>
    <row r="136" spans="1:14">
      <c r="A136" s="1">
        <v>44009</v>
      </c>
      <c r="B136">
        <v>130</v>
      </c>
      <c r="C136">
        <v>240136</v>
      </c>
      <c r="D136">
        <f t="shared" si="37"/>
        <v>175</v>
      </c>
      <c r="E136" s="3">
        <f t="shared" si="38"/>
        <v>1847.2</v>
      </c>
      <c r="F136" s="2">
        <f t="shared" si="45"/>
        <v>239634.6783833293</v>
      </c>
      <c r="G136" s="2">
        <f t="shared" si="46"/>
        <v>250.66080833534915</v>
      </c>
      <c r="H136" s="2">
        <f t="shared" si="47"/>
        <v>1872.7604375187361</v>
      </c>
      <c r="I136" s="4">
        <f t="shared" si="48"/>
        <v>0.13384563413110942</v>
      </c>
      <c r="J136" s="6">
        <f t="shared" si="49"/>
        <v>0.13552946869636154</v>
      </c>
      <c r="K136" s="5">
        <f t="shared" si="50"/>
        <v>-37.830404167674544</v>
      </c>
      <c r="L136" s="6"/>
      <c r="M136" s="6"/>
    </row>
    <row r="137" spans="1:14">
      <c r="A137" s="1">
        <v>44010</v>
      </c>
      <c r="B137">
        <v>131</v>
      </c>
      <c r="C137">
        <v>240310</v>
      </c>
      <c r="D137">
        <f t="shared" si="37"/>
        <v>174</v>
      </c>
      <c r="E137" s="3">
        <f t="shared" si="38"/>
        <v>1834.4274809160306</v>
      </c>
      <c r="F137" s="2">
        <f t="shared" si="45"/>
        <v>239859.78558888621</v>
      </c>
      <c r="G137" s="2">
        <f t="shared" si="46"/>
        <v>225.10720555689943</v>
      </c>
      <c r="H137" s="2">
        <f t="shared" si="47"/>
        <v>1859.9827853178342</v>
      </c>
      <c r="I137" s="4">
        <f t="shared" si="48"/>
        <v>0.12102649945678561</v>
      </c>
      <c r="J137" s="6">
        <f t="shared" si="49"/>
        <v>0.12253109277557331</v>
      </c>
      <c r="K137" s="5">
        <f t="shared" si="50"/>
        <v>-25.553602778449715</v>
      </c>
      <c r="L137" s="6"/>
      <c r="M137" s="6"/>
    </row>
    <row r="138" spans="1:14">
      <c r="A138" s="1">
        <v>44011</v>
      </c>
      <c r="B138">
        <v>132</v>
      </c>
      <c r="C138">
        <v>240436</v>
      </c>
      <c r="D138">
        <f t="shared" si="37"/>
        <v>126</v>
      </c>
      <c r="E138" s="3">
        <f t="shared" si="38"/>
        <v>1821.4848484848485</v>
      </c>
      <c r="F138" s="2">
        <f t="shared" ref="F138:F139" si="51">((C138-F137)*$C$143)+F137</f>
        <v>240051.85705925748</v>
      </c>
      <c r="G138" s="2">
        <f t="shared" ref="G138:G139" si="52">((D138-G137)*$C$143)+G137</f>
        <v>192.07147037126629</v>
      </c>
      <c r="H138" s="2">
        <f t="shared" ref="H138:H139" si="53">((E138-H137)*$C$143)+H137</f>
        <v>1847.1501397068389</v>
      </c>
      <c r="I138" s="4">
        <f t="shared" ref="I138:I139" si="54">+G138/H138</f>
        <v>0.10398259797211175</v>
      </c>
      <c r="J138" s="6">
        <f t="shared" ref="J138:J139" si="55">((F138-F137)*(B138+B137))/((F138+F137)*(B138-B137))</f>
        <v>0.10525853556897483</v>
      </c>
      <c r="K138" s="5">
        <f t="shared" ref="K138:K139" si="56">+G138-G137</f>
        <v>-33.035735185633143</v>
      </c>
      <c r="L138" s="6"/>
      <c r="M138" s="6"/>
    </row>
    <row r="139" spans="1:14">
      <c r="A139" s="1">
        <v>44012</v>
      </c>
      <c r="B139">
        <v>133</v>
      </c>
      <c r="C139">
        <v>240578</v>
      </c>
      <c r="D139">
        <f t="shared" si="37"/>
        <v>142</v>
      </c>
      <c r="E139" s="3">
        <f t="shared" si="38"/>
        <v>1808.8571428571429</v>
      </c>
      <c r="F139" s="2">
        <f t="shared" si="51"/>
        <v>240227.238039505</v>
      </c>
      <c r="G139" s="2">
        <f t="shared" si="52"/>
        <v>175.38098024751085</v>
      </c>
      <c r="H139" s="2">
        <f t="shared" si="53"/>
        <v>1834.3858074236068</v>
      </c>
      <c r="I139" s="4">
        <f t="shared" si="54"/>
        <v>9.5607466835906929E-2</v>
      </c>
      <c r="J139" s="6">
        <f t="shared" si="55"/>
        <v>9.6768650228331157E-2</v>
      </c>
      <c r="K139" s="5">
        <f t="shared" si="56"/>
        <v>-16.690490123755438</v>
      </c>
      <c r="L139" s="6"/>
      <c r="M139" s="6"/>
    </row>
    <row r="140" spans="1:14">
      <c r="A140" s="1"/>
    </row>
    <row r="141" spans="1:14">
      <c r="A141" s="1"/>
    </row>
    <row r="142" spans="1:14">
      <c r="A142" s="1"/>
    </row>
    <row r="143" spans="1:14">
      <c r="A143" s="17" t="s">
        <v>28</v>
      </c>
      <c r="B143" s="17"/>
      <c r="C143" s="18">
        <f>2/6</f>
        <v>0.33333333333333331</v>
      </c>
      <c r="D143" s="17"/>
      <c r="E143" s="17"/>
      <c r="F143" s="17"/>
      <c r="G143" s="17"/>
      <c r="H143" s="17"/>
      <c r="I143" s="17"/>
      <c r="J143" s="17"/>
      <c r="K143" s="17"/>
      <c r="L143" s="26"/>
      <c r="M143" s="26"/>
      <c r="N143" s="26"/>
    </row>
    <row r="144" spans="1:14">
      <c r="A144" s="17" t="s">
        <v>26</v>
      </c>
      <c r="B144" s="17"/>
      <c r="C144" s="17"/>
      <c r="D144" s="23">
        <f>AVERAGE(D7:D139)</f>
        <v>1808.8571428571429</v>
      </c>
      <c r="E144" s="23">
        <f>AVERAGE(E7:E139)</f>
        <v>1968.7108578471436</v>
      </c>
      <c r="F144" s="23"/>
      <c r="G144" s="23">
        <f>AVERAGE(G11:G139)</f>
        <v>1861.7553336395729</v>
      </c>
      <c r="H144" s="23">
        <f t="shared" ref="H144:I144" si="57">AVERAGE(H11:H139)</f>
        <v>2001.1259365283427</v>
      </c>
      <c r="I144" s="24">
        <f t="shared" si="57"/>
        <v>1.3005345099715644</v>
      </c>
      <c r="J144" s="24">
        <f>AVERAGE(J12:J139)</f>
        <v>1.4452268969608542</v>
      </c>
      <c r="K144" s="24"/>
      <c r="L144" s="27"/>
      <c r="M144" s="27"/>
      <c r="N144" s="28"/>
    </row>
    <row r="145" spans="1:14">
      <c r="A145" s="17" t="s">
        <v>27</v>
      </c>
      <c r="B145" s="17"/>
      <c r="C145" s="17"/>
      <c r="D145" s="23">
        <f>STDEV(D7:D139)</f>
        <v>1812.5197685143771</v>
      </c>
      <c r="E145" s="23">
        <f>STDEV(E7:E139)</f>
        <v>938.24313880088084</v>
      </c>
      <c r="F145" s="23"/>
      <c r="G145" s="23">
        <f>STDEV(G11:G139)</f>
        <v>1761.6970305783623</v>
      </c>
      <c r="H145" s="23">
        <f t="shared" ref="H145:I145" si="58">STDEV(H11:H139)</f>
        <v>913.74897958343274</v>
      </c>
      <c r="I145" s="24">
        <f t="shared" si="58"/>
        <v>1.2338693775331784</v>
      </c>
      <c r="J145" s="24">
        <f>STDEV(J12:J139)</f>
        <v>1.4358948392075894</v>
      </c>
      <c r="K145" s="24"/>
      <c r="L145" s="27"/>
      <c r="M145" s="27"/>
      <c r="N145" s="28"/>
    </row>
    <row r="146" spans="1:14">
      <c r="A146" s="17" t="s">
        <v>29</v>
      </c>
      <c r="B146" s="17"/>
      <c r="C146" s="17"/>
      <c r="D146" s="22">
        <f>+D145/D144</f>
        <v>1.0020248285895308</v>
      </c>
      <c r="E146" s="22">
        <f>+E145/E144</f>
        <v>0.47657741870072456</v>
      </c>
      <c r="F146" s="17"/>
      <c r="G146" s="22">
        <f>+G145/G144</f>
        <v>0.94625593317592105</v>
      </c>
      <c r="H146" s="22">
        <f>+H145/H144</f>
        <v>0.45661742867050736</v>
      </c>
      <c r="I146" s="22">
        <f>+I145/I144</f>
        <v>0.94874020494862255</v>
      </c>
      <c r="J146" s="22">
        <f>+J145/J144</f>
        <v>0.99354284246100799</v>
      </c>
      <c r="K146" s="17"/>
      <c r="L146" s="29"/>
      <c r="M146" s="29"/>
      <c r="N146" s="26"/>
    </row>
    <row r="147" spans="1:14">
      <c r="A147" s="17"/>
      <c r="B147" s="17"/>
      <c r="C147" s="17"/>
      <c r="D147" s="17"/>
      <c r="E147" s="17"/>
      <c r="F147" s="17"/>
      <c r="G147" s="17"/>
      <c r="H147" s="25"/>
      <c r="I147" s="17"/>
      <c r="J147" s="17"/>
      <c r="K147" s="17"/>
      <c r="L147" s="26"/>
      <c r="M147" s="26"/>
      <c r="N147" s="26"/>
    </row>
  </sheetData>
  <phoneticPr fontId="5" type="noConversion"/>
  <pageMargins left="0.75" right="0.75" top="1" bottom="1" header="0.5" footer="0.5"/>
  <pageSetup paperSize="9" scale="48" orientation="portrait" horizontalDpi="4294967292" verticalDpi="4294967292"/>
  <colBreaks count="1" manualBreakCount="1">
    <brk id="7" max="1048575" man="1"/>
  </colBreaks>
  <ignoredErrors>
    <ignoredError sqref="F11" formulaRang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ridzki wibowo</dc:creator>
  <cp:lastModifiedBy>Microsoft Office User</cp:lastModifiedBy>
  <cp:lastPrinted>2020-06-04T06:38:51Z</cp:lastPrinted>
  <dcterms:created xsi:type="dcterms:W3CDTF">2020-06-02T10:21:33Z</dcterms:created>
  <dcterms:modified xsi:type="dcterms:W3CDTF">2020-07-15T08:28:17Z</dcterms:modified>
</cp:coreProperties>
</file>