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radjadhwibowo/Documents/Papa's Files/BMC Medicine/"/>
    </mc:Choice>
  </mc:AlternateContent>
  <xr:revisionPtr revIDLastSave="0" documentId="13_ncr:1_{A30C7EB5-A854-B741-8640-6E11520DF412}" xr6:coauthVersionLast="45" xr6:coauthVersionMax="45" xr10:uidLastSave="{00000000-0000-0000-0000-000000000000}"/>
  <bookViews>
    <workbookView xWindow="0" yWindow="460" windowWidth="27320" windowHeight="14820" tabRatio="500" xr2:uid="{00000000-000D-0000-FFFF-FFFF00000000}"/>
  </bookViews>
  <sheets>
    <sheet name="FranceCovi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8" i="1" l="1"/>
  <c r="T50" i="1"/>
  <c r="S50" i="1"/>
  <c r="S48" i="1"/>
  <c r="U50" i="1"/>
  <c r="U48" i="1"/>
  <c r="U49" i="1" s="1"/>
  <c r="T34" i="1"/>
  <c r="T36" i="1"/>
  <c r="S36" i="1"/>
  <c r="S34" i="1"/>
  <c r="U36" i="1"/>
  <c r="U34" i="1"/>
  <c r="U35" i="1" s="1"/>
  <c r="O48" i="1"/>
  <c r="O50" i="1"/>
  <c r="N50" i="1"/>
  <c r="N48" i="1"/>
  <c r="T49" i="1" l="1"/>
  <c r="S49" i="1"/>
  <c r="T35" i="1"/>
  <c r="S35" i="1"/>
  <c r="F11" i="1"/>
  <c r="C140" i="1"/>
  <c r="F12" i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7" i="1"/>
  <c r="D8" i="1"/>
  <c r="D9" i="1"/>
  <c r="D10" i="1"/>
  <c r="D11" i="1"/>
  <c r="G11" i="1"/>
  <c r="G12" i="1" s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E7" i="1"/>
  <c r="E8" i="1"/>
  <c r="E9" i="1"/>
  <c r="H11" i="1" s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D142" i="1"/>
  <c r="K12" i="1"/>
  <c r="E141" i="1" l="1"/>
  <c r="I11" i="1"/>
  <c r="H12" i="1"/>
  <c r="E142" i="1"/>
  <c r="E143" i="1" s="1"/>
  <c r="D141" i="1"/>
  <c r="D143" i="1" s="1"/>
  <c r="J45" i="1"/>
  <c r="F46" i="1"/>
  <c r="G13" i="1"/>
  <c r="J46" i="1" l="1"/>
  <c r="F47" i="1"/>
  <c r="H13" i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I12" i="1"/>
  <c r="I13" i="1"/>
  <c r="K13" i="1"/>
  <c r="G14" i="1"/>
  <c r="J47" i="1" l="1"/>
  <c r="F48" i="1"/>
  <c r="H142" i="1"/>
  <c r="H143" i="1" s="1"/>
  <c r="G15" i="1"/>
  <c r="I14" i="1"/>
  <c r="K14" i="1"/>
  <c r="H141" i="1"/>
  <c r="G16" i="1" l="1"/>
  <c r="I15" i="1"/>
  <c r="K15" i="1"/>
  <c r="F49" i="1"/>
  <c r="J48" i="1"/>
  <c r="I16" i="1" l="1"/>
  <c r="K16" i="1"/>
  <c r="G17" i="1"/>
  <c r="J49" i="1"/>
  <c r="F50" i="1"/>
  <c r="F51" i="1" l="1"/>
  <c r="J50" i="1"/>
  <c r="I17" i="1"/>
  <c r="K17" i="1"/>
  <c r="G18" i="1"/>
  <c r="G19" i="1" l="1"/>
  <c r="I18" i="1"/>
  <c r="K18" i="1"/>
  <c r="J51" i="1"/>
  <c r="F52" i="1"/>
  <c r="G20" i="1" l="1"/>
  <c r="I19" i="1"/>
  <c r="K19" i="1"/>
  <c r="F53" i="1"/>
  <c r="J52" i="1"/>
  <c r="I20" i="1" l="1"/>
  <c r="K20" i="1"/>
  <c r="G21" i="1"/>
  <c r="J53" i="1"/>
  <c r="F54" i="1"/>
  <c r="F55" i="1" l="1"/>
  <c r="J54" i="1"/>
  <c r="G22" i="1"/>
  <c r="I21" i="1"/>
  <c r="K21" i="1"/>
  <c r="G23" i="1" l="1"/>
  <c r="I22" i="1"/>
  <c r="K22" i="1"/>
  <c r="J55" i="1"/>
  <c r="F56" i="1"/>
  <c r="F57" i="1" l="1"/>
  <c r="J56" i="1"/>
  <c r="G24" i="1"/>
  <c r="I23" i="1"/>
  <c r="K23" i="1"/>
  <c r="I24" i="1" l="1"/>
  <c r="K24" i="1"/>
  <c r="G25" i="1"/>
  <c r="J57" i="1"/>
  <c r="F58" i="1"/>
  <c r="F59" i="1" l="1"/>
  <c r="J58" i="1"/>
  <c r="G26" i="1"/>
  <c r="I25" i="1"/>
  <c r="K25" i="1"/>
  <c r="G27" i="1" l="1"/>
  <c r="I26" i="1"/>
  <c r="K26" i="1"/>
  <c r="J59" i="1"/>
  <c r="F60" i="1"/>
  <c r="F61" i="1" l="1"/>
  <c r="J60" i="1"/>
  <c r="G28" i="1"/>
  <c r="I27" i="1"/>
  <c r="K27" i="1"/>
  <c r="I28" i="1" l="1"/>
  <c r="K28" i="1"/>
  <c r="G29" i="1"/>
  <c r="J61" i="1"/>
  <c r="F62" i="1"/>
  <c r="F63" i="1" l="1"/>
  <c r="J62" i="1"/>
  <c r="G30" i="1"/>
  <c r="I29" i="1"/>
  <c r="K29" i="1"/>
  <c r="G31" i="1" l="1"/>
  <c r="I30" i="1"/>
  <c r="K30" i="1"/>
  <c r="J63" i="1"/>
  <c r="F64" i="1"/>
  <c r="F65" i="1" l="1"/>
  <c r="J64" i="1"/>
  <c r="G32" i="1"/>
  <c r="I31" i="1"/>
  <c r="K31" i="1"/>
  <c r="G33" i="1" l="1"/>
  <c r="I32" i="1"/>
  <c r="K32" i="1"/>
  <c r="J65" i="1"/>
  <c r="F66" i="1"/>
  <c r="F67" i="1" l="1"/>
  <c r="J66" i="1"/>
  <c r="G34" i="1"/>
  <c r="I33" i="1"/>
  <c r="K33" i="1"/>
  <c r="G35" i="1" l="1"/>
  <c r="I34" i="1"/>
  <c r="K34" i="1"/>
  <c r="J67" i="1"/>
  <c r="F68" i="1"/>
  <c r="F69" i="1" l="1"/>
  <c r="J68" i="1"/>
  <c r="G36" i="1"/>
  <c r="I35" i="1"/>
  <c r="K35" i="1"/>
  <c r="G37" i="1" l="1"/>
  <c r="I36" i="1"/>
  <c r="K36" i="1"/>
  <c r="J69" i="1"/>
  <c r="F70" i="1"/>
  <c r="F71" i="1" l="1"/>
  <c r="J70" i="1"/>
  <c r="G38" i="1"/>
  <c r="I37" i="1"/>
  <c r="K37" i="1"/>
  <c r="G39" i="1" l="1"/>
  <c r="I38" i="1"/>
  <c r="K38" i="1"/>
  <c r="J71" i="1"/>
  <c r="F72" i="1"/>
  <c r="F73" i="1" l="1"/>
  <c r="J72" i="1"/>
  <c r="G40" i="1"/>
  <c r="I39" i="1"/>
  <c r="K39" i="1"/>
  <c r="G41" i="1" l="1"/>
  <c r="I40" i="1"/>
  <c r="K40" i="1"/>
  <c r="J73" i="1"/>
  <c r="F74" i="1"/>
  <c r="F75" i="1" l="1"/>
  <c r="J74" i="1"/>
  <c r="G42" i="1"/>
  <c r="I41" i="1"/>
  <c r="K41" i="1"/>
  <c r="G43" i="1" l="1"/>
  <c r="I42" i="1"/>
  <c r="K42" i="1"/>
  <c r="J75" i="1"/>
  <c r="F76" i="1"/>
  <c r="F77" i="1" l="1"/>
  <c r="J76" i="1"/>
  <c r="G44" i="1"/>
  <c r="I43" i="1"/>
  <c r="K43" i="1"/>
  <c r="G45" i="1" l="1"/>
  <c r="I44" i="1"/>
  <c r="K44" i="1"/>
  <c r="J77" i="1"/>
  <c r="F78" i="1"/>
  <c r="F79" i="1" l="1"/>
  <c r="J78" i="1"/>
  <c r="G46" i="1"/>
  <c r="I45" i="1"/>
  <c r="K45" i="1"/>
  <c r="K46" i="1" l="1"/>
  <c r="G47" i="1"/>
  <c r="I46" i="1"/>
  <c r="J79" i="1"/>
  <c r="F80" i="1"/>
  <c r="F81" i="1" l="1"/>
  <c r="J80" i="1"/>
  <c r="K47" i="1"/>
  <c r="I47" i="1"/>
  <c r="G48" i="1"/>
  <c r="K48" i="1" l="1"/>
  <c r="I48" i="1"/>
  <c r="G49" i="1"/>
  <c r="J81" i="1"/>
  <c r="F82" i="1"/>
  <c r="F83" i="1" l="1"/>
  <c r="J82" i="1"/>
  <c r="K49" i="1"/>
  <c r="I49" i="1"/>
  <c r="G50" i="1"/>
  <c r="K50" i="1" l="1"/>
  <c r="G51" i="1"/>
  <c r="I50" i="1"/>
  <c r="J83" i="1"/>
  <c r="F84" i="1"/>
  <c r="G52" i="1" l="1"/>
  <c r="K51" i="1"/>
  <c r="I51" i="1"/>
  <c r="F85" i="1"/>
  <c r="J84" i="1"/>
  <c r="J85" i="1" l="1"/>
  <c r="F86" i="1"/>
  <c r="K52" i="1"/>
  <c r="I52" i="1"/>
  <c r="G53" i="1"/>
  <c r="K53" i="1" l="1"/>
  <c r="I53" i="1"/>
  <c r="G54" i="1"/>
  <c r="F87" i="1"/>
  <c r="J86" i="1"/>
  <c r="J87" i="1" l="1"/>
  <c r="F88" i="1"/>
  <c r="K54" i="1"/>
  <c r="G55" i="1"/>
  <c r="I54" i="1"/>
  <c r="F89" i="1" l="1"/>
  <c r="J88" i="1"/>
  <c r="K55" i="1"/>
  <c r="I55" i="1"/>
  <c r="G56" i="1"/>
  <c r="K56" i="1" l="1"/>
  <c r="I56" i="1"/>
  <c r="G57" i="1"/>
  <c r="J89" i="1"/>
  <c r="F90" i="1"/>
  <c r="K57" i="1" l="1"/>
  <c r="I57" i="1"/>
  <c r="G58" i="1"/>
  <c r="F91" i="1"/>
  <c r="J90" i="1"/>
  <c r="J91" i="1" l="1"/>
  <c r="F92" i="1"/>
  <c r="K58" i="1"/>
  <c r="G59" i="1"/>
  <c r="I58" i="1"/>
  <c r="F93" i="1" l="1"/>
  <c r="J92" i="1"/>
  <c r="K59" i="1"/>
  <c r="I59" i="1"/>
  <c r="G60" i="1"/>
  <c r="K60" i="1" l="1"/>
  <c r="I60" i="1"/>
  <c r="G61" i="1"/>
  <c r="J93" i="1"/>
  <c r="F94" i="1"/>
  <c r="K61" i="1" l="1"/>
  <c r="I61" i="1"/>
  <c r="G62" i="1"/>
  <c r="F95" i="1"/>
  <c r="J94" i="1"/>
  <c r="J95" i="1" l="1"/>
  <c r="F96" i="1"/>
  <c r="K62" i="1"/>
  <c r="G63" i="1"/>
  <c r="I62" i="1"/>
  <c r="F97" i="1" l="1"/>
  <c r="J96" i="1"/>
  <c r="G64" i="1"/>
  <c r="K63" i="1"/>
  <c r="I63" i="1"/>
  <c r="K64" i="1" l="1"/>
  <c r="I64" i="1"/>
  <c r="G65" i="1"/>
  <c r="J97" i="1"/>
  <c r="F98" i="1"/>
  <c r="K65" i="1" l="1"/>
  <c r="I65" i="1"/>
  <c r="G66" i="1"/>
  <c r="F99" i="1"/>
  <c r="J98" i="1"/>
  <c r="J99" i="1" l="1"/>
  <c r="F100" i="1"/>
  <c r="K66" i="1"/>
  <c r="I66" i="1"/>
  <c r="G67" i="1"/>
  <c r="F101" i="1" l="1"/>
  <c r="J100" i="1"/>
  <c r="K67" i="1"/>
  <c r="I67" i="1"/>
  <c r="G68" i="1"/>
  <c r="K68" i="1" l="1"/>
  <c r="I68" i="1"/>
  <c r="G69" i="1"/>
  <c r="J101" i="1"/>
  <c r="F102" i="1"/>
  <c r="F103" i="1" l="1"/>
  <c r="J102" i="1"/>
  <c r="K69" i="1"/>
  <c r="I69" i="1"/>
  <c r="G70" i="1"/>
  <c r="K70" i="1" l="1"/>
  <c r="I70" i="1"/>
  <c r="G71" i="1"/>
  <c r="J103" i="1"/>
  <c r="F104" i="1"/>
  <c r="G72" i="1" l="1"/>
  <c r="K71" i="1"/>
  <c r="I71" i="1"/>
  <c r="F105" i="1"/>
  <c r="J104" i="1"/>
  <c r="J105" i="1" l="1"/>
  <c r="F106" i="1"/>
  <c r="K72" i="1"/>
  <c r="I72" i="1"/>
  <c r="G73" i="1"/>
  <c r="F107" i="1" l="1"/>
  <c r="J106" i="1"/>
  <c r="K73" i="1"/>
  <c r="I73" i="1"/>
  <c r="G74" i="1"/>
  <c r="K74" i="1" l="1"/>
  <c r="I74" i="1"/>
  <c r="G75" i="1"/>
  <c r="J107" i="1"/>
  <c r="F108" i="1"/>
  <c r="K75" i="1" l="1"/>
  <c r="I75" i="1"/>
  <c r="G76" i="1"/>
  <c r="F109" i="1"/>
  <c r="J108" i="1"/>
  <c r="J109" i="1" l="1"/>
  <c r="F110" i="1"/>
  <c r="K76" i="1"/>
  <c r="G77" i="1"/>
  <c r="I76" i="1"/>
  <c r="K77" i="1" l="1"/>
  <c r="I77" i="1"/>
  <c r="G78" i="1"/>
  <c r="F111" i="1"/>
  <c r="J110" i="1"/>
  <c r="J111" i="1" l="1"/>
  <c r="F112" i="1"/>
  <c r="I78" i="1"/>
  <c r="K78" i="1"/>
  <c r="G79" i="1"/>
  <c r="F113" i="1" l="1"/>
  <c r="J112" i="1"/>
  <c r="K79" i="1"/>
  <c r="I79" i="1"/>
  <c r="G80" i="1"/>
  <c r="K80" i="1" l="1"/>
  <c r="G81" i="1"/>
  <c r="I80" i="1"/>
  <c r="J113" i="1"/>
  <c r="F114" i="1"/>
  <c r="F115" i="1" l="1"/>
  <c r="J114" i="1"/>
  <c r="K81" i="1"/>
  <c r="I81" i="1"/>
  <c r="G82" i="1"/>
  <c r="K82" i="1" l="1"/>
  <c r="I82" i="1"/>
  <c r="G83" i="1"/>
  <c r="J115" i="1"/>
  <c r="F116" i="1"/>
  <c r="K83" i="1" l="1"/>
  <c r="I83" i="1"/>
  <c r="G84" i="1"/>
  <c r="F117" i="1"/>
  <c r="J116" i="1"/>
  <c r="J117" i="1" l="1"/>
  <c r="F118" i="1"/>
  <c r="K84" i="1"/>
  <c r="G85" i="1"/>
  <c r="I84" i="1"/>
  <c r="K85" i="1" l="1"/>
  <c r="G86" i="1"/>
  <c r="I85" i="1"/>
  <c r="F119" i="1"/>
  <c r="J118" i="1"/>
  <c r="J119" i="1" l="1"/>
  <c r="F120" i="1"/>
  <c r="K86" i="1"/>
  <c r="I86" i="1"/>
  <c r="G87" i="1"/>
  <c r="F121" i="1" l="1"/>
  <c r="J120" i="1"/>
  <c r="K87" i="1"/>
  <c r="I87" i="1"/>
  <c r="G88" i="1"/>
  <c r="K88" i="1" l="1"/>
  <c r="G89" i="1"/>
  <c r="I88" i="1"/>
  <c r="J121" i="1"/>
  <c r="F122" i="1"/>
  <c r="K89" i="1" l="1"/>
  <c r="G90" i="1"/>
  <c r="I89" i="1"/>
  <c r="F123" i="1"/>
  <c r="J122" i="1"/>
  <c r="J123" i="1" l="1"/>
  <c r="F124" i="1"/>
  <c r="I90" i="1"/>
  <c r="K90" i="1"/>
  <c r="G91" i="1"/>
  <c r="K91" i="1" l="1"/>
  <c r="I91" i="1"/>
  <c r="G92" i="1"/>
  <c r="F125" i="1"/>
  <c r="J124" i="1"/>
  <c r="J125" i="1" l="1"/>
  <c r="F126" i="1"/>
  <c r="K92" i="1"/>
  <c r="G93" i="1"/>
  <c r="I92" i="1"/>
  <c r="F127" i="1" l="1"/>
  <c r="J126" i="1"/>
  <c r="K93" i="1"/>
  <c r="G94" i="1"/>
  <c r="I93" i="1"/>
  <c r="K94" i="1" l="1"/>
  <c r="I94" i="1"/>
  <c r="G95" i="1"/>
  <c r="J127" i="1"/>
  <c r="F128" i="1"/>
  <c r="K95" i="1" l="1"/>
  <c r="I95" i="1"/>
  <c r="G96" i="1"/>
  <c r="F129" i="1"/>
  <c r="J128" i="1"/>
  <c r="K96" i="1" l="1"/>
  <c r="G97" i="1"/>
  <c r="I96" i="1"/>
  <c r="J129" i="1"/>
  <c r="F130" i="1"/>
  <c r="K97" i="1" l="1"/>
  <c r="G98" i="1"/>
  <c r="I97" i="1"/>
  <c r="F131" i="1"/>
  <c r="J130" i="1"/>
  <c r="J131" i="1" l="1"/>
  <c r="F132" i="1"/>
  <c r="I98" i="1"/>
  <c r="K98" i="1"/>
  <c r="G99" i="1"/>
  <c r="K99" i="1" l="1"/>
  <c r="I99" i="1"/>
  <c r="G100" i="1"/>
  <c r="F133" i="1"/>
  <c r="J132" i="1"/>
  <c r="J133" i="1" l="1"/>
  <c r="F134" i="1"/>
  <c r="K100" i="1"/>
  <c r="G101" i="1"/>
  <c r="I100" i="1"/>
  <c r="K101" i="1" l="1"/>
  <c r="G102" i="1"/>
  <c r="I101" i="1"/>
  <c r="F135" i="1"/>
  <c r="J134" i="1"/>
  <c r="J135" i="1" l="1"/>
  <c r="F136" i="1"/>
  <c r="K102" i="1"/>
  <c r="I102" i="1"/>
  <c r="G103" i="1"/>
  <c r="J136" i="1" l="1"/>
  <c r="F137" i="1"/>
  <c r="J137" i="1" s="1"/>
  <c r="K103" i="1"/>
  <c r="I103" i="1"/>
  <c r="G104" i="1"/>
  <c r="J142" i="1" l="1"/>
  <c r="J143" i="1" s="1"/>
  <c r="J141" i="1"/>
  <c r="K104" i="1"/>
  <c r="G105" i="1"/>
  <c r="I104" i="1"/>
  <c r="N22" i="1"/>
  <c r="P36" i="1"/>
  <c r="O22" i="1"/>
  <c r="P22" i="1"/>
  <c r="T8" i="1"/>
  <c r="S8" i="1"/>
  <c r="T22" i="1"/>
  <c r="S22" i="1"/>
  <c r="P50" i="1"/>
  <c r="N8" i="1"/>
  <c r="P8" i="1"/>
  <c r="N36" i="1"/>
  <c r="O36" i="1"/>
  <c r="U22" i="1"/>
  <c r="O8" i="1"/>
  <c r="U8" i="1"/>
  <c r="T25" i="1" l="1"/>
  <c r="O25" i="1"/>
  <c r="T53" i="1"/>
  <c r="O11" i="1"/>
  <c r="O39" i="1"/>
  <c r="T11" i="1"/>
  <c r="T39" i="1"/>
  <c r="O53" i="1"/>
  <c r="K105" i="1"/>
  <c r="G106" i="1"/>
  <c r="I105" i="1"/>
  <c r="I106" i="1" l="1"/>
  <c r="K106" i="1"/>
  <c r="G107" i="1"/>
  <c r="K107" i="1" l="1"/>
  <c r="I107" i="1"/>
  <c r="G108" i="1"/>
  <c r="K108" i="1" l="1"/>
  <c r="G109" i="1"/>
  <c r="I108" i="1"/>
  <c r="K109" i="1" l="1"/>
  <c r="G110" i="1"/>
  <c r="I109" i="1"/>
  <c r="K110" i="1" l="1"/>
  <c r="I110" i="1"/>
  <c r="G111" i="1"/>
  <c r="K111" i="1" l="1"/>
  <c r="I111" i="1"/>
  <c r="G112" i="1"/>
  <c r="K112" i="1" l="1"/>
  <c r="G113" i="1"/>
  <c r="I112" i="1"/>
  <c r="K113" i="1" l="1"/>
  <c r="G114" i="1"/>
  <c r="I113" i="1"/>
  <c r="I114" i="1" l="1"/>
  <c r="K114" i="1"/>
  <c r="G115" i="1"/>
  <c r="K115" i="1" l="1"/>
  <c r="I115" i="1"/>
  <c r="G116" i="1"/>
  <c r="K116" i="1" l="1"/>
  <c r="G117" i="1"/>
  <c r="I116" i="1"/>
  <c r="K117" i="1" l="1"/>
  <c r="G118" i="1"/>
  <c r="I117" i="1"/>
  <c r="K118" i="1" l="1"/>
  <c r="I118" i="1"/>
  <c r="G119" i="1"/>
  <c r="K119" i="1" l="1"/>
  <c r="I119" i="1"/>
  <c r="G120" i="1"/>
  <c r="K120" i="1" l="1"/>
  <c r="G121" i="1"/>
  <c r="I120" i="1"/>
  <c r="K121" i="1" l="1"/>
  <c r="G122" i="1"/>
  <c r="I121" i="1"/>
  <c r="I122" i="1" l="1"/>
  <c r="K122" i="1"/>
  <c r="G123" i="1"/>
  <c r="K123" i="1" l="1"/>
  <c r="I123" i="1"/>
  <c r="G124" i="1"/>
  <c r="K124" i="1" l="1"/>
  <c r="G125" i="1"/>
  <c r="I124" i="1"/>
  <c r="K125" i="1" l="1"/>
  <c r="G126" i="1"/>
  <c r="I125" i="1"/>
  <c r="K126" i="1" l="1"/>
  <c r="I126" i="1"/>
  <c r="G127" i="1"/>
  <c r="K127" i="1" l="1"/>
  <c r="I127" i="1"/>
  <c r="G128" i="1"/>
  <c r="K128" i="1" l="1"/>
  <c r="G129" i="1"/>
  <c r="I128" i="1"/>
  <c r="K129" i="1" l="1"/>
  <c r="G130" i="1"/>
  <c r="I129" i="1"/>
  <c r="I130" i="1" l="1"/>
  <c r="K130" i="1"/>
  <c r="G131" i="1"/>
  <c r="K131" i="1" l="1"/>
  <c r="I131" i="1"/>
  <c r="G132" i="1"/>
  <c r="K132" i="1" l="1"/>
  <c r="G133" i="1"/>
  <c r="I132" i="1"/>
  <c r="T57" i="1"/>
  <c r="K133" i="1" l="1"/>
  <c r="G134" i="1"/>
  <c r="I133" i="1"/>
  <c r="K134" i="1" l="1"/>
  <c r="I134" i="1"/>
  <c r="G135" i="1"/>
  <c r="K135" i="1" l="1"/>
  <c r="I135" i="1"/>
  <c r="G136" i="1"/>
  <c r="K136" i="1" l="1"/>
  <c r="G137" i="1"/>
  <c r="I136" i="1"/>
  <c r="K137" i="1" l="1"/>
  <c r="I137" i="1"/>
  <c r="G141" i="1"/>
  <c r="G142" i="1"/>
  <c r="G143" i="1" s="1"/>
  <c r="O49" i="1"/>
  <c r="N6" i="1"/>
  <c r="P20" i="1"/>
  <c r="P48" i="1"/>
  <c r="O34" i="1"/>
  <c r="O35" i="1" s="1"/>
  <c r="O20" i="1"/>
  <c r="O21" i="1" s="1"/>
  <c r="P6" i="1"/>
  <c r="P34" i="1"/>
  <c r="O6" i="1"/>
  <c r="O7" i="1" s="1"/>
  <c r="N20" i="1"/>
  <c r="N34" i="1"/>
  <c r="O57" i="1" l="1"/>
  <c r="O54" i="1"/>
  <c r="N49" i="1"/>
  <c r="O38" i="1"/>
  <c r="P35" i="1"/>
  <c r="O52" i="1"/>
  <c r="P49" i="1"/>
  <c r="O40" i="1"/>
  <c r="O43" i="1"/>
  <c r="N35" i="1"/>
  <c r="O10" i="1"/>
  <c r="P7" i="1"/>
  <c r="O24" i="1"/>
  <c r="P21" i="1"/>
  <c r="O29" i="1"/>
  <c r="O26" i="1"/>
  <c r="N21" i="1"/>
  <c r="O12" i="1"/>
  <c r="O15" i="1"/>
  <c r="N7" i="1"/>
  <c r="I141" i="1"/>
  <c r="I142" i="1"/>
  <c r="I143" i="1" s="1"/>
  <c r="T20" i="1"/>
  <c r="T21" i="1" s="1"/>
  <c r="S6" i="1"/>
  <c r="U20" i="1"/>
  <c r="U6" i="1"/>
  <c r="T6" i="1"/>
  <c r="T7" i="1" s="1"/>
  <c r="S20" i="1"/>
  <c r="O56" i="1" l="1"/>
  <c r="T29" i="1"/>
  <c r="T26" i="1"/>
  <c r="S21" i="1"/>
  <c r="T38" i="1"/>
  <c r="O42" i="1"/>
  <c r="T52" i="1"/>
  <c r="T54" i="1"/>
  <c r="O14" i="1"/>
  <c r="T10" i="1"/>
  <c r="U7" i="1"/>
  <c r="T43" i="1"/>
  <c r="T40" i="1"/>
  <c r="T24" i="1"/>
  <c r="T28" i="1" s="1"/>
  <c r="U21" i="1"/>
  <c r="T12" i="1"/>
  <c r="T15" i="1"/>
  <c r="S7" i="1"/>
  <c r="O28" i="1"/>
  <c r="T42" i="1" l="1"/>
  <c r="T14" i="1"/>
  <c r="T56" i="1"/>
</calcChain>
</file>

<file path=xl/sharedStrings.xml><?xml version="1.0" encoding="utf-8"?>
<sst xmlns="http://schemas.openxmlformats.org/spreadsheetml/2006/main" count="113" uniqueCount="39">
  <si>
    <t>Date</t>
  </si>
  <si>
    <t>P(A)</t>
  </si>
  <si>
    <t>sum</t>
  </si>
  <si>
    <t>P(B)</t>
  </si>
  <si>
    <t>P(B|A)</t>
  </si>
  <si>
    <t>P(A|B)</t>
  </si>
  <si>
    <t>Arc Elasticity</t>
  </si>
  <si>
    <t>NonA</t>
  </si>
  <si>
    <t>AY = Y/t</t>
  </si>
  <si>
    <t>No. of days</t>
  </si>
  <si>
    <t>t</t>
  </si>
  <si>
    <t>Cumulative</t>
  </si>
  <si>
    <t>Y(t)</t>
  </si>
  <si>
    <t>Daily</t>
  </si>
  <si>
    <t>MY = I(t)</t>
  </si>
  <si>
    <t>Point Elasticity</t>
  </si>
  <si>
    <t>I(t+1)-I(t)</t>
  </si>
  <si>
    <t>B (Et&gt;1)</t>
  </si>
  <si>
    <t>A (I(t+1)&lt;=500)</t>
  </si>
  <si>
    <t>Et&lt;=1</t>
  </si>
  <si>
    <t>B (Et&lt;=1)</t>
  </si>
  <si>
    <t>Et&gt;0.5</t>
  </si>
  <si>
    <t>Et&gt;1</t>
  </si>
  <si>
    <t>B (Et&lt;= 0.5)</t>
  </si>
  <si>
    <t xml:space="preserve">        Exponential Moving Average (EMA) of</t>
  </si>
  <si>
    <t xml:space="preserve">               Estimations based on EMA</t>
  </si>
  <si>
    <t>Mean</t>
  </si>
  <si>
    <t>Standard Deviation</t>
  </si>
  <si>
    <t>The omega of EMA</t>
  </si>
  <si>
    <t>Coefficent of Variation % (=STDev/Mean)</t>
  </si>
  <si>
    <t>FRANCE - COVID-19</t>
  </si>
  <si>
    <t>A (I(t+1)-I(t)&lt;=0, I(t+1)&lt;=500)</t>
  </si>
  <si>
    <t>B (Et&lt;=0.5)</t>
  </si>
  <si>
    <t>B (Et&lt;=0.2)</t>
  </si>
  <si>
    <t>Et&gt;0.2</t>
  </si>
  <si>
    <t>B (Et&lt;= 0.20)</t>
  </si>
  <si>
    <t>Et&gt;0.20</t>
  </si>
  <si>
    <t>BAYESIAN, POLICY TARGET W/OUT A TREND</t>
  </si>
  <si>
    <t>BAYESIAN, POLICY TARGET W/ A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</si>
</sst>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.0_);_(* \(#,##0.0\);_(* &quot;-&quot;??_);_(@_)"/>
    <numFmt numFmtId="165" formatCode="0.0"/>
    <numFmt numFmtId="166" formatCode="_(* #,##0.000_);_(* \(#,##0.000\);_(* &quot;-&quot;??_);_(@_)"/>
    <numFmt numFmtId="167" formatCode="0.000"/>
    <numFmt numFmtId="168" formatCode="_(* #,##0_);_(* \(#,##0\);_(* &quot;-&quot;??_);_(@_)"/>
    <numFmt numFmtId="169" formatCode="0.0%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rgb="FF000000"/>
      </patternFill>
    </fill>
  </fills>
  <borders count="1">
    <border>
      <left/>
      <right/>
      <top/>
      <bottom/>
      <diagonal/>
    </border>
  </borders>
  <cellStyleXfs count="477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16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43" fontId="0" fillId="0" borderId="0" xfId="1" applyNumberFormat="1" applyFont="1"/>
    <xf numFmtId="43" fontId="0" fillId="0" borderId="0" xfId="0" applyNumberFormat="1"/>
    <xf numFmtId="43" fontId="0" fillId="0" borderId="0" xfId="1" applyFont="1"/>
    <xf numFmtId="0" fontId="0" fillId="2" borderId="0" xfId="0" applyFill="1"/>
    <xf numFmtId="0" fontId="6" fillId="2" borderId="0" xfId="0" applyFont="1" applyFill="1"/>
    <xf numFmtId="0" fontId="0" fillId="0" borderId="0" xfId="0" applyFill="1"/>
    <xf numFmtId="2" fontId="0" fillId="2" borderId="0" xfId="1" applyNumberFormat="1" applyFont="1" applyFill="1"/>
    <xf numFmtId="0" fontId="0" fillId="2" borderId="0" xfId="0" quotePrefix="1" applyFill="1"/>
    <xf numFmtId="0" fontId="7" fillId="0" borderId="0" xfId="0" applyFont="1" applyFill="1"/>
    <xf numFmtId="166" fontId="7" fillId="0" borderId="0" xfId="1" applyNumberFormat="1" applyFont="1" applyFill="1"/>
    <xf numFmtId="167" fontId="7" fillId="0" borderId="0" xfId="1" applyNumberFormat="1" applyFont="1" applyFill="1"/>
    <xf numFmtId="0" fontId="6" fillId="3" borderId="0" xfId="0" applyFont="1" applyFill="1"/>
    <xf numFmtId="0" fontId="0" fillId="4" borderId="0" xfId="0" applyFill="1"/>
    <xf numFmtId="2" fontId="0" fillId="4" borderId="0" xfId="1" applyNumberFormat="1" applyFont="1" applyFill="1"/>
    <xf numFmtId="0" fontId="0" fillId="5" borderId="0" xfId="0" applyFill="1"/>
    <xf numFmtId="2" fontId="0" fillId="5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  <xf numFmtId="9" fontId="0" fillId="5" borderId="0" xfId="268" applyFont="1" applyFill="1"/>
    <xf numFmtId="168" fontId="0" fillId="5" borderId="0" xfId="1" applyNumberFormat="1" applyFont="1" applyFill="1"/>
    <xf numFmtId="43" fontId="0" fillId="5" borderId="0" xfId="1" applyNumberFormat="1" applyFont="1" applyFill="1"/>
    <xf numFmtId="169" fontId="0" fillId="5" borderId="0" xfId="268" applyNumberFormat="1" applyFont="1" applyFill="1"/>
    <xf numFmtId="0" fontId="6" fillId="6" borderId="0" xfId="0" applyFont="1" applyFill="1"/>
    <xf numFmtId="43" fontId="0" fillId="0" borderId="0" xfId="1" applyNumberFormat="1" applyFont="1" applyFill="1"/>
    <xf numFmtId="164" fontId="0" fillId="0" borderId="0" xfId="1" applyNumberFormat="1" applyFont="1" applyFill="1"/>
    <xf numFmtId="9" fontId="0" fillId="0" borderId="0" xfId="268" applyFont="1" applyFill="1"/>
  </cellXfs>
  <cellStyles count="477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Normal" xfId="0" builtinId="0"/>
    <cellStyle name="Per cent" xfId="268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mpd="sng"/>
          </c:spPr>
          <c:marker>
            <c:symbol val="none"/>
          </c:marker>
          <c:cat>
            <c:numRef>
              <c:f>FranceCovid!$A$7:$A$137</c:f>
              <c:numCache>
                <c:formatCode>d\-mmm</c:formatCode>
                <c:ptCount val="13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</c:numCache>
            </c:numRef>
          </c:cat>
          <c:val>
            <c:numRef>
              <c:f>FranceCovid!$C$7:$C$137</c:f>
              <c:numCache>
                <c:formatCode>General</c:formatCode>
                <c:ptCount val="131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38</c:v>
                </c:pt>
                <c:pt idx="7">
                  <c:v>73</c:v>
                </c:pt>
                <c:pt idx="8">
                  <c:v>100</c:v>
                </c:pt>
                <c:pt idx="9">
                  <c:v>130</c:v>
                </c:pt>
                <c:pt idx="10">
                  <c:v>191</c:v>
                </c:pt>
                <c:pt idx="11">
                  <c:v>212</c:v>
                </c:pt>
                <c:pt idx="12">
                  <c:v>285</c:v>
                </c:pt>
                <c:pt idx="13">
                  <c:v>423</c:v>
                </c:pt>
                <c:pt idx="14">
                  <c:v>613</c:v>
                </c:pt>
                <c:pt idx="15">
                  <c:v>949</c:v>
                </c:pt>
                <c:pt idx="16">
                  <c:v>1126</c:v>
                </c:pt>
                <c:pt idx="17">
                  <c:v>1412</c:v>
                </c:pt>
                <c:pt idx="18">
                  <c:v>1784</c:v>
                </c:pt>
                <c:pt idx="19">
                  <c:v>2281</c:v>
                </c:pt>
                <c:pt idx="20">
                  <c:v>2876</c:v>
                </c:pt>
                <c:pt idx="21">
                  <c:v>3661</c:v>
                </c:pt>
                <c:pt idx="22">
                  <c:v>4499</c:v>
                </c:pt>
                <c:pt idx="23">
                  <c:v>5423</c:v>
                </c:pt>
                <c:pt idx="24">
                  <c:v>6633</c:v>
                </c:pt>
                <c:pt idx="25">
                  <c:v>7730</c:v>
                </c:pt>
                <c:pt idx="26">
                  <c:v>9134</c:v>
                </c:pt>
                <c:pt idx="27">
                  <c:v>10995</c:v>
                </c:pt>
                <c:pt idx="28">
                  <c:v>12612</c:v>
                </c:pt>
                <c:pt idx="29">
                  <c:v>14459</c:v>
                </c:pt>
                <c:pt idx="30">
                  <c:v>16018</c:v>
                </c:pt>
                <c:pt idx="31">
                  <c:v>19856</c:v>
                </c:pt>
                <c:pt idx="32">
                  <c:v>22302</c:v>
                </c:pt>
                <c:pt idx="33">
                  <c:v>25230</c:v>
                </c:pt>
                <c:pt idx="34">
                  <c:v>29155</c:v>
                </c:pt>
                <c:pt idx="35">
                  <c:v>32964</c:v>
                </c:pt>
                <c:pt idx="36">
                  <c:v>37575</c:v>
                </c:pt>
                <c:pt idx="37">
                  <c:v>40174</c:v>
                </c:pt>
                <c:pt idx="38">
                  <c:v>44550</c:v>
                </c:pt>
                <c:pt idx="39">
                  <c:v>52128</c:v>
                </c:pt>
                <c:pt idx="40">
                  <c:v>56989</c:v>
                </c:pt>
                <c:pt idx="41">
                  <c:v>59105</c:v>
                </c:pt>
                <c:pt idx="42">
                  <c:v>64338</c:v>
                </c:pt>
                <c:pt idx="43">
                  <c:v>68605</c:v>
                </c:pt>
                <c:pt idx="44">
                  <c:v>70478</c:v>
                </c:pt>
                <c:pt idx="45">
                  <c:v>74389</c:v>
                </c:pt>
                <c:pt idx="46">
                  <c:v>78167</c:v>
                </c:pt>
                <c:pt idx="47">
                  <c:v>82048</c:v>
                </c:pt>
                <c:pt idx="48">
                  <c:v>86334</c:v>
                </c:pt>
                <c:pt idx="49">
                  <c:v>90676</c:v>
                </c:pt>
                <c:pt idx="50">
                  <c:v>93790</c:v>
                </c:pt>
                <c:pt idx="51">
                  <c:v>95403</c:v>
                </c:pt>
                <c:pt idx="52">
                  <c:v>98076</c:v>
                </c:pt>
                <c:pt idx="53">
                  <c:v>103573</c:v>
                </c:pt>
                <c:pt idx="54">
                  <c:v>106206</c:v>
                </c:pt>
                <c:pt idx="55">
                  <c:v>108847</c:v>
                </c:pt>
                <c:pt idx="56">
                  <c:v>109252</c:v>
                </c:pt>
                <c:pt idx="57">
                  <c:v>111821</c:v>
                </c:pt>
                <c:pt idx="58">
                  <c:v>112606</c:v>
                </c:pt>
                <c:pt idx="59">
                  <c:v>114657</c:v>
                </c:pt>
                <c:pt idx="60">
                  <c:v>117324</c:v>
                </c:pt>
                <c:pt idx="61">
                  <c:v>119151</c:v>
                </c:pt>
                <c:pt idx="62">
                  <c:v>120804</c:v>
                </c:pt>
                <c:pt idx="63">
                  <c:v>122577</c:v>
                </c:pt>
                <c:pt idx="64">
                  <c:v>124114</c:v>
                </c:pt>
                <c:pt idx="65">
                  <c:v>124575</c:v>
                </c:pt>
                <c:pt idx="66">
                  <c:v>125770</c:v>
                </c:pt>
                <c:pt idx="67">
                  <c:v>126835</c:v>
                </c:pt>
                <c:pt idx="68">
                  <c:v>128442</c:v>
                </c:pt>
                <c:pt idx="69">
                  <c:v>129581</c:v>
                </c:pt>
                <c:pt idx="70">
                  <c:v>130185</c:v>
                </c:pt>
                <c:pt idx="71">
                  <c:v>130979</c:v>
                </c:pt>
                <c:pt idx="72">
                  <c:v>131287</c:v>
                </c:pt>
                <c:pt idx="73">
                  <c:v>131863</c:v>
                </c:pt>
                <c:pt idx="74">
                  <c:v>132967</c:v>
                </c:pt>
                <c:pt idx="75">
                  <c:v>137150</c:v>
                </c:pt>
                <c:pt idx="76">
                  <c:v>137779</c:v>
                </c:pt>
                <c:pt idx="77">
                  <c:v>138421</c:v>
                </c:pt>
                <c:pt idx="78">
                  <c:v>138854</c:v>
                </c:pt>
                <c:pt idx="79">
                  <c:v>139063</c:v>
                </c:pt>
                <c:pt idx="80">
                  <c:v>139519</c:v>
                </c:pt>
                <c:pt idx="81">
                  <c:v>140227</c:v>
                </c:pt>
                <c:pt idx="82">
                  <c:v>140734</c:v>
                </c:pt>
                <c:pt idx="83">
                  <c:v>141356</c:v>
                </c:pt>
                <c:pt idx="84">
                  <c:v>141919</c:v>
                </c:pt>
                <c:pt idx="85">
                  <c:v>142291</c:v>
                </c:pt>
                <c:pt idx="86">
                  <c:v>142411</c:v>
                </c:pt>
                <c:pt idx="87">
                  <c:v>142903</c:v>
                </c:pt>
                <c:pt idx="88">
                  <c:v>143427</c:v>
                </c:pt>
                <c:pt idx="89">
                  <c:v>143845</c:v>
                </c:pt>
                <c:pt idx="90">
                  <c:v>144163</c:v>
                </c:pt>
                <c:pt idx="91">
                  <c:v>144566</c:v>
                </c:pt>
                <c:pt idx="92">
                  <c:v>144806</c:v>
                </c:pt>
                <c:pt idx="93">
                  <c:v>144921</c:v>
                </c:pt>
                <c:pt idx="94">
                  <c:v>145279</c:v>
                </c:pt>
                <c:pt idx="95">
                  <c:v>145555</c:v>
                </c:pt>
                <c:pt idx="96">
                  <c:v>145746</c:v>
                </c:pt>
                <c:pt idx="97">
                  <c:v>149071</c:v>
                </c:pt>
                <c:pt idx="98">
                  <c:v>149668</c:v>
                </c:pt>
                <c:pt idx="99">
                  <c:v>151496</c:v>
                </c:pt>
                <c:pt idx="100">
                  <c:v>151753</c:v>
                </c:pt>
                <c:pt idx="101">
                  <c:v>152091</c:v>
                </c:pt>
                <c:pt idx="102">
                  <c:v>151325</c:v>
                </c:pt>
                <c:pt idx="103">
                  <c:v>151677</c:v>
                </c:pt>
                <c:pt idx="104">
                  <c:v>152444</c:v>
                </c:pt>
                <c:pt idx="105">
                  <c:v>153055</c:v>
                </c:pt>
                <c:pt idx="106">
                  <c:v>153634</c:v>
                </c:pt>
                <c:pt idx="107">
                  <c:v>153977</c:v>
                </c:pt>
                <c:pt idx="108">
                  <c:v>154188</c:v>
                </c:pt>
                <c:pt idx="109">
                  <c:v>154591</c:v>
                </c:pt>
                <c:pt idx="110">
                  <c:v>155136</c:v>
                </c:pt>
                <c:pt idx="111">
                  <c:v>155561</c:v>
                </c:pt>
                <c:pt idx="112">
                  <c:v>156287</c:v>
                </c:pt>
                <c:pt idx="113">
                  <c:v>156813</c:v>
                </c:pt>
                <c:pt idx="114">
                  <c:v>157220</c:v>
                </c:pt>
                <c:pt idx="115">
                  <c:v>157372</c:v>
                </c:pt>
                <c:pt idx="116">
                  <c:v>157716</c:v>
                </c:pt>
                <c:pt idx="117">
                  <c:v>158174</c:v>
                </c:pt>
                <c:pt idx="118">
                  <c:v>158641</c:v>
                </c:pt>
                <c:pt idx="119">
                  <c:v>159452</c:v>
                </c:pt>
                <c:pt idx="120">
                  <c:v>160093</c:v>
                </c:pt>
                <c:pt idx="121">
                  <c:v>160377</c:v>
                </c:pt>
                <c:pt idx="122">
                  <c:v>160750</c:v>
                </c:pt>
                <c:pt idx="123">
                  <c:v>161267</c:v>
                </c:pt>
                <c:pt idx="124">
                  <c:v>161348</c:v>
                </c:pt>
                <c:pt idx="125">
                  <c:v>161348</c:v>
                </c:pt>
                <c:pt idx="126">
                  <c:v>162936</c:v>
                </c:pt>
                <c:pt idx="127">
                  <c:v>163454</c:v>
                </c:pt>
                <c:pt idx="128">
                  <c:v>163980</c:v>
                </c:pt>
                <c:pt idx="129">
                  <c:v>164260</c:v>
                </c:pt>
                <c:pt idx="130">
                  <c:v>164801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0-EA43-9CA9-8BBEDA91A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420024"/>
        <c:axId val="1820040696"/>
      </c:lineChart>
      <c:dateAx>
        <c:axId val="181942002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crossAx val="1820040696"/>
        <c:crosses val="autoZero"/>
        <c:auto val="1"/>
        <c:lblOffset val="100"/>
        <c:baseTimeUnit val="days"/>
      </c:dateAx>
      <c:valAx>
        <c:axId val="18200406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France Cumulative Number of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8194200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MY=I(t)</c:v>
          </c:tx>
          <c:spPr>
            <a:ln w="19050" cmpd="sng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FranceCovid!$A$7:$A$137</c:f>
              <c:numCache>
                <c:formatCode>d\-mmm</c:formatCode>
                <c:ptCount val="13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</c:numCache>
            </c:numRef>
          </c:cat>
          <c:val>
            <c:numRef>
              <c:f>FranceCovid!$D$7:$D$137</c:f>
              <c:numCache>
                <c:formatCode>General</c:formatCode>
                <c:ptCount val="131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20</c:v>
                </c:pt>
                <c:pt idx="7">
                  <c:v>35</c:v>
                </c:pt>
                <c:pt idx="8">
                  <c:v>27</c:v>
                </c:pt>
                <c:pt idx="9">
                  <c:v>30</c:v>
                </c:pt>
                <c:pt idx="10">
                  <c:v>61</c:v>
                </c:pt>
                <c:pt idx="11">
                  <c:v>21</c:v>
                </c:pt>
                <c:pt idx="12">
                  <c:v>73</c:v>
                </c:pt>
                <c:pt idx="13">
                  <c:v>138</c:v>
                </c:pt>
                <c:pt idx="14">
                  <c:v>190</c:v>
                </c:pt>
                <c:pt idx="15">
                  <c:v>336</c:v>
                </c:pt>
                <c:pt idx="16">
                  <c:v>177</c:v>
                </c:pt>
                <c:pt idx="17">
                  <c:v>286</c:v>
                </c:pt>
                <c:pt idx="18">
                  <c:v>372</c:v>
                </c:pt>
                <c:pt idx="19">
                  <c:v>497</c:v>
                </c:pt>
                <c:pt idx="20">
                  <c:v>595</c:v>
                </c:pt>
                <c:pt idx="21">
                  <c:v>785</c:v>
                </c:pt>
                <c:pt idx="22">
                  <c:v>838</c:v>
                </c:pt>
                <c:pt idx="23">
                  <c:v>924</c:v>
                </c:pt>
                <c:pt idx="24">
                  <c:v>1210</c:v>
                </c:pt>
                <c:pt idx="25">
                  <c:v>1097</c:v>
                </c:pt>
                <c:pt idx="26">
                  <c:v>1404</c:v>
                </c:pt>
                <c:pt idx="27">
                  <c:v>1861</c:v>
                </c:pt>
                <c:pt idx="28">
                  <c:v>1617</c:v>
                </c:pt>
                <c:pt idx="29">
                  <c:v>1847</c:v>
                </c:pt>
                <c:pt idx="30">
                  <c:v>1559</c:v>
                </c:pt>
                <c:pt idx="31">
                  <c:v>3838</c:v>
                </c:pt>
                <c:pt idx="32">
                  <c:v>2446</c:v>
                </c:pt>
                <c:pt idx="33">
                  <c:v>2928</c:v>
                </c:pt>
                <c:pt idx="34">
                  <c:v>3925</c:v>
                </c:pt>
                <c:pt idx="35">
                  <c:v>3809</c:v>
                </c:pt>
                <c:pt idx="36">
                  <c:v>4611</c:v>
                </c:pt>
                <c:pt idx="37">
                  <c:v>2599</c:v>
                </c:pt>
                <c:pt idx="38">
                  <c:v>4376</c:v>
                </c:pt>
                <c:pt idx="39">
                  <c:v>7578</c:v>
                </c:pt>
                <c:pt idx="40">
                  <c:v>4861</c:v>
                </c:pt>
                <c:pt idx="41">
                  <c:v>2116</c:v>
                </c:pt>
                <c:pt idx="42">
                  <c:v>5233</c:v>
                </c:pt>
                <c:pt idx="43">
                  <c:v>4267</c:v>
                </c:pt>
                <c:pt idx="44">
                  <c:v>1873</c:v>
                </c:pt>
                <c:pt idx="45">
                  <c:v>3911</c:v>
                </c:pt>
                <c:pt idx="46">
                  <c:v>3778</c:v>
                </c:pt>
                <c:pt idx="47">
                  <c:v>3881</c:v>
                </c:pt>
                <c:pt idx="48">
                  <c:v>4286</c:v>
                </c:pt>
                <c:pt idx="49">
                  <c:v>4342</c:v>
                </c:pt>
                <c:pt idx="50">
                  <c:v>3114</c:v>
                </c:pt>
                <c:pt idx="51">
                  <c:v>1613</c:v>
                </c:pt>
                <c:pt idx="52">
                  <c:v>2673</c:v>
                </c:pt>
                <c:pt idx="53">
                  <c:v>5497</c:v>
                </c:pt>
                <c:pt idx="54">
                  <c:v>2633</c:v>
                </c:pt>
                <c:pt idx="55">
                  <c:v>2641</c:v>
                </c:pt>
                <c:pt idx="56">
                  <c:v>405</c:v>
                </c:pt>
                <c:pt idx="57">
                  <c:v>2569</c:v>
                </c:pt>
                <c:pt idx="58">
                  <c:v>785</c:v>
                </c:pt>
                <c:pt idx="59">
                  <c:v>2051</c:v>
                </c:pt>
                <c:pt idx="60">
                  <c:v>2667</c:v>
                </c:pt>
                <c:pt idx="61">
                  <c:v>1827</c:v>
                </c:pt>
                <c:pt idx="62">
                  <c:v>1653</c:v>
                </c:pt>
                <c:pt idx="63">
                  <c:v>1773</c:v>
                </c:pt>
                <c:pt idx="64">
                  <c:v>1537</c:v>
                </c:pt>
                <c:pt idx="65">
                  <c:v>461</c:v>
                </c:pt>
                <c:pt idx="66">
                  <c:v>1195</c:v>
                </c:pt>
                <c:pt idx="67">
                  <c:v>1065</c:v>
                </c:pt>
                <c:pt idx="68">
                  <c:v>1607</c:v>
                </c:pt>
                <c:pt idx="69">
                  <c:v>1139</c:v>
                </c:pt>
                <c:pt idx="70">
                  <c:v>604</c:v>
                </c:pt>
                <c:pt idx="71">
                  <c:v>794</c:v>
                </c:pt>
                <c:pt idx="72">
                  <c:v>308</c:v>
                </c:pt>
                <c:pt idx="73">
                  <c:v>576</c:v>
                </c:pt>
                <c:pt idx="74">
                  <c:v>1104</c:v>
                </c:pt>
                <c:pt idx="75">
                  <c:v>4183</c:v>
                </c:pt>
                <c:pt idx="76">
                  <c:v>629</c:v>
                </c:pt>
                <c:pt idx="77">
                  <c:v>642</c:v>
                </c:pt>
                <c:pt idx="78">
                  <c:v>433</c:v>
                </c:pt>
                <c:pt idx="79">
                  <c:v>209</c:v>
                </c:pt>
                <c:pt idx="80">
                  <c:v>456</c:v>
                </c:pt>
                <c:pt idx="81">
                  <c:v>708</c:v>
                </c:pt>
                <c:pt idx="82">
                  <c:v>507</c:v>
                </c:pt>
                <c:pt idx="83">
                  <c:v>622</c:v>
                </c:pt>
                <c:pt idx="84">
                  <c:v>563</c:v>
                </c:pt>
                <c:pt idx="85">
                  <c:v>372</c:v>
                </c:pt>
                <c:pt idx="86">
                  <c:v>120</c:v>
                </c:pt>
                <c:pt idx="87">
                  <c:v>492</c:v>
                </c:pt>
                <c:pt idx="88">
                  <c:v>524</c:v>
                </c:pt>
                <c:pt idx="89">
                  <c:v>418</c:v>
                </c:pt>
                <c:pt idx="90">
                  <c:v>318</c:v>
                </c:pt>
                <c:pt idx="91">
                  <c:v>403</c:v>
                </c:pt>
                <c:pt idx="92">
                  <c:v>240</c:v>
                </c:pt>
                <c:pt idx="93">
                  <c:v>115</c:v>
                </c:pt>
                <c:pt idx="94">
                  <c:v>358</c:v>
                </c:pt>
                <c:pt idx="95">
                  <c:v>276</c:v>
                </c:pt>
                <c:pt idx="96">
                  <c:v>191</c:v>
                </c:pt>
                <c:pt idx="97">
                  <c:v>3325</c:v>
                </c:pt>
                <c:pt idx="98">
                  <c:v>597</c:v>
                </c:pt>
                <c:pt idx="99">
                  <c:v>1828</c:v>
                </c:pt>
                <c:pt idx="100">
                  <c:v>257</c:v>
                </c:pt>
                <c:pt idx="101">
                  <c:v>338</c:v>
                </c:pt>
                <c:pt idx="102">
                  <c:v>-766</c:v>
                </c:pt>
                <c:pt idx="103">
                  <c:v>352</c:v>
                </c:pt>
                <c:pt idx="104">
                  <c:v>767</c:v>
                </c:pt>
                <c:pt idx="105">
                  <c:v>611</c:v>
                </c:pt>
                <c:pt idx="106">
                  <c:v>579</c:v>
                </c:pt>
                <c:pt idx="107">
                  <c:v>343</c:v>
                </c:pt>
                <c:pt idx="108">
                  <c:v>211</c:v>
                </c:pt>
                <c:pt idx="109">
                  <c:v>403</c:v>
                </c:pt>
                <c:pt idx="110">
                  <c:v>545</c:v>
                </c:pt>
                <c:pt idx="111">
                  <c:v>425</c:v>
                </c:pt>
                <c:pt idx="112">
                  <c:v>726</c:v>
                </c:pt>
                <c:pt idx="113">
                  <c:v>526</c:v>
                </c:pt>
                <c:pt idx="114">
                  <c:v>407</c:v>
                </c:pt>
                <c:pt idx="115">
                  <c:v>152</c:v>
                </c:pt>
                <c:pt idx="116">
                  <c:v>344</c:v>
                </c:pt>
                <c:pt idx="117">
                  <c:v>458</c:v>
                </c:pt>
                <c:pt idx="118">
                  <c:v>467</c:v>
                </c:pt>
                <c:pt idx="119">
                  <c:v>811</c:v>
                </c:pt>
                <c:pt idx="120">
                  <c:v>641</c:v>
                </c:pt>
                <c:pt idx="121">
                  <c:v>284</c:v>
                </c:pt>
                <c:pt idx="122">
                  <c:v>373</c:v>
                </c:pt>
                <c:pt idx="123">
                  <c:v>517</c:v>
                </c:pt>
                <c:pt idx="124">
                  <c:v>81</c:v>
                </c:pt>
                <c:pt idx="125">
                  <c:v>0</c:v>
                </c:pt>
                <c:pt idx="126">
                  <c:v>1588</c:v>
                </c:pt>
                <c:pt idx="127">
                  <c:v>518</c:v>
                </c:pt>
                <c:pt idx="128">
                  <c:v>526</c:v>
                </c:pt>
                <c:pt idx="129">
                  <c:v>280</c:v>
                </c:pt>
                <c:pt idx="130">
                  <c:v>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4A-CB4F-8616-DE8AC75B1948}"/>
            </c:ext>
          </c:extLst>
        </c:ser>
        <c:ser>
          <c:idx val="1"/>
          <c:order val="1"/>
          <c:tx>
            <c:v>AY</c:v>
          </c:tx>
          <c:spPr>
            <a:ln w="19050" cmpd="sng"/>
          </c:spPr>
          <c:marker>
            <c:symbol val="none"/>
          </c:marker>
          <c:cat>
            <c:numRef>
              <c:f>FranceCovid!$A$7:$A$137</c:f>
              <c:numCache>
                <c:formatCode>d\-mmm</c:formatCode>
                <c:ptCount val="13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</c:numCache>
            </c:numRef>
          </c:cat>
          <c:val>
            <c:numRef>
              <c:f>FranceCovid!$E$7:$E$137</c:f>
              <c:numCache>
                <c:formatCode>0.0</c:formatCode>
                <c:ptCount val="131"/>
                <c:pt idx="0">
                  <c:v>12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2.8</c:v>
                </c:pt>
                <c:pt idx="5">
                  <c:v>3</c:v>
                </c:pt>
                <c:pt idx="6">
                  <c:v>5.4285714285714288</c:v>
                </c:pt>
                <c:pt idx="7">
                  <c:v>9.125</c:v>
                </c:pt>
                <c:pt idx="8">
                  <c:v>11.111111111111111</c:v>
                </c:pt>
                <c:pt idx="9">
                  <c:v>13</c:v>
                </c:pt>
                <c:pt idx="10">
                  <c:v>17.363636363636363</c:v>
                </c:pt>
                <c:pt idx="11">
                  <c:v>17.666666666666668</c:v>
                </c:pt>
                <c:pt idx="12">
                  <c:v>21.923076923076923</c:v>
                </c:pt>
                <c:pt idx="13">
                  <c:v>30.214285714285715</c:v>
                </c:pt>
                <c:pt idx="14">
                  <c:v>40.866666666666667</c:v>
                </c:pt>
                <c:pt idx="15">
                  <c:v>59.3125</c:v>
                </c:pt>
                <c:pt idx="16">
                  <c:v>66.235294117647058</c:v>
                </c:pt>
                <c:pt idx="17">
                  <c:v>78.444444444444443</c:v>
                </c:pt>
                <c:pt idx="18">
                  <c:v>93.89473684210526</c:v>
                </c:pt>
                <c:pt idx="19">
                  <c:v>114.05</c:v>
                </c:pt>
                <c:pt idx="20">
                  <c:v>136.95238095238096</c:v>
                </c:pt>
                <c:pt idx="21">
                  <c:v>166.40909090909091</c:v>
                </c:pt>
                <c:pt idx="22">
                  <c:v>195.60869565217391</c:v>
                </c:pt>
                <c:pt idx="23">
                  <c:v>225.95833333333334</c:v>
                </c:pt>
                <c:pt idx="24">
                  <c:v>265.32</c:v>
                </c:pt>
                <c:pt idx="25">
                  <c:v>297.30769230769232</c:v>
                </c:pt>
                <c:pt idx="26">
                  <c:v>338.2962962962963</c:v>
                </c:pt>
                <c:pt idx="27">
                  <c:v>392.67857142857144</c:v>
                </c:pt>
                <c:pt idx="28">
                  <c:v>434.89655172413791</c:v>
                </c:pt>
                <c:pt idx="29">
                  <c:v>481.96666666666664</c:v>
                </c:pt>
                <c:pt idx="30">
                  <c:v>516.70967741935488</c:v>
                </c:pt>
                <c:pt idx="31">
                  <c:v>620.5</c:v>
                </c:pt>
                <c:pt idx="32">
                  <c:v>675.81818181818187</c:v>
                </c:pt>
                <c:pt idx="33">
                  <c:v>742.05882352941171</c:v>
                </c:pt>
                <c:pt idx="34">
                  <c:v>833</c:v>
                </c:pt>
                <c:pt idx="35">
                  <c:v>915.66666666666663</c:v>
                </c:pt>
                <c:pt idx="36">
                  <c:v>1015.5405405405405</c:v>
                </c:pt>
                <c:pt idx="37">
                  <c:v>1057.2105263157894</c:v>
                </c:pt>
                <c:pt idx="38">
                  <c:v>1142.3076923076924</c:v>
                </c:pt>
                <c:pt idx="39">
                  <c:v>1303.2</c:v>
                </c:pt>
                <c:pt idx="40">
                  <c:v>1389.9756097560976</c:v>
                </c:pt>
                <c:pt idx="41">
                  <c:v>1407.2619047619048</c:v>
                </c:pt>
                <c:pt idx="42">
                  <c:v>1496.2325581395348</c:v>
                </c:pt>
                <c:pt idx="43">
                  <c:v>1559.2045454545455</c:v>
                </c:pt>
                <c:pt idx="44">
                  <c:v>1566.1777777777777</c:v>
                </c:pt>
                <c:pt idx="45">
                  <c:v>1617.1521739130435</c:v>
                </c:pt>
                <c:pt idx="46">
                  <c:v>1663.127659574468</c:v>
                </c:pt>
                <c:pt idx="47">
                  <c:v>1709.3333333333333</c:v>
                </c:pt>
                <c:pt idx="48">
                  <c:v>1761.9183673469388</c:v>
                </c:pt>
                <c:pt idx="49">
                  <c:v>1813.52</c:v>
                </c:pt>
                <c:pt idx="50">
                  <c:v>1839.0196078431372</c:v>
                </c:pt>
                <c:pt idx="51">
                  <c:v>1834.6730769230769</c:v>
                </c:pt>
                <c:pt idx="52">
                  <c:v>1850.4905660377358</c:v>
                </c:pt>
                <c:pt idx="53">
                  <c:v>1918.0185185185185</c:v>
                </c:pt>
                <c:pt idx="54">
                  <c:v>1931.0181818181818</c:v>
                </c:pt>
                <c:pt idx="55">
                  <c:v>1943.6964285714287</c:v>
                </c:pt>
                <c:pt idx="56">
                  <c:v>1916.7017543859649</c:v>
                </c:pt>
                <c:pt idx="57">
                  <c:v>1927.9482758620691</c:v>
                </c:pt>
                <c:pt idx="58">
                  <c:v>1908.5762711864406</c:v>
                </c:pt>
                <c:pt idx="59">
                  <c:v>1910.95</c:v>
                </c:pt>
                <c:pt idx="60">
                  <c:v>1923.344262295082</c:v>
                </c:pt>
                <c:pt idx="61">
                  <c:v>1921.7903225806451</c:v>
                </c:pt>
                <c:pt idx="62">
                  <c:v>1917.5238095238096</c:v>
                </c:pt>
                <c:pt idx="63">
                  <c:v>1915.265625</c:v>
                </c:pt>
                <c:pt idx="64">
                  <c:v>1909.4461538461539</c:v>
                </c:pt>
                <c:pt idx="65">
                  <c:v>1887.5</c:v>
                </c:pt>
                <c:pt idx="66">
                  <c:v>1877.1641791044776</c:v>
                </c:pt>
                <c:pt idx="67">
                  <c:v>1865.2205882352941</c:v>
                </c:pt>
                <c:pt idx="68">
                  <c:v>1861.4782608695652</c:v>
                </c:pt>
                <c:pt idx="69">
                  <c:v>1851.1571428571428</c:v>
                </c:pt>
                <c:pt idx="70">
                  <c:v>1833.5915492957747</c:v>
                </c:pt>
                <c:pt idx="71">
                  <c:v>1819.1527777777778</c:v>
                </c:pt>
                <c:pt idx="72">
                  <c:v>1798.4520547945206</c:v>
                </c:pt>
                <c:pt idx="73">
                  <c:v>1781.9324324324325</c:v>
                </c:pt>
                <c:pt idx="74">
                  <c:v>1772.8933333333334</c:v>
                </c:pt>
                <c:pt idx="75">
                  <c:v>1804.6052631578948</c:v>
                </c:pt>
                <c:pt idx="76">
                  <c:v>1789.3376623376623</c:v>
                </c:pt>
                <c:pt idx="77">
                  <c:v>1774.6282051282051</c:v>
                </c:pt>
                <c:pt idx="78">
                  <c:v>1757.6455696202531</c:v>
                </c:pt>
                <c:pt idx="79">
                  <c:v>1738.2874999999999</c:v>
                </c:pt>
                <c:pt idx="80">
                  <c:v>1722.4567901234568</c:v>
                </c:pt>
                <c:pt idx="81">
                  <c:v>1710.0853658536585</c:v>
                </c:pt>
                <c:pt idx="82">
                  <c:v>1695.5903614457832</c:v>
                </c:pt>
                <c:pt idx="83">
                  <c:v>1682.8095238095239</c:v>
                </c:pt>
                <c:pt idx="84">
                  <c:v>1669.6352941176472</c:v>
                </c:pt>
                <c:pt idx="85">
                  <c:v>1654.546511627907</c:v>
                </c:pt>
                <c:pt idx="86">
                  <c:v>1636.9080459770114</c:v>
                </c:pt>
                <c:pt idx="87">
                  <c:v>1623.8977272727273</c:v>
                </c:pt>
                <c:pt idx="88">
                  <c:v>1611.5393258426966</c:v>
                </c:pt>
                <c:pt idx="89">
                  <c:v>1598.2777777777778</c:v>
                </c:pt>
                <c:pt idx="90">
                  <c:v>1584.2087912087911</c:v>
                </c:pt>
                <c:pt idx="91">
                  <c:v>1571.3695652173913</c:v>
                </c:pt>
                <c:pt idx="92">
                  <c:v>1557.0537634408602</c:v>
                </c:pt>
                <c:pt idx="93">
                  <c:v>1541.7127659574469</c:v>
                </c:pt>
                <c:pt idx="94">
                  <c:v>1529.2526315789473</c:v>
                </c:pt>
                <c:pt idx="95">
                  <c:v>1516.1979166666667</c:v>
                </c:pt>
                <c:pt idx="96">
                  <c:v>1502.5360824742268</c:v>
                </c:pt>
                <c:pt idx="97">
                  <c:v>1521.1326530612246</c:v>
                </c:pt>
                <c:pt idx="98">
                  <c:v>1511.7979797979799</c:v>
                </c:pt>
                <c:pt idx="99">
                  <c:v>1514.96</c:v>
                </c:pt>
                <c:pt idx="100">
                  <c:v>1502.5049504950496</c:v>
                </c:pt>
                <c:pt idx="101">
                  <c:v>1491.0882352941176</c:v>
                </c:pt>
                <c:pt idx="102">
                  <c:v>1469.1747572815534</c:v>
                </c:pt>
                <c:pt idx="103">
                  <c:v>1458.4326923076924</c:v>
                </c:pt>
                <c:pt idx="104">
                  <c:v>1451.847619047619</c:v>
                </c:pt>
                <c:pt idx="105">
                  <c:v>1443.9150943396226</c:v>
                </c:pt>
                <c:pt idx="106">
                  <c:v>1435.8317757009345</c:v>
                </c:pt>
                <c:pt idx="107">
                  <c:v>1425.712962962963</c:v>
                </c:pt>
                <c:pt idx="108">
                  <c:v>1414.5688073394494</c:v>
                </c:pt>
                <c:pt idx="109">
                  <c:v>1405.3727272727272</c:v>
                </c:pt>
                <c:pt idx="110">
                  <c:v>1397.6216216216217</c:v>
                </c:pt>
                <c:pt idx="111">
                  <c:v>1388.9375</c:v>
                </c:pt>
                <c:pt idx="112">
                  <c:v>1383.070796460177</c:v>
                </c:pt>
                <c:pt idx="113">
                  <c:v>1375.5526315789473</c:v>
                </c:pt>
                <c:pt idx="114">
                  <c:v>1367.1304347826087</c:v>
                </c:pt>
                <c:pt idx="115">
                  <c:v>1356.655172413793</c:v>
                </c:pt>
                <c:pt idx="116">
                  <c:v>1348</c:v>
                </c:pt>
                <c:pt idx="117">
                  <c:v>1340.457627118644</c:v>
                </c:pt>
                <c:pt idx="118">
                  <c:v>1333.1176470588234</c:v>
                </c:pt>
                <c:pt idx="119">
                  <c:v>1328.7666666666667</c:v>
                </c:pt>
                <c:pt idx="120">
                  <c:v>1323.0826446280992</c:v>
                </c:pt>
                <c:pt idx="121">
                  <c:v>1314.5655737704917</c:v>
                </c:pt>
                <c:pt idx="122">
                  <c:v>1306.9105691056911</c:v>
                </c:pt>
                <c:pt idx="123">
                  <c:v>1300.5403225806451</c:v>
                </c:pt>
                <c:pt idx="124">
                  <c:v>1290.7840000000001</c:v>
                </c:pt>
                <c:pt idx="125">
                  <c:v>1280.5396825396826</c:v>
                </c:pt>
                <c:pt idx="126">
                  <c:v>1282.9606299212599</c:v>
                </c:pt>
                <c:pt idx="127">
                  <c:v>1276.984375</c:v>
                </c:pt>
                <c:pt idx="128">
                  <c:v>1271.1627906976744</c:v>
                </c:pt>
                <c:pt idx="129">
                  <c:v>1263.5384615384614</c:v>
                </c:pt>
                <c:pt idx="130">
                  <c:v>1258.0229007633588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4A-CB4F-8616-DE8AC75B1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2721016"/>
        <c:axId val="1819327112"/>
      </c:lineChart>
      <c:dateAx>
        <c:axId val="-206272101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crossAx val="1819327112"/>
        <c:crosses val="autoZero"/>
        <c:auto val="1"/>
        <c:lblOffset val="100"/>
        <c:baseTimeUnit val="days"/>
      </c:dateAx>
      <c:valAx>
        <c:axId val="1819327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0627210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 EMA vs Average EMA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MY=I(t)</c:v>
          </c:tx>
          <c:spPr>
            <a:ln w="28575" cmpd="sng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FranceCovid!$A$7:$A$137</c:f>
              <c:numCache>
                <c:formatCode>d\-mmm</c:formatCode>
                <c:ptCount val="13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</c:numCache>
            </c:numRef>
          </c:cat>
          <c:val>
            <c:numRef>
              <c:f>FranceCovid!$G$7:$G$137</c:f>
              <c:numCache>
                <c:formatCode>General</c:formatCode>
                <c:ptCount val="131"/>
                <c:pt idx="4" formatCode="_(* #,##0.0_);_(* \(#,##0.0\);_(* &quot;-&quot;??_);_(@_)">
                  <c:v>2.8</c:v>
                </c:pt>
                <c:pt idx="5" formatCode="_(* #,##0.0_);_(* \(#,##0.0\);_(* &quot;-&quot;??_);_(@_)">
                  <c:v>3.1999999999999997</c:v>
                </c:pt>
                <c:pt idx="6" formatCode="_(* #,##0.0_);_(* \(#,##0.0\);_(* &quot;-&quot;??_);_(@_)">
                  <c:v>8.7999999999999989</c:v>
                </c:pt>
                <c:pt idx="7" formatCode="_(* #,##0.0_);_(* \(#,##0.0\);_(* &quot;-&quot;??_);_(@_)">
                  <c:v>17.533333333333331</c:v>
                </c:pt>
                <c:pt idx="8" formatCode="_(* #,##0.0_);_(* \(#,##0.0\);_(* &quot;-&quot;??_);_(@_)">
                  <c:v>20.688888888888886</c:v>
                </c:pt>
                <c:pt idx="9" formatCode="_(* #,##0.0_);_(* \(#,##0.0\);_(* &quot;-&quot;??_);_(@_)">
                  <c:v>23.792592592592591</c:v>
                </c:pt>
                <c:pt idx="10" formatCode="_(* #,##0.0_);_(* \(#,##0.0\);_(* &quot;-&quot;??_);_(@_)">
                  <c:v>36.195061728395061</c:v>
                </c:pt>
                <c:pt idx="11" formatCode="_(* #,##0.0_);_(* \(#,##0.0\);_(* &quot;-&quot;??_);_(@_)">
                  <c:v>31.130041152263374</c:v>
                </c:pt>
                <c:pt idx="12" formatCode="_(* #,##0.0_);_(* \(#,##0.0\);_(* &quot;-&quot;??_);_(@_)">
                  <c:v>45.086694101508911</c:v>
                </c:pt>
                <c:pt idx="13" formatCode="_(* #,##0.0_);_(* \(#,##0.0\);_(* &quot;-&quot;??_);_(@_)">
                  <c:v>76.057796067672598</c:v>
                </c:pt>
                <c:pt idx="14" formatCode="_(* #,##0.0_);_(* \(#,##0.0\);_(* &quot;-&quot;??_);_(@_)">
                  <c:v>114.03853071178173</c:v>
                </c:pt>
                <c:pt idx="15" formatCode="_(* #,##0.0_);_(* \(#,##0.0\);_(* &quot;-&quot;??_);_(@_)">
                  <c:v>188.0256871411878</c:v>
                </c:pt>
                <c:pt idx="16" formatCode="_(* #,##0.0_);_(* \(#,##0.0\);_(* &quot;-&quot;??_);_(@_)">
                  <c:v>184.3504580941252</c:v>
                </c:pt>
                <c:pt idx="17" formatCode="_(* #,##0.0_);_(* \(#,##0.0\);_(* &quot;-&quot;??_);_(@_)">
                  <c:v>218.23363872941678</c:v>
                </c:pt>
                <c:pt idx="18" formatCode="_(* #,##0.0_);_(* \(#,##0.0\);_(* &quot;-&quot;??_);_(@_)">
                  <c:v>269.48909248627785</c:v>
                </c:pt>
                <c:pt idx="19" formatCode="_(* #,##0.0_);_(* \(#,##0.0\);_(* &quot;-&quot;??_);_(@_)">
                  <c:v>345.32606165751855</c:v>
                </c:pt>
                <c:pt idx="20" formatCode="_(* #,##0.0_);_(* \(#,##0.0\);_(* &quot;-&quot;??_);_(@_)">
                  <c:v>428.55070777167901</c:v>
                </c:pt>
                <c:pt idx="21" formatCode="_(* #,##0.0_);_(* \(#,##0.0\);_(* &quot;-&quot;??_);_(@_)">
                  <c:v>547.36713851445268</c:v>
                </c:pt>
                <c:pt idx="22" formatCode="_(* #,##0.0_);_(* \(#,##0.0\);_(* &quot;-&quot;??_);_(@_)">
                  <c:v>644.24475900963512</c:v>
                </c:pt>
                <c:pt idx="23" formatCode="_(* #,##0.0_);_(* \(#,##0.0\);_(* &quot;-&quot;??_);_(@_)">
                  <c:v>737.49650600642337</c:v>
                </c:pt>
                <c:pt idx="24" formatCode="_(* #,##0.0_);_(* \(#,##0.0\);_(* &quot;-&quot;??_);_(@_)">
                  <c:v>894.99767067094888</c:v>
                </c:pt>
                <c:pt idx="25" formatCode="_(* #,##0.0_);_(* \(#,##0.0\);_(* &quot;-&quot;??_);_(@_)">
                  <c:v>962.33178044729925</c:v>
                </c:pt>
                <c:pt idx="26" formatCode="_(* #,##0.0_);_(* \(#,##0.0\);_(* &quot;-&quot;??_);_(@_)">
                  <c:v>1109.5545202981996</c:v>
                </c:pt>
                <c:pt idx="27" formatCode="_(* #,##0.0_);_(* \(#,##0.0\);_(* &quot;-&quot;??_);_(@_)">
                  <c:v>1360.0363468654664</c:v>
                </c:pt>
                <c:pt idx="28" formatCode="_(* #,##0.0_);_(* \(#,##0.0\);_(* &quot;-&quot;??_);_(@_)">
                  <c:v>1445.6908979103109</c:v>
                </c:pt>
                <c:pt idx="29" formatCode="_(* #,##0.0_);_(* \(#,##0.0\);_(* &quot;-&quot;??_);_(@_)">
                  <c:v>1579.4605986068739</c:v>
                </c:pt>
                <c:pt idx="30" formatCode="_(* #,##0.0_);_(* \(#,##0.0\);_(* &quot;-&quot;??_);_(@_)">
                  <c:v>1572.6403990712492</c:v>
                </c:pt>
                <c:pt idx="31" formatCode="_(* #,##0.0_);_(* \(#,##0.0\);_(* &quot;-&quot;??_);_(@_)">
                  <c:v>2327.7602660474995</c:v>
                </c:pt>
                <c:pt idx="32" formatCode="_(* #,##0.0_);_(* \(#,##0.0\);_(* &quot;-&quot;??_);_(@_)">
                  <c:v>2367.1735106983328</c:v>
                </c:pt>
                <c:pt idx="33" formatCode="_(* #,##0.0_);_(* \(#,##0.0\);_(* &quot;-&quot;??_);_(@_)">
                  <c:v>2554.1156737988886</c:v>
                </c:pt>
                <c:pt idx="34" formatCode="_(* #,##0.0_);_(* \(#,##0.0\);_(* &quot;-&quot;??_);_(@_)">
                  <c:v>3011.0771158659259</c:v>
                </c:pt>
                <c:pt idx="35" formatCode="_(* #,##0.0_);_(* \(#,##0.0\);_(* &quot;-&quot;??_);_(@_)">
                  <c:v>3277.0514105772841</c:v>
                </c:pt>
                <c:pt idx="36" formatCode="_(* #,##0.0_);_(* \(#,##0.0\);_(* &quot;-&quot;??_);_(@_)">
                  <c:v>3721.700940384856</c:v>
                </c:pt>
                <c:pt idx="37" formatCode="_(* #,##0.0_);_(* \(#,##0.0\);_(* &quot;-&quot;??_);_(@_)">
                  <c:v>3347.4672935899039</c:v>
                </c:pt>
                <c:pt idx="38" formatCode="_(* #,##0.0_);_(* \(#,##0.0\);_(* &quot;-&quot;??_);_(@_)">
                  <c:v>3690.3115290599358</c:v>
                </c:pt>
                <c:pt idx="39" formatCode="_(* #,##0.0_);_(* \(#,##0.0\);_(* &quot;-&quot;??_);_(@_)">
                  <c:v>4986.2076860399575</c:v>
                </c:pt>
                <c:pt idx="40" formatCode="_(* #,##0.0_);_(* \(#,##0.0\);_(* &quot;-&quot;??_);_(@_)">
                  <c:v>4944.4717906933047</c:v>
                </c:pt>
                <c:pt idx="41" formatCode="_(* #,##0.0_);_(* \(#,##0.0\);_(* &quot;-&quot;??_);_(@_)">
                  <c:v>4001.6478604622034</c:v>
                </c:pt>
                <c:pt idx="42" formatCode="_(* #,##0.0_);_(* \(#,##0.0\);_(* &quot;-&quot;??_);_(@_)">
                  <c:v>4412.0985736414686</c:v>
                </c:pt>
                <c:pt idx="43" formatCode="_(* #,##0.0_);_(* \(#,##0.0\);_(* &quot;-&quot;??_);_(@_)">
                  <c:v>4363.7323824276455</c:v>
                </c:pt>
                <c:pt idx="44" formatCode="_(* #,##0.0_);_(* \(#,##0.0\);_(* &quot;-&quot;??_);_(@_)">
                  <c:v>3533.4882549517638</c:v>
                </c:pt>
                <c:pt idx="45" formatCode="_(* #,##0.0_);_(* \(#,##0.0\);_(* &quot;-&quot;??_);_(@_)">
                  <c:v>3659.325503301176</c:v>
                </c:pt>
                <c:pt idx="46" formatCode="_(* #,##0.0_);_(* \(#,##0.0\);_(* &quot;-&quot;??_);_(@_)">
                  <c:v>3698.8836688674505</c:v>
                </c:pt>
                <c:pt idx="47" formatCode="_(* #,##0.0_);_(* \(#,##0.0\);_(* &quot;-&quot;??_);_(@_)">
                  <c:v>3759.5891125783005</c:v>
                </c:pt>
                <c:pt idx="48" formatCode="_(* #,##0.0_);_(* \(#,##0.0\);_(* &quot;-&quot;??_);_(@_)">
                  <c:v>3935.0594083855335</c:v>
                </c:pt>
                <c:pt idx="49" formatCode="_(* #,##0.0_);_(* \(#,##0.0\);_(* &quot;-&quot;??_);_(@_)">
                  <c:v>4070.7062722570222</c:v>
                </c:pt>
                <c:pt idx="50" formatCode="_(* #,##0.0_);_(* \(#,##0.0\);_(* &quot;-&quot;??_);_(@_)">
                  <c:v>3751.8041815046813</c:v>
                </c:pt>
                <c:pt idx="51" formatCode="_(* #,##0.0_);_(* \(#,##0.0\);_(* &quot;-&quot;??_);_(@_)">
                  <c:v>3038.8694543364545</c:v>
                </c:pt>
                <c:pt idx="52" formatCode="_(* #,##0.0_);_(* \(#,##0.0\);_(* &quot;-&quot;??_);_(@_)">
                  <c:v>2916.9129695576362</c:v>
                </c:pt>
                <c:pt idx="53" formatCode="_(* #,##0.0_);_(* \(#,##0.0\);_(* &quot;-&quot;??_);_(@_)">
                  <c:v>3776.9419797050905</c:v>
                </c:pt>
                <c:pt idx="54" formatCode="_(* #,##0.0_);_(* \(#,##0.0\);_(* &quot;-&quot;??_);_(@_)">
                  <c:v>3395.6279864700605</c:v>
                </c:pt>
                <c:pt idx="55" formatCode="_(* #,##0.0_);_(* \(#,##0.0\);_(* &quot;-&quot;??_);_(@_)">
                  <c:v>3144.0853243133738</c:v>
                </c:pt>
                <c:pt idx="56" formatCode="_(* #,##0.0_);_(* \(#,##0.0\);_(* &quot;-&quot;??_);_(@_)">
                  <c:v>2231.0568828755827</c:v>
                </c:pt>
                <c:pt idx="57" formatCode="_(* #,##0.0_);_(* \(#,##0.0\);_(* &quot;-&quot;??_);_(@_)">
                  <c:v>2343.7045885837219</c:v>
                </c:pt>
                <c:pt idx="58" formatCode="_(* #,##0.0_);_(* \(#,##0.0\);_(* &quot;-&quot;??_);_(@_)">
                  <c:v>1824.1363923891481</c:v>
                </c:pt>
                <c:pt idx="59" formatCode="_(* #,##0.0_);_(* \(#,##0.0\);_(* &quot;-&quot;??_);_(@_)">
                  <c:v>1899.7575949260988</c:v>
                </c:pt>
                <c:pt idx="60" formatCode="_(* #,##0.0_);_(* \(#,##0.0\);_(* &quot;-&quot;??_);_(@_)">
                  <c:v>2155.5050632840657</c:v>
                </c:pt>
                <c:pt idx="61" formatCode="_(* #,##0.0_);_(* \(#,##0.0\);_(* &quot;-&quot;??_);_(@_)">
                  <c:v>2046.0033755227105</c:v>
                </c:pt>
                <c:pt idx="62" formatCode="_(* #,##0.0_);_(* \(#,##0.0\);_(* &quot;-&quot;??_);_(@_)">
                  <c:v>1915.0022503484736</c:v>
                </c:pt>
                <c:pt idx="63" formatCode="_(* #,##0.0_);_(* \(#,##0.0\);_(* &quot;-&quot;??_);_(@_)">
                  <c:v>1867.6681668989825</c:v>
                </c:pt>
                <c:pt idx="64" formatCode="_(* #,##0.0_);_(* \(#,##0.0\);_(* &quot;-&quot;??_);_(@_)">
                  <c:v>1757.4454445993217</c:v>
                </c:pt>
                <c:pt idx="65" formatCode="_(* #,##0.0_);_(* \(#,##0.0\);_(* &quot;-&quot;??_);_(@_)">
                  <c:v>1325.2969630662146</c:v>
                </c:pt>
                <c:pt idx="66" formatCode="_(* #,##0.0_);_(* \(#,##0.0\);_(* &quot;-&quot;??_);_(@_)">
                  <c:v>1281.864642044143</c:v>
                </c:pt>
                <c:pt idx="67" formatCode="_(* #,##0.0_);_(* \(#,##0.0\);_(* &quot;-&quot;??_);_(@_)">
                  <c:v>1209.5764280294286</c:v>
                </c:pt>
                <c:pt idx="68" formatCode="_(* #,##0.0_);_(* \(#,##0.0\);_(* &quot;-&quot;??_);_(@_)">
                  <c:v>1342.050952019619</c:v>
                </c:pt>
                <c:pt idx="69" formatCode="_(* #,##0.0_);_(* \(#,##0.0\);_(* &quot;-&quot;??_);_(@_)">
                  <c:v>1274.3673013464127</c:v>
                </c:pt>
                <c:pt idx="70" formatCode="_(* #,##0.0_);_(* \(#,##0.0\);_(* &quot;-&quot;??_);_(@_)">
                  <c:v>1050.9115342309417</c:v>
                </c:pt>
                <c:pt idx="71" formatCode="_(* #,##0.0_);_(* \(#,##0.0\);_(* &quot;-&quot;??_);_(@_)">
                  <c:v>965.27435615396109</c:v>
                </c:pt>
                <c:pt idx="72" formatCode="_(* #,##0.0_);_(* \(#,##0.0\);_(* &quot;-&quot;??_);_(@_)">
                  <c:v>746.1829041026408</c:v>
                </c:pt>
                <c:pt idx="73" formatCode="_(* #,##0.0_);_(* \(#,##0.0\);_(* &quot;-&quot;??_);_(@_)">
                  <c:v>689.45526940176057</c:v>
                </c:pt>
                <c:pt idx="74" formatCode="_(* #,##0.0_);_(* \(#,##0.0\);_(* &quot;-&quot;??_);_(@_)">
                  <c:v>827.63684626784038</c:v>
                </c:pt>
                <c:pt idx="75" formatCode="_(* #,##0.0_);_(* \(#,##0.0\);_(* &quot;-&quot;??_);_(@_)">
                  <c:v>1946.0912308452268</c:v>
                </c:pt>
                <c:pt idx="76" formatCode="_(* #,##0.0_);_(* \(#,##0.0\);_(* &quot;-&quot;??_);_(@_)">
                  <c:v>1507.0608205634846</c:v>
                </c:pt>
                <c:pt idx="77" formatCode="_(* #,##0.0_);_(* \(#,##0.0\);_(* &quot;-&quot;??_);_(@_)">
                  <c:v>1218.7072137089899</c:v>
                </c:pt>
                <c:pt idx="78" formatCode="_(* #,##0.0_);_(* \(#,##0.0\);_(* &quot;-&quot;??_);_(@_)">
                  <c:v>956.80480913932661</c:v>
                </c:pt>
                <c:pt idx="79" formatCode="_(* #,##0.0_);_(* \(#,##0.0\);_(* &quot;-&quot;??_);_(@_)">
                  <c:v>707.53653942621781</c:v>
                </c:pt>
                <c:pt idx="80" formatCode="_(* #,##0.0_);_(* \(#,##0.0\);_(* &quot;-&quot;??_);_(@_)">
                  <c:v>623.69102628414521</c:v>
                </c:pt>
                <c:pt idx="81" formatCode="_(* #,##0.0_);_(* \(#,##0.0\);_(* &quot;-&quot;??_);_(@_)">
                  <c:v>651.79401752276351</c:v>
                </c:pt>
                <c:pt idx="82" formatCode="_(* #,##0.0_);_(* \(#,##0.0\);_(* &quot;-&quot;??_);_(@_)">
                  <c:v>603.52934501517564</c:v>
                </c:pt>
                <c:pt idx="83" formatCode="_(* #,##0.0_);_(* \(#,##0.0\);_(* &quot;-&quot;??_);_(@_)">
                  <c:v>609.68623001011713</c:v>
                </c:pt>
                <c:pt idx="84" formatCode="_(* #,##0.0_);_(* \(#,##0.0\);_(* &quot;-&quot;??_);_(@_)">
                  <c:v>594.12415334007812</c:v>
                </c:pt>
                <c:pt idx="85" formatCode="_(* #,##0.0_);_(* \(#,##0.0\);_(* &quot;-&quot;??_);_(@_)">
                  <c:v>520.08276889338538</c:v>
                </c:pt>
                <c:pt idx="86" formatCode="_(* #,##0.0_);_(* \(#,##0.0\);_(* &quot;-&quot;??_);_(@_)">
                  <c:v>386.72184592892359</c:v>
                </c:pt>
                <c:pt idx="87" formatCode="_(* #,##0.0_);_(* \(#,##0.0\);_(* &quot;-&quot;??_);_(@_)">
                  <c:v>421.81456395261574</c:v>
                </c:pt>
                <c:pt idx="88" formatCode="_(* #,##0.0_);_(* \(#,##0.0\);_(* &quot;-&quot;??_);_(@_)">
                  <c:v>455.87637596841051</c:v>
                </c:pt>
                <c:pt idx="89" formatCode="_(* #,##0.0_);_(* \(#,##0.0\);_(* &quot;-&quot;??_);_(@_)">
                  <c:v>443.25091731227366</c:v>
                </c:pt>
                <c:pt idx="90" formatCode="_(* #,##0.0_);_(* \(#,##0.0\);_(* &quot;-&quot;??_);_(@_)">
                  <c:v>401.50061154151575</c:v>
                </c:pt>
                <c:pt idx="91" formatCode="_(* #,##0.0_);_(* \(#,##0.0\);_(* &quot;-&quot;??_);_(@_)">
                  <c:v>402.00040769434383</c:v>
                </c:pt>
                <c:pt idx="92" formatCode="_(* #,##0.0_);_(* \(#,##0.0\);_(* &quot;-&quot;??_);_(@_)">
                  <c:v>348.00027179622924</c:v>
                </c:pt>
                <c:pt idx="93" formatCode="_(* #,##0.0_);_(* \(#,##0.0\);_(* &quot;-&quot;??_);_(@_)">
                  <c:v>270.33351453081951</c:v>
                </c:pt>
                <c:pt idx="94" formatCode="_(* #,##0.0_);_(* \(#,##0.0\);_(* &quot;-&quot;??_);_(@_)">
                  <c:v>299.55567635387968</c:v>
                </c:pt>
                <c:pt idx="95" formatCode="_(* #,##0.0_);_(* \(#,##0.0\);_(* &quot;-&quot;??_);_(@_)">
                  <c:v>291.70378423591978</c:v>
                </c:pt>
                <c:pt idx="96" formatCode="_(* #,##0.0_);_(* \(#,##0.0\);_(* &quot;-&quot;??_);_(@_)">
                  <c:v>258.13585615727987</c:v>
                </c:pt>
                <c:pt idx="97" formatCode="_(* #,##0.0_);_(* \(#,##0.0\);_(* &quot;-&quot;??_);_(@_)">
                  <c:v>1280.4239041048534</c:v>
                </c:pt>
                <c:pt idx="98" formatCode="_(* #,##0.0_);_(* \(#,##0.0\);_(* &quot;-&quot;??_);_(@_)">
                  <c:v>1052.6159360699023</c:v>
                </c:pt>
                <c:pt idx="99" formatCode="_(* #,##0.0_);_(* \(#,##0.0\);_(* &quot;-&quot;??_);_(@_)">
                  <c:v>1311.0772907132682</c:v>
                </c:pt>
                <c:pt idx="100" formatCode="_(* #,##0.0_);_(* \(#,##0.0\);_(* &quot;-&quot;??_);_(@_)">
                  <c:v>959.71819380884551</c:v>
                </c:pt>
                <c:pt idx="101" formatCode="_(* #,##0.0_);_(* \(#,##0.0\);_(* &quot;-&quot;??_);_(@_)">
                  <c:v>752.47879587256375</c:v>
                </c:pt>
                <c:pt idx="102" formatCode="_(* #,##0.0_);_(* \(#,##0.0\);_(* &quot;-&quot;??_);_(@_)">
                  <c:v>246.31919724837587</c:v>
                </c:pt>
                <c:pt idx="103" formatCode="_(* #,##0.0_);_(* \(#,##0.0\);_(* &quot;-&quot;??_);_(@_)">
                  <c:v>281.54613149891725</c:v>
                </c:pt>
                <c:pt idx="104" formatCode="_(* #,##0.0_);_(* \(#,##0.0\);_(* &quot;-&quot;??_);_(@_)">
                  <c:v>443.36408766594479</c:v>
                </c:pt>
                <c:pt idx="105" formatCode="_(* #,##0.0_);_(* \(#,##0.0\);_(* &quot;-&quot;??_);_(@_)">
                  <c:v>499.24272511062986</c:v>
                </c:pt>
                <c:pt idx="106" formatCode="_(* #,##0.0_);_(* \(#,##0.0\);_(* &quot;-&quot;??_);_(@_)">
                  <c:v>525.82848340708654</c:v>
                </c:pt>
                <c:pt idx="107" formatCode="_(* #,##0.0_);_(* \(#,##0.0\);_(* &quot;-&quot;??_);_(@_)">
                  <c:v>464.88565560472438</c:v>
                </c:pt>
                <c:pt idx="108" formatCode="_(* #,##0.0_);_(* \(#,##0.0\);_(* &quot;-&quot;??_);_(@_)">
                  <c:v>380.25710373648292</c:v>
                </c:pt>
                <c:pt idx="109" formatCode="_(* #,##0.0_);_(* \(#,##0.0\);_(* &quot;-&quot;??_);_(@_)">
                  <c:v>387.8380691576553</c:v>
                </c:pt>
                <c:pt idx="110" formatCode="_(* #,##0.0_);_(* \(#,##0.0\);_(* &quot;-&quot;??_);_(@_)">
                  <c:v>440.22537943843685</c:v>
                </c:pt>
                <c:pt idx="111" formatCode="_(* #,##0.0_);_(* \(#,##0.0\);_(* &quot;-&quot;??_);_(@_)">
                  <c:v>435.15025295895788</c:v>
                </c:pt>
                <c:pt idx="112" formatCode="_(* #,##0.0_);_(* \(#,##0.0\);_(* &quot;-&quot;??_);_(@_)">
                  <c:v>532.10016863930525</c:v>
                </c:pt>
                <c:pt idx="113" formatCode="_(* #,##0.0_);_(* \(#,##0.0\);_(* &quot;-&quot;??_);_(@_)">
                  <c:v>530.06677909287021</c:v>
                </c:pt>
                <c:pt idx="114" formatCode="_(* #,##0.0_);_(* \(#,##0.0\);_(* &quot;-&quot;??_);_(@_)">
                  <c:v>489.04451939524682</c:v>
                </c:pt>
                <c:pt idx="115" formatCode="_(* #,##0.0_);_(* \(#,##0.0\);_(* &quot;-&quot;??_);_(@_)">
                  <c:v>376.6963462634979</c:v>
                </c:pt>
                <c:pt idx="116" formatCode="_(* #,##0.0_);_(* \(#,##0.0\);_(* &quot;-&quot;??_);_(@_)">
                  <c:v>365.79756417566529</c:v>
                </c:pt>
                <c:pt idx="117" formatCode="_(* #,##0.0_);_(* \(#,##0.0\);_(* &quot;-&quot;??_);_(@_)">
                  <c:v>396.53170945044354</c:v>
                </c:pt>
                <c:pt idx="118" formatCode="_(* #,##0.0_);_(* \(#,##0.0\);_(* &quot;-&quot;??_);_(@_)">
                  <c:v>420.02113963362905</c:v>
                </c:pt>
                <c:pt idx="119" formatCode="_(* #,##0.0_);_(* \(#,##0.0\);_(* &quot;-&quot;??_);_(@_)">
                  <c:v>550.3474264224194</c:v>
                </c:pt>
                <c:pt idx="120" formatCode="_(* #,##0.0_);_(* \(#,##0.0\);_(* &quot;-&quot;??_);_(@_)">
                  <c:v>580.5649509482796</c:v>
                </c:pt>
                <c:pt idx="121" formatCode="_(* #,##0.0_);_(* \(#,##0.0\);_(* &quot;-&quot;??_);_(@_)">
                  <c:v>481.70996729885309</c:v>
                </c:pt>
                <c:pt idx="122" formatCode="_(* #,##0.0_);_(* \(#,##0.0\);_(* &quot;-&quot;??_);_(@_)">
                  <c:v>445.47331153256874</c:v>
                </c:pt>
                <c:pt idx="123" formatCode="_(* #,##0.0_);_(* \(#,##0.0\);_(* &quot;-&quot;??_);_(@_)">
                  <c:v>469.31554102171248</c:v>
                </c:pt>
                <c:pt idx="124" formatCode="_(* #,##0.0_);_(* \(#,##0.0\);_(* &quot;-&quot;??_);_(@_)">
                  <c:v>339.87702734780834</c:v>
                </c:pt>
                <c:pt idx="125" formatCode="_(* #,##0.0_);_(* \(#,##0.0\);_(* &quot;-&quot;??_);_(@_)">
                  <c:v>226.58468489853891</c:v>
                </c:pt>
                <c:pt idx="126" formatCode="_(* #,##0.0_);_(* \(#,##0.0\);_(* &quot;-&quot;??_);_(@_)">
                  <c:v>680.38978993235924</c:v>
                </c:pt>
                <c:pt idx="127" formatCode="_(* #,##0.0_);_(* \(#,##0.0\);_(* &quot;-&quot;??_);_(@_)">
                  <c:v>626.25985995490612</c:v>
                </c:pt>
                <c:pt idx="128" formatCode="_(* #,##0.0_);_(* \(#,##0.0\);_(* &quot;-&quot;??_);_(@_)">
                  <c:v>592.83990663660404</c:v>
                </c:pt>
                <c:pt idx="129" formatCode="_(* #,##0.0_);_(* \(#,##0.0\);_(* &quot;-&quot;??_);_(@_)">
                  <c:v>488.55993775773607</c:v>
                </c:pt>
                <c:pt idx="130" formatCode="_(* #,##0.0_);_(* \(#,##0.0\);_(* &quot;-&quot;??_);_(@_)">
                  <c:v>506.03995850515736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90-994F-BD49-192DF2E76EFC}"/>
            </c:ext>
          </c:extLst>
        </c:ser>
        <c:ser>
          <c:idx val="1"/>
          <c:order val="1"/>
          <c:tx>
            <c:v>AY</c:v>
          </c:tx>
          <c:spPr>
            <a:ln w="28575" cmpd="sng"/>
          </c:spPr>
          <c:marker>
            <c:symbol val="none"/>
          </c:marker>
          <c:cat>
            <c:numRef>
              <c:f>FranceCovid!$A$7:$A$137</c:f>
              <c:numCache>
                <c:formatCode>d\-mmm</c:formatCode>
                <c:ptCount val="13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</c:numCache>
            </c:numRef>
          </c:cat>
          <c:val>
            <c:numRef>
              <c:f>FranceCovid!$H$7:$H$137</c:f>
              <c:numCache>
                <c:formatCode>General</c:formatCode>
                <c:ptCount val="131"/>
                <c:pt idx="4" formatCode="_(* #,##0.0_);_(* \(#,##0.0\);_(* &quot;-&quot;??_);_(@_)">
                  <c:v>5.5600000000000005</c:v>
                </c:pt>
                <c:pt idx="5" formatCode="_(* #,##0.0_);_(* \(#,##0.0\);_(* &quot;-&quot;??_);_(@_)">
                  <c:v>4.706666666666667</c:v>
                </c:pt>
                <c:pt idx="6" formatCode="_(* #,##0.0_);_(* \(#,##0.0\);_(* &quot;-&quot;??_);_(@_)">
                  <c:v>4.9473015873015873</c:v>
                </c:pt>
                <c:pt idx="7" formatCode="_(* #,##0.0_);_(* \(#,##0.0\);_(* &quot;-&quot;??_);_(@_)">
                  <c:v>6.3398677248677249</c:v>
                </c:pt>
                <c:pt idx="8" formatCode="_(* #,##0.0_);_(* \(#,##0.0\);_(* &quot;-&quot;??_);_(@_)">
                  <c:v>7.9302821869488529</c:v>
                </c:pt>
                <c:pt idx="9" formatCode="_(* #,##0.0_);_(* \(#,##0.0\);_(* &quot;-&quot;??_);_(@_)">
                  <c:v>9.620188124632568</c:v>
                </c:pt>
                <c:pt idx="10" formatCode="_(* #,##0.0_);_(* \(#,##0.0\);_(* &quot;-&quot;??_);_(@_)">
                  <c:v>12.201337537633833</c:v>
                </c:pt>
                <c:pt idx="11" formatCode="_(* #,##0.0_);_(* \(#,##0.0\);_(* &quot;-&quot;??_);_(@_)">
                  <c:v>14.023113913978111</c:v>
                </c:pt>
                <c:pt idx="12" formatCode="_(* #,##0.0_);_(* \(#,##0.0\);_(* &quot;-&quot;??_);_(@_)">
                  <c:v>16.656434917011048</c:v>
                </c:pt>
                <c:pt idx="13" formatCode="_(* #,##0.0_);_(* \(#,##0.0\);_(* &quot;-&quot;??_);_(@_)">
                  <c:v>21.175718516102602</c:v>
                </c:pt>
                <c:pt idx="14" formatCode="_(* #,##0.0_);_(* \(#,##0.0\);_(* &quot;-&quot;??_);_(@_)">
                  <c:v>27.739367899623957</c:v>
                </c:pt>
                <c:pt idx="15" formatCode="_(* #,##0.0_);_(* \(#,##0.0\);_(* &quot;-&quot;??_);_(@_)">
                  <c:v>38.263745266415967</c:v>
                </c:pt>
                <c:pt idx="16" formatCode="_(* #,##0.0_);_(* \(#,##0.0\);_(* &quot;-&quot;??_);_(@_)">
                  <c:v>47.587594883492997</c:v>
                </c:pt>
                <c:pt idx="17" formatCode="_(* #,##0.0_);_(* \(#,##0.0\);_(* &quot;-&quot;??_);_(@_)">
                  <c:v>57.873211403810146</c:v>
                </c:pt>
                <c:pt idx="18" formatCode="_(* #,##0.0_);_(* \(#,##0.0\);_(* &quot;-&quot;??_);_(@_)">
                  <c:v>69.880386549908522</c:v>
                </c:pt>
                <c:pt idx="19" formatCode="_(* #,##0.0_);_(* \(#,##0.0\);_(* &quot;-&quot;??_);_(@_)">
                  <c:v>84.603591033272352</c:v>
                </c:pt>
                <c:pt idx="20" formatCode="_(* #,##0.0_);_(* \(#,##0.0\);_(* &quot;-&quot;??_);_(@_)">
                  <c:v>102.05318767297521</c:v>
                </c:pt>
                <c:pt idx="21" formatCode="_(* #,##0.0_);_(* \(#,##0.0\);_(* &quot;-&quot;??_);_(@_)">
                  <c:v>123.5051554183471</c:v>
                </c:pt>
                <c:pt idx="22" formatCode="_(* #,##0.0_);_(* \(#,##0.0\);_(* &quot;-&quot;??_);_(@_)">
                  <c:v>147.53966882962271</c:v>
                </c:pt>
                <c:pt idx="23" formatCode="_(* #,##0.0_);_(* \(#,##0.0\);_(* &quot;-&quot;??_);_(@_)">
                  <c:v>173.67922366419293</c:v>
                </c:pt>
                <c:pt idx="24" formatCode="_(* #,##0.0_);_(* \(#,##0.0\);_(* &quot;-&quot;??_);_(@_)">
                  <c:v>204.22614910946194</c:v>
                </c:pt>
                <c:pt idx="25" formatCode="_(* #,##0.0_);_(* \(#,##0.0\);_(* &quot;-&quot;??_);_(@_)">
                  <c:v>235.25333017553874</c:v>
                </c:pt>
                <c:pt idx="26" formatCode="_(* #,##0.0_);_(* \(#,##0.0\);_(* &quot;-&quot;??_);_(@_)">
                  <c:v>269.60098554912457</c:v>
                </c:pt>
                <c:pt idx="27" formatCode="_(* #,##0.0_);_(* \(#,##0.0\);_(* &quot;-&quot;??_);_(@_)">
                  <c:v>310.62684750894022</c:v>
                </c:pt>
                <c:pt idx="28" formatCode="_(* #,##0.0_);_(* \(#,##0.0\);_(* &quot;-&quot;??_);_(@_)">
                  <c:v>352.05008224733945</c:v>
                </c:pt>
                <c:pt idx="29" formatCode="_(* #,##0.0_);_(* \(#,##0.0\);_(* &quot;-&quot;??_);_(@_)">
                  <c:v>395.35561038711518</c:v>
                </c:pt>
                <c:pt idx="30" formatCode="_(* #,##0.0_);_(* \(#,##0.0\);_(* &quot;-&quot;??_);_(@_)">
                  <c:v>435.80696606452841</c:v>
                </c:pt>
                <c:pt idx="31" formatCode="_(* #,##0.0_);_(* \(#,##0.0\);_(* &quot;-&quot;??_);_(@_)">
                  <c:v>497.37131070968559</c:v>
                </c:pt>
                <c:pt idx="32" formatCode="_(* #,##0.0_);_(* \(#,##0.0\);_(* &quot;-&quot;??_);_(@_)">
                  <c:v>556.85360107918439</c:v>
                </c:pt>
                <c:pt idx="33" formatCode="_(* #,##0.0_);_(* \(#,##0.0\);_(* &quot;-&quot;??_);_(@_)">
                  <c:v>618.58867522926016</c:v>
                </c:pt>
                <c:pt idx="34" formatCode="_(* #,##0.0_);_(* \(#,##0.0\);_(* &quot;-&quot;??_);_(@_)">
                  <c:v>690.05911681950681</c:v>
                </c:pt>
                <c:pt idx="35" formatCode="_(* #,##0.0_);_(* \(#,##0.0\);_(* &quot;-&quot;??_);_(@_)">
                  <c:v>765.26163343522671</c:v>
                </c:pt>
                <c:pt idx="36" formatCode="_(* #,##0.0_);_(* \(#,##0.0\);_(* &quot;-&quot;??_);_(@_)">
                  <c:v>848.68793580366469</c:v>
                </c:pt>
                <c:pt idx="37" formatCode="_(* #,##0.0_);_(* \(#,##0.0\);_(* &quot;-&quot;??_);_(@_)">
                  <c:v>918.19546597437295</c:v>
                </c:pt>
                <c:pt idx="38" formatCode="_(* #,##0.0_);_(* \(#,##0.0\);_(* &quot;-&quot;??_);_(@_)">
                  <c:v>992.89954141881276</c:v>
                </c:pt>
                <c:pt idx="39" formatCode="_(* #,##0.0_);_(* \(#,##0.0\);_(* &quot;-&quot;??_);_(@_)">
                  <c:v>1096.3330276125419</c:v>
                </c:pt>
                <c:pt idx="40" formatCode="_(* #,##0.0_);_(* \(#,##0.0\);_(* &quot;-&quot;??_);_(@_)">
                  <c:v>1194.2138883270604</c:v>
                </c:pt>
                <c:pt idx="41" formatCode="_(* #,##0.0_);_(* \(#,##0.0\);_(* &quot;-&quot;??_);_(@_)">
                  <c:v>1265.2298938053418</c:v>
                </c:pt>
                <c:pt idx="42" formatCode="_(* #,##0.0_);_(* \(#,##0.0\);_(* &quot;-&quot;??_);_(@_)">
                  <c:v>1342.2307819167395</c:v>
                </c:pt>
                <c:pt idx="43" formatCode="_(* #,##0.0_);_(* \(#,##0.0\);_(* &quot;-&quot;??_);_(@_)">
                  <c:v>1414.5553697626749</c:v>
                </c:pt>
                <c:pt idx="44" formatCode="_(* #,##0.0_);_(* \(#,##0.0\);_(* &quot;-&quot;??_);_(@_)">
                  <c:v>1465.0961724343758</c:v>
                </c:pt>
                <c:pt idx="45" formatCode="_(* #,##0.0_);_(* \(#,##0.0\);_(* &quot;-&quot;??_);_(@_)">
                  <c:v>1515.7815062605985</c:v>
                </c:pt>
                <c:pt idx="46" formatCode="_(* #,##0.0_);_(* \(#,##0.0\);_(* &quot;-&quot;??_);_(@_)">
                  <c:v>1564.8968906985549</c:v>
                </c:pt>
                <c:pt idx="47" formatCode="_(* #,##0.0_);_(* \(#,##0.0\);_(* &quot;-&quot;??_);_(@_)">
                  <c:v>1613.0423715768143</c:v>
                </c:pt>
                <c:pt idx="48" formatCode="_(* #,##0.0_);_(* \(#,##0.0\);_(* &quot;-&quot;??_);_(@_)">
                  <c:v>1662.6677035001892</c:v>
                </c:pt>
                <c:pt idx="49" formatCode="_(* #,##0.0_);_(* \(#,##0.0\);_(* &quot;-&quot;??_);_(@_)">
                  <c:v>1712.9518023334595</c:v>
                </c:pt>
                <c:pt idx="50" formatCode="_(* #,##0.0_);_(* \(#,##0.0\);_(* &quot;-&quot;??_);_(@_)">
                  <c:v>1754.9744041700187</c:v>
                </c:pt>
                <c:pt idx="51" formatCode="_(* #,##0.0_);_(* \(#,##0.0\);_(* &quot;-&quot;??_);_(@_)">
                  <c:v>1781.540628421038</c:v>
                </c:pt>
                <c:pt idx="52" formatCode="_(* #,##0.0_);_(* \(#,##0.0\);_(* &quot;-&quot;??_);_(@_)">
                  <c:v>1804.5239409599374</c:v>
                </c:pt>
                <c:pt idx="53" formatCode="_(* #,##0.0_);_(* \(#,##0.0\);_(* &quot;-&quot;??_);_(@_)">
                  <c:v>1842.3554668127977</c:v>
                </c:pt>
                <c:pt idx="54" formatCode="_(* #,##0.0_);_(* \(#,##0.0\);_(* &quot;-&quot;??_);_(@_)">
                  <c:v>1871.9097051479257</c:v>
                </c:pt>
                <c:pt idx="55" formatCode="_(* #,##0.0_);_(* \(#,##0.0\);_(* &quot;-&quot;??_);_(@_)">
                  <c:v>1895.83861295576</c:v>
                </c:pt>
                <c:pt idx="56" formatCode="_(* #,##0.0_);_(* \(#,##0.0\);_(* &quot;-&quot;??_);_(@_)">
                  <c:v>1902.792993432495</c:v>
                </c:pt>
                <c:pt idx="57" formatCode="_(* #,##0.0_);_(* \(#,##0.0\);_(* &quot;-&quot;??_);_(@_)">
                  <c:v>1911.1780875756863</c:v>
                </c:pt>
                <c:pt idx="58" formatCode="_(* #,##0.0_);_(* \(#,##0.0\);_(* &quot;-&quot;??_);_(@_)">
                  <c:v>1910.3108154459378</c:v>
                </c:pt>
                <c:pt idx="59" formatCode="_(* #,##0.0_);_(* \(#,##0.0\);_(* &quot;-&quot;??_);_(@_)">
                  <c:v>1910.5238769639586</c:v>
                </c:pt>
                <c:pt idx="60" formatCode="_(* #,##0.0_);_(* \(#,##0.0\);_(* &quot;-&quot;??_);_(@_)">
                  <c:v>1914.7973387409997</c:v>
                </c:pt>
                <c:pt idx="61" formatCode="_(* #,##0.0_);_(* \(#,##0.0\);_(* &quot;-&quot;??_);_(@_)">
                  <c:v>1917.1283333542149</c:v>
                </c:pt>
                <c:pt idx="62" formatCode="_(* #,##0.0_);_(* \(#,##0.0\);_(* &quot;-&quot;??_);_(@_)">
                  <c:v>1917.2601587440797</c:v>
                </c:pt>
                <c:pt idx="63" formatCode="_(* #,##0.0_);_(* \(#,##0.0\);_(* &quot;-&quot;??_);_(@_)">
                  <c:v>1916.5953141627199</c:v>
                </c:pt>
                <c:pt idx="64" formatCode="_(* #,##0.0_);_(* \(#,##0.0\);_(* &quot;-&quot;??_);_(@_)">
                  <c:v>1914.2122607238646</c:v>
                </c:pt>
                <c:pt idx="65" formatCode="_(* #,##0.0_);_(* \(#,##0.0\);_(* &quot;-&quot;??_);_(@_)">
                  <c:v>1905.3081738159096</c:v>
                </c:pt>
                <c:pt idx="66" formatCode="_(* #,##0.0_);_(* \(#,##0.0\);_(* &quot;-&quot;??_);_(@_)">
                  <c:v>1895.9268422454322</c:v>
                </c:pt>
                <c:pt idx="67" formatCode="_(* #,##0.0_);_(* \(#,##0.0\);_(* &quot;-&quot;??_);_(@_)">
                  <c:v>1885.6914242420528</c:v>
                </c:pt>
                <c:pt idx="68" formatCode="_(* #,##0.0_);_(* \(#,##0.0\);_(* &quot;-&quot;??_);_(@_)">
                  <c:v>1877.6203697845569</c:v>
                </c:pt>
                <c:pt idx="69" formatCode="_(* #,##0.0_);_(* \(#,##0.0\);_(* &quot;-&quot;??_);_(@_)">
                  <c:v>1868.7992941420855</c:v>
                </c:pt>
                <c:pt idx="70" formatCode="_(* #,##0.0_);_(* \(#,##0.0\);_(* &quot;-&quot;??_);_(@_)">
                  <c:v>1857.0633791933153</c:v>
                </c:pt>
                <c:pt idx="71" formatCode="_(* #,##0.0_);_(* \(#,##0.0\);_(* &quot;-&quot;??_);_(@_)">
                  <c:v>1844.4265120548027</c:v>
                </c:pt>
                <c:pt idx="72" formatCode="_(* #,##0.0_);_(* \(#,##0.0\);_(* &quot;-&quot;??_);_(@_)">
                  <c:v>1829.101692968042</c:v>
                </c:pt>
                <c:pt idx="73" formatCode="_(* #,##0.0_);_(* \(#,##0.0\);_(* &quot;-&quot;??_);_(@_)">
                  <c:v>1813.3786061228388</c:v>
                </c:pt>
                <c:pt idx="74" formatCode="_(* #,##0.0_);_(* \(#,##0.0\);_(* &quot;-&quot;??_);_(@_)">
                  <c:v>1799.8835151930036</c:v>
                </c:pt>
                <c:pt idx="75" formatCode="_(* #,##0.0_);_(* \(#,##0.0\);_(* &quot;-&quot;??_);_(@_)">
                  <c:v>1801.4574311813008</c:v>
                </c:pt>
                <c:pt idx="76" formatCode="_(* #,##0.0_);_(* \(#,##0.0\);_(* &quot;-&quot;??_);_(@_)">
                  <c:v>1797.4175082334214</c:v>
                </c:pt>
                <c:pt idx="77" formatCode="_(* #,##0.0_);_(* \(#,##0.0\);_(* &quot;-&quot;??_);_(@_)">
                  <c:v>1789.8210738650159</c:v>
                </c:pt>
                <c:pt idx="78" formatCode="_(* #,##0.0_);_(* \(#,##0.0\);_(* &quot;-&quot;??_);_(@_)">
                  <c:v>1779.0959057834284</c:v>
                </c:pt>
                <c:pt idx="79" formatCode="_(* #,##0.0_);_(* \(#,##0.0\);_(* &quot;-&quot;??_);_(@_)">
                  <c:v>1765.493103855619</c:v>
                </c:pt>
                <c:pt idx="80" formatCode="_(* #,##0.0_);_(* \(#,##0.0\);_(* &quot;-&quot;??_);_(@_)">
                  <c:v>1751.1476659448983</c:v>
                </c:pt>
                <c:pt idx="81" formatCode="_(* #,##0.0_);_(* \(#,##0.0\);_(* &quot;-&quot;??_);_(@_)">
                  <c:v>1737.4602325811518</c:v>
                </c:pt>
                <c:pt idx="82" formatCode="_(* #,##0.0_);_(* \(#,##0.0\);_(* &quot;-&quot;??_);_(@_)">
                  <c:v>1723.5036088693623</c:v>
                </c:pt>
                <c:pt idx="83" formatCode="_(* #,##0.0_);_(* \(#,##0.0\);_(* &quot;-&quot;??_);_(@_)">
                  <c:v>1709.9389138494162</c:v>
                </c:pt>
                <c:pt idx="84" formatCode="_(* #,##0.0_);_(* \(#,##0.0\);_(* &quot;-&quot;??_);_(@_)">
                  <c:v>1696.5043739388266</c:v>
                </c:pt>
                <c:pt idx="85" formatCode="_(* #,##0.0_);_(* \(#,##0.0\);_(* &quot;-&quot;??_);_(@_)">
                  <c:v>1682.5184198351867</c:v>
                </c:pt>
                <c:pt idx="86" formatCode="_(* #,##0.0_);_(* \(#,##0.0\);_(* &quot;-&quot;??_);_(@_)">
                  <c:v>1667.3149618824616</c:v>
                </c:pt>
                <c:pt idx="87" formatCode="_(* #,##0.0_);_(* \(#,##0.0\);_(* &quot;-&quot;??_);_(@_)">
                  <c:v>1652.8425503458834</c:v>
                </c:pt>
                <c:pt idx="88" formatCode="_(* #,##0.0_);_(* \(#,##0.0\);_(* &quot;-&quot;??_);_(@_)">
                  <c:v>1639.0748088448211</c:v>
                </c:pt>
                <c:pt idx="89" formatCode="_(* #,##0.0_);_(* \(#,##0.0\);_(* &quot;-&quot;??_);_(@_)">
                  <c:v>1625.4757984891401</c:v>
                </c:pt>
                <c:pt idx="90" formatCode="_(* #,##0.0_);_(* \(#,##0.0\);_(* &quot;-&quot;??_);_(@_)">
                  <c:v>1611.7201293956905</c:v>
                </c:pt>
                <c:pt idx="91" formatCode="_(* #,##0.0_);_(* \(#,##0.0\);_(* &quot;-&quot;??_);_(@_)">
                  <c:v>1598.2699413362575</c:v>
                </c:pt>
                <c:pt idx="92" formatCode="_(* #,##0.0_);_(* \(#,##0.0\);_(* &quot;-&quot;??_);_(@_)">
                  <c:v>1584.531215371125</c:v>
                </c:pt>
                <c:pt idx="93" formatCode="_(* #,##0.0_);_(* \(#,##0.0\);_(* &quot;-&quot;??_);_(@_)">
                  <c:v>1570.258398899899</c:v>
                </c:pt>
                <c:pt idx="94" formatCode="_(* #,##0.0_);_(* \(#,##0.0\);_(* &quot;-&quot;??_);_(@_)">
                  <c:v>1556.589809792915</c:v>
                </c:pt>
                <c:pt idx="95" formatCode="_(* #,##0.0_);_(* \(#,##0.0\);_(* &quot;-&quot;??_);_(@_)">
                  <c:v>1543.125845417499</c:v>
                </c:pt>
                <c:pt idx="96" formatCode="_(* #,##0.0_);_(* \(#,##0.0\);_(* &quot;-&quot;??_);_(@_)">
                  <c:v>1529.5959244364083</c:v>
                </c:pt>
                <c:pt idx="97" formatCode="_(* #,##0.0_);_(* \(#,##0.0\);_(* &quot;-&quot;??_);_(@_)">
                  <c:v>1526.7748339780137</c:v>
                </c:pt>
                <c:pt idx="98" formatCode="_(* #,##0.0_);_(* \(#,##0.0\);_(* &quot;-&quot;??_);_(@_)">
                  <c:v>1521.7825492513357</c:v>
                </c:pt>
                <c:pt idx="99" formatCode="_(* #,##0.0_);_(* \(#,##0.0\);_(* &quot;-&quot;??_);_(@_)">
                  <c:v>1519.5083661675571</c:v>
                </c:pt>
                <c:pt idx="100" formatCode="_(* #,##0.0_);_(* \(#,##0.0\);_(* &quot;-&quot;??_);_(@_)">
                  <c:v>1513.840560943388</c:v>
                </c:pt>
                <c:pt idx="101" formatCode="_(* #,##0.0_);_(* \(#,##0.0\);_(* &quot;-&quot;??_);_(@_)">
                  <c:v>1506.2564523936312</c:v>
                </c:pt>
                <c:pt idx="102" formatCode="_(* #,##0.0_);_(* \(#,##0.0\);_(* &quot;-&quot;??_);_(@_)">
                  <c:v>1493.8958873562719</c:v>
                </c:pt>
                <c:pt idx="103" formatCode="_(* #,##0.0_);_(* \(#,##0.0\);_(* &quot;-&quot;??_);_(@_)">
                  <c:v>1482.0748223400788</c:v>
                </c:pt>
                <c:pt idx="104" formatCode="_(* #,##0.0_);_(* \(#,##0.0\);_(* &quot;-&quot;??_);_(@_)">
                  <c:v>1471.9990879092588</c:v>
                </c:pt>
                <c:pt idx="105" formatCode="_(* #,##0.0_);_(* \(#,##0.0\);_(* &quot;-&quot;??_);_(@_)">
                  <c:v>1462.6377567193801</c:v>
                </c:pt>
                <c:pt idx="106" formatCode="_(* #,##0.0_);_(* \(#,##0.0\);_(* &quot;-&quot;??_);_(@_)">
                  <c:v>1453.7024297132316</c:v>
                </c:pt>
                <c:pt idx="107" formatCode="_(* #,##0.0_);_(* \(#,##0.0\);_(* &quot;-&quot;??_);_(@_)">
                  <c:v>1444.372607463142</c:v>
                </c:pt>
                <c:pt idx="108" formatCode="_(* #,##0.0_);_(* \(#,##0.0\);_(* &quot;-&quot;??_);_(@_)">
                  <c:v>1434.4380074219112</c:v>
                </c:pt>
                <c:pt idx="109" formatCode="_(* #,##0.0_);_(* \(#,##0.0\);_(* &quot;-&quot;??_);_(@_)">
                  <c:v>1424.7495807055166</c:v>
                </c:pt>
                <c:pt idx="110" formatCode="_(* #,##0.0_);_(* \(#,##0.0\);_(* &quot;-&quot;??_);_(@_)">
                  <c:v>1415.7069276775517</c:v>
                </c:pt>
                <c:pt idx="111" formatCode="_(* #,##0.0_);_(* \(#,##0.0\);_(* &quot;-&quot;??_);_(@_)">
                  <c:v>1406.7837851183679</c:v>
                </c:pt>
                <c:pt idx="112" formatCode="_(* #,##0.0_);_(* \(#,##0.0\);_(* &quot;-&quot;??_);_(@_)">
                  <c:v>1398.8794555656375</c:v>
                </c:pt>
                <c:pt idx="113" formatCode="_(* #,##0.0_);_(* \(#,##0.0\);_(* &quot;-&quot;??_);_(@_)">
                  <c:v>1391.1038475700741</c:v>
                </c:pt>
                <c:pt idx="114" formatCode="_(* #,##0.0_);_(* \(#,##0.0\);_(* &quot;-&quot;??_);_(@_)">
                  <c:v>1383.1127099742523</c:v>
                </c:pt>
                <c:pt idx="115" formatCode="_(* #,##0.0_);_(* \(#,##0.0\);_(* &quot;-&quot;??_);_(@_)">
                  <c:v>1374.2935307874325</c:v>
                </c:pt>
                <c:pt idx="116" formatCode="_(* #,##0.0_);_(* \(#,##0.0\);_(* &quot;-&quot;??_);_(@_)">
                  <c:v>1365.5290205249551</c:v>
                </c:pt>
                <c:pt idx="117" formatCode="_(* #,##0.0_);_(* \(#,##0.0\);_(* &quot;-&quot;??_);_(@_)">
                  <c:v>1357.1718893895181</c:v>
                </c:pt>
                <c:pt idx="118" formatCode="_(* #,##0.0_);_(* \(#,##0.0\);_(* &quot;-&quot;??_);_(@_)">
                  <c:v>1349.15380861262</c:v>
                </c:pt>
                <c:pt idx="119" formatCode="_(* #,##0.0_);_(* \(#,##0.0\);_(* &quot;-&quot;??_);_(@_)">
                  <c:v>1342.3580946306356</c:v>
                </c:pt>
                <c:pt idx="120" formatCode="_(* #,##0.0_);_(* \(#,##0.0\);_(* &quot;-&quot;??_);_(@_)">
                  <c:v>1335.9329446297902</c:v>
                </c:pt>
                <c:pt idx="121" formatCode="_(* #,##0.0_);_(* \(#,##0.0\);_(* &quot;-&quot;??_);_(@_)">
                  <c:v>1328.8104876766906</c:v>
                </c:pt>
                <c:pt idx="122" formatCode="_(* #,##0.0_);_(* \(#,##0.0\);_(* &quot;-&quot;??_);_(@_)">
                  <c:v>1321.5105148196908</c:v>
                </c:pt>
                <c:pt idx="123" formatCode="_(* #,##0.0_);_(* \(#,##0.0\);_(* &quot;-&quot;??_);_(@_)">
                  <c:v>1314.520450740009</c:v>
                </c:pt>
                <c:pt idx="124" formatCode="_(* #,##0.0_);_(* \(#,##0.0\);_(* &quot;-&quot;??_);_(@_)">
                  <c:v>1306.6083004933394</c:v>
                </c:pt>
                <c:pt idx="125" formatCode="_(* #,##0.0_);_(* \(#,##0.0\);_(* &quot;-&quot;??_);_(@_)">
                  <c:v>1297.9187611754537</c:v>
                </c:pt>
                <c:pt idx="126" formatCode="_(* #,##0.0_);_(* \(#,##0.0\);_(* &quot;-&quot;??_);_(@_)">
                  <c:v>1292.9327174240557</c:v>
                </c:pt>
                <c:pt idx="127" formatCode="_(* #,##0.0_);_(* \(#,##0.0\);_(* &quot;-&quot;??_);_(@_)">
                  <c:v>1287.6166032827039</c:v>
                </c:pt>
                <c:pt idx="128" formatCode="_(* #,##0.0_);_(* \(#,##0.0\);_(* &quot;-&quot;??_);_(@_)">
                  <c:v>1282.1319990876941</c:v>
                </c:pt>
                <c:pt idx="129" formatCode="_(* #,##0.0_);_(* \(#,##0.0\);_(* &quot;-&quot;??_);_(@_)">
                  <c:v>1275.9341532379499</c:v>
                </c:pt>
                <c:pt idx="130" formatCode="_(* #,##0.0_);_(* \(#,##0.0\);_(* &quot;-&quot;??_);_(@_)">
                  <c:v>1269.9637357464196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90-994F-BD49-192DF2E76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2642600"/>
        <c:axId val="1820120248"/>
      </c:lineChart>
      <c:dateAx>
        <c:axId val="-206264260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crossAx val="1820120248"/>
        <c:crosses val="autoZero"/>
        <c:auto val="1"/>
        <c:lblOffset val="100"/>
        <c:baseTimeUnit val="days"/>
      </c:dateAx>
      <c:valAx>
        <c:axId val="18201202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0626426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France EMA </a:t>
            </a:r>
          </a:p>
          <a:p>
            <a:pPr>
              <a:defRPr/>
            </a:pPr>
            <a:r>
              <a:rPr lang="en-US" baseline="0"/>
              <a:t>Cumulative Covid Cases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FranceCovid!$A$7:$A$137</c:f>
              <c:numCache>
                <c:formatCode>d\-mmm</c:formatCode>
                <c:ptCount val="13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</c:numCache>
            </c:numRef>
          </c:cat>
          <c:val>
            <c:numRef>
              <c:f>FranceCovid!$F$7:$F$137</c:f>
              <c:numCache>
                <c:formatCode>General</c:formatCode>
                <c:ptCount val="131"/>
                <c:pt idx="4" formatCode="_(* #,##0.0_);_(* \(#,##0.0\);_(* &quot;-&quot;??_);_(@_)">
                  <c:v>12.4</c:v>
                </c:pt>
                <c:pt idx="5" formatCode="_(* #,##0.0_);_(* \(#,##0.0\);_(* &quot;-&quot;??_);_(@_)">
                  <c:v>14.266666666666667</c:v>
                </c:pt>
                <c:pt idx="6" formatCode="_(* #,##0.0_);_(* \(#,##0.0\);_(* &quot;-&quot;??_);_(@_)">
                  <c:v>22.177777777777777</c:v>
                </c:pt>
                <c:pt idx="7" formatCode="_(* #,##0.0_);_(* \(#,##0.0\);_(* &quot;-&quot;??_);_(@_)">
                  <c:v>39.118518518518513</c:v>
                </c:pt>
                <c:pt idx="8" formatCode="_(* #,##0.0_);_(* \(#,##0.0\);_(* &quot;-&quot;??_);_(@_)">
                  <c:v>59.41234567901234</c:v>
                </c:pt>
                <c:pt idx="9" formatCode="_(* #,##0.0_);_(* \(#,##0.0\);_(* &quot;-&quot;??_);_(@_)">
                  <c:v>82.941563786008231</c:v>
                </c:pt>
                <c:pt idx="10" formatCode="_(* #,##0.0_);_(* \(#,##0.0\);_(* &quot;-&quot;??_);_(@_)">
                  <c:v>118.96104252400548</c:v>
                </c:pt>
                <c:pt idx="11" formatCode="_(* #,##0.0_);_(* \(#,##0.0\);_(* &quot;-&quot;??_);_(@_)">
                  <c:v>149.97402834933698</c:v>
                </c:pt>
                <c:pt idx="12" formatCode="_(* #,##0.0_);_(* \(#,##0.0\);_(* &quot;-&quot;??_);_(@_)">
                  <c:v>194.98268556622463</c:v>
                </c:pt>
                <c:pt idx="13" formatCode="_(* #,##0.0_);_(* \(#,##0.0\);_(* &quot;-&quot;??_);_(@_)">
                  <c:v>270.98845704414975</c:v>
                </c:pt>
                <c:pt idx="14" formatCode="_(* #,##0.0_);_(* \(#,##0.0\);_(* &quot;-&quot;??_);_(@_)">
                  <c:v>384.99230469609984</c:v>
                </c:pt>
                <c:pt idx="15" formatCode="_(* #,##0.0_);_(* \(#,##0.0\);_(* &quot;-&quot;??_);_(@_)">
                  <c:v>572.99486979739982</c:v>
                </c:pt>
                <c:pt idx="16" formatCode="_(* #,##0.0_);_(* \(#,##0.0\);_(* &quot;-&quot;??_);_(@_)">
                  <c:v>757.32991319826647</c:v>
                </c:pt>
                <c:pt idx="17" formatCode="_(* #,##0.0_);_(* \(#,##0.0\);_(* &quot;-&quot;??_);_(@_)">
                  <c:v>975.55327546551098</c:v>
                </c:pt>
                <c:pt idx="18" formatCode="_(* #,##0.0_);_(* \(#,##0.0\);_(* &quot;-&quot;??_);_(@_)">
                  <c:v>1245.0355169770073</c:v>
                </c:pt>
                <c:pt idx="19" formatCode="_(* #,##0.0_);_(* \(#,##0.0\);_(* &quot;-&quot;??_);_(@_)">
                  <c:v>1590.3570113180049</c:v>
                </c:pt>
                <c:pt idx="20" formatCode="_(* #,##0.0_);_(* \(#,##0.0\);_(* &quot;-&quot;??_);_(@_)">
                  <c:v>2018.9046742120031</c:v>
                </c:pt>
                <c:pt idx="21" formatCode="_(* #,##0.0_);_(* \(#,##0.0\);_(* &quot;-&quot;??_);_(@_)">
                  <c:v>2566.2697828080018</c:v>
                </c:pt>
                <c:pt idx="22" formatCode="_(* #,##0.0_);_(* \(#,##0.0\);_(* &quot;-&quot;??_);_(@_)">
                  <c:v>3210.5131885386677</c:v>
                </c:pt>
                <c:pt idx="23" formatCode="_(* #,##0.0_);_(* \(#,##0.0\);_(* &quot;-&quot;??_);_(@_)">
                  <c:v>3948.0087923591118</c:v>
                </c:pt>
                <c:pt idx="24" formatCode="_(* #,##0.0_);_(* \(#,##0.0\);_(* &quot;-&quot;??_);_(@_)">
                  <c:v>4843.0058615727412</c:v>
                </c:pt>
                <c:pt idx="25" formatCode="_(* #,##0.0_);_(* \(#,##0.0\);_(* &quot;-&quot;??_);_(@_)">
                  <c:v>5805.3372410484944</c:v>
                </c:pt>
                <c:pt idx="26" formatCode="_(* #,##0.0_);_(* \(#,##0.0\);_(* &quot;-&quot;??_);_(@_)">
                  <c:v>6914.8914940323293</c:v>
                </c:pt>
                <c:pt idx="27" formatCode="_(* #,##0.0_);_(* \(#,##0.0\);_(* &quot;-&quot;??_);_(@_)">
                  <c:v>8274.9276626882202</c:v>
                </c:pt>
                <c:pt idx="28" formatCode="_(* #,##0.0_);_(* \(#,##0.0\);_(* &quot;-&quot;??_);_(@_)">
                  <c:v>9720.6184417921468</c:v>
                </c:pt>
                <c:pt idx="29" formatCode="_(* #,##0.0_);_(* \(#,##0.0\);_(* &quot;-&quot;??_);_(@_)">
                  <c:v>11300.078961194764</c:v>
                </c:pt>
                <c:pt idx="30" formatCode="_(* #,##0.0_);_(* \(#,##0.0\);_(* &quot;-&quot;??_);_(@_)">
                  <c:v>12872.719307463176</c:v>
                </c:pt>
                <c:pt idx="31" formatCode="_(* #,##0.0_);_(* \(#,##0.0\);_(* &quot;-&quot;??_);_(@_)">
                  <c:v>15200.479538308784</c:v>
                </c:pt>
                <c:pt idx="32" formatCode="_(* #,##0.0_);_(* \(#,##0.0\);_(* &quot;-&quot;??_);_(@_)">
                  <c:v>17567.653025539188</c:v>
                </c:pt>
                <c:pt idx="33" formatCode="_(* #,##0.0_);_(* \(#,##0.0\);_(* &quot;-&quot;??_);_(@_)">
                  <c:v>20121.768683692793</c:v>
                </c:pt>
                <c:pt idx="34" formatCode="_(* #,##0.0_);_(* \(#,##0.0\);_(* &quot;-&quot;??_);_(@_)">
                  <c:v>23132.845789128529</c:v>
                </c:pt>
                <c:pt idx="35" formatCode="_(* #,##0.0_);_(* \(#,##0.0\);_(* &quot;-&quot;??_);_(@_)">
                  <c:v>26409.897192752353</c:v>
                </c:pt>
                <c:pt idx="36" formatCode="_(* #,##0.0_);_(* \(#,##0.0\);_(* &quot;-&quot;??_);_(@_)">
                  <c:v>30131.59812850157</c:v>
                </c:pt>
                <c:pt idx="37" formatCode="_(* #,##0.0_);_(* \(#,##0.0\);_(* &quot;-&quot;??_);_(@_)">
                  <c:v>33479.065419001046</c:v>
                </c:pt>
                <c:pt idx="38" formatCode="_(* #,##0.0_);_(* \(#,##0.0\);_(* &quot;-&quot;??_);_(@_)">
                  <c:v>37169.376946000695</c:v>
                </c:pt>
                <c:pt idx="39" formatCode="_(* #,##0.0_);_(* \(#,##0.0\);_(* &quot;-&quot;??_);_(@_)">
                  <c:v>42155.58463066713</c:v>
                </c:pt>
                <c:pt idx="40" formatCode="_(* #,##0.0_);_(* \(#,##0.0\);_(* &quot;-&quot;??_);_(@_)">
                  <c:v>47100.056420444751</c:v>
                </c:pt>
                <c:pt idx="41" formatCode="_(* #,##0.0_);_(* \(#,##0.0\);_(* &quot;-&quot;??_);_(@_)">
                  <c:v>51101.704280296501</c:v>
                </c:pt>
                <c:pt idx="42" formatCode="_(* #,##0.0_);_(* \(#,##0.0\);_(* &quot;-&quot;??_);_(@_)">
                  <c:v>55513.802853531</c:v>
                </c:pt>
                <c:pt idx="43" formatCode="_(* #,##0.0_);_(* \(#,##0.0\);_(* &quot;-&quot;??_);_(@_)">
                  <c:v>59877.535235687334</c:v>
                </c:pt>
                <c:pt idx="44" formatCode="_(* #,##0.0_);_(* \(#,##0.0\);_(* &quot;-&quot;??_);_(@_)">
                  <c:v>63411.023490458225</c:v>
                </c:pt>
                <c:pt idx="45" formatCode="_(* #,##0.0_);_(* \(#,##0.0\);_(* &quot;-&quot;??_);_(@_)">
                  <c:v>67070.348993638821</c:v>
                </c:pt>
                <c:pt idx="46" formatCode="_(* #,##0.0_);_(* \(#,##0.0\);_(* &quot;-&quot;??_);_(@_)">
                  <c:v>70769.232662425886</c:v>
                </c:pt>
                <c:pt idx="47" formatCode="_(* #,##0.0_);_(* \(#,##0.0\);_(* &quot;-&quot;??_);_(@_)">
                  <c:v>74528.821774950586</c:v>
                </c:pt>
                <c:pt idx="48" formatCode="_(* #,##0.0_);_(* \(#,##0.0\);_(* &quot;-&quot;??_);_(@_)">
                  <c:v>78463.881183300386</c:v>
                </c:pt>
                <c:pt idx="49" formatCode="_(* #,##0.0_);_(* \(#,##0.0\);_(* &quot;-&quot;??_);_(@_)">
                  <c:v>82534.58745553359</c:v>
                </c:pt>
                <c:pt idx="50" formatCode="_(* #,##0.0_);_(* \(#,##0.0\);_(* &quot;-&quot;??_);_(@_)">
                  <c:v>86286.391637022389</c:v>
                </c:pt>
                <c:pt idx="51" formatCode="_(* #,##0.0_);_(* \(#,##0.0\);_(* &quot;-&quot;??_);_(@_)">
                  <c:v>89325.261091348264</c:v>
                </c:pt>
                <c:pt idx="52" formatCode="_(* #,##0.0_);_(* \(#,##0.0\);_(* &quot;-&quot;??_);_(@_)">
                  <c:v>92242.174060898848</c:v>
                </c:pt>
                <c:pt idx="53" formatCode="_(* #,##0.0_);_(* \(#,##0.0\);_(* &quot;-&quot;??_);_(@_)">
                  <c:v>96019.116040599227</c:v>
                </c:pt>
                <c:pt idx="54" formatCode="_(* #,##0.0_);_(* \(#,##0.0\);_(* &quot;-&quot;??_);_(@_)">
                  <c:v>99414.744027066146</c:v>
                </c:pt>
                <c:pt idx="55" formatCode="_(* #,##0.0_);_(* \(#,##0.0\);_(* &quot;-&quot;??_);_(@_)">
                  <c:v>102558.82935137743</c:v>
                </c:pt>
                <c:pt idx="56" formatCode="_(* #,##0.0_);_(* \(#,##0.0\);_(* &quot;-&quot;??_);_(@_)">
                  <c:v>104789.88623425162</c:v>
                </c:pt>
                <c:pt idx="57" formatCode="_(* #,##0.0_);_(* \(#,##0.0\);_(* &quot;-&quot;??_);_(@_)">
                  <c:v>107133.59082283442</c:v>
                </c:pt>
                <c:pt idx="58" formatCode="_(* #,##0.0_);_(* \(#,##0.0\);_(* &quot;-&quot;??_);_(@_)">
                  <c:v>108957.72721522294</c:v>
                </c:pt>
                <c:pt idx="59" formatCode="_(* #,##0.0_);_(* \(#,##0.0\);_(* &quot;-&quot;??_);_(@_)">
                  <c:v>110857.48481014863</c:v>
                </c:pt>
                <c:pt idx="60" formatCode="_(* #,##0.0_);_(* \(#,##0.0\);_(* &quot;-&quot;??_);_(@_)">
                  <c:v>113012.98987343242</c:v>
                </c:pt>
                <c:pt idx="61" formatCode="_(* #,##0.0_);_(* \(#,##0.0\);_(* &quot;-&quot;??_);_(@_)">
                  <c:v>115058.99324895495</c:v>
                </c:pt>
                <c:pt idx="62" formatCode="_(* #,##0.0_);_(* \(#,##0.0\);_(* &quot;-&quot;??_);_(@_)">
                  <c:v>116973.9954993033</c:v>
                </c:pt>
                <c:pt idx="63" formatCode="_(* #,##0.0_);_(* \(#,##0.0\);_(* &quot;-&quot;??_);_(@_)">
                  <c:v>118841.66366620221</c:v>
                </c:pt>
                <c:pt idx="64" formatCode="_(* #,##0.0_);_(* \(#,##0.0\);_(* &quot;-&quot;??_);_(@_)">
                  <c:v>120599.10911080147</c:v>
                </c:pt>
                <c:pt idx="65" formatCode="_(* #,##0.0_);_(* \(#,##0.0\);_(* &quot;-&quot;??_);_(@_)">
                  <c:v>121924.40607386765</c:v>
                </c:pt>
                <c:pt idx="66" formatCode="_(* #,##0.0_);_(* \(#,##0.0\);_(* &quot;-&quot;??_);_(@_)">
                  <c:v>123206.27071591177</c:v>
                </c:pt>
                <c:pt idx="67" formatCode="_(* #,##0.0_);_(* \(#,##0.0\);_(* &quot;-&quot;??_);_(@_)">
                  <c:v>124415.84714394118</c:v>
                </c:pt>
                <c:pt idx="68" formatCode="_(* #,##0.0_);_(* \(#,##0.0\);_(* &quot;-&quot;??_);_(@_)">
                  <c:v>125757.89809596079</c:v>
                </c:pt>
                <c:pt idx="69" formatCode="_(* #,##0.0_);_(* \(#,##0.0\);_(* &quot;-&quot;??_);_(@_)">
                  <c:v>127032.26539730719</c:v>
                </c:pt>
                <c:pt idx="70" formatCode="_(* #,##0.0_);_(* \(#,##0.0\);_(* &quot;-&quot;??_);_(@_)">
                  <c:v>128083.17693153812</c:v>
                </c:pt>
                <c:pt idx="71" formatCode="_(* #,##0.0_);_(* \(#,##0.0\);_(* &quot;-&quot;??_);_(@_)">
                  <c:v>129048.45128769208</c:v>
                </c:pt>
                <c:pt idx="72" formatCode="_(* #,##0.0_);_(* \(#,##0.0\);_(* &quot;-&quot;??_);_(@_)">
                  <c:v>129794.63419179471</c:v>
                </c:pt>
                <c:pt idx="73" formatCode="_(* #,##0.0_);_(* \(#,##0.0\);_(* &quot;-&quot;??_);_(@_)">
                  <c:v>130484.08946119648</c:v>
                </c:pt>
                <c:pt idx="74" formatCode="_(* #,##0.0_);_(* \(#,##0.0\);_(* &quot;-&quot;??_);_(@_)">
                  <c:v>131311.72630746433</c:v>
                </c:pt>
                <c:pt idx="75" formatCode="_(* #,##0.0_);_(* \(#,##0.0\);_(* &quot;-&quot;??_);_(@_)">
                  <c:v>133257.81753830955</c:v>
                </c:pt>
                <c:pt idx="76" formatCode="_(* #,##0.0_);_(* \(#,##0.0\);_(* &quot;-&quot;??_);_(@_)">
                  <c:v>134764.87835887304</c:v>
                </c:pt>
                <c:pt idx="77" formatCode="_(* #,##0.0_);_(* \(#,##0.0\);_(* &quot;-&quot;??_);_(@_)">
                  <c:v>135983.58557258203</c:v>
                </c:pt>
                <c:pt idx="78" formatCode="_(* #,##0.0_);_(* \(#,##0.0\);_(* &quot;-&quot;??_);_(@_)">
                  <c:v>136940.39038172134</c:v>
                </c:pt>
                <c:pt idx="79" formatCode="_(* #,##0.0_);_(* \(#,##0.0\);_(* &quot;-&quot;??_);_(@_)">
                  <c:v>137647.92692114756</c:v>
                </c:pt>
                <c:pt idx="80" formatCode="_(* #,##0.0_);_(* \(#,##0.0\);_(* &quot;-&quot;??_);_(@_)">
                  <c:v>138271.61794743172</c:v>
                </c:pt>
                <c:pt idx="81" formatCode="_(* #,##0.0_);_(* \(#,##0.0\);_(* &quot;-&quot;??_);_(@_)">
                  <c:v>138923.41196495449</c:v>
                </c:pt>
                <c:pt idx="82" formatCode="_(* #,##0.0_);_(* \(#,##0.0\);_(* &quot;-&quot;??_);_(@_)">
                  <c:v>139526.94130996967</c:v>
                </c:pt>
                <c:pt idx="83" formatCode="_(* #,##0.0_);_(* \(#,##0.0\);_(* &quot;-&quot;??_);_(@_)">
                  <c:v>140136.62753997979</c:v>
                </c:pt>
                <c:pt idx="84" formatCode="_(* #,##0.0_);_(* \(#,##0.0\);_(* &quot;-&quot;??_);_(@_)">
                  <c:v>140730.75169331985</c:v>
                </c:pt>
                <c:pt idx="85" formatCode="_(* #,##0.0_);_(* \(#,##0.0\);_(* &quot;-&quot;??_);_(@_)">
                  <c:v>141250.83446221324</c:v>
                </c:pt>
                <c:pt idx="86" formatCode="_(* #,##0.0_);_(* \(#,##0.0\);_(* &quot;-&quot;??_);_(@_)">
                  <c:v>141637.55630814217</c:v>
                </c:pt>
                <c:pt idx="87" formatCode="_(* #,##0.0_);_(* \(#,##0.0\);_(* &quot;-&quot;??_);_(@_)">
                  <c:v>142059.37087209479</c:v>
                </c:pt>
                <c:pt idx="88" formatCode="_(* #,##0.0_);_(* \(#,##0.0\);_(* &quot;-&quot;??_);_(@_)">
                  <c:v>142515.24724806318</c:v>
                </c:pt>
                <c:pt idx="89" formatCode="_(* #,##0.0_);_(* \(#,##0.0\);_(* &quot;-&quot;??_);_(@_)">
                  <c:v>142958.49816537547</c:v>
                </c:pt>
                <c:pt idx="90" formatCode="_(* #,##0.0_);_(* \(#,##0.0\);_(* &quot;-&quot;??_);_(@_)">
                  <c:v>143359.99877691697</c:v>
                </c:pt>
                <c:pt idx="91" formatCode="_(* #,##0.0_);_(* \(#,##0.0\);_(* &quot;-&quot;??_);_(@_)">
                  <c:v>143761.99918461131</c:v>
                </c:pt>
                <c:pt idx="92" formatCode="_(* #,##0.0_);_(* \(#,##0.0\);_(* &quot;-&quot;??_);_(@_)">
                  <c:v>144109.99945640753</c:v>
                </c:pt>
                <c:pt idx="93" formatCode="_(* #,##0.0_);_(* \(#,##0.0\);_(* &quot;-&quot;??_);_(@_)">
                  <c:v>144380.33297093835</c:v>
                </c:pt>
                <c:pt idx="94" formatCode="_(* #,##0.0_);_(* \(#,##0.0\);_(* &quot;-&quot;??_);_(@_)">
                  <c:v>144679.88864729225</c:v>
                </c:pt>
                <c:pt idx="95" formatCode="_(* #,##0.0_);_(* \(#,##0.0\);_(* &quot;-&quot;??_);_(@_)">
                  <c:v>144971.59243152817</c:v>
                </c:pt>
                <c:pt idx="96" formatCode="_(* #,##0.0_);_(* \(#,##0.0\);_(* &quot;-&quot;??_);_(@_)">
                  <c:v>145229.72828768546</c:v>
                </c:pt>
                <c:pt idx="97" formatCode="_(* #,##0.0_);_(* \(#,##0.0\);_(* &quot;-&quot;??_);_(@_)">
                  <c:v>146510.15219179032</c:v>
                </c:pt>
                <c:pt idx="98" formatCode="_(* #,##0.0_);_(* \(#,##0.0\);_(* &quot;-&quot;??_);_(@_)">
                  <c:v>147562.76812786021</c:v>
                </c:pt>
                <c:pt idx="99" formatCode="_(* #,##0.0_);_(* \(#,##0.0\);_(* &quot;-&quot;??_);_(@_)">
                  <c:v>148873.84541857347</c:v>
                </c:pt>
                <c:pt idx="100" formatCode="_(* #,##0.0_);_(* \(#,##0.0\);_(* &quot;-&quot;??_);_(@_)">
                  <c:v>149833.56361238231</c:v>
                </c:pt>
                <c:pt idx="101" formatCode="_(* #,##0.0_);_(* \(#,##0.0\);_(* &quot;-&quot;??_);_(@_)">
                  <c:v>150586.04240825487</c:v>
                </c:pt>
                <c:pt idx="102" formatCode="_(* #,##0.0_);_(* \(#,##0.0\);_(* &quot;-&quot;??_);_(@_)">
                  <c:v>150832.36160550325</c:v>
                </c:pt>
                <c:pt idx="103" formatCode="_(* #,##0.0_);_(* \(#,##0.0\);_(* &quot;-&quot;??_);_(@_)">
                  <c:v>151113.90773700216</c:v>
                </c:pt>
                <c:pt idx="104" formatCode="_(* #,##0.0_);_(* \(#,##0.0\);_(* &quot;-&quot;??_);_(@_)">
                  <c:v>151557.2718246681</c:v>
                </c:pt>
                <c:pt idx="105" formatCode="_(* #,##0.0_);_(* \(#,##0.0\);_(* &quot;-&quot;??_);_(@_)">
                  <c:v>152056.51454977875</c:v>
                </c:pt>
                <c:pt idx="106" formatCode="_(* #,##0.0_);_(* \(#,##0.0\);_(* &quot;-&quot;??_);_(@_)">
                  <c:v>152582.34303318584</c:v>
                </c:pt>
                <c:pt idx="107" formatCode="_(* #,##0.0_);_(* \(#,##0.0\);_(* &quot;-&quot;??_);_(@_)">
                  <c:v>153047.22868879055</c:v>
                </c:pt>
                <c:pt idx="108" formatCode="_(* #,##0.0_);_(* \(#,##0.0\);_(* &quot;-&quot;??_);_(@_)">
                  <c:v>153427.48579252703</c:v>
                </c:pt>
                <c:pt idx="109" formatCode="_(* #,##0.0_);_(* \(#,##0.0\);_(* &quot;-&quot;??_);_(@_)">
                  <c:v>153815.32386168468</c:v>
                </c:pt>
                <c:pt idx="110" formatCode="_(* #,##0.0_);_(* \(#,##0.0\);_(* &quot;-&quot;??_);_(@_)">
                  <c:v>154255.54924112311</c:v>
                </c:pt>
                <c:pt idx="111" formatCode="_(* #,##0.0_);_(* \(#,##0.0\);_(* &quot;-&quot;??_);_(@_)">
                  <c:v>154690.69949408207</c:v>
                </c:pt>
                <c:pt idx="112" formatCode="_(* #,##0.0_);_(* \(#,##0.0\);_(* &quot;-&quot;??_);_(@_)">
                  <c:v>155222.79966272137</c:v>
                </c:pt>
                <c:pt idx="113" formatCode="_(* #,##0.0_);_(* \(#,##0.0\);_(* &quot;-&quot;??_);_(@_)">
                  <c:v>155752.86644181426</c:v>
                </c:pt>
                <c:pt idx="114" formatCode="_(* #,##0.0_);_(* \(#,##0.0\);_(* &quot;-&quot;??_);_(@_)">
                  <c:v>156241.91096120951</c:v>
                </c:pt>
                <c:pt idx="115" formatCode="_(* #,##0.0_);_(* \(#,##0.0\);_(* &quot;-&quot;??_);_(@_)">
                  <c:v>156618.60730747299</c:v>
                </c:pt>
                <c:pt idx="116" formatCode="_(* #,##0.0_);_(* \(#,##0.0\);_(* &quot;-&quot;??_);_(@_)">
                  <c:v>156984.40487164867</c:v>
                </c:pt>
                <c:pt idx="117" formatCode="_(* #,##0.0_);_(* \(#,##0.0\);_(* &quot;-&quot;??_);_(@_)">
                  <c:v>157380.93658109911</c:v>
                </c:pt>
                <c:pt idx="118" formatCode="_(* #,##0.0_);_(* \(#,##0.0\);_(* &quot;-&quot;??_);_(@_)">
                  <c:v>157800.95772073275</c:v>
                </c:pt>
                <c:pt idx="119" formatCode="_(* #,##0.0_);_(* \(#,##0.0\);_(* &quot;-&quot;??_);_(@_)">
                  <c:v>158351.30514715516</c:v>
                </c:pt>
                <c:pt idx="120" formatCode="_(* #,##0.0_);_(* \(#,##0.0\);_(* &quot;-&quot;??_);_(@_)">
                  <c:v>158931.87009810345</c:v>
                </c:pt>
                <c:pt idx="121" formatCode="_(* #,##0.0_);_(* \(#,##0.0\);_(* &quot;-&quot;??_);_(@_)">
                  <c:v>159413.58006540229</c:v>
                </c:pt>
                <c:pt idx="122" formatCode="_(* #,##0.0_);_(* \(#,##0.0\);_(* &quot;-&quot;??_);_(@_)">
                  <c:v>159859.05337693487</c:v>
                </c:pt>
                <c:pt idx="123" formatCode="_(* #,##0.0_);_(* \(#,##0.0\);_(* &quot;-&quot;??_);_(@_)">
                  <c:v>160328.36891795657</c:v>
                </c:pt>
                <c:pt idx="124" formatCode="_(* #,##0.0_);_(* \(#,##0.0\);_(* &quot;-&quot;??_);_(@_)">
                  <c:v>160668.24594530437</c:v>
                </c:pt>
                <c:pt idx="125" formatCode="_(* #,##0.0_);_(* \(#,##0.0\);_(* &quot;-&quot;??_);_(@_)">
                  <c:v>160894.83063020292</c:v>
                </c:pt>
                <c:pt idx="126" formatCode="_(* #,##0.0_);_(* \(#,##0.0\);_(* &quot;-&quot;??_);_(@_)">
                  <c:v>161575.22042013527</c:v>
                </c:pt>
                <c:pt idx="127" formatCode="_(* #,##0.0_);_(* \(#,##0.0\);_(* &quot;-&quot;??_);_(@_)">
                  <c:v>162201.48028009018</c:v>
                </c:pt>
                <c:pt idx="128" formatCode="_(* #,##0.0_);_(* \(#,##0.0\);_(* &quot;-&quot;??_);_(@_)">
                  <c:v>162794.32018672678</c:v>
                </c:pt>
                <c:pt idx="129" formatCode="_(* #,##0.0_);_(* \(#,##0.0\);_(* &quot;-&quot;??_);_(@_)">
                  <c:v>163282.88012448451</c:v>
                </c:pt>
                <c:pt idx="130" formatCode="_(* #,##0.0_);_(* \(#,##0.0\);_(* &quot;-&quot;??_);_(@_)">
                  <c:v>163788.92008298967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3-6249-A691-095F7D27E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3081880"/>
        <c:axId val="-2037186648"/>
      </c:lineChart>
      <c:dateAx>
        <c:axId val="-20630818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crossAx val="-2037186648"/>
        <c:crosses val="autoZero"/>
        <c:auto val="1"/>
        <c:lblOffset val="100"/>
        <c:baseTimeUnit val="days"/>
      </c:dateAx>
      <c:valAx>
        <c:axId val="-2037186648"/>
        <c:scaling>
          <c:orientation val="minMax"/>
        </c:scaling>
        <c:delete val="0"/>
        <c:axPos val="l"/>
        <c:majorGridlines/>
        <c:title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06308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148</xdr:row>
      <xdr:rowOff>76200</xdr:rowOff>
    </xdr:from>
    <xdr:to>
      <xdr:col>9</xdr:col>
      <xdr:colOff>101600</xdr:colOff>
      <xdr:row>172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176</xdr:row>
      <xdr:rowOff>76200</xdr:rowOff>
    </xdr:from>
    <xdr:to>
      <xdr:col>9</xdr:col>
      <xdr:colOff>12700</xdr:colOff>
      <xdr:row>196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171</xdr:row>
      <xdr:rowOff>88900</xdr:rowOff>
    </xdr:from>
    <xdr:to>
      <xdr:col>18</xdr:col>
      <xdr:colOff>635000</xdr:colOff>
      <xdr:row>191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148</xdr:row>
      <xdr:rowOff>0</xdr:rowOff>
    </xdr:from>
    <xdr:to>
      <xdr:col>18</xdr:col>
      <xdr:colOff>660400</xdr:colOff>
      <xdr:row>171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4"/>
  <sheetViews>
    <sheetView tabSelected="1" zoomScaleNormal="100" workbookViewId="0"/>
  </sheetViews>
  <sheetFormatPr baseColWidth="10" defaultRowHeight="16"/>
  <cols>
    <col min="2" max="2" width="13.1640625" customWidth="1"/>
    <col min="3" max="3" width="13.83203125" customWidth="1"/>
    <col min="4" max="4" width="12.5" customWidth="1"/>
    <col min="5" max="5" width="12.83203125" customWidth="1"/>
    <col min="6" max="6" width="13.83203125" customWidth="1"/>
    <col min="7" max="7" width="14.6640625" customWidth="1"/>
    <col min="8" max="8" width="12.33203125" bestFit="1" customWidth="1"/>
    <col min="9" max="9" width="13.1640625" customWidth="1"/>
    <col min="10" max="10" width="12.83203125" customWidth="1"/>
    <col min="11" max="11" width="13.1640625" customWidth="1"/>
    <col min="12" max="12" width="13" customWidth="1"/>
    <col min="13" max="13" width="12.6640625" customWidth="1"/>
    <col min="14" max="14" width="11.83203125" customWidth="1"/>
    <col min="15" max="15" width="14.1640625" customWidth="1"/>
    <col min="16" max="16" width="14" customWidth="1"/>
    <col min="17" max="17" width="13.1640625" customWidth="1"/>
    <col min="18" max="18" width="26" customWidth="1"/>
    <col min="19" max="19" width="13.6640625" customWidth="1"/>
    <col min="20" max="20" width="14.1640625" customWidth="1"/>
    <col min="21" max="21" width="26.83203125" customWidth="1"/>
    <col min="22" max="22" width="20.5" customWidth="1"/>
    <col min="23" max="23" width="12.83203125" customWidth="1"/>
    <col min="24" max="24" width="13.6640625" customWidth="1"/>
  </cols>
  <sheetData>
    <row r="1" spans="1:21">
      <c r="A1" t="s">
        <v>30</v>
      </c>
    </row>
    <row r="3" spans="1:21">
      <c r="A3" t="s">
        <v>0</v>
      </c>
      <c r="B3" s="20" t="s">
        <v>9</v>
      </c>
      <c r="C3" s="20" t="s">
        <v>11</v>
      </c>
      <c r="D3" s="20" t="s">
        <v>13</v>
      </c>
      <c r="E3" s="20" t="s">
        <v>8</v>
      </c>
      <c r="F3" s="21" t="s">
        <v>24</v>
      </c>
      <c r="G3" s="20"/>
      <c r="H3" s="20"/>
      <c r="I3" s="21" t="s">
        <v>25</v>
      </c>
      <c r="L3" s="21"/>
      <c r="M3" t="s">
        <v>37</v>
      </c>
      <c r="R3" t="s">
        <v>38</v>
      </c>
    </row>
    <row r="4" spans="1:21">
      <c r="B4" s="20" t="s">
        <v>10</v>
      </c>
      <c r="C4" s="20" t="s">
        <v>12</v>
      </c>
      <c r="D4" s="20" t="s">
        <v>14</v>
      </c>
      <c r="F4" s="20" t="s">
        <v>11</v>
      </c>
      <c r="G4" s="20" t="s">
        <v>13</v>
      </c>
      <c r="H4" s="20" t="s">
        <v>8</v>
      </c>
      <c r="I4" s="20" t="s">
        <v>15</v>
      </c>
      <c r="J4" s="20" t="s">
        <v>6</v>
      </c>
      <c r="K4" s="20" t="s">
        <v>16</v>
      </c>
      <c r="L4" s="20"/>
      <c r="M4" s="7"/>
      <c r="N4" s="7" t="s">
        <v>17</v>
      </c>
      <c r="O4" s="7" t="s">
        <v>19</v>
      </c>
      <c r="P4" s="7" t="s">
        <v>2</v>
      </c>
      <c r="R4" s="15"/>
      <c r="S4" s="15" t="s">
        <v>17</v>
      </c>
      <c r="T4" s="15" t="s">
        <v>19</v>
      </c>
      <c r="U4" s="15" t="s">
        <v>2</v>
      </c>
    </row>
    <row r="5" spans="1:21">
      <c r="F5" s="20" t="s">
        <v>12</v>
      </c>
      <c r="G5" s="20" t="s">
        <v>14</v>
      </c>
      <c r="M5" s="7"/>
      <c r="N5" s="7"/>
      <c r="O5" s="7"/>
      <c r="P5" s="7"/>
      <c r="R5" s="15"/>
      <c r="S5" s="15"/>
      <c r="T5" s="15"/>
      <c r="U5" s="15"/>
    </row>
    <row r="6" spans="1:21">
      <c r="M6" s="7" t="s">
        <v>18</v>
      </c>
      <c r="N6" s="7">
        <f>COUNTIFS(J$45:J$136,"&gt;1",G$46:G$137,"&lt;=500")</f>
        <v>0</v>
      </c>
      <c r="O6" s="7">
        <f>COUNTIFS(J$45:J$136,"&lt;=1",G$46:G$137,"&lt;=500")</f>
        <v>31</v>
      </c>
      <c r="P6" s="7">
        <f>COUNTIF(G$46:G$137,"&lt;=500")</f>
        <v>31</v>
      </c>
      <c r="R6" s="15" t="s">
        <v>31</v>
      </c>
      <c r="S6" s="16">
        <f>COUNTIFS(J$45:J$136,"&gt;1",K$46:K$137,"&lt;=0",G$46:G$137,"&lt;=500")</f>
        <v>0</v>
      </c>
      <c r="T6" s="16">
        <f>COUNTIFS(J$45:J$136,"&lt;=1",K$46:K$137,"&lt;=0",G$46:G$137,"&lt;=500")</f>
        <v>19</v>
      </c>
      <c r="U6" s="16">
        <f>COUNTIFS(K$46:K$137,"&lt;=0",G$46:G$137,"&lt;=500")</f>
        <v>19</v>
      </c>
    </row>
    <row r="7" spans="1:21">
      <c r="A7" s="1">
        <v>43882</v>
      </c>
      <c r="B7">
        <v>1</v>
      </c>
      <c r="C7">
        <v>12</v>
      </c>
      <c r="D7">
        <f>C7</f>
        <v>12</v>
      </c>
      <c r="E7" s="3">
        <f t="shared" ref="E7:E38" si="0">C7/B7</f>
        <v>12</v>
      </c>
      <c r="I7" s="20"/>
      <c r="K7" s="20"/>
      <c r="L7" s="6"/>
      <c r="M7" s="7" t="s">
        <v>7</v>
      </c>
      <c r="N7" s="7">
        <f>+N8-N6</f>
        <v>26</v>
      </c>
      <c r="O7" s="7">
        <f>+O8-O6</f>
        <v>35</v>
      </c>
      <c r="P7" s="7">
        <f>+P8-P6</f>
        <v>61</v>
      </c>
      <c r="R7" s="15" t="s">
        <v>7</v>
      </c>
      <c r="S7" s="16">
        <f>+S8-S6</f>
        <v>26</v>
      </c>
      <c r="T7" s="16">
        <f>+T8-T6</f>
        <v>47</v>
      </c>
      <c r="U7" s="16">
        <f>+U8-U6</f>
        <v>73</v>
      </c>
    </row>
    <row r="8" spans="1:21">
      <c r="A8" s="1">
        <v>43883</v>
      </c>
      <c r="B8">
        <v>2</v>
      </c>
      <c r="C8">
        <v>12</v>
      </c>
      <c r="D8">
        <f>C8-C7</f>
        <v>0</v>
      </c>
      <c r="E8" s="3">
        <f t="shared" si="0"/>
        <v>6</v>
      </c>
      <c r="L8" s="6"/>
      <c r="M8" s="7" t="s">
        <v>2</v>
      </c>
      <c r="N8" s="7">
        <f>COUNTIF(J$45:J$136,"&gt;1")</f>
        <v>26</v>
      </c>
      <c r="O8" s="7">
        <f>COUNTIF(J$45:J$136,"&lt;=1")</f>
        <v>66</v>
      </c>
      <c r="P8" s="7">
        <f>COUNT(J$45:J$136)</f>
        <v>92</v>
      </c>
      <c r="R8" s="15" t="s">
        <v>2</v>
      </c>
      <c r="S8" s="16">
        <f>COUNTIF(J$45:J$136,"&gt;1")</f>
        <v>26</v>
      </c>
      <c r="T8" s="16">
        <f>COUNTIF(J$45:J$136,"&lt;=1")</f>
        <v>66</v>
      </c>
      <c r="U8" s="16">
        <f>COUNT(J$45:J$136)</f>
        <v>92</v>
      </c>
    </row>
    <row r="9" spans="1:21">
      <c r="A9" s="1">
        <v>43884</v>
      </c>
      <c r="B9">
        <v>3</v>
      </c>
      <c r="C9">
        <v>12</v>
      </c>
      <c r="D9">
        <f t="shared" ref="D9:D72" si="1">C9-C8</f>
        <v>0</v>
      </c>
      <c r="E9" s="3">
        <f t="shared" si="0"/>
        <v>4</v>
      </c>
      <c r="L9" s="6"/>
      <c r="M9" s="7"/>
      <c r="N9" s="8"/>
      <c r="O9" s="7"/>
      <c r="P9" s="7"/>
      <c r="R9" s="15"/>
      <c r="S9" s="15"/>
      <c r="T9" s="15"/>
      <c r="U9" s="15"/>
    </row>
    <row r="10" spans="1:21">
      <c r="A10" s="1">
        <v>43885</v>
      </c>
      <c r="B10">
        <v>4</v>
      </c>
      <c r="C10">
        <v>12</v>
      </c>
      <c r="D10">
        <f t="shared" si="1"/>
        <v>0</v>
      </c>
      <c r="E10" s="3">
        <f t="shared" si="0"/>
        <v>3</v>
      </c>
      <c r="L10" s="6"/>
      <c r="M10" s="7" t="s">
        <v>1</v>
      </c>
      <c r="N10" s="7"/>
      <c r="O10" s="10">
        <f>+P6/P8</f>
        <v>0.33695652173913043</v>
      </c>
      <c r="P10" s="7"/>
      <c r="R10" s="15" t="s">
        <v>1</v>
      </c>
      <c r="S10" s="15"/>
      <c r="T10" s="17">
        <f>+U6/U8</f>
        <v>0.20652173913043478</v>
      </c>
      <c r="U10" s="15"/>
    </row>
    <row r="11" spans="1:21">
      <c r="A11" s="1">
        <v>43886</v>
      </c>
      <c r="B11">
        <v>5</v>
      </c>
      <c r="C11">
        <v>14</v>
      </c>
      <c r="D11">
        <f t="shared" si="1"/>
        <v>2</v>
      </c>
      <c r="E11" s="3">
        <f t="shared" si="0"/>
        <v>2.8</v>
      </c>
      <c r="F11" s="2">
        <f>AVERAGE(C7:C11)</f>
        <v>12.4</v>
      </c>
      <c r="G11" s="22">
        <f>AVERAGE(D7:D11)</f>
        <v>2.8</v>
      </c>
      <c r="H11" s="22">
        <f>AVERAGE(E7:E11)</f>
        <v>5.5600000000000005</v>
      </c>
      <c r="I11" s="5">
        <f t="shared" ref="I11:I42" si="2">+G11/H11</f>
        <v>0.50359712230215825</v>
      </c>
      <c r="L11" s="6"/>
      <c r="M11" s="7" t="s">
        <v>3</v>
      </c>
      <c r="N11" s="7"/>
      <c r="O11" s="10">
        <f>+N8/P8</f>
        <v>0.28260869565217389</v>
      </c>
      <c r="P11" s="7"/>
      <c r="R11" s="15" t="s">
        <v>3</v>
      </c>
      <c r="S11" s="15"/>
      <c r="T11" s="17">
        <f>+S8/U8</f>
        <v>0.28260869565217389</v>
      </c>
      <c r="U11" s="15"/>
    </row>
    <row r="12" spans="1:21">
      <c r="A12" s="1">
        <v>43887</v>
      </c>
      <c r="B12">
        <v>6</v>
      </c>
      <c r="C12">
        <v>18</v>
      </c>
      <c r="D12">
        <f t="shared" si="1"/>
        <v>4</v>
      </c>
      <c r="E12" s="3">
        <f t="shared" si="0"/>
        <v>3</v>
      </c>
      <c r="F12" s="2">
        <f t="shared" ref="F12:F43" si="3">((C12-F11)*$C$140)+F11</f>
        <v>14.266666666666667</v>
      </c>
      <c r="G12" s="2">
        <f t="shared" ref="G12:G43" si="4">((D12-G11)*$C$140)+G11</f>
        <v>3.1999999999999997</v>
      </c>
      <c r="H12" s="2">
        <f t="shared" ref="H12:H43" si="5">((E12-H11)*$C$140)+H11</f>
        <v>4.706666666666667</v>
      </c>
      <c r="I12" s="4">
        <f t="shared" si="2"/>
        <v>0.67988668555240783</v>
      </c>
      <c r="J12" s="6">
        <f>((F12-F11)*(B12+B11))/((F12+F11)*(B12-B11))</f>
        <v>0.77000000000000013</v>
      </c>
      <c r="K12" s="5">
        <f t="shared" ref="K12:K43" si="6">+G12-G11</f>
        <v>0.39999999999999991</v>
      </c>
      <c r="L12" s="6"/>
      <c r="M12" s="7" t="s">
        <v>4</v>
      </c>
      <c r="N12" s="7"/>
      <c r="O12" s="10">
        <f>N6/P6</f>
        <v>0</v>
      </c>
      <c r="P12" s="11"/>
      <c r="R12" s="15" t="s">
        <v>4</v>
      </c>
      <c r="S12" s="15"/>
      <c r="T12" s="17">
        <f>S6/U6</f>
        <v>0</v>
      </c>
      <c r="U12" s="15"/>
    </row>
    <row r="13" spans="1:21">
      <c r="A13" s="1">
        <v>43888</v>
      </c>
      <c r="B13">
        <v>7</v>
      </c>
      <c r="C13">
        <v>38</v>
      </c>
      <c r="D13">
        <f t="shared" si="1"/>
        <v>20</v>
      </c>
      <c r="E13" s="3">
        <f t="shared" si="0"/>
        <v>5.4285714285714288</v>
      </c>
      <c r="F13" s="2">
        <f t="shared" si="3"/>
        <v>22.177777777777777</v>
      </c>
      <c r="G13" s="2">
        <f t="shared" si="4"/>
        <v>8.7999999999999989</v>
      </c>
      <c r="H13" s="2">
        <f t="shared" si="5"/>
        <v>4.9473015873015873</v>
      </c>
      <c r="I13" s="4">
        <f t="shared" si="2"/>
        <v>1.7787474332648869</v>
      </c>
      <c r="J13" s="6">
        <f t="shared" ref="J13:J76" si="7">((F13-F12)*(B13+B12))/((F13+F12)*(B13-B12))</f>
        <v>2.8219512195121945</v>
      </c>
      <c r="K13" s="5">
        <f t="shared" si="6"/>
        <v>5.6</v>
      </c>
      <c r="L13" s="6"/>
      <c r="M13" s="7"/>
      <c r="N13" s="7"/>
      <c r="O13" s="10"/>
      <c r="P13" s="7"/>
      <c r="R13" s="15"/>
      <c r="S13" s="15"/>
      <c r="T13" s="17"/>
      <c r="U13" s="15"/>
    </row>
    <row r="14" spans="1:21">
      <c r="A14" s="1">
        <v>43889</v>
      </c>
      <c r="B14">
        <v>8</v>
      </c>
      <c r="C14">
        <v>73</v>
      </c>
      <c r="D14">
        <f t="shared" si="1"/>
        <v>35</v>
      </c>
      <c r="E14" s="3">
        <f t="shared" si="0"/>
        <v>9.125</v>
      </c>
      <c r="F14" s="2">
        <f t="shared" si="3"/>
        <v>39.118518518518513</v>
      </c>
      <c r="G14" s="2">
        <f t="shared" si="4"/>
        <v>17.533333333333331</v>
      </c>
      <c r="H14" s="2">
        <f t="shared" si="5"/>
        <v>6.3398677248677249</v>
      </c>
      <c r="I14" s="4">
        <f t="shared" si="2"/>
        <v>2.7655676891427805</v>
      </c>
      <c r="J14" s="6">
        <f t="shared" si="7"/>
        <v>4.1456193353474307</v>
      </c>
      <c r="K14" s="5">
        <f t="shared" si="6"/>
        <v>8.7333333333333325</v>
      </c>
      <c r="L14" s="6"/>
      <c r="M14" s="7" t="s">
        <v>5</v>
      </c>
      <c r="N14" s="7"/>
      <c r="O14" s="10">
        <f>O10*O12/O11</f>
        <v>0</v>
      </c>
      <c r="P14" s="7"/>
      <c r="R14" s="15" t="s">
        <v>5</v>
      </c>
      <c r="S14" s="15"/>
      <c r="T14" s="17">
        <f>T10*T12/T11</f>
        <v>0</v>
      </c>
      <c r="U14" s="15"/>
    </row>
    <row r="15" spans="1:21">
      <c r="A15" s="1">
        <v>43890</v>
      </c>
      <c r="B15">
        <v>9</v>
      </c>
      <c r="C15">
        <v>100</v>
      </c>
      <c r="D15">
        <f t="shared" si="1"/>
        <v>27</v>
      </c>
      <c r="E15" s="3">
        <f t="shared" si="0"/>
        <v>11.111111111111111</v>
      </c>
      <c r="F15" s="2">
        <f t="shared" si="3"/>
        <v>59.41234567901234</v>
      </c>
      <c r="G15" s="2">
        <f t="shared" si="4"/>
        <v>20.688888888888886</v>
      </c>
      <c r="H15" s="2">
        <f t="shared" si="5"/>
        <v>7.9302821869488529</v>
      </c>
      <c r="I15" s="4">
        <f t="shared" si="2"/>
        <v>2.6088464951395203</v>
      </c>
      <c r="J15" s="6">
        <f t="shared" si="7"/>
        <v>3.501390803157499</v>
      </c>
      <c r="K15" s="5">
        <f t="shared" si="6"/>
        <v>3.155555555555555</v>
      </c>
      <c r="L15" s="6"/>
      <c r="M15" s="7" t="s">
        <v>5</v>
      </c>
      <c r="N15" s="7"/>
      <c r="O15" s="10">
        <f>+N6/N8</f>
        <v>0</v>
      </c>
      <c r="P15" s="7"/>
      <c r="R15" s="15" t="s">
        <v>5</v>
      </c>
      <c r="S15" s="15"/>
      <c r="T15" s="17">
        <f>+S6/S8</f>
        <v>0</v>
      </c>
      <c r="U15" s="15"/>
    </row>
    <row r="16" spans="1:21">
      <c r="A16" s="1">
        <v>43891</v>
      </c>
      <c r="B16">
        <v>10</v>
      </c>
      <c r="C16">
        <v>130</v>
      </c>
      <c r="D16">
        <f t="shared" si="1"/>
        <v>30</v>
      </c>
      <c r="E16" s="3">
        <f t="shared" si="0"/>
        <v>13</v>
      </c>
      <c r="F16" s="2">
        <f t="shared" si="3"/>
        <v>82.941563786008231</v>
      </c>
      <c r="G16" s="2">
        <f t="shared" si="4"/>
        <v>23.792592592592591</v>
      </c>
      <c r="H16" s="2">
        <f t="shared" si="5"/>
        <v>9.620188124632568</v>
      </c>
      <c r="I16" s="4">
        <f t="shared" si="2"/>
        <v>2.4731941085093201</v>
      </c>
      <c r="J16" s="6">
        <f t="shared" si="7"/>
        <v>3.1404486586493996</v>
      </c>
      <c r="K16" s="5">
        <f t="shared" si="6"/>
        <v>3.1037037037037045</v>
      </c>
      <c r="L16" s="6"/>
      <c r="M16" s="7"/>
      <c r="N16" s="7"/>
      <c r="O16" s="7"/>
      <c r="P16" s="7"/>
      <c r="R16" s="15"/>
      <c r="S16" s="15"/>
      <c r="T16" s="15"/>
      <c r="U16" s="15"/>
    </row>
    <row r="17" spans="1:21">
      <c r="A17" s="1">
        <v>43892</v>
      </c>
      <c r="B17">
        <v>11</v>
      </c>
      <c r="C17">
        <v>191</v>
      </c>
      <c r="D17">
        <f t="shared" si="1"/>
        <v>61</v>
      </c>
      <c r="E17" s="3">
        <f t="shared" si="0"/>
        <v>17.363636363636363</v>
      </c>
      <c r="F17" s="2">
        <f t="shared" si="3"/>
        <v>118.96104252400548</v>
      </c>
      <c r="G17" s="2">
        <f t="shared" si="4"/>
        <v>36.195061728395061</v>
      </c>
      <c r="H17" s="2">
        <f t="shared" si="5"/>
        <v>12.201337537633833</v>
      </c>
      <c r="I17" s="4">
        <f t="shared" si="2"/>
        <v>2.9664831102946647</v>
      </c>
      <c r="J17" s="6">
        <f t="shared" si="7"/>
        <v>3.7464055928852402</v>
      </c>
      <c r="K17" s="5">
        <f t="shared" si="6"/>
        <v>12.40246913580247</v>
      </c>
      <c r="L17" s="6"/>
      <c r="M17" s="7"/>
      <c r="N17" s="7"/>
      <c r="O17" s="7"/>
      <c r="P17" s="7"/>
      <c r="R17" s="15"/>
      <c r="S17" s="15"/>
      <c r="T17" s="15"/>
      <c r="U17" s="15"/>
    </row>
    <row r="18" spans="1:21">
      <c r="A18" s="1">
        <v>43893</v>
      </c>
      <c r="B18">
        <v>12</v>
      </c>
      <c r="C18">
        <v>212</v>
      </c>
      <c r="D18">
        <f t="shared" si="1"/>
        <v>21</v>
      </c>
      <c r="E18" s="3">
        <f t="shared" si="0"/>
        <v>17.666666666666668</v>
      </c>
      <c r="F18" s="2">
        <f t="shared" si="3"/>
        <v>149.97402834933698</v>
      </c>
      <c r="G18" s="2">
        <f t="shared" si="4"/>
        <v>31.130041152263374</v>
      </c>
      <c r="H18" s="2">
        <f t="shared" si="5"/>
        <v>14.023113913978111</v>
      </c>
      <c r="I18" s="4">
        <f t="shared" si="2"/>
        <v>2.2199093113857709</v>
      </c>
      <c r="J18" s="6">
        <f t="shared" si="7"/>
        <v>2.6523081265163788</v>
      </c>
      <c r="K18" s="5">
        <f t="shared" si="6"/>
        <v>-5.0650205761316869</v>
      </c>
      <c r="L18" s="6"/>
      <c r="M18" s="7"/>
      <c r="N18" s="7" t="s">
        <v>20</v>
      </c>
      <c r="O18" s="7" t="s">
        <v>22</v>
      </c>
      <c r="P18" s="7" t="s">
        <v>2</v>
      </c>
      <c r="R18" s="15"/>
      <c r="S18" s="15" t="s">
        <v>20</v>
      </c>
      <c r="T18" s="15" t="s">
        <v>22</v>
      </c>
      <c r="U18" s="15" t="s">
        <v>2</v>
      </c>
    </row>
    <row r="19" spans="1:21">
      <c r="A19" s="1">
        <v>43894</v>
      </c>
      <c r="B19">
        <v>13</v>
      </c>
      <c r="C19">
        <v>285</v>
      </c>
      <c r="D19">
        <f t="shared" si="1"/>
        <v>73</v>
      </c>
      <c r="E19" s="3">
        <f t="shared" si="0"/>
        <v>21.923076923076923</v>
      </c>
      <c r="F19" s="2">
        <f t="shared" si="3"/>
        <v>194.98268556622463</v>
      </c>
      <c r="G19" s="2">
        <f t="shared" si="4"/>
        <v>45.086694101508911</v>
      </c>
      <c r="H19" s="2">
        <f t="shared" si="5"/>
        <v>16.656434917011048</v>
      </c>
      <c r="I19" s="4">
        <f t="shared" si="2"/>
        <v>2.7068634030120293</v>
      </c>
      <c r="J19" s="6">
        <f t="shared" si="7"/>
        <v>3.2619061610658244</v>
      </c>
      <c r="K19" s="5">
        <f t="shared" si="6"/>
        <v>13.956652949245537</v>
      </c>
      <c r="L19" s="6"/>
      <c r="M19" s="7"/>
      <c r="N19" s="7"/>
      <c r="O19" s="7"/>
      <c r="P19" s="7"/>
      <c r="R19" s="15"/>
      <c r="S19" s="15"/>
      <c r="T19" s="15"/>
      <c r="U19" s="15"/>
    </row>
    <row r="20" spans="1:21">
      <c r="A20" s="1">
        <v>43895</v>
      </c>
      <c r="B20">
        <v>14</v>
      </c>
      <c r="C20">
        <v>423</v>
      </c>
      <c r="D20">
        <f t="shared" si="1"/>
        <v>138</v>
      </c>
      <c r="E20" s="3">
        <f t="shared" si="0"/>
        <v>30.214285714285715</v>
      </c>
      <c r="F20" s="2">
        <f t="shared" si="3"/>
        <v>270.98845704414975</v>
      </c>
      <c r="G20" s="2">
        <f t="shared" si="4"/>
        <v>76.057796067672598</v>
      </c>
      <c r="H20" s="2">
        <f t="shared" si="5"/>
        <v>21.175718516102602</v>
      </c>
      <c r="I20" s="4">
        <f t="shared" si="2"/>
        <v>3.5917457067554115</v>
      </c>
      <c r="J20" s="6">
        <f t="shared" si="7"/>
        <v>4.4040405987542144</v>
      </c>
      <c r="K20" s="5">
        <f t="shared" si="6"/>
        <v>30.971101966163687</v>
      </c>
      <c r="L20" s="6"/>
      <c r="M20" s="7" t="s">
        <v>18</v>
      </c>
      <c r="N20" s="7">
        <f>COUNTIFS(J$45:J$136,"&lt;=1",G$46:G$137,"&lt;=500")</f>
        <v>31</v>
      </c>
      <c r="O20" s="7">
        <f>COUNTIFS(J$45:J$136,"&gt;1",G$46:G$137,"&lt;=500")</f>
        <v>0</v>
      </c>
      <c r="P20" s="7">
        <f>COUNTIF(G$46:G$137,"&lt;=500")</f>
        <v>31</v>
      </c>
      <c r="R20" s="15" t="s">
        <v>31</v>
      </c>
      <c r="S20" s="16">
        <f>COUNTIFS(J$45:J$136,"&lt;=1",K$46:K$137,"&lt;=0",G$46:G$137,"&lt;=500")</f>
        <v>19</v>
      </c>
      <c r="T20" s="16">
        <f>COUNTIFS(J$45:J$136,"&gt;1",K$46:K$137,"&lt;=0",G$46:G$137,"&lt;=500")</f>
        <v>0</v>
      </c>
      <c r="U20" s="16">
        <f>COUNTIFS(K$46:K$137,"&lt;=0",G$46:G$137,"&lt;=500")</f>
        <v>19</v>
      </c>
    </row>
    <row r="21" spans="1:21">
      <c r="A21" s="1">
        <v>43896</v>
      </c>
      <c r="B21">
        <v>15</v>
      </c>
      <c r="C21">
        <v>613</v>
      </c>
      <c r="D21">
        <f t="shared" si="1"/>
        <v>190</v>
      </c>
      <c r="E21" s="3">
        <f t="shared" si="0"/>
        <v>40.866666666666667</v>
      </c>
      <c r="F21" s="2">
        <f t="shared" si="3"/>
        <v>384.99230469609984</v>
      </c>
      <c r="G21" s="2">
        <f t="shared" si="4"/>
        <v>114.03853071178173</v>
      </c>
      <c r="H21" s="2">
        <f t="shared" si="5"/>
        <v>27.739367899623957</v>
      </c>
      <c r="I21" s="4">
        <f t="shared" si="2"/>
        <v>4.1110717131131045</v>
      </c>
      <c r="J21" s="6">
        <f t="shared" si="7"/>
        <v>5.0399520454468485</v>
      </c>
      <c r="K21" s="5">
        <f t="shared" si="6"/>
        <v>37.980734644109134</v>
      </c>
      <c r="L21" s="6"/>
      <c r="M21" s="7" t="s">
        <v>7</v>
      </c>
      <c r="N21" s="7">
        <f>+N22-N20</f>
        <v>35</v>
      </c>
      <c r="O21" s="7">
        <f>+O22-O20</f>
        <v>26</v>
      </c>
      <c r="P21" s="7">
        <f>+P22-P20</f>
        <v>61</v>
      </c>
      <c r="R21" s="15" t="s">
        <v>7</v>
      </c>
      <c r="S21" s="16">
        <f>+S22-S20</f>
        <v>47</v>
      </c>
      <c r="T21" s="16">
        <f>+T22-T20</f>
        <v>26</v>
      </c>
      <c r="U21" s="16">
        <f>+U22-U20</f>
        <v>73</v>
      </c>
    </row>
    <row r="22" spans="1:21">
      <c r="A22" s="1">
        <v>43897</v>
      </c>
      <c r="B22">
        <v>16</v>
      </c>
      <c r="C22">
        <v>949</v>
      </c>
      <c r="D22">
        <f t="shared" si="1"/>
        <v>336</v>
      </c>
      <c r="E22" s="3">
        <f t="shared" si="0"/>
        <v>59.3125</v>
      </c>
      <c r="F22" s="2">
        <f t="shared" si="3"/>
        <v>572.99486979739982</v>
      </c>
      <c r="G22" s="2">
        <f t="shared" si="4"/>
        <v>188.0256871411878</v>
      </c>
      <c r="H22" s="2">
        <f t="shared" si="5"/>
        <v>38.263745266415967</v>
      </c>
      <c r="I22" s="4">
        <f t="shared" si="2"/>
        <v>4.9139383986600409</v>
      </c>
      <c r="J22" s="6">
        <f t="shared" si="7"/>
        <v>6.083671758154467</v>
      </c>
      <c r="K22" s="5">
        <f t="shared" si="6"/>
        <v>73.98715642940607</v>
      </c>
      <c r="L22" s="6"/>
      <c r="M22" s="7" t="s">
        <v>2</v>
      </c>
      <c r="N22" s="7">
        <f>COUNTIF(J$45:J$136,"&lt;=1")</f>
        <v>66</v>
      </c>
      <c r="O22" s="7">
        <f>COUNTIF(J$45:J$136,"&gt;1")</f>
        <v>26</v>
      </c>
      <c r="P22" s="7">
        <f>COUNT(J$45:J$136)</f>
        <v>92</v>
      </c>
      <c r="R22" s="15" t="s">
        <v>2</v>
      </c>
      <c r="S22" s="16">
        <f>COUNTIF(J$45:J$136,"&lt;=1")</f>
        <v>66</v>
      </c>
      <c r="T22" s="16">
        <f>COUNTIF(J$45:J$136,"&gt;1")</f>
        <v>26</v>
      </c>
      <c r="U22" s="16">
        <f>COUNT(J$45:J$136)</f>
        <v>92</v>
      </c>
    </row>
    <row r="23" spans="1:21">
      <c r="A23" s="1">
        <v>43898</v>
      </c>
      <c r="B23">
        <v>17</v>
      </c>
      <c r="C23">
        <v>1126</v>
      </c>
      <c r="D23">
        <f t="shared" si="1"/>
        <v>177</v>
      </c>
      <c r="E23" s="3">
        <f t="shared" si="0"/>
        <v>66.235294117647058</v>
      </c>
      <c r="F23" s="2">
        <f t="shared" si="3"/>
        <v>757.32991319826647</v>
      </c>
      <c r="G23" s="2">
        <f t="shared" si="4"/>
        <v>184.3504580941252</v>
      </c>
      <c r="H23" s="2">
        <f t="shared" si="5"/>
        <v>47.587594883492997</v>
      </c>
      <c r="I23" s="4">
        <f t="shared" si="2"/>
        <v>3.873918371908978</v>
      </c>
      <c r="J23" s="6">
        <f t="shared" si="7"/>
        <v>4.5726100197356212</v>
      </c>
      <c r="K23" s="5">
        <f t="shared" si="6"/>
        <v>-3.6752290470626008</v>
      </c>
      <c r="L23" s="6"/>
      <c r="M23" s="7"/>
      <c r="N23" s="8"/>
      <c r="O23" s="7"/>
      <c r="P23" s="7"/>
      <c r="R23" s="15"/>
      <c r="S23" s="15"/>
      <c r="T23" s="15"/>
      <c r="U23" s="15"/>
    </row>
    <row r="24" spans="1:21">
      <c r="A24" s="1">
        <v>43899</v>
      </c>
      <c r="B24">
        <v>18</v>
      </c>
      <c r="C24">
        <v>1412</v>
      </c>
      <c r="D24">
        <f t="shared" si="1"/>
        <v>286</v>
      </c>
      <c r="E24" s="3">
        <f t="shared" si="0"/>
        <v>78.444444444444443</v>
      </c>
      <c r="F24" s="2">
        <f t="shared" si="3"/>
        <v>975.55327546551098</v>
      </c>
      <c r="G24" s="2">
        <f t="shared" si="4"/>
        <v>218.23363872941678</v>
      </c>
      <c r="H24" s="2">
        <f t="shared" si="5"/>
        <v>57.873211403810146</v>
      </c>
      <c r="I24" s="4">
        <f t="shared" si="2"/>
        <v>3.7708921526177677</v>
      </c>
      <c r="J24" s="6">
        <f t="shared" si="7"/>
        <v>4.4075779194574922</v>
      </c>
      <c r="K24" s="5">
        <f t="shared" si="6"/>
        <v>33.883180635291581</v>
      </c>
      <c r="L24" s="6"/>
      <c r="M24" s="7" t="s">
        <v>1</v>
      </c>
      <c r="N24" s="7"/>
      <c r="O24" s="10">
        <f>+P20/P22</f>
        <v>0.33695652173913043</v>
      </c>
      <c r="P24" s="7"/>
      <c r="R24" s="15" t="s">
        <v>1</v>
      </c>
      <c r="S24" s="15"/>
      <c r="T24" s="17">
        <f>+U20/U22</f>
        <v>0.20652173913043478</v>
      </c>
      <c r="U24" s="15"/>
    </row>
    <row r="25" spans="1:21">
      <c r="A25" s="1">
        <v>43900</v>
      </c>
      <c r="B25">
        <v>19</v>
      </c>
      <c r="C25">
        <v>1784</v>
      </c>
      <c r="D25">
        <f t="shared" si="1"/>
        <v>372</v>
      </c>
      <c r="E25" s="3">
        <f t="shared" si="0"/>
        <v>93.89473684210526</v>
      </c>
      <c r="F25" s="2">
        <f t="shared" si="3"/>
        <v>1245.0355169770073</v>
      </c>
      <c r="G25" s="2">
        <f t="shared" si="4"/>
        <v>269.48909248627785</v>
      </c>
      <c r="H25" s="2">
        <f t="shared" si="5"/>
        <v>69.880386549908522</v>
      </c>
      <c r="I25" s="4">
        <f t="shared" si="2"/>
        <v>3.8564339121651674</v>
      </c>
      <c r="J25" s="6">
        <f t="shared" si="7"/>
        <v>4.4901797981957827</v>
      </c>
      <c r="K25" s="5">
        <f t="shared" si="6"/>
        <v>51.255453756861073</v>
      </c>
      <c r="L25" s="6"/>
      <c r="M25" s="7" t="s">
        <v>3</v>
      </c>
      <c r="N25" s="7"/>
      <c r="O25" s="10">
        <f>+N22/P22</f>
        <v>0.71739130434782605</v>
      </c>
      <c r="P25" s="7"/>
      <c r="R25" s="15" t="s">
        <v>3</v>
      </c>
      <c r="S25" s="15"/>
      <c r="T25" s="17">
        <f>+S22/U22</f>
        <v>0.71739130434782605</v>
      </c>
      <c r="U25" s="15"/>
    </row>
    <row r="26" spans="1:21">
      <c r="A26" s="1">
        <v>43901</v>
      </c>
      <c r="B26">
        <v>20</v>
      </c>
      <c r="C26">
        <v>2281</v>
      </c>
      <c r="D26">
        <f t="shared" si="1"/>
        <v>497</v>
      </c>
      <c r="E26" s="3">
        <f t="shared" si="0"/>
        <v>114.05</v>
      </c>
      <c r="F26" s="2">
        <f t="shared" si="3"/>
        <v>1590.3570113180049</v>
      </c>
      <c r="G26" s="2">
        <f t="shared" si="4"/>
        <v>345.32606165751855</v>
      </c>
      <c r="H26" s="2">
        <f t="shared" si="5"/>
        <v>84.603591033272352</v>
      </c>
      <c r="I26" s="4">
        <f t="shared" si="2"/>
        <v>4.0816950845704758</v>
      </c>
      <c r="J26" s="6">
        <f t="shared" si="7"/>
        <v>4.7497967723704377</v>
      </c>
      <c r="K26" s="5">
        <f t="shared" si="6"/>
        <v>75.836969171240696</v>
      </c>
      <c r="L26" s="6"/>
      <c r="M26" s="7" t="s">
        <v>4</v>
      </c>
      <c r="N26" s="7"/>
      <c r="O26" s="10">
        <f>N20/P20</f>
        <v>1</v>
      </c>
      <c r="P26" s="11"/>
      <c r="R26" s="15" t="s">
        <v>4</v>
      </c>
      <c r="S26" s="15"/>
      <c r="T26" s="17">
        <f>S20/U20</f>
        <v>1</v>
      </c>
      <c r="U26" s="15"/>
    </row>
    <row r="27" spans="1:21">
      <c r="A27" s="1">
        <v>43902</v>
      </c>
      <c r="B27">
        <v>21</v>
      </c>
      <c r="C27">
        <v>2876</v>
      </c>
      <c r="D27">
        <f t="shared" si="1"/>
        <v>595</v>
      </c>
      <c r="E27" s="3">
        <f t="shared" si="0"/>
        <v>136.95238095238096</v>
      </c>
      <c r="F27" s="2">
        <f t="shared" si="3"/>
        <v>2018.9046742120031</v>
      </c>
      <c r="G27" s="2">
        <f t="shared" si="4"/>
        <v>428.55070777167901</v>
      </c>
      <c r="H27" s="2">
        <f t="shared" si="5"/>
        <v>102.05318767297521</v>
      </c>
      <c r="I27" s="4">
        <f t="shared" si="2"/>
        <v>4.1992878178871811</v>
      </c>
      <c r="J27" s="6">
        <f t="shared" si="7"/>
        <v>4.8681574542228754</v>
      </c>
      <c r="K27" s="5">
        <f t="shared" si="6"/>
        <v>83.224646114160464</v>
      </c>
      <c r="L27" s="6"/>
      <c r="M27" s="7"/>
      <c r="N27" s="7"/>
      <c r="O27" s="10"/>
      <c r="P27" s="7"/>
      <c r="R27" s="15"/>
      <c r="S27" s="15"/>
      <c r="T27" s="17"/>
      <c r="U27" s="15"/>
    </row>
    <row r="28" spans="1:21">
      <c r="A28" s="1">
        <v>43903</v>
      </c>
      <c r="B28">
        <v>22</v>
      </c>
      <c r="C28">
        <v>3661</v>
      </c>
      <c r="D28">
        <f t="shared" si="1"/>
        <v>785</v>
      </c>
      <c r="E28" s="3">
        <f t="shared" si="0"/>
        <v>166.40909090909091</v>
      </c>
      <c r="F28" s="2">
        <f t="shared" si="3"/>
        <v>2566.2697828080018</v>
      </c>
      <c r="G28" s="2">
        <f t="shared" si="4"/>
        <v>547.36713851445268</v>
      </c>
      <c r="H28" s="2">
        <f t="shared" si="5"/>
        <v>123.5051554183471</v>
      </c>
      <c r="I28" s="4">
        <f t="shared" si="2"/>
        <v>4.4319375710298443</v>
      </c>
      <c r="J28" s="6">
        <f t="shared" si="7"/>
        <v>5.1332179157529607</v>
      </c>
      <c r="K28" s="5">
        <f t="shared" si="6"/>
        <v>118.81643074277366</v>
      </c>
      <c r="L28" s="6"/>
      <c r="M28" s="7" t="s">
        <v>5</v>
      </c>
      <c r="N28" s="7"/>
      <c r="O28" s="10">
        <f>O24*O26/O25</f>
        <v>0.46969696969696972</v>
      </c>
      <c r="P28" s="7"/>
      <c r="R28" s="15" t="s">
        <v>5</v>
      </c>
      <c r="S28" s="15"/>
      <c r="T28" s="17">
        <f>T24*T26/T25</f>
        <v>0.2878787878787879</v>
      </c>
      <c r="U28" s="15"/>
    </row>
    <row r="29" spans="1:21">
      <c r="A29" s="1">
        <v>43904</v>
      </c>
      <c r="B29">
        <v>23</v>
      </c>
      <c r="C29">
        <v>4499</v>
      </c>
      <c r="D29">
        <f t="shared" si="1"/>
        <v>838</v>
      </c>
      <c r="E29" s="3">
        <f t="shared" si="0"/>
        <v>195.60869565217391</v>
      </c>
      <c r="F29" s="2">
        <f t="shared" si="3"/>
        <v>3210.5131885386677</v>
      </c>
      <c r="G29" s="2">
        <f t="shared" si="4"/>
        <v>644.24475900963512</v>
      </c>
      <c r="H29" s="2">
        <f t="shared" si="5"/>
        <v>147.53966882962271</v>
      </c>
      <c r="I29" s="4">
        <f t="shared" si="2"/>
        <v>4.3665867228806263</v>
      </c>
      <c r="J29" s="6">
        <f t="shared" si="7"/>
        <v>5.018529067419971</v>
      </c>
      <c r="K29" s="5">
        <f t="shared" si="6"/>
        <v>96.877620495182441</v>
      </c>
      <c r="L29" s="6"/>
      <c r="M29" s="7" t="s">
        <v>5</v>
      </c>
      <c r="N29" s="7"/>
      <c r="O29" s="10">
        <f>+N20/N22</f>
        <v>0.46969696969696972</v>
      </c>
      <c r="P29" s="7"/>
      <c r="R29" s="15" t="s">
        <v>5</v>
      </c>
      <c r="S29" s="15"/>
      <c r="T29" s="17">
        <f>+S20/S22</f>
        <v>0.2878787878787879</v>
      </c>
      <c r="U29" s="15"/>
    </row>
    <row r="30" spans="1:21">
      <c r="A30" s="1">
        <v>43905</v>
      </c>
      <c r="B30">
        <v>24</v>
      </c>
      <c r="C30">
        <v>5423</v>
      </c>
      <c r="D30">
        <f t="shared" si="1"/>
        <v>924</v>
      </c>
      <c r="E30" s="3">
        <f t="shared" si="0"/>
        <v>225.95833333333334</v>
      </c>
      <c r="F30" s="2">
        <f t="shared" si="3"/>
        <v>3948.0087923591118</v>
      </c>
      <c r="G30" s="2">
        <f t="shared" si="4"/>
        <v>737.49650600642337</v>
      </c>
      <c r="H30" s="2">
        <f t="shared" si="5"/>
        <v>173.67922366419293</v>
      </c>
      <c r="I30" s="4">
        <f t="shared" si="2"/>
        <v>4.2463139254489395</v>
      </c>
      <c r="J30" s="6">
        <f t="shared" si="7"/>
        <v>4.8421019691014102</v>
      </c>
      <c r="K30" s="5">
        <f t="shared" si="6"/>
        <v>93.251746996788256</v>
      </c>
      <c r="L30" s="6"/>
      <c r="M30" s="7"/>
      <c r="N30" s="7"/>
      <c r="O30" s="7"/>
      <c r="P30" s="7"/>
      <c r="R30" s="15"/>
      <c r="S30" s="15"/>
      <c r="T30" s="15"/>
      <c r="U30" s="15"/>
    </row>
    <row r="31" spans="1:21">
      <c r="A31" s="1">
        <v>43906</v>
      </c>
      <c r="B31">
        <v>25</v>
      </c>
      <c r="C31">
        <v>6633</v>
      </c>
      <c r="D31">
        <f t="shared" si="1"/>
        <v>1210</v>
      </c>
      <c r="E31" s="3">
        <f t="shared" si="0"/>
        <v>265.32</v>
      </c>
      <c r="F31" s="2">
        <f t="shared" si="3"/>
        <v>4843.0058615727412</v>
      </c>
      <c r="G31" s="2">
        <f t="shared" si="4"/>
        <v>894.99767067094888</v>
      </c>
      <c r="H31" s="2">
        <f t="shared" si="5"/>
        <v>204.22614910946194</v>
      </c>
      <c r="I31" s="4">
        <f t="shared" si="2"/>
        <v>4.3823852850069871</v>
      </c>
      <c r="J31" s="6">
        <f t="shared" si="7"/>
        <v>4.9886000783599425</v>
      </c>
      <c r="K31" s="5">
        <f t="shared" si="6"/>
        <v>157.5011646645255</v>
      </c>
      <c r="L31" s="6"/>
      <c r="M31" s="7"/>
      <c r="N31" s="7"/>
      <c r="O31" s="7"/>
      <c r="P31" s="7"/>
      <c r="R31" s="15"/>
      <c r="S31" s="15"/>
      <c r="T31" s="15"/>
      <c r="U31" s="15"/>
    </row>
    <row r="32" spans="1:21">
      <c r="A32" s="1">
        <v>43907</v>
      </c>
      <c r="B32">
        <v>26</v>
      </c>
      <c r="C32">
        <v>7730</v>
      </c>
      <c r="D32">
        <f t="shared" si="1"/>
        <v>1097</v>
      </c>
      <c r="E32" s="3">
        <f t="shared" si="0"/>
        <v>297.30769230769232</v>
      </c>
      <c r="F32" s="2">
        <f t="shared" si="3"/>
        <v>5805.3372410484944</v>
      </c>
      <c r="G32" s="2">
        <f t="shared" si="4"/>
        <v>962.33178044729925</v>
      </c>
      <c r="H32" s="2">
        <f t="shared" si="5"/>
        <v>235.25333017553874</v>
      </c>
      <c r="I32" s="4">
        <f t="shared" si="2"/>
        <v>4.0906191624545212</v>
      </c>
      <c r="J32" s="6">
        <f t="shared" si="7"/>
        <v>4.6090645164487585</v>
      </c>
      <c r="K32" s="5">
        <f t="shared" si="6"/>
        <v>67.334109776350374</v>
      </c>
      <c r="L32" s="6"/>
      <c r="M32" s="7"/>
      <c r="N32" s="7" t="s">
        <v>23</v>
      </c>
      <c r="O32" s="7" t="s">
        <v>21</v>
      </c>
      <c r="P32" s="7" t="s">
        <v>2</v>
      </c>
      <c r="R32" s="15"/>
      <c r="S32" s="15" t="s">
        <v>32</v>
      </c>
      <c r="T32" s="15" t="s">
        <v>21</v>
      </c>
      <c r="U32" s="15" t="s">
        <v>2</v>
      </c>
    </row>
    <row r="33" spans="1:21">
      <c r="A33" s="1">
        <v>43908</v>
      </c>
      <c r="B33">
        <v>27</v>
      </c>
      <c r="C33">
        <v>9134</v>
      </c>
      <c r="D33">
        <f t="shared" si="1"/>
        <v>1404</v>
      </c>
      <c r="E33" s="3">
        <f t="shared" si="0"/>
        <v>338.2962962962963</v>
      </c>
      <c r="F33" s="2">
        <f t="shared" si="3"/>
        <v>6914.8914940323293</v>
      </c>
      <c r="G33" s="2">
        <f t="shared" si="4"/>
        <v>1109.5545202981996</v>
      </c>
      <c r="H33" s="2">
        <f t="shared" si="5"/>
        <v>269.60098554912457</v>
      </c>
      <c r="I33" s="4">
        <f t="shared" si="2"/>
        <v>4.1155432649411638</v>
      </c>
      <c r="J33" s="6">
        <f t="shared" si="7"/>
        <v>4.6230595874398475</v>
      </c>
      <c r="K33" s="5">
        <f t="shared" si="6"/>
        <v>147.22273985090033</v>
      </c>
      <c r="L33" s="6"/>
      <c r="M33" s="7"/>
      <c r="N33" s="7"/>
      <c r="O33" s="7"/>
      <c r="P33" s="7"/>
      <c r="R33" s="15"/>
      <c r="S33" s="15"/>
      <c r="T33" s="15"/>
      <c r="U33" s="15"/>
    </row>
    <row r="34" spans="1:21">
      <c r="A34" s="1">
        <v>43909</v>
      </c>
      <c r="B34">
        <v>28</v>
      </c>
      <c r="C34">
        <v>10995</v>
      </c>
      <c r="D34">
        <f t="shared" si="1"/>
        <v>1861</v>
      </c>
      <c r="E34" s="3">
        <f t="shared" si="0"/>
        <v>392.67857142857144</v>
      </c>
      <c r="F34" s="2">
        <f t="shared" si="3"/>
        <v>8274.9276626882202</v>
      </c>
      <c r="G34" s="2">
        <f t="shared" si="4"/>
        <v>1360.0363468654664</v>
      </c>
      <c r="H34" s="2">
        <f t="shared" si="5"/>
        <v>310.62684750894022</v>
      </c>
      <c r="I34" s="4">
        <f t="shared" si="2"/>
        <v>4.378360588507479</v>
      </c>
      <c r="J34" s="6">
        <f t="shared" si="7"/>
        <v>4.9244818851565304</v>
      </c>
      <c r="K34" s="5">
        <f t="shared" si="6"/>
        <v>250.48182656726681</v>
      </c>
      <c r="L34" s="6"/>
      <c r="M34" s="7" t="s">
        <v>18</v>
      </c>
      <c r="N34" s="7">
        <f>COUNTIFS(J$45:J$136,"&lt;=0.5",G$46:G$137,"&lt;=500")</f>
        <v>30</v>
      </c>
      <c r="O34" s="7">
        <f>COUNTIFS(J$45:J$136,"&gt;0.5",G$46:G$137,"&lt;=500")</f>
        <v>1</v>
      </c>
      <c r="P34" s="7">
        <f>COUNTIF(G$46:G$137,"&lt;=500")</f>
        <v>31</v>
      </c>
      <c r="R34" s="15" t="s">
        <v>31</v>
      </c>
      <c r="S34" s="16">
        <f>COUNTIFS(J$45:J$136,"&lt;=0.5",K$46:K$137,"&lt;=0",G$46:G$137,"&lt;=500")</f>
        <v>18</v>
      </c>
      <c r="T34" s="16">
        <f>COUNTIFS(J$45:J$136,"&gt;0.5",K$46:K$137,"&lt;=0",G$46:G$137,"&lt;=500")</f>
        <v>1</v>
      </c>
      <c r="U34" s="16">
        <f>COUNTIFS(K$46:K$137,"&lt;=0",G$46:G$137,"&lt;=500")</f>
        <v>19</v>
      </c>
    </row>
    <row r="35" spans="1:21">
      <c r="A35" s="1">
        <v>43910</v>
      </c>
      <c r="B35">
        <v>29</v>
      </c>
      <c r="C35">
        <v>12612</v>
      </c>
      <c r="D35">
        <f t="shared" si="1"/>
        <v>1617</v>
      </c>
      <c r="E35" s="3">
        <f t="shared" si="0"/>
        <v>434.89655172413791</v>
      </c>
      <c r="F35" s="2">
        <f t="shared" si="3"/>
        <v>9720.6184417921468</v>
      </c>
      <c r="G35" s="2">
        <f t="shared" si="4"/>
        <v>1445.6908979103109</v>
      </c>
      <c r="H35" s="2">
        <f t="shared" si="5"/>
        <v>352.05008224733945</v>
      </c>
      <c r="I35" s="4">
        <f t="shared" si="2"/>
        <v>4.1064921464628812</v>
      </c>
      <c r="J35" s="6">
        <f t="shared" si="7"/>
        <v>4.5791538600991677</v>
      </c>
      <c r="K35" s="5">
        <f t="shared" si="6"/>
        <v>85.654551044844538</v>
      </c>
      <c r="L35" s="6"/>
      <c r="M35" s="7" t="s">
        <v>7</v>
      </c>
      <c r="N35" s="7">
        <f>+N36-N34</f>
        <v>18</v>
      </c>
      <c r="O35" s="7">
        <f>+O36-O34</f>
        <v>43</v>
      </c>
      <c r="P35" s="7">
        <f>+P36-P34</f>
        <v>61</v>
      </c>
      <c r="R35" s="15" t="s">
        <v>7</v>
      </c>
      <c r="S35" s="16">
        <f>+S36-S34</f>
        <v>30</v>
      </c>
      <c r="T35" s="16">
        <f>+T36-T34</f>
        <v>43</v>
      </c>
      <c r="U35" s="16">
        <f>+U36-U34</f>
        <v>73</v>
      </c>
    </row>
    <row r="36" spans="1:21">
      <c r="A36" s="1">
        <v>43911</v>
      </c>
      <c r="B36">
        <v>30</v>
      </c>
      <c r="C36">
        <v>14459</v>
      </c>
      <c r="D36">
        <f t="shared" si="1"/>
        <v>1847</v>
      </c>
      <c r="E36" s="3">
        <f t="shared" si="0"/>
        <v>481.96666666666664</v>
      </c>
      <c r="F36" s="2">
        <f t="shared" si="3"/>
        <v>11300.078961194764</v>
      </c>
      <c r="G36" s="2">
        <f t="shared" si="4"/>
        <v>1579.4605986068739</v>
      </c>
      <c r="H36" s="2">
        <f t="shared" si="5"/>
        <v>395.35561038711518</v>
      </c>
      <c r="I36" s="4">
        <f t="shared" si="2"/>
        <v>3.9950377763966323</v>
      </c>
      <c r="J36" s="6">
        <f t="shared" si="7"/>
        <v>4.43316265194479</v>
      </c>
      <c r="K36" s="5">
        <f t="shared" si="6"/>
        <v>133.76970069656295</v>
      </c>
      <c r="L36" s="6"/>
      <c r="M36" s="7" t="s">
        <v>2</v>
      </c>
      <c r="N36" s="7">
        <f>COUNTIF(J$45:J$136,"&lt;=0.5")</f>
        <v>48</v>
      </c>
      <c r="O36" s="7">
        <f>COUNTIF(J$45:J$136,"&gt;0.5")</f>
        <v>44</v>
      </c>
      <c r="P36" s="7">
        <f>COUNT(J$45:J$136)</f>
        <v>92</v>
      </c>
      <c r="R36" s="15" t="s">
        <v>2</v>
      </c>
      <c r="S36" s="16">
        <f>COUNTIF(J$45:J$136,"&lt;=0.5")</f>
        <v>48</v>
      </c>
      <c r="T36" s="16">
        <f>COUNTIF(J$45:J$136,"&gt;0.5")</f>
        <v>44</v>
      </c>
      <c r="U36" s="16">
        <f>COUNT(J$45:J$136)</f>
        <v>92</v>
      </c>
    </row>
    <row r="37" spans="1:21">
      <c r="A37" s="1">
        <v>43912</v>
      </c>
      <c r="B37">
        <v>31</v>
      </c>
      <c r="C37">
        <v>16018</v>
      </c>
      <c r="D37">
        <f t="shared" si="1"/>
        <v>1559</v>
      </c>
      <c r="E37" s="3">
        <f t="shared" si="0"/>
        <v>516.70967741935488</v>
      </c>
      <c r="F37" s="2">
        <f t="shared" si="3"/>
        <v>12872.719307463176</v>
      </c>
      <c r="G37" s="2">
        <f t="shared" si="4"/>
        <v>1572.6403990712492</v>
      </c>
      <c r="H37" s="2">
        <f t="shared" si="5"/>
        <v>435.80696606452841</v>
      </c>
      <c r="I37" s="4">
        <f t="shared" si="2"/>
        <v>3.6085710452787803</v>
      </c>
      <c r="J37" s="6">
        <f t="shared" si="7"/>
        <v>3.9685542425080258</v>
      </c>
      <c r="K37" s="5">
        <f t="shared" si="6"/>
        <v>-6.8201995356246243</v>
      </c>
      <c r="L37" s="6"/>
      <c r="M37" s="7"/>
      <c r="N37" s="8"/>
      <c r="O37" s="7"/>
      <c r="P37" s="7"/>
      <c r="R37" s="15"/>
      <c r="S37" s="15"/>
      <c r="T37" s="15"/>
      <c r="U37" s="15"/>
    </row>
    <row r="38" spans="1:21">
      <c r="A38" s="1">
        <v>43913</v>
      </c>
      <c r="B38">
        <v>32</v>
      </c>
      <c r="C38">
        <v>19856</v>
      </c>
      <c r="D38">
        <f t="shared" si="1"/>
        <v>3838</v>
      </c>
      <c r="E38" s="3">
        <f t="shared" si="0"/>
        <v>620.5</v>
      </c>
      <c r="F38" s="2">
        <f t="shared" si="3"/>
        <v>15200.479538308784</v>
      </c>
      <c r="G38" s="2">
        <f t="shared" si="4"/>
        <v>2327.7602660474995</v>
      </c>
      <c r="H38" s="2">
        <f t="shared" si="5"/>
        <v>497.37131070968559</v>
      </c>
      <c r="I38" s="4">
        <f t="shared" si="2"/>
        <v>4.6801257248353982</v>
      </c>
      <c r="J38" s="6">
        <f t="shared" si="7"/>
        <v>5.2238042179991817</v>
      </c>
      <c r="K38" s="5">
        <f t="shared" si="6"/>
        <v>755.11986697625025</v>
      </c>
      <c r="L38" s="6"/>
      <c r="M38" s="7" t="s">
        <v>1</v>
      </c>
      <c r="N38" s="7"/>
      <c r="O38" s="10">
        <f>+P34/P36</f>
        <v>0.33695652173913043</v>
      </c>
      <c r="P38" s="7"/>
      <c r="R38" s="15" t="s">
        <v>1</v>
      </c>
      <c r="S38" s="15"/>
      <c r="T38" s="17">
        <f>+U34/U36</f>
        <v>0.20652173913043478</v>
      </c>
      <c r="U38" s="15"/>
    </row>
    <row r="39" spans="1:21">
      <c r="A39" s="1">
        <v>43914</v>
      </c>
      <c r="B39">
        <v>33</v>
      </c>
      <c r="C39">
        <v>22302</v>
      </c>
      <c r="D39">
        <f t="shared" si="1"/>
        <v>2446</v>
      </c>
      <c r="E39" s="3">
        <f t="shared" ref="E39:E70" si="8">C39/B39</f>
        <v>675.81818181818187</v>
      </c>
      <c r="F39" s="2">
        <f t="shared" si="3"/>
        <v>17567.653025539188</v>
      </c>
      <c r="G39" s="2">
        <f t="shared" si="4"/>
        <v>2367.1735106983328</v>
      </c>
      <c r="H39" s="2">
        <f t="shared" si="5"/>
        <v>556.85360107918439</v>
      </c>
      <c r="I39" s="4">
        <f t="shared" si="2"/>
        <v>4.2509799812926445</v>
      </c>
      <c r="J39" s="6">
        <f t="shared" si="7"/>
        <v>4.6956071228707117</v>
      </c>
      <c r="K39" s="5">
        <f t="shared" si="6"/>
        <v>39.413244650833349</v>
      </c>
      <c r="L39" s="6"/>
      <c r="M39" s="7" t="s">
        <v>3</v>
      </c>
      <c r="N39" s="7"/>
      <c r="O39" s="10">
        <f>+N36/P36</f>
        <v>0.52173913043478259</v>
      </c>
      <c r="P39" s="7"/>
      <c r="R39" s="15" t="s">
        <v>3</v>
      </c>
      <c r="S39" s="15"/>
      <c r="T39" s="17">
        <f>+S36/U36</f>
        <v>0.52173913043478259</v>
      </c>
      <c r="U39" s="15"/>
    </row>
    <row r="40" spans="1:21">
      <c r="A40" s="1">
        <v>43915</v>
      </c>
      <c r="B40">
        <v>34</v>
      </c>
      <c r="C40">
        <v>25230</v>
      </c>
      <c r="D40">
        <f t="shared" si="1"/>
        <v>2928</v>
      </c>
      <c r="E40" s="3">
        <f t="shared" si="8"/>
        <v>742.05882352941171</v>
      </c>
      <c r="F40" s="2">
        <f t="shared" si="3"/>
        <v>20121.768683692793</v>
      </c>
      <c r="G40" s="2">
        <f t="shared" si="4"/>
        <v>2554.1156737988886</v>
      </c>
      <c r="H40" s="2">
        <f t="shared" si="5"/>
        <v>618.58867522926016</v>
      </c>
      <c r="I40" s="4">
        <f t="shared" si="2"/>
        <v>4.1289402410289631</v>
      </c>
      <c r="J40" s="6">
        <f t="shared" si="7"/>
        <v>4.5404185401543184</v>
      </c>
      <c r="K40" s="5">
        <f t="shared" si="6"/>
        <v>186.94216310055572</v>
      </c>
      <c r="L40" s="6"/>
      <c r="M40" s="7" t="s">
        <v>4</v>
      </c>
      <c r="N40" s="7"/>
      <c r="O40" s="10">
        <f>N34/P34</f>
        <v>0.967741935483871</v>
      </c>
      <c r="P40" s="7"/>
      <c r="R40" s="15" t="s">
        <v>4</v>
      </c>
      <c r="S40" s="15"/>
      <c r="T40" s="17">
        <f>S34/U34</f>
        <v>0.94736842105263153</v>
      </c>
      <c r="U40" s="15"/>
    </row>
    <row r="41" spans="1:21">
      <c r="A41" s="1">
        <v>43916</v>
      </c>
      <c r="B41">
        <v>35</v>
      </c>
      <c r="C41">
        <v>29155</v>
      </c>
      <c r="D41">
        <f t="shared" si="1"/>
        <v>3925</v>
      </c>
      <c r="E41" s="3">
        <f t="shared" si="8"/>
        <v>833</v>
      </c>
      <c r="F41" s="2">
        <f t="shared" si="3"/>
        <v>23132.845789128529</v>
      </c>
      <c r="G41" s="2">
        <f t="shared" si="4"/>
        <v>3011.0771158659259</v>
      </c>
      <c r="H41" s="2">
        <f t="shared" si="5"/>
        <v>690.05911681950681</v>
      </c>
      <c r="I41" s="4">
        <f t="shared" si="2"/>
        <v>4.3635060279241396</v>
      </c>
      <c r="J41" s="6">
        <f t="shared" si="7"/>
        <v>4.8032868355724849</v>
      </c>
      <c r="K41" s="5">
        <f t="shared" si="6"/>
        <v>456.9614420670373</v>
      </c>
      <c r="L41" s="6"/>
      <c r="M41" s="7"/>
      <c r="N41" s="7"/>
      <c r="O41" s="10"/>
      <c r="P41" s="7"/>
      <c r="R41" s="15"/>
      <c r="S41" s="15"/>
      <c r="T41" s="17"/>
      <c r="U41" s="15"/>
    </row>
    <row r="42" spans="1:21">
      <c r="A42" s="1">
        <v>43917</v>
      </c>
      <c r="B42">
        <v>36</v>
      </c>
      <c r="C42">
        <v>32964</v>
      </c>
      <c r="D42">
        <f t="shared" si="1"/>
        <v>3809</v>
      </c>
      <c r="E42" s="3">
        <f t="shared" si="8"/>
        <v>915.66666666666663</v>
      </c>
      <c r="F42" s="2">
        <f t="shared" si="3"/>
        <v>26409.897192752353</v>
      </c>
      <c r="G42" s="2">
        <f t="shared" si="4"/>
        <v>3277.0514105772841</v>
      </c>
      <c r="H42" s="2">
        <f t="shared" si="5"/>
        <v>765.26163343522671</v>
      </c>
      <c r="I42" s="4">
        <f t="shared" si="2"/>
        <v>4.282262780987387</v>
      </c>
      <c r="J42" s="6">
        <f t="shared" si="7"/>
        <v>4.6963618817469479</v>
      </c>
      <c r="K42" s="5">
        <f t="shared" si="6"/>
        <v>265.9742947113582</v>
      </c>
      <c r="L42" s="6"/>
      <c r="M42" s="7" t="s">
        <v>5</v>
      </c>
      <c r="N42" s="7"/>
      <c r="O42" s="10">
        <f>O38*O40/O39</f>
        <v>0.625</v>
      </c>
      <c r="P42" s="7"/>
      <c r="R42" s="15" t="s">
        <v>5</v>
      </c>
      <c r="S42" s="15"/>
      <c r="T42" s="17">
        <f>T38*T40/T39</f>
        <v>0.375</v>
      </c>
      <c r="U42" s="15"/>
    </row>
    <row r="43" spans="1:21">
      <c r="A43" s="1">
        <v>43918</v>
      </c>
      <c r="B43">
        <v>37</v>
      </c>
      <c r="C43">
        <v>37575</v>
      </c>
      <c r="D43">
        <f t="shared" si="1"/>
        <v>4611</v>
      </c>
      <c r="E43" s="3">
        <f t="shared" si="8"/>
        <v>1015.5405405405405</v>
      </c>
      <c r="F43" s="2">
        <f t="shared" si="3"/>
        <v>30131.59812850157</v>
      </c>
      <c r="G43" s="2">
        <f t="shared" si="4"/>
        <v>3721.700940384856</v>
      </c>
      <c r="H43" s="2">
        <f t="shared" si="5"/>
        <v>848.68793580366469</v>
      </c>
      <c r="I43" s="4">
        <f t="shared" ref="I43:I74" si="9">+G43/H43</f>
        <v>4.3852407738783192</v>
      </c>
      <c r="J43" s="6">
        <f t="shared" si="7"/>
        <v>4.805040382573095</v>
      </c>
      <c r="K43" s="5">
        <f t="shared" si="6"/>
        <v>444.64952980757198</v>
      </c>
      <c r="L43" s="6"/>
      <c r="M43" s="7" t="s">
        <v>5</v>
      </c>
      <c r="N43" s="7"/>
      <c r="O43" s="10">
        <f>+N34/N36</f>
        <v>0.625</v>
      </c>
      <c r="P43" s="7"/>
      <c r="R43" s="15" t="s">
        <v>5</v>
      </c>
      <c r="S43" s="15"/>
      <c r="T43" s="17">
        <f>+S34/S36</f>
        <v>0.375</v>
      </c>
      <c r="U43" s="15"/>
    </row>
    <row r="44" spans="1:21">
      <c r="A44" s="1">
        <v>43919</v>
      </c>
      <c r="B44">
        <v>38</v>
      </c>
      <c r="C44">
        <v>40174</v>
      </c>
      <c r="D44">
        <f t="shared" si="1"/>
        <v>2599</v>
      </c>
      <c r="E44" s="3">
        <f t="shared" si="8"/>
        <v>1057.2105263157894</v>
      </c>
      <c r="F44" s="2">
        <f t="shared" ref="F44:F75" si="10">((C44-F43)*$C$140)+F43</f>
        <v>33479.065419001046</v>
      </c>
      <c r="G44" s="2">
        <f t="shared" ref="G44:G75" si="11">((D44-G43)*$C$140)+G43</f>
        <v>3347.4672935899039</v>
      </c>
      <c r="H44" s="2">
        <f t="shared" ref="H44:H75" si="12">((E44-H43)*$C$140)+H43</f>
        <v>918.19546597437295</v>
      </c>
      <c r="I44" s="4">
        <f t="shared" si="9"/>
        <v>3.6457022688928551</v>
      </c>
      <c r="J44" s="6">
        <f t="shared" si="7"/>
        <v>3.9468232649385326</v>
      </c>
      <c r="K44" s="5">
        <f t="shared" ref="K44:K75" si="13">+G44-G43</f>
        <v>-374.23364679495216</v>
      </c>
      <c r="L44" s="6"/>
      <c r="M44" s="7"/>
      <c r="N44" s="7"/>
      <c r="O44" s="7"/>
      <c r="P44" s="7"/>
      <c r="R44" s="15"/>
      <c r="S44" s="15"/>
      <c r="T44" s="15"/>
      <c r="U44" s="15"/>
    </row>
    <row r="45" spans="1:21">
      <c r="A45" s="1">
        <v>43920</v>
      </c>
      <c r="B45">
        <v>39</v>
      </c>
      <c r="C45">
        <v>44550</v>
      </c>
      <c r="D45">
        <f t="shared" si="1"/>
        <v>4376</v>
      </c>
      <c r="E45" s="3">
        <f t="shared" si="8"/>
        <v>1142.3076923076924</v>
      </c>
      <c r="F45" s="2">
        <f t="shared" si="10"/>
        <v>37169.376946000695</v>
      </c>
      <c r="G45" s="2">
        <f t="shared" si="11"/>
        <v>3690.3115290599358</v>
      </c>
      <c r="H45" s="2">
        <f t="shared" si="12"/>
        <v>992.89954141881276</v>
      </c>
      <c r="I45" s="4">
        <f t="shared" si="9"/>
        <v>3.7167018163656635</v>
      </c>
      <c r="J45" s="6">
        <f t="shared" si="7"/>
        <v>4.0220842536188579</v>
      </c>
      <c r="K45" s="5">
        <f t="shared" si="13"/>
        <v>342.84423547003189</v>
      </c>
      <c r="L45" s="6"/>
      <c r="M45" s="7"/>
      <c r="N45" s="7"/>
      <c r="O45" s="7"/>
      <c r="P45" s="7"/>
      <c r="R45" s="15"/>
      <c r="S45" s="15"/>
      <c r="T45" s="15"/>
      <c r="U45" s="15"/>
    </row>
    <row r="46" spans="1:21">
      <c r="A46" s="1">
        <v>43921</v>
      </c>
      <c r="B46">
        <v>40</v>
      </c>
      <c r="C46">
        <v>52128</v>
      </c>
      <c r="D46">
        <f t="shared" si="1"/>
        <v>7578</v>
      </c>
      <c r="E46" s="3">
        <f t="shared" si="8"/>
        <v>1303.2</v>
      </c>
      <c r="F46" s="2">
        <f t="shared" si="10"/>
        <v>42155.58463066713</v>
      </c>
      <c r="G46" s="2">
        <f t="shared" si="11"/>
        <v>4986.2076860399575</v>
      </c>
      <c r="H46" s="2">
        <f t="shared" si="12"/>
        <v>1096.3330276125419</v>
      </c>
      <c r="I46" s="4">
        <f t="shared" si="9"/>
        <v>4.5480776009259722</v>
      </c>
      <c r="J46" s="6">
        <f t="shared" si="7"/>
        <v>4.96578125295318</v>
      </c>
      <c r="K46" s="5">
        <f t="shared" si="13"/>
        <v>1295.8961569800217</v>
      </c>
      <c r="L46" s="6"/>
      <c r="M46" s="7"/>
      <c r="N46" s="7" t="s">
        <v>35</v>
      </c>
      <c r="O46" s="7" t="s">
        <v>36</v>
      </c>
      <c r="P46" s="7" t="s">
        <v>2</v>
      </c>
      <c r="R46" s="15"/>
      <c r="S46" s="15" t="s">
        <v>33</v>
      </c>
      <c r="T46" s="15" t="s">
        <v>34</v>
      </c>
      <c r="U46" s="15" t="s">
        <v>2</v>
      </c>
    </row>
    <row r="47" spans="1:21">
      <c r="A47" s="1">
        <v>43922</v>
      </c>
      <c r="B47">
        <v>41</v>
      </c>
      <c r="C47">
        <v>56989</v>
      </c>
      <c r="D47">
        <f t="shared" si="1"/>
        <v>4861</v>
      </c>
      <c r="E47" s="3">
        <f t="shared" si="8"/>
        <v>1389.9756097560976</v>
      </c>
      <c r="F47" s="2">
        <f t="shared" si="10"/>
        <v>47100.056420444751</v>
      </c>
      <c r="G47" s="2">
        <f t="shared" si="11"/>
        <v>4944.4717906933047</v>
      </c>
      <c r="H47" s="2">
        <f t="shared" si="12"/>
        <v>1194.2138883270604</v>
      </c>
      <c r="I47" s="4">
        <f t="shared" si="9"/>
        <v>4.1403569653840417</v>
      </c>
      <c r="J47" s="6">
        <f t="shared" si="7"/>
        <v>4.4871361659106936</v>
      </c>
      <c r="K47" s="5">
        <f t="shared" si="13"/>
        <v>-41.735895346652796</v>
      </c>
      <c r="L47" s="6"/>
      <c r="M47" s="7"/>
      <c r="N47" s="7"/>
      <c r="O47" s="7"/>
      <c r="P47" s="7"/>
      <c r="R47" s="15"/>
      <c r="S47" s="15"/>
      <c r="T47" s="15"/>
      <c r="U47" s="15"/>
    </row>
    <row r="48" spans="1:21">
      <c r="A48" s="1">
        <v>43923</v>
      </c>
      <c r="B48">
        <v>42</v>
      </c>
      <c r="C48">
        <v>59105</v>
      </c>
      <c r="D48">
        <f t="shared" si="1"/>
        <v>2116</v>
      </c>
      <c r="E48" s="3">
        <f t="shared" si="8"/>
        <v>1407.2619047619048</v>
      </c>
      <c r="F48" s="2">
        <f t="shared" si="10"/>
        <v>51101.704280296501</v>
      </c>
      <c r="G48" s="2">
        <f t="shared" si="11"/>
        <v>4001.6478604622034</v>
      </c>
      <c r="H48" s="2">
        <f t="shared" si="12"/>
        <v>1265.2298938053418</v>
      </c>
      <c r="I48" s="4">
        <f t="shared" si="9"/>
        <v>3.162783206478573</v>
      </c>
      <c r="J48" s="6">
        <f t="shared" si="7"/>
        <v>3.3821875493642564</v>
      </c>
      <c r="K48" s="5">
        <f t="shared" si="13"/>
        <v>-942.82393023110126</v>
      </c>
      <c r="L48" s="6"/>
      <c r="M48" s="7" t="s">
        <v>18</v>
      </c>
      <c r="N48" s="7">
        <f>COUNTIFS(J$45:J$136,"&lt;=0.2",G$46:G$137,"&lt;=500")</f>
        <v>5</v>
      </c>
      <c r="O48" s="7">
        <f>COUNTIFS(J$45:J$136,"&gt;0.2",G$46:G$137,"&lt;=500")</f>
        <v>26</v>
      </c>
      <c r="P48" s="7">
        <f>COUNTIF(G$46:G$137,"&lt;=500")</f>
        <v>31</v>
      </c>
      <c r="R48" s="15" t="s">
        <v>31</v>
      </c>
      <c r="S48" s="16">
        <f>COUNTIFS(J$45:J$136,"&lt;=0.2",K$46:K$137,"&lt;=0",G$46:G$137,"&lt;=500")</f>
        <v>2</v>
      </c>
      <c r="T48" s="16">
        <f>COUNTIFS(J$45:J$136,"&gt;0.2",K$46:K$137,"&lt;=0",G$46:G$137,"&lt;=500")</f>
        <v>17</v>
      </c>
      <c r="U48" s="16">
        <f>COUNTIFS(K$46:K$137,"&lt;=0",G$46:G$137,"&lt;=500")</f>
        <v>19</v>
      </c>
    </row>
    <row r="49" spans="1:21">
      <c r="A49" s="1">
        <v>43924</v>
      </c>
      <c r="B49">
        <v>43</v>
      </c>
      <c r="C49">
        <v>64338</v>
      </c>
      <c r="D49">
        <f t="shared" si="1"/>
        <v>5233</v>
      </c>
      <c r="E49" s="3">
        <f t="shared" si="8"/>
        <v>1496.2325581395348</v>
      </c>
      <c r="F49" s="2">
        <f t="shared" si="10"/>
        <v>55513.802853531</v>
      </c>
      <c r="G49" s="2">
        <f t="shared" si="11"/>
        <v>4412.0985736414686</v>
      </c>
      <c r="H49" s="2">
        <f t="shared" si="12"/>
        <v>1342.2307819167395</v>
      </c>
      <c r="I49" s="4">
        <f t="shared" si="9"/>
        <v>3.2871385704184792</v>
      </c>
      <c r="J49" s="6">
        <f t="shared" si="7"/>
        <v>3.517578153562444</v>
      </c>
      <c r="K49" s="5">
        <f t="shared" si="13"/>
        <v>410.45071317926522</v>
      </c>
      <c r="L49" s="6"/>
      <c r="M49" s="7" t="s">
        <v>7</v>
      </c>
      <c r="N49" s="7">
        <f>+N50-N48</f>
        <v>2</v>
      </c>
      <c r="O49" s="7">
        <f>+O50-O48</f>
        <v>59</v>
      </c>
      <c r="P49" s="7">
        <f>+P50-P48</f>
        <v>61</v>
      </c>
      <c r="R49" s="15" t="s">
        <v>7</v>
      </c>
      <c r="S49" s="16">
        <f>+S50-S48</f>
        <v>5</v>
      </c>
      <c r="T49" s="16">
        <f>+T50-T48</f>
        <v>68</v>
      </c>
      <c r="U49" s="16">
        <f>+U50-U48</f>
        <v>73</v>
      </c>
    </row>
    <row r="50" spans="1:21">
      <c r="A50" s="1">
        <v>43925</v>
      </c>
      <c r="B50">
        <v>44</v>
      </c>
      <c r="C50">
        <v>68605</v>
      </c>
      <c r="D50">
        <f t="shared" si="1"/>
        <v>4267</v>
      </c>
      <c r="E50" s="3">
        <f t="shared" si="8"/>
        <v>1559.2045454545455</v>
      </c>
      <c r="F50" s="2">
        <f t="shared" si="10"/>
        <v>59877.535235687334</v>
      </c>
      <c r="G50" s="2">
        <f t="shared" si="11"/>
        <v>4363.7323824276455</v>
      </c>
      <c r="H50" s="2">
        <f t="shared" si="12"/>
        <v>1414.5553697626749</v>
      </c>
      <c r="I50" s="4">
        <f t="shared" si="9"/>
        <v>3.0848791611174362</v>
      </c>
      <c r="J50" s="6">
        <f t="shared" si="7"/>
        <v>3.2900625257856628</v>
      </c>
      <c r="K50" s="5">
        <f t="shared" si="13"/>
        <v>-48.366191213823186</v>
      </c>
      <c r="L50" s="6"/>
      <c r="M50" s="7" t="s">
        <v>2</v>
      </c>
      <c r="N50" s="7">
        <f>COUNTIF(J$45:J$136,"&lt;=0.2")</f>
        <v>7</v>
      </c>
      <c r="O50" s="7">
        <f>COUNTIF(J$45:J$136,"&gt;0.2")</f>
        <v>85</v>
      </c>
      <c r="P50" s="7">
        <f>COUNT(J$45:J$136)</f>
        <v>92</v>
      </c>
      <c r="R50" s="15" t="s">
        <v>2</v>
      </c>
      <c r="S50" s="16">
        <f>COUNTIF(J$45:J$136,"&lt;=0.2")</f>
        <v>7</v>
      </c>
      <c r="T50" s="16">
        <f>COUNTIF(J$45:J$136,"&gt;0.2")</f>
        <v>85</v>
      </c>
      <c r="U50" s="16">
        <f>COUNT(J$45:J$136)</f>
        <v>92</v>
      </c>
    </row>
    <row r="51" spans="1:21">
      <c r="A51" s="1">
        <v>43926</v>
      </c>
      <c r="B51">
        <v>45</v>
      </c>
      <c r="C51">
        <v>70478</v>
      </c>
      <c r="D51">
        <f t="shared" si="1"/>
        <v>1873</v>
      </c>
      <c r="E51" s="3">
        <f t="shared" si="8"/>
        <v>1566.1777777777777</v>
      </c>
      <c r="F51" s="2">
        <f t="shared" si="10"/>
        <v>63411.023490458225</v>
      </c>
      <c r="G51" s="2">
        <f t="shared" si="11"/>
        <v>3533.4882549517638</v>
      </c>
      <c r="H51" s="2">
        <f t="shared" si="12"/>
        <v>1465.0961724343758</v>
      </c>
      <c r="I51" s="4">
        <f t="shared" si="9"/>
        <v>2.4117790500268574</v>
      </c>
      <c r="J51" s="6">
        <f t="shared" si="7"/>
        <v>2.550767548294147</v>
      </c>
      <c r="K51" s="5">
        <f t="shared" si="13"/>
        <v>-830.24412747588167</v>
      </c>
      <c r="L51" s="6"/>
      <c r="M51" s="7"/>
      <c r="N51" s="8"/>
      <c r="O51" s="7"/>
      <c r="P51" s="7"/>
      <c r="R51" s="15"/>
      <c r="S51" s="15"/>
      <c r="T51" s="15"/>
      <c r="U51" s="15"/>
    </row>
    <row r="52" spans="1:21">
      <c r="A52" s="1">
        <v>43927</v>
      </c>
      <c r="B52">
        <v>46</v>
      </c>
      <c r="C52">
        <v>74389</v>
      </c>
      <c r="D52">
        <f t="shared" si="1"/>
        <v>3911</v>
      </c>
      <c r="E52" s="3">
        <f t="shared" si="8"/>
        <v>1617.1521739130435</v>
      </c>
      <c r="F52" s="2">
        <f t="shared" si="10"/>
        <v>67070.348993638821</v>
      </c>
      <c r="G52" s="2">
        <f t="shared" si="11"/>
        <v>3659.325503301176</v>
      </c>
      <c r="H52" s="2">
        <f t="shared" si="12"/>
        <v>1515.7815062605985</v>
      </c>
      <c r="I52" s="4">
        <f t="shared" si="9"/>
        <v>2.4141510423416208</v>
      </c>
      <c r="J52" s="6">
        <f t="shared" si="7"/>
        <v>2.5520778518023319</v>
      </c>
      <c r="K52" s="5">
        <f t="shared" si="13"/>
        <v>125.83724834941222</v>
      </c>
      <c r="L52" s="6"/>
      <c r="M52" s="7" t="s">
        <v>1</v>
      </c>
      <c r="N52" s="7"/>
      <c r="O52" s="10">
        <f>+P48/P50</f>
        <v>0.33695652173913043</v>
      </c>
      <c r="P52" s="7"/>
      <c r="R52" s="15" t="s">
        <v>1</v>
      </c>
      <c r="S52" s="15"/>
      <c r="T52" s="17">
        <f>+U48/U50</f>
        <v>0.20652173913043478</v>
      </c>
      <c r="U52" s="15"/>
    </row>
    <row r="53" spans="1:21">
      <c r="A53" s="1">
        <v>43928</v>
      </c>
      <c r="B53">
        <v>47</v>
      </c>
      <c r="C53">
        <v>78167</v>
      </c>
      <c r="D53">
        <f t="shared" si="1"/>
        <v>3778</v>
      </c>
      <c r="E53" s="3">
        <f t="shared" si="8"/>
        <v>1663.127659574468</v>
      </c>
      <c r="F53" s="2">
        <f t="shared" si="10"/>
        <v>70769.232662425886</v>
      </c>
      <c r="G53" s="2">
        <f t="shared" si="11"/>
        <v>3698.8836688674505</v>
      </c>
      <c r="H53" s="2">
        <f t="shared" si="12"/>
        <v>1564.8968906985549</v>
      </c>
      <c r="I53" s="4">
        <f t="shared" si="9"/>
        <v>2.3636596703929191</v>
      </c>
      <c r="J53" s="6">
        <f t="shared" si="7"/>
        <v>2.4956269967180482</v>
      </c>
      <c r="K53" s="5">
        <f t="shared" si="13"/>
        <v>39.558165566274511</v>
      </c>
      <c r="L53" s="6"/>
      <c r="M53" s="7" t="s">
        <v>3</v>
      </c>
      <c r="N53" s="7"/>
      <c r="O53" s="10">
        <f>+N50/P50</f>
        <v>7.6086956521739135E-2</v>
      </c>
      <c r="P53" s="7"/>
      <c r="R53" s="15" t="s">
        <v>3</v>
      </c>
      <c r="S53" s="15"/>
      <c r="T53" s="17">
        <f>+S50/U50</f>
        <v>7.6086956521739135E-2</v>
      </c>
      <c r="U53" s="15"/>
    </row>
    <row r="54" spans="1:21">
      <c r="A54" s="1">
        <v>43929</v>
      </c>
      <c r="B54">
        <v>48</v>
      </c>
      <c r="C54">
        <v>82048</v>
      </c>
      <c r="D54">
        <f t="shared" si="1"/>
        <v>3881</v>
      </c>
      <c r="E54" s="3">
        <f t="shared" si="8"/>
        <v>1709.3333333333333</v>
      </c>
      <c r="F54" s="2">
        <f t="shared" si="10"/>
        <v>74528.821774950586</v>
      </c>
      <c r="G54" s="2">
        <f t="shared" si="11"/>
        <v>3759.5891125783005</v>
      </c>
      <c r="H54" s="2">
        <f t="shared" si="12"/>
        <v>1613.0423715768143</v>
      </c>
      <c r="I54" s="4">
        <f t="shared" si="9"/>
        <v>2.3307441756183689</v>
      </c>
      <c r="J54" s="6">
        <f t="shared" si="7"/>
        <v>2.4581262775530353</v>
      </c>
      <c r="K54" s="5">
        <f t="shared" si="13"/>
        <v>60.705443710849977</v>
      </c>
      <c r="L54" s="6"/>
      <c r="M54" s="7" t="s">
        <v>4</v>
      </c>
      <c r="N54" s="7"/>
      <c r="O54" s="10">
        <f>N48/P48</f>
        <v>0.16129032258064516</v>
      </c>
      <c r="P54" s="7"/>
      <c r="R54" s="15" t="s">
        <v>4</v>
      </c>
      <c r="S54" s="15"/>
      <c r="T54" s="17">
        <f>S48/U48</f>
        <v>0.10526315789473684</v>
      </c>
      <c r="U54" s="15"/>
    </row>
    <row r="55" spans="1:21">
      <c r="A55" s="1">
        <v>43930</v>
      </c>
      <c r="B55">
        <v>49</v>
      </c>
      <c r="C55">
        <v>86334</v>
      </c>
      <c r="D55">
        <f t="shared" si="1"/>
        <v>4286</v>
      </c>
      <c r="E55" s="3">
        <f t="shared" si="8"/>
        <v>1761.9183673469388</v>
      </c>
      <c r="F55" s="2">
        <f t="shared" si="10"/>
        <v>78463.881183300386</v>
      </c>
      <c r="G55" s="2">
        <f t="shared" si="11"/>
        <v>3935.0594083855335</v>
      </c>
      <c r="H55" s="2">
        <f t="shared" si="12"/>
        <v>1662.6677035001892</v>
      </c>
      <c r="I55" s="4">
        <f t="shared" si="9"/>
        <v>2.3667142869868618</v>
      </c>
      <c r="J55" s="6">
        <f t="shared" si="7"/>
        <v>2.4948952154540995</v>
      </c>
      <c r="K55" s="5">
        <f t="shared" si="13"/>
        <v>175.47029580723301</v>
      </c>
      <c r="L55" s="6"/>
      <c r="M55" s="7"/>
      <c r="N55" s="7"/>
      <c r="O55" s="10"/>
      <c r="P55" s="7"/>
      <c r="R55" s="15"/>
      <c r="S55" s="15"/>
      <c r="T55" s="17"/>
      <c r="U55" s="15"/>
    </row>
    <row r="56" spans="1:21">
      <c r="A56" s="1">
        <v>43931</v>
      </c>
      <c r="B56">
        <v>50</v>
      </c>
      <c r="C56">
        <v>90676</v>
      </c>
      <c r="D56">
        <f t="shared" si="1"/>
        <v>4342</v>
      </c>
      <c r="E56" s="3">
        <f t="shared" si="8"/>
        <v>1813.52</v>
      </c>
      <c r="F56" s="2">
        <f t="shared" si="10"/>
        <v>82534.58745553359</v>
      </c>
      <c r="G56" s="2">
        <f t="shared" si="11"/>
        <v>4070.7062722570222</v>
      </c>
      <c r="H56" s="2">
        <f t="shared" si="12"/>
        <v>1712.9518023334595</v>
      </c>
      <c r="I56" s="4">
        <f t="shared" si="9"/>
        <v>2.3764277936552123</v>
      </c>
      <c r="J56" s="6">
        <f t="shared" si="7"/>
        <v>2.5031289077359635</v>
      </c>
      <c r="K56" s="5">
        <f t="shared" si="13"/>
        <v>135.64686387148868</v>
      </c>
      <c r="L56" s="6"/>
      <c r="M56" s="7" t="s">
        <v>5</v>
      </c>
      <c r="N56" s="7"/>
      <c r="O56" s="10">
        <f>O52*O54/O53</f>
        <v>0.71428571428571419</v>
      </c>
      <c r="P56" s="7"/>
      <c r="R56" s="15" t="s">
        <v>5</v>
      </c>
      <c r="S56" s="15"/>
      <c r="T56" s="17">
        <f>T52*T54/T53</f>
        <v>0.2857142857142857</v>
      </c>
      <c r="U56" s="15"/>
    </row>
    <row r="57" spans="1:21">
      <c r="A57" s="1">
        <v>43932</v>
      </c>
      <c r="B57">
        <v>51</v>
      </c>
      <c r="C57">
        <v>93790</v>
      </c>
      <c r="D57">
        <f t="shared" si="1"/>
        <v>3114</v>
      </c>
      <c r="E57" s="3">
        <f t="shared" si="8"/>
        <v>1839.0196078431372</v>
      </c>
      <c r="F57" s="2">
        <f t="shared" si="10"/>
        <v>86286.391637022389</v>
      </c>
      <c r="G57" s="2">
        <f t="shared" si="11"/>
        <v>3751.8041815046813</v>
      </c>
      <c r="H57" s="2">
        <f t="shared" si="12"/>
        <v>1754.9744041700187</v>
      </c>
      <c r="I57" s="4">
        <f t="shared" si="9"/>
        <v>2.1378113393505727</v>
      </c>
      <c r="J57" s="6">
        <f t="shared" si="7"/>
        <v>2.2445801722463612</v>
      </c>
      <c r="K57" s="5">
        <f t="shared" si="13"/>
        <v>-318.90209075234088</v>
      </c>
      <c r="L57" s="6"/>
      <c r="M57" s="7" t="s">
        <v>5</v>
      </c>
      <c r="N57" s="7"/>
      <c r="O57" s="10">
        <f>+N48/N50</f>
        <v>0.7142857142857143</v>
      </c>
      <c r="P57" s="7"/>
      <c r="R57" s="15" t="s">
        <v>5</v>
      </c>
      <c r="S57" s="15"/>
      <c r="T57" s="17">
        <f>+S48/S50</f>
        <v>0.2857142857142857</v>
      </c>
      <c r="U57" s="15"/>
    </row>
    <row r="58" spans="1:21">
      <c r="A58" s="1">
        <v>43933</v>
      </c>
      <c r="B58">
        <v>52</v>
      </c>
      <c r="C58">
        <v>95403</v>
      </c>
      <c r="D58">
        <f t="shared" si="1"/>
        <v>1613</v>
      </c>
      <c r="E58" s="3">
        <f t="shared" si="8"/>
        <v>1834.6730769230769</v>
      </c>
      <c r="F58" s="2">
        <f t="shared" si="10"/>
        <v>89325.261091348264</v>
      </c>
      <c r="G58" s="2">
        <f t="shared" si="11"/>
        <v>3038.8694543364545</v>
      </c>
      <c r="H58" s="2">
        <f t="shared" si="12"/>
        <v>1781.540628421038</v>
      </c>
      <c r="I58" s="4">
        <f t="shared" si="9"/>
        <v>1.7057536639115407</v>
      </c>
      <c r="J58" s="6">
        <f t="shared" si="7"/>
        <v>1.7823620980306301</v>
      </c>
      <c r="K58" s="5">
        <f t="shared" si="13"/>
        <v>-712.9347271682268</v>
      </c>
      <c r="L58" s="6"/>
      <c r="M58" s="7"/>
      <c r="N58" s="7"/>
      <c r="O58" s="7"/>
      <c r="P58" s="7"/>
      <c r="R58" s="15"/>
      <c r="S58" s="15"/>
      <c r="T58" s="15"/>
      <c r="U58" s="15"/>
    </row>
    <row r="59" spans="1:21">
      <c r="A59" s="1">
        <v>43934</v>
      </c>
      <c r="B59">
        <v>53</v>
      </c>
      <c r="C59">
        <v>98076</v>
      </c>
      <c r="D59">
        <f t="shared" si="1"/>
        <v>2673</v>
      </c>
      <c r="E59" s="3">
        <f t="shared" si="8"/>
        <v>1850.4905660377358</v>
      </c>
      <c r="F59" s="2">
        <f t="shared" si="10"/>
        <v>92242.174060898848</v>
      </c>
      <c r="G59" s="2">
        <f t="shared" si="11"/>
        <v>2916.9129695576362</v>
      </c>
      <c r="H59" s="2">
        <f t="shared" si="12"/>
        <v>1804.5239409599374</v>
      </c>
      <c r="I59" s="4">
        <f t="shared" si="9"/>
        <v>1.6164445942490242</v>
      </c>
      <c r="J59" s="6">
        <f t="shared" si="7"/>
        <v>1.6868435771315171</v>
      </c>
      <c r="K59" s="5">
        <f t="shared" si="13"/>
        <v>-121.95648477881832</v>
      </c>
      <c r="L59" s="6"/>
      <c r="R59" s="27"/>
    </row>
    <row r="60" spans="1:21">
      <c r="A60" s="1">
        <v>43935</v>
      </c>
      <c r="B60">
        <v>54</v>
      </c>
      <c r="C60">
        <v>103573</v>
      </c>
      <c r="D60">
        <f t="shared" si="1"/>
        <v>5497</v>
      </c>
      <c r="E60" s="3">
        <f t="shared" si="8"/>
        <v>1918.0185185185185</v>
      </c>
      <c r="F60" s="2">
        <f t="shared" si="10"/>
        <v>96019.116040599227</v>
      </c>
      <c r="G60" s="2">
        <f t="shared" si="11"/>
        <v>3776.9419797050905</v>
      </c>
      <c r="H60" s="2">
        <f t="shared" si="12"/>
        <v>1842.3554668127977</v>
      </c>
      <c r="I60" s="4">
        <f t="shared" si="9"/>
        <v>2.0500614825645189</v>
      </c>
      <c r="J60" s="6">
        <f t="shared" si="7"/>
        <v>2.1466589951129031</v>
      </c>
      <c r="K60" s="5">
        <f t="shared" si="13"/>
        <v>860.0290101474543</v>
      </c>
      <c r="L60" s="6"/>
      <c r="M60" s="6"/>
    </row>
    <row r="61" spans="1:21">
      <c r="A61" s="1">
        <v>43936</v>
      </c>
      <c r="B61">
        <v>55</v>
      </c>
      <c r="C61">
        <v>106206</v>
      </c>
      <c r="D61">
        <f t="shared" si="1"/>
        <v>2633</v>
      </c>
      <c r="E61" s="3">
        <f t="shared" si="8"/>
        <v>1931.0181818181818</v>
      </c>
      <c r="F61" s="2">
        <f t="shared" si="10"/>
        <v>99414.744027066146</v>
      </c>
      <c r="G61" s="2">
        <f t="shared" si="11"/>
        <v>3395.6279864700605</v>
      </c>
      <c r="H61" s="2">
        <f t="shared" si="12"/>
        <v>1871.9097051479257</v>
      </c>
      <c r="I61" s="4">
        <f t="shared" si="9"/>
        <v>1.8139913357635615</v>
      </c>
      <c r="J61" s="6">
        <f t="shared" si="7"/>
        <v>1.8938552940454936</v>
      </c>
      <c r="K61" s="5">
        <f t="shared" si="13"/>
        <v>-381.31399323503001</v>
      </c>
      <c r="L61" s="6"/>
      <c r="M61" s="6"/>
    </row>
    <row r="62" spans="1:21">
      <c r="A62" s="1">
        <v>43937</v>
      </c>
      <c r="B62">
        <v>56</v>
      </c>
      <c r="C62">
        <v>108847</v>
      </c>
      <c r="D62">
        <f t="shared" si="1"/>
        <v>2641</v>
      </c>
      <c r="E62" s="3">
        <f t="shared" si="8"/>
        <v>1943.6964285714287</v>
      </c>
      <c r="F62" s="2">
        <f t="shared" si="10"/>
        <v>102558.82935137743</v>
      </c>
      <c r="G62" s="2">
        <f t="shared" si="11"/>
        <v>3144.0853243133738</v>
      </c>
      <c r="H62" s="2">
        <f t="shared" si="12"/>
        <v>1895.83861295576</v>
      </c>
      <c r="I62" s="4">
        <f t="shared" si="9"/>
        <v>1.6584140141609944</v>
      </c>
      <c r="J62" s="6">
        <f t="shared" si="7"/>
        <v>1.7279165049213303</v>
      </c>
      <c r="K62" s="5">
        <f t="shared" si="13"/>
        <v>-251.54266215668667</v>
      </c>
      <c r="L62" s="6"/>
      <c r="M62" s="6"/>
    </row>
    <row r="63" spans="1:21">
      <c r="A63" s="1">
        <v>43938</v>
      </c>
      <c r="B63">
        <v>57</v>
      </c>
      <c r="C63">
        <v>109252</v>
      </c>
      <c r="D63">
        <f t="shared" si="1"/>
        <v>405</v>
      </c>
      <c r="E63" s="3">
        <f t="shared" si="8"/>
        <v>1916.7017543859649</v>
      </c>
      <c r="F63" s="2">
        <f t="shared" si="10"/>
        <v>104789.88623425162</v>
      </c>
      <c r="G63" s="2">
        <f t="shared" si="11"/>
        <v>2231.0568828755827</v>
      </c>
      <c r="H63" s="2">
        <f t="shared" si="12"/>
        <v>1902.792993432495</v>
      </c>
      <c r="I63" s="4">
        <f t="shared" si="9"/>
        <v>1.172516868926937</v>
      </c>
      <c r="J63" s="6">
        <f t="shared" si="7"/>
        <v>1.2158716636017464</v>
      </c>
      <c r="K63" s="5">
        <f t="shared" si="13"/>
        <v>-913.02844143779112</v>
      </c>
      <c r="L63" s="6"/>
      <c r="M63" s="6"/>
    </row>
    <row r="64" spans="1:21">
      <c r="A64" s="1">
        <v>43939</v>
      </c>
      <c r="B64">
        <v>58</v>
      </c>
      <c r="C64">
        <v>111821</v>
      </c>
      <c r="D64">
        <f t="shared" si="1"/>
        <v>2569</v>
      </c>
      <c r="E64" s="3">
        <f t="shared" si="8"/>
        <v>1927.9482758620691</v>
      </c>
      <c r="F64" s="2">
        <f t="shared" si="10"/>
        <v>107133.59082283442</v>
      </c>
      <c r="G64" s="2">
        <f t="shared" si="11"/>
        <v>2343.7045885837219</v>
      </c>
      <c r="H64" s="2">
        <f t="shared" si="12"/>
        <v>1911.1780875756863</v>
      </c>
      <c r="I64" s="4">
        <f t="shared" si="9"/>
        <v>1.2263140749780634</v>
      </c>
      <c r="J64" s="6">
        <f t="shared" si="7"/>
        <v>1.2718082556488972</v>
      </c>
      <c r="K64" s="5">
        <f t="shared" si="13"/>
        <v>112.64770570813926</v>
      </c>
      <c r="L64" s="6"/>
      <c r="M64" s="6"/>
    </row>
    <row r="65" spans="1:13">
      <c r="A65" s="1">
        <v>43940</v>
      </c>
      <c r="B65">
        <v>59</v>
      </c>
      <c r="C65">
        <v>112606</v>
      </c>
      <c r="D65">
        <f t="shared" si="1"/>
        <v>785</v>
      </c>
      <c r="E65" s="3">
        <f t="shared" si="8"/>
        <v>1908.5762711864406</v>
      </c>
      <c r="F65" s="2">
        <f t="shared" si="10"/>
        <v>108957.72721522294</v>
      </c>
      <c r="G65" s="2">
        <f t="shared" si="11"/>
        <v>1824.1363923891481</v>
      </c>
      <c r="H65" s="2">
        <f t="shared" si="12"/>
        <v>1910.3108154459378</v>
      </c>
      <c r="I65" s="4">
        <f t="shared" si="9"/>
        <v>0.95488984182049275</v>
      </c>
      <c r="J65" s="6">
        <f t="shared" si="7"/>
        <v>0.98765632903340184</v>
      </c>
      <c r="K65" s="5">
        <f t="shared" si="13"/>
        <v>-519.56819619457383</v>
      </c>
      <c r="L65" s="6"/>
      <c r="M65" s="6"/>
    </row>
    <row r="66" spans="1:13">
      <c r="A66" s="1">
        <v>43941</v>
      </c>
      <c r="B66">
        <v>60</v>
      </c>
      <c r="C66">
        <v>114657</v>
      </c>
      <c r="D66">
        <f t="shared" si="1"/>
        <v>2051</v>
      </c>
      <c r="E66" s="3">
        <f t="shared" si="8"/>
        <v>1910.95</v>
      </c>
      <c r="F66" s="2">
        <f t="shared" si="10"/>
        <v>110857.48481014863</v>
      </c>
      <c r="G66" s="2">
        <f t="shared" si="11"/>
        <v>1899.7575949260988</v>
      </c>
      <c r="H66" s="2">
        <f t="shared" si="12"/>
        <v>1910.5238769639586</v>
      </c>
      <c r="I66" s="4">
        <f t="shared" si="9"/>
        <v>0.99436474876463277</v>
      </c>
      <c r="J66" s="6">
        <f t="shared" si="7"/>
        <v>1.0284600038056648</v>
      </c>
      <c r="K66" s="5">
        <f t="shared" si="13"/>
        <v>75.621202536950705</v>
      </c>
      <c r="L66" s="6"/>
      <c r="M66" s="6"/>
    </row>
    <row r="67" spans="1:13">
      <c r="A67" s="1">
        <v>43942</v>
      </c>
      <c r="B67">
        <v>61</v>
      </c>
      <c r="C67">
        <v>117324</v>
      </c>
      <c r="D67">
        <f t="shared" si="1"/>
        <v>2667</v>
      </c>
      <c r="E67" s="3">
        <f t="shared" si="8"/>
        <v>1923.344262295082</v>
      </c>
      <c r="F67" s="2">
        <f t="shared" si="10"/>
        <v>113012.98987343242</v>
      </c>
      <c r="G67" s="2">
        <f t="shared" si="11"/>
        <v>2155.5050632840657</v>
      </c>
      <c r="H67" s="2">
        <f t="shared" si="12"/>
        <v>1914.7973387409997</v>
      </c>
      <c r="I67" s="4">
        <f t="shared" si="9"/>
        <v>1.1257092433089206</v>
      </c>
      <c r="J67" s="6">
        <f t="shared" si="7"/>
        <v>1.1650313111899961</v>
      </c>
      <c r="K67" s="5">
        <f t="shared" si="13"/>
        <v>255.74746835796691</v>
      </c>
      <c r="L67" s="6"/>
      <c r="M67" s="6"/>
    </row>
    <row r="68" spans="1:13">
      <c r="A68" s="1">
        <v>43943</v>
      </c>
      <c r="B68">
        <v>62</v>
      </c>
      <c r="C68">
        <v>119151</v>
      </c>
      <c r="D68">
        <f t="shared" si="1"/>
        <v>1827</v>
      </c>
      <c r="E68" s="3">
        <f t="shared" si="8"/>
        <v>1921.7903225806451</v>
      </c>
      <c r="F68" s="2">
        <f t="shared" si="10"/>
        <v>115058.99324895495</v>
      </c>
      <c r="G68" s="2">
        <f t="shared" si="11"/>
        <v>2046.0033755227105</v>
      </c>
      <c r="H68" s="2">
        <f t="shared" si="12"/>
        <v>1917.1283333542149</v>
      </c>
      <c r="I68" s="4">
        <f t="shared" si="9"/>
        <v>1.0672229604697434</v>
      </c>
      <c r="J68" s="6">
        <f t="shared" si="7"/>
        <v>1.1034166132287584</v>
      </c>
      <c r="K68" s="5">
        <f t="shared" si="13"/>
        <v>-109.50168776135524</v>
      </c>
      <c r="L68" s="6"/>
      <c r="M68" s="6"/>
    </row>
    <row r="69" spans="1:13">
      <c r="A69" s="1">
        <v>43944</v>
      </c>
      <c r="B69">
        <v>63</v>
      </c>
      <c r="C69">
        <v>120804</v>
      </c>
      <c r="D69">
        <f t="shared" si="1"/>
        <v>1653</v>
      </c>
      <c r="E69" s="3">
        <f t="shared" si="8"/>
        <v>1917.5238095238096</v>
      </c>
      <c r="F69" s="2">
        <f t="shared" si="10"/>
        <v>116973.9954993033</v>
      </c>
      <c r="G69" s="2">
        <f t="shared" si="11"/>
        <v>1915.0022503484736</v>
      </c>
      <c r="H69" s="2">
        <f t="shared" si="12"/>
        <v>1917.2601587440797</v>
      </c>
      <c r="I69" s="4">
        <f t="shared" si="9"/>
        <v>0.99882232550167571</v>
      </c>
      <c r="J69" s="6">
        <f t="shared" si="7"/>
        <v>1.0316433132413394</v>
      </c>
      <c r="K69" s="5">
        <f t="shared" si="13"/>
        <v>-131.0011251742369</v>
      </c>
      <c r="L69" s="6"/>
      <c r="M69" s="6"/>
    </row>
    <row r="70" spans="1:13">
      <c r="A70" s="1">
        <v>43945</v>
      </c>
      <c r="B70">
        <v>64</v>
      </c>
      <c r="C70">
        <v>122577</v>
      </c>
      <c r="D70">
        <f t="shared" si="1"/>
        <v>1773</v>
      </c>
      <c r="E70" s="3">
        <f t="shared" si="8"/>
        <v>1915.265625</v>
      </c>
      <c r="F70" s="2">
        <f t="shared" si="10"/>
        <v>118841.66366620221</v>
      </c>
      <c r="G70" s="2">
        <f t="shared" si="11"/>
        <v>1867.6681668989825</v>
      </c>
      <c r="H70" s="2">
        <f t="shared" si="12"/>
        <v>1916.5953141627199</v>
      </c>
      <c r="I70" s="4">
        <f t="shared" si="9"/>
        <v>0.97447184238519768</v>
      </c>
      <c r="J70" s="6">
        <f t="shared" si="7"/>
        <v>1.0058443872452425</v>
      </c>
      <c r="K70" s="5">
        <f t="shared" si="13"/>
        <v>-47.334083449491118</v>
      </c>
      <c r="L70" s="6"/>
      <c r="M70" s="6"/>
    </row>
    <row r="71" spans="1:13">
      <c r="A71" s="1">
        <v>43946</v>
      </c>
      <c r="B71">
        <v>65</v>
      </c>
      <c r="C71">
        <v>124114</v>
      </c>
      <c r="D71">
        <f t="shared" si="1"/>
        <v>1537</v>
      </c>
      <c r="E71" s="3">
        <f t="shared" ref="E71:E102" si="14">C71/B71</f>
        <v>1909.4461538461539</v>
      </c>
      <c r="F71" s="2">
        <f t="shared" si="10"/>
        <v>120599.10911080147</v>
      </c>
      <c r="G71" s="2">
        <f t="shared" si="11"/>
        <v>1757.4454445993217</v>
      </c>
      <c r="H71" s="2">
        <f t="shared" si="12"/>
        <v>1914.2122607238646</v>
      </c>
      <c r="I71" s="4">
        <f t="shared" si="9"/>
        <v>0.91810374463631261</v>
      </c>
      <c r="J71" s="6">
        <f t="shared" si="7"/>
        <v>0.9468331551220176</v>
      </c>
      <c r="K71" s="5">
        <f t="shared" si="13"/>
        <v>-110.22272229966075</v>
      </c>
      <c r="L71" s="6"/>
      <c r="M71" s="6"/>
    </row>
    <row r="72" spans="1:13">
      <c r="A72" s="1">
        <v>43947</v>
      </c>
      <c r="B72">
        <v>66</v>
      </c>
      <c r="C72">
        <v>124575</v>
      </c>
      <c r="D72">
        <f t="shared" si="1"/>
        <v>461</v>
      </c>
      <c r="E72" s="3">
        <f t="shared" si="14"/>
        <v>1887.5</v>
      </c>
      <c r="F72" s="2">
        <f t="shared" si="10"/>
        <v>121924.40607386765</v>
      </c>
      <c r="G72" s="2">
        <f t="shared" si="11"/>
        <v>1325.2969630662146</v>
      </c>
      <c r="H72" s="2">
        <f t="shared" si="12"/>
        <v>1905.3081738159096</v>
      </c>
      <c r="I72" s="4">
        <f t="shared" si="9"/>
        <v>0.69558141894281533</v>
      </c>
      <c r="J72" s="6">
        <f t="shared" si="7"/>
        <v>0.71586419992911587</v>
      </c>
      <c r="K72" s="5">
        <f t="shared" si="13"/>
        <v>-432.14848153310709</v>
      </c>
      <c r="L72" s="6"/>
      <c r="M72" s="6"/>
    </row>
    <row r="73" spans="1:13">
      <c r="A73" s="1">
        <v>43948</v>
      </c>
      <c r="B73">
        <v>67</v>
      </c>
      <c r="C73">
        <v>125770</v>
      </c>
      <c r="D73">
        <f t="shared" ref="D73:D109" si="15">C73-C72</f>
        <v>1195</v>
      </c>
      <c r="E73" s="3">
        <f t="shared" si="14"/>
        <v>1877.1641791044776</v>
      </c>
      <c r="F73" s="2">
        <f t="shared" si="10"/>
        <v>123206.27071591177</v>
      </c>
      <c r="G73" s="2">
        <f t="shared" si="11"/>
        <v>1281.864642044143</v>
      </c>
      <c r="H73" s="2">
        <f t="shared" si="12"/>
        <v>1895.9268422454322</v>
      </c>
      <c r="I73" s="4">
        <f t="shared" si="9"/>
        <v>0.67611503433643705</v>
      </c>
      <c r="J73" s="6">
        <f t="shared" si="7"/>
        <v>0.69549841588401551</v>
      </c>
      <c r="K73" s="5">
        <f t="shared" si="13"/>
        <v>-43.432321022071619</v>
      </c>
      <c r="L73" s="6"/>
      <c r="M73" s="6"/>
    </row>
    <row r="74" spans="1:13">
      <c r="A74" s="1">
        <v>43949</v>
      </c>
      <c r="B74">
        <v>68</v>
      </c>
      <c r="C74">
        <v>126835</v>
      </c>
      <c r="D74">
        <f t="shared" si="15"/>
        <v>1065</v>
      </c>
      <c r="E74" s="3">
        <f t="shared" si="14"/>
        <v>1865.2205882352941</v>
      </c>
      <c r="F74" s="2">
        <f t="shared" si="10"/>
        <v>124415.84714394118</v>
      </c>
      <c r="G74" s="2">
        <f t="shared" si="11"/>
        <v>1209.5764280294286</v>
      </c>
      <c r="H74" s="2">
        <f t="shared" si="12"/>
        <v>1885.6914242420528</v>
      </c>
      <c r="I74" s="4">
        <f t="shared" si="9"/>
        <v>0.64144982178916876</v>
      </c>
      <c r="J74" s="6">
        <f t="shared" si="7"/>
        <v>0.6594435876539485</v>
      </c>
      <c r="K74" s="5">
        <f t="shared" si="13"/>
        <v>-72.288214014714413</v>
      </c>
      <c r="L74" s="6"/>
      <c r="M74" s="6"/>
    </row>
    <row r="75" spans="1:13">
      <c r="A75" s="1">
        <v>43950</v>
      </c>
      <c r="B75">
        <v>69</v>
      </c>
      <c r="C75">
        <v>128442</v>
      </c>
      <c r="D75">
        <f t="shared" si="15"/>
        <v>1607</v>
      </c>
      <c r="E75" s="3">
        <f t="shared" si="14"/>
        <v>1861.4782608695652</v>
      </c>
      <c r="F75" s="2">
        <f t="shared" si="10"/>
        <v>125757.89809596079</v>
      </c>
      <c r="G75" s="2">
        <f t="shared" si="11"/>
        <v>1342.050952019619</v>
      </c>
      <c r="H75" s="2">
        <f t="shared" si="12"/>
        <v>1877.6203697845569</v>
      </c>
      <c r="I75" s="4">
        <f t="shared" ref="I75:I106" si="16">+G75/H75</f>
        <v>0.71476160656139953</v>
      </c>
      <c r="J75" s="6">
        <f t="shared" si="7"/>
        <v>0.73493315715593643</v>
      </c>
      <c r="K75" s="5">
        <f t="shared" si="13"/>
        <v>132.47452399019039</v>
      </c>
      <c r="L75" s="6"/>
      <c r="M75" s="6"/>
    </row>
    <row r="76" spans="1:13">
      <c r="A76" s="1">
        <v>43951</v>
      </c>
      <c r="B76">
        <v>70</v>
      </c>
      <c r="C76">
        <v>129581</v>
      </c>
      <c r="D76">
        <f t="shared" si="15"/>
        <v>1139</v>
      </c>
      <c r="E76" s="3">
        <f t="shared" si="14"/>
        <v>1851.1571428571428</v>
      </c>
      <c r="F76" s="2">
        <f t="shared" ref="F76:F107" si="17">((C76-F75)*$C$140)+F75</f>
        <v>127032.26539730719</v>
      </c>
      <c r="G76" s="2">
        <f t="shared" ref="G76:G107" si="18">((D76-G75)*$C$140)+G75</f>
        <v>1274.3673013464127</v>
      </c>
      <c r="H76" s="2">
        <f t="shared" ref="H76:H107" si="19">((E76-H75)*$C$140)+H75</f>
        <v>1868.7992941420855</v>
      </c>
      <c r="I76" s="4">
        <f t="shared" si="16"/>
        <v>0.68191769193247675</v>
      </c>
      <c r="J76" s="6">
        <f t="shared" si="7"/>
        <v>0.7007276408200388</v>
      </c>
      <c r="K76" s="5">
        <f t="shared" ref="K76:K109" si="20">+G76-G75</f>
        <v>-67.68365067320633</v>
      </c>
      <c r="L76" s="6"/>
      <c r="M76" s="6"/>
    </row>
    <row r="77" spans="1:13">
      <c r="A77" s="1">
        <v>43952</v>
      </c>
      <c r="B77">
        <v>71</v>
      </c>
      <c r="C77">
        <v>130185</v>
      </c>
      <c r="D77">
        <f t="shared" si="15"/>
        <v>604</v>
      </c>
      <c r="E77" s="3">
        <f t="shared" si="14"/>
        <v>1833.5915492957747</v>
      </c>
      <c r="F77" s="2">
        <f t="shared" si="17"/>
        <v>128083.17693153812</v>
      </c>
      <c r="G77" s="2">
        <f t="shared" si="18"/>
        <v>1050.9115342309417</v>
      </c>
      <c r="H77" s="2">
        <f t="shared" si="19"/>
        <v>1857.0633791933153</v>
      </c>
      <c r="I77" s="4">
        <f t="shared" si="16"/>
        <v>0.56589965964836608</v>
      </c>
      <c r="J77" s="6">
        <f t="shared" ref="J77:J109" si="21">((F77-F76)*(B77+B76))/((F77+F76)*(B77-B76))</f>
        <v>0.58082930995435089</v>
      </c>
      <c r="K77" s="5">
        <f t="shared" si="20"/>
        <v>-223.45576711547096</v>
      </c>
      <c r="L77" s="6"/>
      <c r="M77" s="6"/>
    </row>
    <row r="78" spans="1:13">
      <c r="A78" s="1">
        <v>43953</v>
      </c>
      <c r="B78">
        <v>72</v>
      </c>
      <c r="C78">
        <v>130979</v>
      </c>
      <c r="D78">
        <f t="shared" si="15"/>
        <v>794</v>
      </c>
      <c r="E78" s="3">
        <f t="shared" si="14"/>
        <v>1819.1527777777778</v>
      </c>
      <c r="F78" s="2">
        <f t="shared" si="17"/>
        <v>129048.45128769208</v>
      </c>
      <c r="G78" s="2">
        <f t="shared" si="18"/>
        <v>965.27435615396109</v>
      </c>
      <c r="H78" s="2">
        <f t="shared" si="19"/>
        <v>1844.4265120548027</v>
      </c>
      <c r="I78" s="4">
        <f t="shared" si="16"/>
        <v>0.52334660657126808</v>
      </c>
      <c r="J78" s="6">
        <f t="shared" si="21"/>
        <v>0.53682323674444088</v>
      </c>
      <c r="K78" s="5">
        <f t="shared" si="20"/>
        <v>-85.637178076980604</v>
      </c>
      <c r="L78" s="6"/>
      <c r="M78" s="6"/>
    </row>
    <row r="79" spans="1:13">
      <c r="A79" s="1">
        <v>43954</v>
      </c>
      <c r="B79">
        <v>73</v>
      </c>
      <c r="C79">
        <v>131287</v>
      </c>
      <c r="D79">
        <f t="shared" si="15"/>
        <v>308</v>
      </c>
      <c r="E79" s="3">
        <f t="shared" si="14"/>
        <v>1798.4520547945206</v>
      </c>
      <c r="F79" s="2">
        <f t="shared" si="17"/>
        <v>129794.63419179471</v>
      </c>
      <c r="G79" s="2">
        <f t="shared" si="18"/>
        <v>746.1829041026408</v>
      </c>
      <c r="H79" s="2">
        <f t="shared" si="19"/>
        <v>1829.101692968042</v>
      </c>
      <c r="I79" s="4">
        <f t="shared" si="16"/>
        <v>0.40795047479936813</v>
      </c>
      <c r="J79" s="6">
        <f t="shared" si="21"/>
        <v>0.41800043023925676</v>
      </c>
      <c r="K79" s="5">
        <f t="shared" si="20"/>
        <v>-219.09145205132029</v>
      </c>
      <c r="L79" s="6"/>
      <c r="M79" s="6"/>
    </row>
    <row r="80" spans="1:13">
      <c r="A80" s="1">
        <v>43955</v>
      </c>
      <c r="B80">
        <v>74</v>
      </c>
      <c r="C80">
        <v>131863</v>
      </c>
      <c r="D80">
        <f t="shared" si="15"/>
        <v>576</v>
      </c>
      <c r="E80" s="3">
        <f t="shared" si="14"/>
        <v>1781.9324324324325</v>
      </c>
      <c r="F80" s="2">
        <f t="shared" si="17"/>
        <v>130484.08946119648</v>
      </c>
      <c r="G80" s="2">
        <f t="shared" si="18"/>
        <v>689.45526940176057</v>
      </c>
      <c r="H80" s="2">
        <f t="shared" si="19"/>
        <v>1813.3786061228388</v>
      </c>
      <c r="I80" s="4">
        <f t="shared" si="16"/>
        <v>0.38020481055297983</v>
      </c>
      <c r="J80" s="6">
        <f t="shared" si="21"/>
        <v>0.38938997079600246</v>
      </c>
      <c r="K80" s="5">
        <f t="shared" si="20"/>
        <v>-56.72763470088023</v>
      </c>
      <c r="L80" s="6"/>
      <c r="M80" s="6"/>
    </row>
    <row r="81" spans="1:18">
      <c r="A81" s="1">
        <v>43956</v>
      </c>
      <c r="B81">
        <v>75</v>
      </c>
      <c r="C81">
        <v>132967</v>
      </c>
      <c r="D81">
        <f t="shared" si="15"/>
        <v>1104</v>
      </c>
      <c r="E81" s="3">
        <f t="shared" si="14"/>
        <v>1772.8933333333334</v>
      </c>
      <c r="F81" s="2">
        <f t="shared" si="17"/>
        <v>131311.72630746433</v>
      </c>
      <c r="G81" s="2">
        <f t="shared" si="18"/>
        <v>827.63684626784038</v>
      </c>
      <c r="H81" s="2">
        <f t="shared" si="19"/>
        <v>1799.8835151930036</v>
      </c>
      <c r="I81" s="4">
        <f t="shared" si="16"/>
        <v>0.45982800513570565</v>
      </c>
      <c r="J81" s="6">
        <f t="shared" si="21"/>
        <v>0.47104606974651281</v>
      </c>
      <c r="K81" s="5">
        <f t="shared" si="20"/>
        <v>138.18157686607981</v>
      </c>
      <c r="L81" s="6"/>
      <c r="M81" s="6"/>
    </row>
    <row r="82" spans="1:18">
      <c r="A82" s="1">
        <v>43957</v>
      </c>
      <c r="B82">
        <v>76</v>
      </c>
      <c r="C82">
        <v>137150</v>
      </c>
      <c r="D82">
        <f t="shared" si="15"/>
        <v>4183</v>
      </c>
      <c r="E82" s="3">
        <f t="shared" si="14"/>
        <v>1804.6052631578948</v>
      </c>
      <c r="F82" s="2">
        <f t="shared" si="17"/>
        <v>133257.81753830955</v>
      </c>
      <c r="G82" s="2">
        <f t="shared" si="18"/>
        <v>1946.0912308452268</v>
      </c>
      <c r="H82" s="2">
        <f t="shared" si="19"/>
        <v>1801.4574311813008</v>
      </c>
      <c r="I82" s="4">
        <f t="shared" si="16"/>
        <v>1.0802871037419313</v>
      </c>
      <c r="J82" s="6">
        <f t="shared" si="21"/>
        <v>1.1107090090041853</v>
      </c>
      <c r="K82" s="5">
        <f t="shared" si="20"/>
        <v>1118.4543845773865</v>
      </c>
      <c r="L82" s="6"/>
      <c r="M82" s="6"/>
    </row>
    <row r="83" spans="1:18">
      <c r="A83" s="1">
        <v>43958</v>
      </c>
      <c r="B83">
        <v>77</v>
      </c>
      <c r="C83">
        <v>137779</v>
      </c>
      <c r="D83">
        <f t="shared" si="15"/>
        <v>629</v>
      </c>
      <c r="E83" s="3">
        <f t="shared" si="14"/>
        <v>1789.3376623376623</v>
      </c>
      <c r="F83" s="2">
        <f t="shared" si="17"/>
        <v>134764.87835887304</v>
      </c>
      <c r="G83" s="2">
        <f t="shared" si="18"/>
        <v>1507.0608205634846</v>
      </c>
      <c r="H83" s="2">
        <f t="shared" si="19"/>
        <v>1797.4175082334214</v>
      </c>
      <c r="I83" s="4">
        <f t="shared" si="16"/>
        <v>0.83845896329600589</v>
      </c>
      <c r="J83" s="6">
        <f t="shared" si="21"/>
        <v>0.86030141878234201</v>
      </c>
      <c r="K83" s="5">
        <f t="shared" si="20"/>
        <v>-439.03041028174221</v>
      </c>
      <c r="L83" s="6"/>
      <c r="M83" s="6"/>
    </row>
    <row r="84" spans="1:18">
      <c r="A84" s="1">
        <v>43959</v>
      </c>
      <c r="B84">
        <v>78</v>
      </c>
      <c r="C84">
        <v>138421</v>
      </c>
      <c r="D84">
        <f t="shared" si="15"/>
        <v>642</v>
      </c>
      <c r="E84" s="3">
        <f t="shared" si="14"/>
        <v>1774.6282051282051</v>
      </c>
      <c r="F84" s="2">
        <f t="shared" si="17"/>
        <v>135983.58557258203</v>
      </c>
      <c r="G84" s="2">
        <f t="shared" si="18"/>
        <v>1218.7072137089899</v>
      </c>
      <c r="H84" s="2">
        <f t="shared" si="19"/>
        <v>1789.8210738650159</v>
      </c>
      <c r="I84" s="4">
        <f t="shared" si="16"/>
        <v>0.68091008174200429</v>
      </c>
      <c r="J84" s="6">
        <f t="shared" si="21"/>
        <v>0.69769414526656792</v>
      </c>
      <c r="K84" s="5">
        <f t="shared" si="20"/>
        <v>-288.35360685449473</v>
      </c>
      <c r="L84" s="6"/>
      <c r="M84" s="6"/>
    </row>
    <row r="85" spans="1:18">
      <c r="A85" s="1">
        <v>43960</v>
      </c>
      <c r="B85">
        <v>79</v>
      </c>
      <c r="C85">
        <v>138854</v>
      </c>
      <c r="D85">
        <f t="shared" si="15"/>
        <v>433</v>
      </c>
      <c r="E85" s="3">
        <f t="shared" si="14"/>
        <v>1757.6455696202531</v>
      </c>
      <c r="F85" s="2">
        <f t="shared" si="17"/>
        <v>136940.39038172134</v>
      </c>
      <c r="G85" s="2">
        <f t="shared" si="18"/>
        <v>956.80480913932661</v>
      </c>
      <c r="H85" s="2">
        <f t="shared" si="19"/>
        <v>1779.0959057834284</v>
      </c>
      <c r="I85" s="4">
        <f t="shared" si="16"/>
        <v>0.53780395201235409</v>
      </c>
      <c r="J85" s="6">
        <f t="shared" si="21"/>
        <v>0.55040365914947631</v>
      </c>
      <c r="K85" s="5">
        <f t="shared" si="20"/>
        <v>-261.9024045696633</v>
      </c>
      <c r="L85" s="6"/>
      <c r="M85" s="6"/>
    </row>
    <row r="86" spans="1:18">
      <c r="A86" s="1">
        <v>43961</v>
      </c>
      <c r="B86">
        <v>80</v>
      </c>
      <c r="C86">
        <v>139063</v>
      </c>
      <c r="D86">
        <f t="shared" si="15"/>
        <v>209</v>
      </c>
      <c r="E86" s="3">
        <f t="shared" si="14"/>
        <v>1738.2874999999999</v>
      </c>
      <c r="F86" s="2">
        <f t="shared" si="17"/>
        <v>137647.92692114756</v>
      </c>
      <c r="G86" s="2">
        <f t="shared" si="18"/>
        <v>707.53653942621781</v>
      </c>
      <c r="H86" s="2">
        <f t="shared" si="19"/>
        <v>1765.493103855619</v>
      </c>
      <c r="I86" s="4">
        <f t="shared" si="16"/>
        <v>0.4007585970633617</v>
      </c>
      <c r="J86" s="6">
        <f t="shared" si="21"/>
        <v>0.4096980923069789</v>
      </c>
      <c r="K86" s="5">
        <f t="shared" si="20"/>
        <v>-249.26826971310879</v>
      </c>
      <c r="L86" s="6"/>
      <c r="M86" s="6"/>
    </row>
    <row r="87" spans="1:18">
      <c r="A87" s="1">
        <v>43962</v>
      </c>
      <c r="B87">
        <v>81</v>
      </c>
      <c r="C87">
        <v>139519</v>
      </c>
      <c r="D87">
        <f t="shared" si="15"/>
        <v>456</v>
      </c>
      <c r="E87" s="3">
        <f t="shared" si="14"/>
        <v>1722.4567901234568</v>
      </c>
      <c r="F87" s="2">
        <f t="shared" si="17"/>
        <v>138271.61794743172</v>
      </c>
      <c r="G87" s="2">
        <f t="shared" si="18"/>
        <v>623.69102628414521</v>
      </c>
      <c r="H87" s="2">
        <f t="shared" si="19"/>
        <v>1751.1476659448983</v>
      </c>
      <c r="I87" s="4">
        <f t="shared" si="16"/>
        <v>0.35616129833780125</v>
      </c>
      <c r="J87" s="6">
        <f t="shared" si="21"/>
        <v>0.36392585120991144</v>
      </c>
      <c r="K87" s="5">
        <f t="shared" si="20"/>
        <v>-83.845513142072605</v>
      </c>
      <c r="L87" s="6"/>
      <c r="M87" s="6"/>
    </row>
    <row r="88" spans="1:18">
      <c r="A88" s="1">
        <v>43963</v>
      </c>
      <c r="B88">
        <v>82</v>
      </c>
      <c r="C88">
        <v>140227</v>
      </c>
      <c r="D88">
        <f t="shared" si="15"/>
        <v>708</v>
      </c>
      <c r="E88" s="3">
        <f t="shared" si="14"/>
        <v>1710.0853658536585</v>
      </c>
      <c r="F88" s="2">
        <f t="shared" si="17"/>
        <v>138923.41196495449</v>
      </c>
      <c r="G88" s="2">
        <f t="shared" si="18"/>
        <v>651.79401752276351</v>
      </c>
      <c r="H88" s="2">
        <f t="shared" si="19"/>
        <v>1737.4602325811518</v>
      </c>
      <c r="I88" s="4">
        <f t="shared" si="16"/>
        <v>0.37514183363751902</v>
      </c>
      <c r="J88" s="6">
        <f t="shared" si="21"/>
        <v>0.38327680294192834</v>
      </c>
      <c r="K88" s="5">
        <f t="shared" si="20"/>
        <v>28.102991238618301</v>
      </c>
      <c r="L88" s="6"/>
      <c r="M88" s="6"/>
    </row>
    <row r="89" spans="1:18">
      <c r="A89" s="1">
        <v>43964</v>
      </c>
      <c r="B89">
        <v>83</v>
      </c>
      <c r="C89">
        <v>140734</v>
      </c>
      <c r="D89">
        <f t="shared" si="15"/>
        <v>507</v>
      </c>
      <c r="E89" s="3">
        <f t="shared" si="14"/>
        <v>1695.5903614457832</v>
      </c>
      <c r="F89" s="2">
        <f t="shared" si="17"/>
        <v>139526.94130996967</v>
      </c>
      <c r="G89" s="2">
        <f t="shared" si="18"/>
        <v>603.52934501517564</v>
      </c>
      <c r="H89" s="2">
        <f t="shared" si="19"/>
        <v>1723.5036088693623</v>
      </c>
      <c r="I89" s="4">
        <f t="shared" si="16"/>
        <v>0.35017585220555336</v>
      </c>
      <c r="J89" s="6">
        <f t="shared" si="21"/>
        <v>0.35763051027334658</v>
      </c>
      <c r="K89" s="5">
        <f t="shared" si="20"/>
        <v>-48.264672507587875</v>
      </c>
      <c r="L89" s="6"/>
      <c r="M89" s="6"/>
    </row>
    <row r="90" spans="1:18">
      <c r="A90" s="1">
        <v>43965</v>
      </c>
      <c r="B90">
        <v>84</v>
      </c>
      <c r="C90">
        <v>141356</v>
      </c>
      <c r="D90">
        <f t="shared" si="15"/>
        <v>622</v>
      </c>
      <c r="E90" s="3">
        <f t="shared" si="14"/>
        <v>1682.8095238095239</v>
      </c>
      <c r="F90" s="2">
        <f t="shared" si="17"/>
        <v>140136.62753997979</v>
      </c>
      <c r="G90" s="2">
        <f t="shared" si="18"/>
        <v>609.68623001011713</v>
      </c>
      <c r="H90" s="2">
        <f t="shared" si="19"/>
        <v>1709.9389138494162</v>
      </c>
      <c r="I90" s="4">
        <f t="shared" si="16"/>
        <v>0.3565543921318165</v>
      </c>
      <c r="J90" s="6">
        <f t="shared" si="21"/>
        <v>0.3640717338707754</v>
      </c>
      <c r="K90" s="5">
        <f t="shared" si="20"/>
        <v>6.1568849949414926</v>
      </c>
      <c r="L90" s="6"/>
      <c r="M90" s="6"/>
    </row>
    <row r="91" spans="1:18">
      <c r="A91" s="1">
        <v>43966</v>
      </c>
      <c r="B91">
        <v>85</v>
      </c>
      <c r="C91">
        <v>141919</v>
      </c>
      <c r="D91">
        <f t="shared" si="15"/>
        <v>563</v>
      </c>
      <c r="E91" s="3">
        <f t="shared" si="14"/>
        <v>1669.6352941176472</v>
      </c>
      <c r="F91" s="2">
        <f t="shared" si="17"/>
        <v>140730.75169331985</v>
      </c>
      <c r="G91" s="2">
        <f t="shared" si="18"/>
        <v>594.12415334007812</v>
      </c>
      <c r="H91" s="2">
        <f t="shared" si="19"/>
        <v>1696.5043739388266</v>
      </c>
      <c r="I91" s="4">
        <f t="shared" si="16"/>
        <v>0.35020490513719205</v>
      </c>
      <c r="J91" s="6">
        <f t="shared" si="21"/>
        <v>0.3574889408252292</v>
      </c>
      <c r="K91" s="5">
        <f t="shared" si="20"/>
        <v>-15.562076670039005</v>
      </c>
      <c r="L91" s="6"/>
      <c r="M91" s="6"/>
      <c r="Q91" s="13"/>
      <c r="R91" s="12"/>
    </row>
    <row r="92" spans="1:18">
      <c r="A92" s="1">
        <v>43967</v>
      </c>
      <c r="B92">
        <v>86</v>
      </c>
      <c r="C92">
        <v>142291</v>
      </c>
      <c r="D92">
        <f t="shared" si="15"/>
        <v>372</v>
      </c>
      <c r="E92" s="3">
        <f t="shared" si="14"/>
        <v>1654.546511627907</v>
      </c>
      <c r="F92" s="2">
        <f t="shared" si="17"/>
        <v>141250.83446221324</v>
      </c>
      <c r="G92" s="2">
        <f t="shared" si="18"/>
        <v>520.08276889338538</v>
      </c>
      <c r="H92" s="2">
        <f t="shared" si="19"/>
        <v>1682.5184198351867</v>
      </c>
      <c r="I92" s="4">
        <f t="shared" si="16"/>
        <v>0.30910970290853085</v>
      </c>
      <c r="J92" s="6">
        <f t="shared" si="21"/>
        <v>0.31538993270190585</v>
      </c>
      <c r="K92" s="5">
        <f t="shared" si="20"/>
        <v>-74.041384446692746</v>
      </c>
      <c r="L92" s="6"/>
      <c r="M92" s="6"/>
      <c r="Q92" s="13"/>
      <c r="R92" s="12"/>
    </row>
    <row r="93" spans="1:18">
      <c r="A93" s="1">
        <v>43968</v>
      </c>
      <c r="B93">
        <v>87</v>
      </c>
      <c r="C93">
        <v>142411</v>
      </c>
      <c r="D93">
        <f t="shared" si="15"/>
        <v>120</v>
      </c>
      <c r="E93" s="3">
        <f t="shared" si="14"/>
        <v>1636.9080459770114</v>
      </c>
      <c r="F93" s="2">
        <f t="shared" si="17"/>
        <v>141637.55630814217</v>
      </c>
      <c r="G93" s="2">
        <f t="shared" si="18"/>
        <v>386.72184592892359</v>
      </c>
      <c r="H93" s="2">
        <f t="shared" si="19"/>
        <v>1667.3149618824616</v>
      </c>
      <c r="I93" s="4">
        <f t="shared" si="16"/>
        <v>0.23194288707893559</v>
      </c>
      <c r="J93" s="6">
        <f t="shared" si="21"/>
        <v>0.23649920438062602</v>
      </c>
      <c r="K93" s="5">
        <f t="shared" si="20"/>
        <v>-133.36092296446179</v>
      </c>
      <c r="L93" s="6"/>
      <c r="M93" s="6"/>
      <c r="Q93" s="13"/>
      <c r="R93" s="12"/>
    </row>
    <row r="94" spans="1:18">
      <c r="A94" s="1">
        <v>43969</v>
      </c>
      <c r="B94">
        <v>88</v>
      </c>
      <c r="C94">
        <v>142903</v>
      </c>
      <c r="D94">
        <f t="shared" si="15"/>
        <v>492</v>
      </c>
      <c r="E94" s="3">
        <f t="shared" si="14"/>
        <v>1623.8977272727273</v>
      </c>
      <c r="F94" s="2">
        <f t="shared" si="17"/>
        <v>142059.37087209479</v>
      </c>
      <c r="G94" s="2">
        <f t="shared" si="18"/>
        <v>421.81456395261574</v>
      </c>
      <c r="H94" s="2">
        <f t="shared" si="19"/>
        <v>1652.8425503458834</v>
      </c>
      <c r="I94" s="4">
        <f t="shared" si="16"/>
        <v>0.25520553295554038</v>
      </c>
      <c r="J94" s="6">
        <f t="shared" si="21"/>
        <v>0.2601986190876539</v>
      </c>
      <c r="K94" s="5">
        <f t="shared" si="20"/>
        <v>35.092718023692157</v>
      </c>
      <c r="L94" s="6"/>
      <c r="M94" s="6"/>
      <c r="Q94" s="13"/>
      <c r="R94" s="12"/>
    </row>
    <row r="95" spans="1:18">
      <c r="A95" s="1">
        <v>43970</v>
      </c>
      <c r="B95">
        <v>89</v>
      </c>
      <c r="C95">
        <v>143427</v>
      </c>
      <c r="D95">
        <f t="shared" si="15"/>
        <v>524</v>
      </c>
      <c r="E95" s="3">
        <f t="shared" si="14"/>
        <v>1611.5393258426966</v>
      </c>
      <c r="F95" s="2">
        <f t="shared" si="17"/>
        <v>142515.24724806318</v>
      </c>
      <c r="G95" s="2">
        <f t="shared" si="18"/>
        <v>455.87637596841051</v>
      </c>
      <c r="H95" s="2">
        <f t="shared" si="19"/>
        <v>1639.0748088448211</v>
      </c>
      <c r="I95" s="4">
        <f t="shared" si="16"/>
        <v>0.27813030467456257</v>
      </c>
      <c r="J95" s="6">
        <f t="shared" si="21"/>
        <v>0.28354643530553825</v>
      </c>
      <c r="K95" s="5">
        <f t="shared" si="20"/>
        <v>34.061812015794771</v>
      </c>
      <c r="L95" s="6"/>
      <c r="M95" s="6"/>
      <c r="Q95" s="13"/>
      <c r="R95" s="12"/>
    </row>
    <row r="96" spans="1:18">
      <c r="A96" s="1">
        <v>43971</v>
      </c>
      <c r="B96">
        <v>90</v>
      </c>
      <c r="C96">
        <v>143845</v>
      </c>
      <c r="D96">
        <f t="shared" si="15"/>
        <v>418</v>
      </c>
      <c r="E96" s="3">
        <f t="shared" si="14"/>
        <v>1598.2777777777778</v>
      </c>
      <c r="F96" s="2">
        <f t="shared" si="17"/>
        <v>142958.49816537547</v>
      </c>
      <c r="G96" s="2">
        <f t="shared" si="18"/>
        <v>443.25091731227366</v>
      </c>
      <c r="H96" s="2">
        <f t="shared" si="19"/>
        <v>1625.4757984891401</v>
      </c>
      <c r="I96" s="4">
        <f t="shared" si="16"/>
        <v>0.27268995190470996</v>
      </c>
      <c r="J96" s="6">
        <f t="shared" si="21"/>
        <v>0.27793068705492036</v>
      </c>
      <c r="K96" s="5">
        <f t="shared" si="20"/>
        <v>-12.625458656136857</v>
      </c>
      <c r="L96" s="6"/>
      <c r="M96" s="6"/>
      <c r="Q96" s="12"/>
      <c r="R96" s="12"/>
    </row>
    <row r="97" spans="1:18">
      <c r="A97" s="1">
        <v>43972</v>
      </c>
      <c r="B97">
        <v>91</v>
      </c>
      <c r="C97">
        <v>144163</v>
      </c>
      <c r="D97">
        <f t="shared" si="15"/>
        <v>318</v>
      </c>
      <c r="E97" s="3">
        <f t="shared" si="14"/>
        <v>1584.2087912087911</v>
      </c>
      <c r="F97" s="2">
        <f t="shared" si="17"/>
        <v>143359.99877691697</v>
      </c>
      <c r="G97" s="2">
        <f t="shared" si="18"/>
        <v>401.50061154151575</v>
      </c>
      <c r="H97" s="2">
        <f t="shared" si="19"/>
        <v>1611.7201293956905</v>
      </c>
      <c r="I97" s="4">
        <f t="shared" si="16"/>
        <v>0.24911310854698898</v>
      </c>
      <c r="J97" s="6">
        <f t="shared" si="21"/>
        <v>0.25381388720987452</v>
      </c>
      <c r="K97" s="5">
        <f t="shared" si="20"/>
        <v>-41.750305770757905</v>
      </c>
      <c r="L97" s="6"/>
      <c r="M97" s="6"/>
      <c r="Q97" s="12"/>
      <c r="R97" s="12"/>
    </row>
    <row r="98" spans="1:18">
      <c r="A98" s="1">
        <v>43973</v>
      </c>
      <c r="B98">
        <v>92</v>
      </c>
      <c r="C98">
        <v>144566</v>
      </c>
      <c r="D98">
        <f t="shared" si="15"/>
        <v>403</v>
      </c>
      <c r="E98" s="3">
        <f t="shared" si="14"/>
        <v>1571.3695652173913</v>
      </c>
      <c r="F98" s="2">
        <f t="shared" si="17"/>
        <v>143761.99918461131</v>
      </c>
      <c r="G98" s="2">
        <f t="shared" si="18"/>
        <v>402.00040769434383</v>
      </c>
      <c r="H98" s="2">
        <f t="shared" si="19"/>
        <v>1598.2699413362575</v>
      </c>
      <c r="I98" s="4">
        <f t="shared" si="16"/>
        <v>0.25152222243399347</v>
      </c>
      <c r="J98" s="6">
        <f t="shared" si="21"/>
        <v>0.25621887257110187</v>
      </c>
      <c r="K98" s="5">
        <f t="shared" si="20"/>
        <v>0.49979615282808254</v>
      </c>
      <c r="L98" s="6"/>
      <c r="M98" s="6"/>
      <c r="Q98" s="12"/>
      <c r="R98" s="12"/>
    </row>
    <row r="99" spans="1:18">
      <c r="A99" s="1">
        <v>43974</v>
      </c>
      <c r="B99">
        <v>93</v>
      </c>
      <c r="C99">
        <v>144806</v>
      </c>
      <c r="D99">
        <f t="shared" si="15"/>
        <v>240</v>
      </c>
      <c r="E99" s="3">
        <f t="shared" si="14"/>
        <v>1557.0537634408602</v>
      </c>
      <c r="F99" s="2">
        <f t="shared" si="17"/>
        <v>144109.99945640753</v>
      </c>
      <c r="G99" s="2">
        <f t="shared" si="18"/>
        <v>348.00027179622924</v>
      </c>
      <c r="H99" s="2">
        <f t="shared" si="19"/>
        <v>1584.531215371125</v>
      </c>
      <c r="I99" s="4">
        <f t="shared" si="16"/>
        <v>0.21962348764124631</v>
      </c>
      <c r="J99" s="6">
        <f t="shared" si="21"/>
        <v>0.22364123841924494</v>
      </c>
      <c r="K99" s="5">
        <f t="shared" si="20"/>
        <v>-54.000135898114593</v>
      </c>
      <c r="L99" s="6"/>
      <c r="M99" s="6"/>
      <c r="Q99" s="12"/>
      <c r="R99" s="12"/>
    </row>
    <row r="100" spans="1:18">
      <c r="A100" s="1">
        <v>43975</v>
      </c>
      <c r="B100">
        <v>94</v>
      </c>
      <c r="C100">
        <v>144921</v>
      </c>
      <c r="D100">
        <f t="shared" si="15"/>
        <v>115</v>
      </c>
      <c r="E100" s="3">
        <f t="shared" si="14"/>
        <v>1541.7127659574469</v>
      </c>
      <c r="F100" s="2">
        <f t="shared" si="17"/>
        <v>144380.33297093835</v>
      </c>
      <c r="G100" s="2">
        <f t="shared" si="18"/>
        <v>270.33351453081951</v>
      </c>
      <c r="H100" s="2">
        <f t="shared" si="19"/>
        <v>1570.258398899899</v>
      </c>
      <c r="I100" s="4">
        <f t="shared" si="16"/>
        <v>0.17215861715512007</v>
      </c>
      <c r="J100" s="6">
        <f t="shared" si="21"/>
        <v>0.17523071498416712</v>
      </c>
      <c r="K100" s="5">
        <f t="shared" si="20"/>
        <v>-77.666757265409728</v>
      </c>
      <c r="L100" s="6"/>
      <c r="M100" s="6"/>
      <c r="Q100" s="12"/>
      <c r="R100" s="12"/>
    </row>
    <row r="101" spans="1:18">
      <c r="A101" s="1">
        <v>43976</v>
      </c>
      <c r="B101">
        <v>95</v>
      </c>
      <c r="C101">
        <v>145279</v>
      </c>
      <c r="D101">
        <f t="shared" si="15"/>
        <v>358</v>
      </c>
      <c r="E101" s="3">
        <f t="shared" si="14"/>
        <v>1529.2526315789473</v>
      </c>
      <c r="F101" s="2">
        <f t="shared" si="17"/>
        <v>144679.88864729225</v>
      </c>
      <c r="G101" s="2">
        <f t="shared" si="18"/>
        <v>299.55567635387968</v>
      </c>
      <c r="H101" s="2">
        <f t="shared" si="19"/>
        <v>1556.589809792915</v>
      </c>
      <c r="I101" s="4">
        <f t="shared" si="16"/>
        <v>0.19244355479478042</v>
      </c>
      <c r="J101" s="6">
        <f t="shared" si="21"/>
        <v>0.19586237952055466</v>
      </c>
      <c r="K101" s="5">
        <f t="shared" si="20"/>
        <v>29.222161823060162</v>
      </c>
      <c r="L101" s="6"/>
      <c r="M101" s="6"/>
      <c r="Q101" s="12"/>
      <c r="R101" s="12"/>
    </row>
    <row r="102" spans="1:18">
      <c r="A102" s="1">
        <v>43977</v>
      </c>
      <c r="B102">
        <v>96</v>
      </c>
      <c r="C102">
        <v>145555</v>
      </c>
      <c r="D102">
        <f t="shared" si="15"/>
        <v>276</v>
      </c>
      <c r="E102" s="3">
        <f t="shared" si="14"/>
        <v>1516.1979166666667</v>
      </c>
      <c r="F102" s="2">
        <f t="shared" si="17"/>
        <v>144971.59243152817</v>
      </c>
      <c r="G102" s="2">
        <f t="shared" si="18"/>
        <v>291.70378423591978</v>
      </c>
      <c r="H102" s="2">
        <f t="shared" si="19"/>
        <v>1543.125845417499</v>
      </c>
      <c r="I102" s="4">
        <f t="shared" si="16"/>
        <v>0.18903434551509188</v>
      </c>
      <c r="J102" s="6">
        <f t="shared" si="21"/>
        <v>0.19235331572118158</v>
      </c>
      <c r="K102" s="5">
        <f t="shared" si="20"/>
        <v>-7.8518921179598919</v>
      </c>
      <c r="L102" s="6"/>
      <c r="M102" s="6"/>
      <c r="Q102" s="12"/>
      <c r="R102" s="12"/>
    </row>
    <row r="103" spans="1:18">
      <c r="A103" s="1">
        <v>43978</v>
      </c>
      <c r="B103">
        <v>97</v>
      </c>
      <c r="C103">
        <v>145746</v>
      </c>
      <c r="D103">
        <f t="shared" si="15"/>
        <v>191</v>
      </c>
      <c r="E103" s="3">
        <f t="shared" ref="E103:E109" si="22">C103/B103</f>
        <v>1502.5360824742268</v>
      </c>
      <c r="F103" s="2">
        <f t="shared" si="17"/>
        <v>145229.72828768546</v>
      </c>
      <c r="G103" s="2">
        <f t="shared" si="18"/>
        <v>258.13585615727987</v>
      </c>
      <c r="H103" s="2">
        <f t="shared" si="19"/>
        <v>1529.5959244364083</v>
      </c>
      <c r="I103" s="4">
        <f t="shared" si="16"/>
        <v>0.16876081586866942</v>
      </c>
      <c r="J103" s="6">
        <f t="shared" si="21"/>
        <v>0.17167468471502909</v>
      </c>
      <c r="K103" s="5">
        <f t="shared" si="20"/>
        <v>-33.567928078639909</v>
      </c>
      <c r="L103" s="6"/>
      <c r="M103" s="6"/>
      <c r="Q103" s="12"/>
      <c r="R103" s="12"/>
    </row>
    <row r="104" spans="1:18">
      <c r="A104" s="1">
        <v>43979</v>
      </c>
      <c r="B104">
        <v>98</v>
      </c>
      <c r="C104">
        <v>149071</v>
      </c>
      <c r="D104">
        <f t="shared" si="15"/>
        <v>3325</v>
      </c>
      <c r="E104" s="3">
        <f t="shared" si="22"/>
        <v>1521.1326530612246</v>
      </c>
      <c r="F104" s="2">
        <f t="shared" si="17"/>
        <v>146510.15219179032</v>
      </c>
      <c r="G104" s="2">
        <f t="shared" si="18"/>
        <v>1280.4239041048534</v>
      </c>
      <c r="H104" s="2">
        <f t="shared" si="19"/>
        <v>1526.7748339780137</v>
      </c>
      <c r="I104" s="4">
        <f t="shared" si="16"/>
        <v>0.83864619432369558</v>
      </c>
      <c r="J104" s="6">
        <f t="shared" si="21"/>
        <v>0.85584000682420425</v>
      </c>
      <c r="K104" s="5">
        <f t="shared" si="20"/>
        <v>1022.2880479475734</v>
      </c>
      <c r="L104" s="6"/>
      <c r="M104" s="6"/>
      <c r="Q104" s="14"/>
      <c r="R104" s="12"/>
    </row>
    <row r="105" spans="1:18">
      <c r="A105" s="1">
        <v>43980</v>
      </c>
      <c r="B105">
        <v>99</v>
      </c>
      <c r="C105">
        <v>149668</v>
      </c>
      <c r="D105">
        <f t="shared" si="15"/>
        <v>597</v>
      </c>
      <c r="E105" s="3">
        <f t="shared" si="22"/>
        <v>1511.7979797979799</v>
      </c>
      <c r="F105" s="2">
        <f t="shared" si="17"/>
        <v>147562.76812786021</v>
      </c>
      <c r="G105" s="2">
        <f t="shared" si="18"/>
        <v>1052.6159360699023</v>
      </c>
      <c r="H105" s="2">
        <f t="shared" si="19"/>
        <v>1521.7825492513357</v>
      </c>
      <c r="I105" s="4">
        <f t="shared" si="16"/>
        <v>0.69169930788584277</v>
      </c>
      <c r="J105" s="6">
        <f t="shared" si="21"/>
        <v>0.70514938669078364</v>
      </c>
      <c r="K105" s="5">
        <f t="shared" si="20"/>
        <v>-227.80796803495105</v>
      </c>
      <c r="L105" s="6"/>
      <c r="M105" s="6"/>
      <c r="Q105" s="14"/>
      <c r="R105" s="12"/>
    </row>
    <row r="106" spans="1:18">
      <c r="A106" s="1">
        <v>43981</v>
      </c>
      <c r="B106">
        <v>100</v>
      </c>
      <c r="C106">
        <v>151496</v>
      </c>
      <c r="D106">
        <f t="shared" si="15"/>
        <v>1828</v>
      </c>
      <c r="E106" s="3">
        <f t="shared" si="22"/>
        <v>1514.96</v>
      </c>
      <c r="F106" s="2">
        <f t="shared" si="17"/>
        <v>148873.84541857347</v>
      </c>
      <c r="G106" s="2">
        <f t="shared" si="18"/>
        <v>1311.0772907132682</v>
      </c>
      <c r="H106" s="2">
        <f t="shared" si="19"/>
        <v>1519.5083661675571</v>
      </c>
      <c r="I106" s="4">
        <f t="shared" si="16"/>
        <v>0.86282992572131378</v>
      </c>
      <c r="J106" s="6">
        <f t="shared" si="21"/>
        <v>0.88013547898350775</v>
      </c>
      <c r="K106" s="5">
        <f t="shared" si="20"/>
        <v>258.46135464336589</v>
      </c>
      <c r="L106" s="6"/>
      <c r="M106" s="6"/>
      <c r="Q106" s="14"/>
      <c r="R106" s="12"/>
    </row>
    <row r="107" spans="1:18">
      <c r="A107" s="1">
        <v>43982</v>
      </c>
      <c r="B107">
        <v>101</v>
      </c>
      <c r="C107">
        <v>151753</v>
      </c>
      <c r="D107">
        <f t="shared" si="15"/>
        <v>257</v>
      </c>
      <c r="E107" s="3">
        <f t="shared" si="22"/>
        <v>1502.5049504950496</v>
      </c>
      <c r="F107" s="2">
        <f t="shared" si="17"/>
        <v>149833.56361238231</v>
      </c>
      <c r="G107" s="2">
        <f t="shared" si="18"/>
        <v>959.71819380884551</v>
      </c>
      <c r="H107" s="2">
        <f t="shared" si="19"/>
        <v>1513.840560943388</v>
      </c>
      <c r="I107" s="4">
        <f t="shared" ref="I107:I109" si="23">+G107/H107</f>
        <v>0.6339625311735424</v>
      </c>
      <c r="J107" s="6">
        <f t="shared" si="21"/>
        <v>0.64579368011452398</v>
      </c>
      <c r="K107" s="5">
        <f t="shared" si="20"/>
        <v>-351.3590969044227</v>
      </c>
      <c r="L107" s="6"/>
      <c r="M107" s="6"/>
      <c r="Q107" s="14"/>
      <c r="R107" s="12"/>
    </row>
    <row r="108" spans="1:18">
      <c r="A108" s="1">
        <v>43983</v>
      </c>
      <c r="B108">
        <v>102</v>
      </c>
      <c r="C108">
        <v>152091</v>
      </c>
      <c r="D108">
        <f t="shared" si="15"/>
        <v>338</v>
      </c>
      <c r="E108" s="3">
        <f t="shared" si="22"/>
        <v>1491.0882352941176</v>
      </c>
      <c r="F108" s="2">
        <f t="shared" ref="F108:F130" si="24">((C108-F107)*$C$140)+F107</f>
        <v>150586.04240825487</v>
      </c>
      <c r="G108" s="2">
        <f t="shared" ref="G108:G130" si="25">((D108-G107)*$C$140)+G107</f>
        <v>752.47879587256375</v>
      </c>
      <c r="H108" s="2">
        <f t="shared" ref="H108:H130" si="26">((E108-H107)*$C$140)+H107</f>
        <v>1506.2564523936312</v>
      </c>
      <c r="I108" s="4">
        <f t="shared" si="23"/>
        <v>0.49956884478521579</v>
      </c>
      <c r="J108" s="6">
        <f t="shared" si="21"/>
        <v>0.50846613370379468</v>
      </c>
      <c r="K108" s="5">
        <f t="shared" si="20"/>
        <v>-207.23939793628176</v>
      </c>
      <c r="L108" s="6"/>
      <c r="M108" s="6"/>
      <c r="Q108" s="14"/>
      <c r="R108" s="12"/>
    </row>
    <row r="109" spans="1:18">
      <c r="A109" s="1">
        <v>43984</v>
      </c>
      <c r="B109">
        <v>103</v>
      </c>
      <c r="C109">
        <v>151325</v>
      </c>
      <c r="D109">
        <f t="shared" si="15"/>
        <v>-766</v>
      </c>
      <c r="E109" s="3">
        <f t="shared" si="22"/>
        <v>1469.1747572815534</v>
      </c>
      <c r="F109" s="2">
        <f t="shared" si="24"/>
        <v>150832.36160550325</v>
      </c>
      <c r="G109" s="2">
        <f t="shared" si="25"/>
        <v>246.31919724837587</v>
      </c>
      <c r="H109" s="2">
        <f t="shared" si="26"/>
        <v>1493.8958873562719</v>
      </c>
      <c r="I109" s="4">
        <f t="shared" si="23"/>
        <v>0.16488377759997971</v>
      </c>
      <c r="J109" s="6">
        <f t="shared" si="21"/>
        <v>0.16752605270118917</v>
      </c>
      <c r="K109" s="5">
        <f t="shared" si="20"/>
        <v>-506.15959862418788</v>
      </c>
      <c r="L109" s="6"/>
      <c r="M109" s="6"/>
      <c r="Q109" s="14"/>
      <c r="R109" s="12"/>
    </row>
    <row r="110" spans="1:18">
      <c r="A110" s="1">
        <v>43985</v>
      </c>
      <c r="B110">
        <v>104</v>
      </c>
      <c r="C110">
        <v>151677</v>
      </c>
      <c r="D110">
        <f t="shared" ref="D110:D112" si="27">C110-C109</f>
        <v>352</v>
      </c>
      <c r="E110" s="3">
        <f t="shared" ref="E110:E112" si="28">C110/B110</f>
        <v>1458.4326923076924</v>
      </c>
      <c r="F110" s="2">
        <f t="shared" si="24"/>
        <v>151113.90773700216</v>
      </c>
      <c r="G110" s="2">
        <f t="shared" si="25"/>
        <v>281.54613149891725</v>
      </c>
      <c r="H110" s="2">
        <f t="shared" si="26"/>
        <v>1482.0748223400788</v>
      </c>
      <c r="I110" s="4">
        <f t="shared" ref="I110:I112" si="29">+G110/H110</f>
        <v>0.18996755579072466</v>
      </c>
      <c r="J110" s="6">
        <f t="shared" ref="J110:J112" si="30">((F110-F109)*(B110+B109))/((F110+F109)*(B110-B109))</f>
        <v>0.19301463583961487</v>
      </c>
      <c r="K110" s="5">
        <f t="shared" ref="K110:K112" si="31">+G110-G109</f>
        <v>35.226934250541376</v>
      </c>
      <c r="L110" s="6"/>
      <c r="M110" s="6"/>
      <c r="O110" s="12"/>
      <c r="P110" s="12"/>
      <c r="Q110" s="14"/>
      <c r="R110" s="12"/>
    </row>
    <row r="111" spans="1:18">
      <c r="A111" s="1">
        <v>43986</v>
      </c>
      <c r="B111">
        <v>105</v>
      </c>
      <c r="C111">
        <v>152444</v>
      </c>
      <c r="D111">
        <f t="shared" si="27"/>
        <v>767</v>
      </c>
      <c r="E111" s="3">
        <f t="shared" si="28"/>
        <v>1451.847619047619</v>
      </c>
      <c r="F111" s="2">
        <f t="shared" si="24"/>
        <v>151557.2718246681</v>
      </c>
      <c r="G111" s="2">
        <f t="shared" si="25"/>
        <v>443.36408766594479</v>
      </c>
      <c r="H111" s="2">
        <f t="shared" si="26"/>
        <v>1471.9990879092588</v>
      </c>
      <c r="I111" s="4">
        <f t="shared" si="29"/>
        <v>0.30119861575163959</v>
      </c>
      <c r="J111" s="6">
        <f t="shared" si="30"/>
        <v>0.30615103313231967</v>
      </c>
      <c r="K111" s="5">
        <f t="shared" si="31"/>
        <v>161.81795616702755</v>
      </c>
      <c r="L111" s="6"/>
      <c r="M111" s="6"/>
      <c r="O111" s="12"/>
      <c r="P111" s="12"/>
      <c r="Q111" s="14"/>
      <c r="R111" s="12"/>
    </row>
    <row r="112" spans="1:18">
      <c r="A112" s="1">
        <v>43987</v>
      </c>
      <c r="B112">
        <v>106</v>
      </c>
      <c r="C112">
        <v>153055</v>
      </c>
      <c r="D112">
        <f t="shared" si="27"/>
        <v>611</v>
      </c>
      <c r="E112" s="3">
        <f t="shared" si="28"/>
        <v>1443.9150943396226</v>
      </c>
      <c r="F112" s="2">
        <f t="shared" si="24"/>
        <v>152056.51454977875</v>
      </c>
      <c r="G112" s="2">
        <f t="shared" si="25"/>
        <v>499.24272511062986</v>
      </c>
      <c r="H112" s="2">
        <f t="shared" si="26"/>
        <v>1462.6377567193801</v>
      </c>
      <c r="I112" s="4">
        <f t="shared" si="29"/>
        <v>0.34133039627693268</v>
      </c>
      <c r="J112" s="6">
        <f t="shared" si="30"/>
        <v>0.34695465003828707</v>
      </c>
      <c r="K112" s="5">
        <f t="shared" si="31"/>
        <v>55.878637444685069</v>
      </c>
      <c r="L112" s="6"/>
      <c r="M112" s="6"/>
      <c r="O112" s="12"/>
      <c r="P112" s="12"/>
      <c r="Q112" s="14"/>
      <c r="R112" s="12"/>
    </row>
    <row r="113" spans="1:18">
      <c r="A113" s="1">
        <v>43988</v>
      </c>
      <c r="B113">
        <v>107</v>
      </c>
      <c r="C113">
        <v>153634</v>
      </c>
      <c r="D113">
        <f t="shared" ref="D113:D128" si="32">C113-C112</f>
        <v>579</v>
      </c>
      <c r="E113" s="3">
        <f t="shared" ref="E113:E128" si="33">C113/B113</f>
        <v>1435.8317757009345</v>
      </c>
      <c r="F113" s="2">
        <f t="shared" si="24"/>
        <v>152582.34303318584</v>
      </c>
      <c r="G113" s="2">
        <f t="shared" si="25"/>
        <v>525.82848340708654</v>
      </c>
      <c r="H113" s="2">
        <f t="shared" si="26"/>
        <v>1453.7024297132316</v>
      </c>
      <c r="I113" s="4">
        <f t="shared" ref="I113:I128" si="34">+G113/H113</f>
        <v>0.36171672596764903</v>
      </c>
      <c r="J113" s="6">
        <f t="shared" ref="J113:J128" si="35">((F113-F112)*(B113+B112))/((F113+F112)*(B113-B112))</f>
        <v>0.36765325295118978</v>
      </c>
      <c r="K113" s="5">
        <f t="shared" ref="K113:K128" si="36">+G113-G112</f>
        <v>26.585758296456675</v>
      </c>
      <c r="L113" s="6"/>
      <c r="M113" s="6"/>
      <c r="O113" s="12"/>
      <c r="P113" s="12"/>
      <c r="Q113" s="14"/>
      <c r="R113" s="12"/>
    </row>
    <row r="114" spans="1:18">
      <c r="A114" s="1">
        <v>43989</v>
      </c>
      <c r="B114">
        <v>108</v>
      </c>
      <c r="C114">
        <v>153977</v>
      </c>
      <c r="D114">
        <f t="shared" si="32"/>
        <v>343</v>
      </c>
      <c r="E114" s="3">
        <f t="shared" si="33"/>
        <v>1425.712962962963</v>
      </c>
      <c r="F114" s="2">
        <f t="shared" si="24"/>
        <v>153047.22868879055</v>
      </c>
      <c r="G114" s="2">
        <f t="shared" si="25"/>
        <v>464.88565560472438</v>
      </c>
      <c r="H114" s="2">
        <f t="shared" si="26"/>
        <v>1444.372607463142</v>
      </c>
      <c r="I114" s="4">
        <f t="shared" si="34"/>
        <v>0.32185992257305218</v>
      </c>
      <c r="J114" s="6">
        <f t="shared" si="35"/>
        <v>0.32703123389491617</v>
      </c>
      <c r="K114" s="5">
        <f t="shared" si="36"/>
        <v>-60.94282780236216</v>
      </c>
      <c r="L114" s="6"/>
      <c r="M114" s="6"/>
      <c r="O114" s="12"/>
      <c r="P114" s="12"/>
      <c r="Q114" s="14"/>
      <c r="R114" s="12"/>
    </row>
    <row r="115" spans="1:18">
      <c r="A115" s="1">
        <v>43990</v>
      </c>
      <c r="B115">
        <v>109</v>
      </c>
      <c r="C115">
        <v>154188</v>
      </c>
      <c r="D115">
        <f t="shared" si="32"/>
        <v>211</v>
      </c>
      <c r="E115" s="3">
        <f t="shared" si="33"/>
        <v>1414.5688073394494</v>
      </c>
      <c r="F115" s="2">
        <f t="shared" si="24"/>
        <v>153427.48579252703</v>
      </c>
      <c r="G115" s="2">
        <f t="shared" si="25"/>
        <v>380.25710373648292</v>
      </c>
      <c r="H115" s="2">
        <f t="shared" si="26"/>
        <v>1434.4380074219112</v>
      </c>
      <c r="I115" s="4">
        <f t="shared" si="34"/>
        <v>0.2650913471122478</v>
      </c>
      <c r="J115" s="6">
        <f t="shared" si="35"/>
        <v>0.26924175996205052</v>
      </c>
      <c r="K115" s="5">
        <f t="shared" si="36"/>
        <v>-84.628551868241459</v>
      </c>
      <c r="L115" s="6"/>
      <c r="M115" s="6"/>
      <c r="O115" s="12"/>
      <c r="P115" s="12"/>
      <c r="Q115" s="14"/>
      <c r="R115" s="12"/>
    </row>
    <row r="116" spans="1:18">
      <c r="A116" s="1">
        <v>43991</v>
      </c>
      <c r="B116">
        <v>110</v>
      </c>
      <c r="C116">
        <v>154591</v>
      </c>
      <c r="D116">
        <f t="shared" si="32"/>
        <v>403</v>
      </c>
      <c r="E116" s="3">
        <f t="shared" si="33"/>
        <v>1405.3727272727272</v>
      </c>
      <c r="F116" s="2">
        <f t="shared" si="24"/>
        <v>153815.32386168468</v>
      </c>
      <c r="G116" s="2">
        <f t="shared" si="25"/>
        <v>387.8380691576553</v>
      </c>
      <c r="H116" s="2">
        <f t="shared" si="26"/>
        <v>1424.7495807055166</v>
      </c>
      <c r="I116" s="4">
        <f t="shared" si="34"/>
        <v>0.27221490317309177</v>
      </c>
      <c r="J116" s="6">
        <f t="shared" si="35"/>
        <v>0.2764475993469685</v>
      </c>
      <c r="K116" s="5">
        <f t="shared" si="36"/>
        <v>7.5809654211723796</v>
      </c>
      <c r="L116" s="6"/>
      <c r="M116" s="6"/>
      <c r="O116" s="12"/>
      <c r="P116" s="12"/>
      <c r="Q116" s="14"/>
      <c r="R116" s="12"/>
    </row>
    <row r="117" spans="1:18">
      <c r="A117" s="1">
        <v>43992</v>
      </c>
      <c r="B117">
        <v>111</v>
      </c>
      <c r="C117">
        <v>155136</v>
      </c>
      <c r="D117">
        <f t="shared" si="32"/>
        <v>545</v>
      </c>
      <c r="E117" s="3">
        <f t="shared" si="33"/>
        <v>1397.6216216216217</v>
      </c>
      <c r="F117" s="2">
        <f t="shared" si="24"/>
        <v>154255.54924112311</v>
      </c>
      <c r="G117" s="2">
        <f t="shared" si="25"/>
        <v>440.22537943843685</v>
      </c>
      <c r="H117" s="2">
        <f t="shared" si="26"/>
        <v>1415.7069276775517</v>
      </c>
      <c r="I117" s="4">
        <f t="shared" si="34"/>
        <v>0.31095798913735678</v>
      </c>
      <c r="J117" s="6">
        <f t="shared" si="35"/>
        <v>0.31580333407055367</v>
      </c>
      <c r="K117" s="5">
        <f t="shared" si="36"/>
        <v>52.387310280781548</v>
      </c>
      <c r="L117" s="6"/>
      <c r="M117" s="6"/>
      <c r="O117" s="12"/>
      <c r="P117" s="12"/>
      <c r="Q117" s="14"/>
      <c r="R117" s="12"/>
    </row>
    <row r="118" spans="1:18">
      <c r="A118" s="1">
        <v>43993</v>
      </c>
      <c r="B118">
        <v>112</v>
      </c>
      <c r="C118">
        <v>155561</v>
      </c>
      <c r="D118">
        <f t="shared" si="32"/>
        <v>425</v>
      </c>
      <c r="E118" s="3">
        <f t="shared" si="33"/>
        <v>1388.9375</v>
      </c>
      <c r="F118" s="2">
        <f t="shared" si="24"/>
        <v>154690.69949408207</v>
      </c>
      <c r="G118" s="2">
        <f t="shared" si="25"/>
        <v>435.15025295895788</v>
      </c>
      <c r="H118" s="2">
        <f t="shared" si="26"/>
        <v>1406.7837851183679</v>
      </c>
      <c r="I118" s="4">
        <f t="shared" si="34"/>
        <v>0.30932276698252104</v>
      </c>
      <c r="J118" s="6">
        <f t="shared" si="35"/>
        <v>0.31409511138948837</v>
      </c>
      <c r="K118" s="5">
        <f t="shared" si="36"/>
        <v>-5.0751264794789677</v>
      </c>
      <c r="L118" s="6"/>
      <c r="M118" s="6"/>
      <c r="O118" s="12"/>
      <c r="P118" s="12"/>
      <c r="Q118" s="14"/>
      <c r="R118" s="12"/>
    </row>
    <row r="119" spans="1:18">
      <c r="A119" s="1">
        <v>43994</v>
      </c>
      <c r="B119">
        <v>113</v>
      </c>
      <c r="C119">
        <v>156287</v>
      </c>
      <c r="D119">
        <f t="shared" si="32"/>
        <v>726</v>
      </c>
      <c r="E119" s="3">
        <f t="shared" si="33"/>
        <v>1383.070796460177</v>
      </c>
      <c r="F119" s="2">
        <f t="shared" si="24"/>
        <v>155222.79966272137</v>
      </c>
      <c r="G119" s="2">
        <f t="shared" si="25"/>
        <v>532.10016863930525</v>
      </c>
      <c r="H119" s="2">
        <f t="shared" si="26"/>
        <v>1398.8794555656375</v>
      </c>
      <c r="I119" s="4">
        <f t="shared" si="34"/>
        <v>0.38037599774753311</v>
      </c>
      <c r="J119" s="6">
        <f t="shared" si="35"/>
        <v>0.38630952917371197</v>
      </c>
      <c r="K119" s="5">
        <f t="shared" si="36"/>
        <v>96.949915680347374</v>
      </c>
      <c r="L119" s="6"/>
      <c r="M119" s="6"/>
      <c r="O119" s="12"/>
      <c r="P119" s="12"/>
      <c r="Q119" s="14"/>
      <c r="R119" s="12"/>
    </row>
    <row r="120" spans="1:18">
      <c r="A120" s="1">
        <v>43995</v>
      </c>
      <c r="B120">
        <v>114</v>
      </c>
      <c r="C120">
        <v>156813</v>
      </c>
      <c r="D120">
        <f t="shared" si="32"/>
        <v>526</v>
      </c>
      <c r="E120" s="3">
        <f t="shared" si="33"/>
        <v>1375.5526315789473</v>
      </c>
      <c r="F120" s="2">
        <f t="shared" si="24"/>
        <v>155752.86644181426</v>
      </c>
      <c r="G120" s="2">
        <f t="shared" si="25"/>
        <v>530.06677909287021</v>
      </c>
      <c r="H120" s="2">
        <f t="shared" si="26"/>
        <v>1391.1038475700741</v>
      </c>
      <c r="I120" s="4">
        <f t="shared" si="34"/>
        <v>0.38104040903831166</v>
      </c>
      <c r="J120" s="6">
        <f t="shared" si="35"/>
        <v>0.38692789169438507</v>
      </c>
      <c r="K120" s="5">
        <f t="shared" si="36"/>
        <v>-2.0333895464350462</v>
      </c>
      <c r="L120" s="6"/>
      <c r="M120" s="6"/>
      <c r="O120" s="12"/>
      <c r="P120" s="12"/>
      <c r="Q120" s="14"/>
      <c r="R120" s="12"/>
    </row>
    <row r="121" spans="1:18">
      <c r="A121" s="1">
        <v>43996</v>
      </c>
      <c r="B121">
        <v>115</v>
      </c>
      <c r="C121">
        <v>157220</v>
      </c>
      <c r="D121">
        <f t="shared" si="32"/>
        <v>407</v>
      </c>
      <c r="E121" s="3">
        <f t="shared" si="33"/>
        <v>1367.1304347826087</v>
      </c>
      <c r="F121" s="2">
        <f t="shared" si="24"/>
        <v>156241.91096120951</v>
      </c>
      <c r="G121" s="2">
        <f t="shared" si="25"/>
        <v>489.04451939524682</v>
      </c>
      <c r="H121" s="2">
        <f t="shared" si="26"/>
        <v>1383.1127099742523</v>
      </c>
      <c r="I121" s="4">
        <f t="shared" si="34"/>
        <v>0.35358255033629959</v>
      </c>
      <c r="J121" s="6">
        <f t="shared" si="35"/>
        <v>0.35895214616636156</v>
      </c>
      <c r="K121" s="5">
        <f t="shared" si="36"/>
        <v>-41.022259697623383</v>
      </c>
      <c r="L121" s="6"/>
      <c r="M121" s="6"/>
      <c r="O121" s="12"/>
      <c r="P121" s="12"/>
      <c r="Q121" s="14"/>
      <c r="R121" s="12"/>
    </row>
    <row r="122" spans="1:18">
      <c r="A122" s="1">
        <v>43997</v>
      </c>
      <c r="B122">
        <v>116</v>
      </c>
      <c r="C122">
        <v>157372</v>
      </c>
      <c r="D122">
        <f t="shared" si="32"/>
        <v>152</v>
      </c>
      <c r="E122" s="3">
        <f t="shared" si="33"/>
        <v>1356.655172413793</v>
      </c>
      <c r="F122" s="2">
        <f t="shared" si="24"/>
        <v>156618.60730747299</v>
      </c>
      <c r="G122" s="2">
        <f t="shared" si="25"/>
        <v>376.6963462634979</v>
      </c>
      <c r="H122" s="2">
        <f t="shared" si="26"/>
        <v>1374.2935307874325</v>
      </c>
      <c r="I122" s="4">
        <f t="shared" si="34"/>
        <v>0.27410181145774676</v>
      </c>
      <c r="J122" s="6">
        <f t="shared" si="35"/>
        <v>0.27813306859044562</v>
      </c>
      <c r="K122" s="5">
        <f t="shared" si="36"/>
        <v>-112.34817313174892</v>
      </c>
      <c r="L122" s="6"/>
      <c r="M122" s="6"/>
      <c r="O122" s="12"/>
      <c r="P122" s="12"/>
      <c r="Q122" s="14"/>
      <c r="R122" s="12"/>
    </row>
    <row r="123" spans="1:18">
      <c r="A123" s="1">
        <v>43998</v>
      </c>
      <c r="B123">
        <v>117</v>
      </c>
      <c r="C123">
        <v>157716</v>
      </c>
      <c r="D123">
        <f t="shared" si="32"/>
        <v>344</v>
      </c>
      <c r="E123" s="3">
        <f t="shared" si="33"/>
        <v>1348</v>
      </c>
      <c r="F123" s="2">
        <f t="shared" si="24"/>
        <v>156984.40487164867</v>
      </c>
      <c r="G123" s="2">
        <f t="shared" si="25"/>
        <v>365.79756417566529</v>
      </c>
      <c r="H123" s="2">
        <f t="shared" si="26"/>
        <v>1365.5290205249551</v>
      </c>
      <c r="I123" s="4">
        <f t="shared" si="34"/>
        <v>0.26787974380437585</v>
      </c>
      <c r="J123" s="6">
        <f t="shared" si="35"/>
        <v>0.27177938075496383</v>
      </c>
      <c r="K123" s="5">
        <f t="shared" si="36"/>
        <v>-10.898782087832615</v>
      </c>
      <c r="L123" s="6"/>
      <c r="M123" s="6"/>
      <c r="O123" s="12"/>
      <c r="P123" s="12"/>
      <c r="Q123" s="14"/>
      <c r="R123" s="12"/>
    </row>
    <row r="124" spans="1:18">
      <c r="A124" s="1">
        <v>43999</v>
      </c>
      <c r="B124">
        <v>118</v>
      </c>
      <c r="C124">
        <v>158174</v>
      </c>
      <c r="D124">
        <f t="shared" si="32"/>
        <v>458</v>
      </c>
      <c r="E124" s="3">
        <f t="shared" si="33"/>
        <v>1340.457627118644</v>
      </c>
      <c r="F124" s="2">
        <f t="shared" si="24"/>
        <v>157380.93658109911</v>
      </c>
      <c r="G124" s="2">
        <f t="shared" si="25"/>
        <v>396.53170945044354</v>
      </c>
      <c r="H124" s="2">
        <f t="shared" si="26"/>
        <v>1357.1718893895181</v>
      </c>
      <c r="I124" s="4">
        <f t="shared" si="34"/>
        <v>0.29217500933416113</v>
      </c>
      <c r="J124" s="6">
        <f t="shared" si="35"/>
        <v>0.29642247230635194</v>
      </c>
      <c r="K124" s="5">
        <f t="shared" si="36"/>
        <v>30.734145274778257</v>
      </c>
      <c r="L124" s="6"/>
      <c r="M124" s="6"/>
      <c r="O124" s="12"/>
      <c r="P124" s="12"/>
      <c r="Q124" s="12"/>
      <c r="R124" s="12"/>
    </row>
    <row r="125" spans="1:18">
      <c r="A125" s="1">
        <v>44000</v>
      </c>
      <c r="B125">
        <v>119</v>
      </c>
      <c r="C125">
        <v>158641</v>
      </c>
      <c r="D125">
        <f t="shared" si="32"/>
        <v>467</v>
      </c>
      <c r="E125" s="3">
        <f t="shared" si="33"/>
        <v>1333.1176470588234</v>
      </c>
      <c r="F125" s="2">
        <f t="shared" si="24"/>
        <v>157800.95772073275</v>
      </c>
      <c r="G125" s="2">
        <f t="shared" si="25"/>
        <v>420.02113963362905</v>
      </c>
      <c r="H125" s="2">
        <f t="shared" si="26"/>
        <v>1349.15380861262</v>
      </c>
      <c r="I125" s="4">
        <f t="shared" si="34"/>
        <v>0.3113219092977626</v>
      </c>
      <c r="J125" s="6">
        <f t="shared" si="35"/>
        <v>0.31583352944076037</v>
      </c>
      <c r="K125" s="5">
        <f t="shared" si="36"/>
        <v>23.489430183185505</v>
      </c>
      <c r="L125" s="6"/>
      <c r="M125" s="6"/>
      <c r="O125" s="12"/>
      <c r="P125" s="12"/>
      <c r="Q125" s="12"/>
      <c r="R125" s="12"/>
    </row>
    <row r="126" spans="1:18">
      <c r="A126" s="1">
        <v>44001</v>
      </c>
      <c r="B126">
        <v>120</v>
      </c>
      <c r="C126">
        <v>159452</v>
      </c>
      <c r="D126">
        <f t="shared" si="32"/>
        <v>811</v>
      </c>
      <c r="E126" s="3">
        <f t="shared" si="33"/>
        <v>1328.7666666666667</v>
      </c>
      <c r="F126" s="2">
        <f t="shared" si="24"/>
        <v>158351.30514715516</v>
      </c>
      <c r="G126" s="2">
        <f t="shared" si="25"/>
        <v>550.3474264224194</v>
      </c>
      <c r="H126" s="2">
        <f t="shared" si="26"/>
        <v>1342.3580946306356</v>
      </c>
      <c r="I126" s="4">
        <f t="shared" si="34"/>
        <v>0.40998555350005428</v>
      </c>
      <c r="J126" s="6">
        <f t="shared" si="35"/>
        <v>0.41604331318646731</v>
      </c>
      <c r="K126" s="5">
        <f t="shared" si="36"/>
        <v>130.32628678879036</v>
      </c>
      <c r="L126" s="6"/>
      <c r="M126" s="6"/>
      <c r="O126" s="12"/>
      <c r="P126" s="12"/>
      <c r="Q126" s="12"/>
      <c r="R126" s="12"/>
    </row>
    <row r="127" spans="1:18">
      <c r="A127" s="1">
        <v>44002</v>
      </c>
      <c r="B127">
        <v>121</v>
      </c>
      <c r="C127">
        <v>160093</v>
      </c>
      <c r="D127">
        <f t="shared" si="32"/>
        <v>641</v>
      </c>
      <c r="E127" s="3">
        <f t="shared" si="33"/>
        <v>1323.0826446280992</v>
      </c>
      <c r="F127" s="2">
        <f t="shared" si="24"/>
        <v>158931.87009810345</v>
      </c>
      <c r="G127" s="2">
        <f t="shared" si="25"/>
        <v>580.5649509482796</v>
      </c>
      <c r="H127" s="2">
        <f t="shared" si="26"/>
        <v>1335.9329446297902</v>
      </c>
      <c r="I127" s="4">
        <f t="shared" si="34"/>
        <v>0.43457641589126622</v>
      </c>
      <c r="J127" s="6">
        <f t="shared" si="35"/>
        <v>0.44098194954832787</v>
      </c>
      <c r="K127" s="5">
        <f t="shared" si="36"/>
        <v>30.217524525860199</v>
      </c>
      <c r="L127" s="6"/>
      <c r="M127" s="6"/>
    </row>
    <row r="128" spans="1:18">
      <c r="A128" s="1">
        <v>44003</v>
      </c>
      <c r="B128">
        <v>122</v>
      </c>
      <c r="C128">
        <v>160377</v>
      </c>
      <c r="D128">
        <f t="shared" si="32"/>
        <v>284</v>
      </c>
      <c r="E128" s="3">
        <f t="shared" si="33"/>
        <v>1314.5655737704917</v>
      </c>
      <c r="F128" s="2">
        <f t="shared" si="24"/>
        <v>159413.58006540229</v>
      </c>
      <c r="G128" s="2">
        <f t="shared" si="25"/>
        <v>481.70996729885309</v>
      </c>
      <c r="H128" s="2">
        <f t="shared" si="26"/>
        <v>1328.8104876766906</v>
      </c>
      <c r="I128" s="4">
        <f t="shared" si="34"/>
        <v>0.36251216540372211</v>
      </c>
      <c r="J128" s="6">
        <f t="shared" si="35"/>
        <v>0.36769968596534758</v>
      </c>
      <c r="K128" s="5">
        <f t="shared" si="36"/>
        <v>-98.854983649426515</v>
      </c>
      <c r="L128" s="6"/>
      <c r="M128" s="6"/>
    </row>
    <row r="129" spans="1:14">
      <c r="A129" s="1">
        <v>44004</v>
      </c>
      <c r="B129">
        <v>123</v>
      </c>
      <c r="C129">
        <v>160750</v>
      </c>
      <c r="D129">
        <f t="shared" ref="D129" si="37">C129-C128</f>
        <v>373</v>
      </c>
      <c r="E129" s="3">
        <f t="shared" ref="E129" si="38">C129/B129</f>
        <v>1306.9105691056911</v>
      </c>
      <c r="F129" s="2">
        <f t="shared" si="24"/>
        <v>159859.05337693487</v>
      </c>
      <c r="G129" s="2">
        <f t="shared" si="25"/>
        <v>445.47331153256874</v>
      </c>
      <c r="H129" s="2">
        <f t="shared" si="26"/>
        <v>1321.5105148196908</v>
      </c>
      <c r="I129" s="4">
        <f t="shared" ref="I129" si="39">+G129/H129</f>
        <v>0.33709403484644229</v>
      </c>
      <c r="J129" s="6">
        <f t="shared" ref="J129" si="40">((F129-F128)*(B129+B128))/((F129+F128)*(B129-B128))</f>
        <v>0.34184251919353331</v>
      </c>
      <c r="K129" s="5">
        <f t="shared" ref="K129" si="41">+G129-G128</f>
        <v>-36.236655766284343</v>
      </c>
      <c r="L129" s="6"/>
      <c r="M129" s="6"/>
    </row>
    <row r="130" spans="1:14">
      <c r="A130" s="1">
        <v>44005</v>
      </c>
      <c r="B130">
        <v>124</v>
      </c>
      <c r="C130">
        <v>161267</v>
      </c>
      <c r="D130">
        <f t="shared" ref="D130:D137" si="42">C130-C129</f>
        <v>517</v>
      </c>
      <c r="E130" s="3">
        <f t="shared" ref="E130:E137" si="43">C130/B130</f>
        <v>1300.5403225806451</v>
      </c>
      <c r="F130" s="2">
        <f t="shared" si="24"/>
        <v>160328.36891795657</v>
      </c>
      <c r="G130" s="2">
        <f t="shared" si="25"/>
        <v>469.31554102171248</v>
      </c>
      <c r="H130" s="2">
        <f t="shared" si="26"/>
        <v>1314.520450740009</v>
      </c>
      <c r="I130" s="4">
        <f t="shared" ref="I130:I131" si="44">+G130/H130</f>
        <v>0.35702414576928904</v>
      </c>
      <c r="J130" s="6">
        <f t="shared" ref="J130:J131" si="45">((F130-F129)*(B130+B129))/((F130+F129)*(B130-B129))</f>
        <v>0.36204088780725829</v>
      </c>
      <c r="K130" s="5">
        <f t="shared" ref="K130:K131" si="46">+G130-G129</f>
        <v>23.842229489143733</v>
      </c>
      <c r="L130" s="6"/>
      <c r="M130" s="6"/>
    </row>
    <row r="131" spans="1:14">
      <c r="A131" s="1">
        <v>44006</v>
      </c>
      <c r="B131">
        <v>125</v>
      </c>
      <c r="C131">
        <v>161348</v>
      </c>
      <c r="D131">
        <f t="shared" si="42"/>
        <v>81</v>
      </c>
      <c r="E131" s="3">
        <f t="shared" si="43"/>
        <v>1290.7840000000001</v>
      </c>
      <c r="F131" s="2">
        <f t="shared" ref="F131:F133" si="47">((C131-F130)*$C$140)+F130</f>
        <v>160668.24594530437</v>
      </c>
      <c r="G131" s="2">
        <f t="shared" ref="G131:G133" si="48">((D131-G130)*$C$140)+G130</f>
        <v>339.87702734780834</v>
      </c>
      <c r="H131" s="2">
        <f t="shared" ref="H131:H133" si="49">((E131-H130)*$C$140)+H130</f>
        <v>1306.6083004933394</v>
      </c>
      <c r="I131" s="4">
        <f t="shared" si="44"/>
        <v>0.26012158901751975</v>
      </c>
      <c r="J131" s="6">
        <f t="shared" si="45"/>
        <v>0.26364570805724213</v>
      </c>
      <c r="K131" s="5">
        <f t="shared" si="46"/>
        <v>-129.43851367390414</v>
      </c>
      <c r="L131" s="6"/>
      <c r="M131" s="6"/>
    </row>
    <row r="132" spans="1:14">
      <c r="A132" s="1">
        <v>44007</v>
      </c>
      <c r="B132">
        <v>126</v>
      </c>
      <c r="C132">
        <v>161348</v>
      </c>
      <c r="D132">
        <f t="shared" si="42"/>
        <v>0</v>
      </c>
      <c r="E132" s="3">
        <f t="shared" si="43"/>
        <v>1280.5396825396826</v>
      </c>
      <c r="F132" s="2">
        <f t="shared" si="47"/>
        <v>160894.83063020292</v>
      </c>
      <c r="G132" s="2">
        <f t="shared" si="48"/>
        <v>226.58468489853891</v>
      </c>
      <c r="H132" s="2">
        <f t="shared" si="49"/>
        <v>1297.9187611754537</v>
      </c>
      <c r="I132" s="4">
        <f t="shared" ref="I132:I133" si="50">+G132/H132</f>
        <v>0.17457539845816977</v>
      </c>
      <c r="J132" s="6">
        <f t="shared" ref="J132:J133" si="51">((F132-F131)*(B132+B131))/((F132+F131)*(B132-B131))</f>
        <v>0.17686345246849977</v>
      </c>
      <c r="K132" s="5">
        <f t="shared" ref="K132:K133" si="52">+G132-G131</f>
        <v>-113.29234244926943</v>
      </c>
      <c r="L132" s="6"/>
      <c r="M132" s="6"/>
    </row>
    <row r="133" spans="1:14">
      <c r="A133" s="1">
        <v>44008</v>
      </c>
      <c r="B133">
        <v>127</v>
      </c>
      <c r="C133">
        <v>162936</v>
      </c>
      <c r="D133">
        <f t="shared" si="42"/>
        <v>1588</v>
      </c>
      <c r="E133" s="3">
        <f t="shared" si="43"/>
        <v>1282.9606299212599</v>
      </c>
      <c r="F133" s="2">
        <f t="shared" si="47"/>
        <v>161575.22042013527</v>
      </c>
      <c r="G133" s="2">
        <f t="shared" si="48"/>
        <v>680.38978993235924</v>
      </c>
      <c r="H133" s="2">
        <f t="shared" si="49"/>
        <v>1292.9327174240557</v>
      </c>
      <c r="I133" s="4">
        <f t="shared" si="50"/>
        <v>0.52623758434075207</v>
      </c>
      <c r="J133" s="6">
        <f t="shared" si="51"/>
        <v>0.53381272552970571</v>
      </c>
      <c r="K133" s="5">
        <f t="shared" si="52"/>
        <v>453.80510503382033</v>
      </c>
      <c r="L133" s="6"/>
      <c r="M133" s="6"/>
    </row>
    <row r="134" spans="1:14">
      <c r="A134" s="1">
        <v>44009</v>
      </c>
      <c r="B134">
        <v>128</v>
      </c>
      <c r="C134">
        <v>163454</v>
      </c>
      <c r="D134">
        <f t="shared" si="42"/>
        <v>518</v>
      </c>
      <c r="E134" s="3">
        <f t="shared" si="43"/>
        <v>1276.984375</v>
      </c>
      <c r="F134" s="2">
        <f t="shared" ref="F134:F137" si="53">((C134-F133)*$C$140)+F133</f>
        <v>162201.48028009018</v>
      </c>
      <c r="G134" s="2">
        <f t="shared" ref="G134:G137" si="54">((D134-G133)*$C$140)+G133</f>
        <v>626.25985995490612</v>
      </c>
      <c r="H134" s="2">
        <f t="shared" ref="H134:H137" si="55">((E134-H133)*$C$140)+H133</f>
        <v>1287.6166032827039</v>
      </c>
      <c r="I134" s="4">
        <f t="shared" ref="I134:I137" si="56">+G134/H134</f>
        <v>0.48637137666467872</v>
      </c>
      <c r="J134" s="6">
        <f t="shared" ref="J134:J137" si="57">((F134-F133)*(B134+B133))/((F134+F133)*(B134-B133))</f>
        <v>0.49322963617558002</v>
      </c>
      <c r="K134" s="5">
        <f t="shared" ref="K134:K137" si="58">+G134-G133</f>
        <v>-54.129929977453116</v>
      </c>
      <c r="L134" s="6"/>
      <c r="M134" s="6"/>
    </row>
    <row r="135" spans="1:14">
      <c r="A135" s="1">
        <v>44010</v>
      </c>
      <c r="B135">
        <v>129</v>
      </c>
      <c r="C135">
        <v>163980</v>
      </c>
      <c r="D135">
        <f t="shared" si="42"/>
        <v>526</v>
      </c>
      <c r="E135" s="3">
        <f t="shared" si="43"/>
        <v>1271.1627906976744</v>
      </c>
      <c r="F135" s="2">
        <f t="shared" si="53"/>
        <v>162794.32018672678</v>
      </c>
      <c r="G135" s="2">
        <f t="shared" si="54"/>
        <v>592.83990663660404</v>
      </c>
      <c r="H135" s="2">
        <f t="shared" si="55"/>
        <v>1282.1319990876941</v>
      </c>
      <c r="I135" s="4">
        <f t="shared" si="56"/>
        <v>0.46238601568203708</v>
      </c>
      <c r="J135" s="6">
        <f t="shared" si="57"/>
        <v>0.46880561467797077</v>
      </c>
      <c r="K135" s="5">
        <f t="shared" si="58"/>
        <v>-33.419953318302078</v>
      </c>
      <c r="L135" s="6"/>
      <c r="M135" s="6"/>
    </row>
    <row r="136" spans="1:14">
      <c r="A136" s="1">
        <v>44011</v>
      </c>
      <c r="B136">
        <v>130</v>
      </c>
      <c r="C136">
        <v>164260</v>
      </c>
      <c r="D136">
        <f t="shared" si="42"/>
        <v>280</v>
      </c>
      <c r="E136" s="3">
        <f t="shared" si="43"/>
        <v>1263.5384615384614</v>
      </c>
      <c r="F136" s="2">
        <f t="shared" si="53"/>
        <v>163282.88012448451</v>
      </c>
      <c r="G136" s="2">
        <f t="shared" si="54"/>
        <v>488.55993775773607</v>
      </c>
      <c r="H136" s="2">
        <f t="shared" si="55"/>
        <v>1275.9341532379499</v>
      </c>
      <c r="I136" s="4">
        <f t="shared" si="56"/>
        <v>0.38290372314112997</v>
      </c>
      <c r="J136" s="6">
        <f t="shared" si="57"/>
        <v>0.38805848356917971</v>
      </c>
      <c r="K136" s="5">
        <f t="shared" si="58"/>
        <v>-104.27996887886798</v>
      </c>
      <c r="L136" s="6"/>
      <c r="M136" s="6"/>
    </row>
    <row r="137" spans="1:14">
      <c r="A137" s="1">
        <v>44012</v>
      </c>
      <c r="B137">
        <v>131</v>
      </c>
      <c r="C137">
        <v>164801</v>
      </c>
      <c r="D137">
        <f t="shared" si="42"/>
        <v>541</v>
      </c>
      <c r="E137" s="3">
        <f t="shared" si="43"/>
        <v>1258.0229007633588</v>
      </c>
      <c r="F137" s="2">
        <f t="shared" si="53"/>
        <v>163788.92008298967</v>
      </c>
      <c r="G137" s="2">
        <f t="shared" si="54"/>
        <v>506.03995850515736</v>
      </c>
      <c r="H137" s="2">
        <f t="shared" si="55"/>
        <v>1269.9637357464196</v>
      </c>
      <c r="I137" s="4">
        <f t="shared" si="56"/>
        <v>0.39846803830798599</v>
      </c>
      <c r="J137" s="6">
        <f t="shared" si="57"/>
        <v>0.40381478649662422</v>
      </c>
      <c r="K137" s="5">
        <f t="shared" si="58"/>
        <v>17.480020747421293</v>
      </c>
      <c r="L137" s="6"/>
      <c r="M137" s="6"/>
    </row>
    <row r="138" spans="1:14">
      <c r="A138" s="1"/>
      <c r="E138" s="3"/>
      <c r="F138" s="2"/>
      <c r="G138" s="2"/>
      <c r="H138" s="2"/>
      <c r="I138" s="4"/>
      <c r="J138" s="6"/>
      <c r="K138" s="5"/>
      <c r="L138" s="6"/>
      <c r="M138" s="6"/>
    </row>
    <row r="140" spans="1:14">
      <c r="A140" s="18" t="s">
        <v>28</v>
      </c>
      <c r="B140" s="18"/>
      <c r="C140" s="19">
        <f>2/6</f>
        <v>0.33333333333333331</v>
      </c>
      <c r="D140" s="18"/>
      <c r="E140" s="18"/>
      <c r="F140" s="18"/>
      <c r="G140" s="18"/>
      <c r="H140" s="18"/>
      <c r="I140" s="18"/>
      <c r="J140" s="18"/>
      <c r="K140" s="18"/>
      <c r="L140" s="9"/>
      <c r="M140" s="9"/>
      <c r="N140" s="9"/>
    </row>
    <row r="141" spans="1:14">
      <c r="A141" s="18" t="s">
        <v>26</v>
      </c>
      <c r="B141" s="18"/>
      <c r="C141" s="18"/>
      <c r="D141" s="24">
        <f>AVERAGE(D7:D137)</f>
        <v>1258.0229007633588</v>
      </c>
      <c r="E141" s="24">
        <f>AVERAGE(E7:E137)</f>
        <v>1208.9700475196987</v>
      </c>
      <c r="F141" s="24"/>
      <c r="G141" s="24">
        <f>AVERAGE(G11:G137)</f>
        <v>1289.632441598344</v>
      </c>
      <c r="H141" s="24">
        <f>AVERAGE(H11:H137)</f>
        <v>1226.9608563274628</v>
      </c>
      <c r="I141" s="25">
        <f t="shared" ref="I141" si="59">AVERAGE(I11:I137)</f>
        <v>1.6240962215856793</v>
      </c>
      <c r="J141" s="25">
        <f>AVERAGE(J12:J137)</f>
        <v>1.8260010709570536</v>
      </c>
      <c r="K141" s="25"/>
      <c r="L141" s="28"/>
      <c r="M141" s="28"/>
      <c r="N141" s="29"/>
    </row>
    <row r="142" spans="1:14">
      <c r="A142" s="18" t="s">
        <v>27</v>
      </c>
      <c r="B142" s="18"/>
      <c r="C142" s="18"/>
      <c r="D142" s="24">
        <f>STDEV(D7:D137)</f>
        <v>1478.9318674983949</v>
      </c>
      <c r="E142" s="24">
        <f>STDEV(E7:E137)</f>
        <v>658.99906394963625</v>
      </c>
      <c r="F142" s="24"/>
      <c r="G142" s="24">
        <f>STDEV(G11:G137)</f>
        <v>1287.7835180380089</v>
      </c>
      <c r="H142" s="24">
        <f>STDEV(H11:H137)</f>
        <v>647.4123318505965</v>
      </c>
      <c r="I142" s="25">
        <f t="shared" ref="I142" si="60">STDEV(I11:I137)</f>
        <v>1.5537179892261903</v>
      </c>
      <c r="J142" s="25">
        <f>STDEV(J12:J137)</f>
        <v>1.8007463131926738</v>
      </c>
      <c r="K142" s="25"/>
      <c r="L142" s="28"/>
      <c r="M142" s="28"/>
      <c r="N142" s="29"/>
    </row>
    <row r="143" spans="1:14">
      <c r="A143" s="18" t="s">
        <v>29</v>
      </c>
      <c r="B143" s="18"/>
      <c r="C143" s="18"/>
      <c r="D143" s="23">
        <f>+D142/D141</f>
        <v>1.1756001155471734</v>
      </c>
      <c r="E143" s="23">
        <f>+E142/E141</f>
        <v>0.54509130751553925</v>
      </c>
      <c r="F143" s="18"/>
      <c r="G143" s="23">
        <f>+G142/G141</f>
        <v>0.99856631742448754</v>
      </c>
      <c r="H143" s="23">
        <f>+H142/H141</f>
        <v>0.5276552454887844</v>
      </c>
      <c r="I143" s="23">
        <f>+I142/I141</f>
        <v>0.95666621754050041</v>
      </c>
      <c r="J143" s="23">
        <f>+J142/J141</f>
        <v>0.98616936311480741</v>
      </c>
      <c r="K143" s="18"/>
      <c r="L143" s="30"/>
      <c r="M143" s="30"/>
      <c r="N143" s="9"/>
    </row>
    <row r="144" spans="1:14">
      <c r="A144" s="18"/>
      <c r="B144" s="18"/>
      <c r="C144" s="18"/>
      <c r="D144" s="18"/>
      <c r="E144" s="18"/>
      <c r="F144" s="18"/>
      <c r="G144" s="18"/>
      <c r="H144" s="26"/>
      <c r="I144" s="18"/>
      <c r="J144" s="18"/>
      <c r="K144" s="18"/>
      <c r="L144" s="9"/>
      <c r="M144" s="9"/>
      <c r="N144" s="9"/>
    </row>
  </sheetData>
  <phoneticPr fontId="5" type="noConversion"/>
  <pageMargins left="0.75" right="0.75" top="1" bottom="1" header="0.5" footer="0.5"/>
  <pageSetup paperSize="9" scale="48" orientation="portrait" horizontalDpi="4294967292" verticalDpi="4294967292"/>
  <colBreaks count="1" manualBreakCount="1">
    <brk id="7" max="1048575" man="1"/>
  </colBreaks>
  <ignoredErrors>
    <ignoredError sqref="F11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FranceCovid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ridzki wibowo</dc:creator>
  <cp:lastModifiedBy>Microsoft Office User</cp:lastModifiedBy>
  <cp:lastPrinted>2020-06-04T06:38:51Z</cp:lastPrinted>
  <dcterms:created xsi:type="dcterms:W3CDTF">2020-06-02T10:21:33Z</dcterms:created>
  <dcterms:modified xsi:type="dcterms:W3CDTF">2020-07-15T10:54:59Z</dcterms:modified>
</cp:coreProperties>
</file>