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16800" yWindow="-20" windowWidth="16800" windowHeight="2054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9" i="2" l="1"/>
  <c r="E23" i="2"/>
  <c r="F23" i="2"/>
  <c r="G23" i="2"/>
  <c r="H23" i="2"/>
  <c r="D23" i="2"/>
  <c r="D24" i="2"/>
  <c r="E24" i="2"/>
  <c r="F24" i="2"/>
  <c r="G24" i="2"/>
  <c r="H24" i="2"/>
  <c r="C24" i="2"/>
  <c r="D10" i="2"/>
  <c r="E10" i="2"/>
  <c r="F10" i="2"/>
  <c r="G10" i="2"/>
  <c r="H10" i="2"/>
  <c r="C10" i="2"/>
  <c r="E9" i="2"/>
  <c r="F9" i="2"/>
  <c r="G9" i="2"/>
  <c r="H9" i="2"/>
  <c r="C19" i="2"/>
  <c r="C5" i="2"/>
  <c r="B17" i="2"/>
  <c r="C17" i="2"/>
  <c r="D17" i="2"/>
  <c r="E17" i="2"/>
  <c r="F17" i="2"/>
  <c r="G17" i="2"/>
  <c r="H17" i="2"/>
  <c r="D19" i="2"/>
  <c r="E19" i="2"/>
  <c r="F19" i="2"/>
  <c r="G19" i="2"/>
  <c r="H19" i="2"/>
  <c r="H20" i="2"/>
  <c r="H25" i="2"/>
  <c r="D20" i="2"/>
  <c r="D25" i="2"/>
  <c r="E20" i="2"/>
  <c r="E25" i="2"/>
  <c r="F20" i="2"/>
  <c r="F25" i="2"/>
  <c r="G20" i="2"/>
  <c r="G25" i="2"/>
  <c r="C20" i="2"/>
  <c r="C25" i="2"/>
  <c r="B3" i="2"/>
  <c r="C3" i="2"/>
  <c r="D3" i="2"/>
  <c r="D5" i="2"/>
  <c r="D6" i="2"/>
  <c r="D11" i="2"/>
  <c r="E3" i="2"/>
  <c r="E5" i="2"/>
  <c r="E6" i="2"/>
  <c r="E11" i="2"/>
  <c r="F3" i="2"/>
  <c r="F5" i="2"/>
  <c r="F6" i="2"/>
  <c r="F11" i="2"/>
  <c r="G3" i="2"/>
  <c r="G5" i="2"/>
  <c r="G6" i="2"/>
  <c r="G11" i="2"/>
  <c r="H3" i="2"/>
  <c r="H5" i="2"/>
  <c r="H6" i="2"/>
  <c r="H11" i="2"/>
  <c r="C6" i="2"/>
  <c r="C11" i="2"/>
  <c r="B6" i="2"/>
  <c r="B11" i="2"/>
  <c r="B20" i="2"/>
  <c r="B25" i="2"/>
  <c r="C14" i="1"/>
  <c r="B14" i="1"/>
  <c r="C13" i="1"/>
  <c r="C9" i="1"/>
  <c r="C10" i="1"/>
  <c r="C7" i="1"/>
</calcChain>
</file>

<file path=xl/sharedStrings.xml><?xml version="1.0" encoding="utf-8"?>
<sst xmlns="http://schemas.openxmlformats.org/spreadsheetml/2006/main" count="31" uniqueCount="21">
  <si>
    <t>Without Rosewood Branding (2003)</t>
  </si>
  <si>
    <t>With Rosewood Corporate Branding</t>
  </si>
  <si>
    <t>Total number of unique guests</t>
  </si>
  <si>
    <t>Average daily spend</t>
  </si>
  <si>
    <t>Number of days average guest stays</t>
  </si>
  <si>
    <t>Average gross margin per room</t>
  </si>
  <si>
    <t>Average number of visits per year per guest</t>
  </si>
  <si>
    <t>Average marketing expense per guest (systemwide)</t>
  </si>
  <si>
    <t>Average new guest acquisition expense (systemwide)</t>
  </si>
  <si>
    <t>Total number of repeat guests</t>
  </si>
  <si>
    <t>Of which: Total number of multiproperty stay guests</t>
  </si>
  <si>
    <t>Average Guest Retention Rate</t>
  </si>
  <si>
    <t>Average Gross Profit per Guest</t>
  </si>
  <si>
    <t>Years</t>
  </si>
  <si>
    <t>Gross profit per guest</t>
  </si>
  <si>
    <t>Acquisition expense per new guest</t>
  </si>
  <si>
    <t>Marketing expense per guest</t>
  </si>
  <si>
    <t>Net Profit per Guest</t>
  </si>
  <si>
    <t>Retention factor</t>
  </si>
  <si>
    <t>Discount factor</t>
  </si>
  <si>
    <t>Net Present Value (NPV)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</si>
</sst>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b/>
      <sz val="18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3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 indent="1"/>
    </xf>
    <xf numFmtId="0" fontId="5" fillId="0" borderId="1" xfId="0" applyFont="1" applyBorder="1"/>
    <xf numFmtId="2" fontId="4" fillId="0" borderId="1" xfId="0" applyNumberFormat="1" applyFont="1" applyBorder="1"/>
    <xf numFmtId="164" fontId="3" fillId="2" borderId="1" xfId="0" applyNumberFormat="1" applyFont="1" applyFill="1" applyBorder="1" applyAlignment="1">
      <alignment horizontal="center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3" sqref="C13"/>
    </sheetView>
  </sheetViews>
  <sheetFormatPr baseColWidth="10" defaultRowHeight="15" x14ac:dyDescent="0"/>
  <cols>
    <col min="1" max="1" width="52.6640625" bestFit="1" customWidth="1"/>
    <col min="2" max="2" width="35.83203125" bestFit="1" customWidth="1"/>
    <col min="3" max="3" width="36.1640625" bestFit="1" customWidth="1"/>
  </cols>
  <sheetData>
    <row r="1" spans="1:3" ht="18">
      <c r="A1" s="1"/>
      <c r="B1" s="2" t="s">
        <v>0</v>
      </c>
      <c r="C1" s="2" t="s">
        <v>1</v>
      </c>
    </row>
    <row r="2" spans="1:3" ht="18">
      <c r="A2" s="3" t="s">
        <v>2</v>
      </c>
      <c r="B2" s="4">
        <v>115000</v>
      </c>
      <c r="C2" s="4">
        <v>115000</v>
      </c>
    </row>
    <row r="3" spans="1:3" ht="18">
      <c r="A3" s="3" t="s">
        <v>3</v>
      </c>
      <c r="B3" s="4">
        <v>750</v>
      </c>
      <c r="C3" s="4">
        <v>750</v>
      </c>
    </row>
    <row r="4" spans="1:3" ht="18">
      <c r="A4" s="3" t="s">
        <v>4</v>
      </c>
      <c r="B4" s="4">
        <v>2</v>
      </c>
      <c r="C4" s="4">
        <v>2</v>
      </c>
    </row>
    <row r="5" spans="1:3" ht="18">
      <c r="A5" s="3" t="s">
        <v>5</v>
      </c>
      <c r="B5" s="4">
        <v>0.32</v>
      </c>
      <c r="C5" s="4">
        <v>0.32</v>
      </c>
    </row>
    <row r="6" spans="1:3" ht="18">
      <c r="A6" s="3" t="s">
        <v>6</v>
      </c>
      <c r="B6" s="4">
        <v>1.2</v>
      </c>
      <c r="C6" s="4">
        <v>1.3</v>
      </c>
    </row>
    <row r="7" spans="1:3" ht="18">
      <c r="A7" s="3" t="s">
        <v>7</v>
      </c>
      <c r="B7" s="4">
        <v>130</v>
      </c>
      <c r="C7" s="9">
        <f>(B2*B7+1000000)/B2</f>
        <v>138.69565217391303</v>
      </c>
    </row>
    <row r="8" spans="1:3" ht="18">
      <c r="A8" s="3" t="s">
        <v>8</v>
      </c>
      <c r="B8" s="4">
        <v>150</v>
      </c>
      <c r="C8" s="4">
        <v>150</v>
      </c>
    </row>
    <row r="9" spans="1:3" ht="18">
      <c r="A9" s="3" t="s">
        <v>9</v>
      </c>
      <c r="B9" s="4">
        <v>19169</v>
      </c>
      <c r="C9" s="5">
        <f>B9+B10</f>
        <v>24919</v>
      </c>
    </row>
    <row r="10" spans="1:3" ht="18">
      <c r="A10" s="6" t="s">
        <v>10</v>
      </c>
      <c r="B10" s="4">
        <v>5750</v>
      </c>
      <c r="C10" s="5">
        <f>B10+B10</f>
        <v>11500</v>
      </c>
    </row>
    <row r="11" spans="1:3" ht="18">
      <c r="A11" s="1"/>
      <c r="B11" s="4"/>
      <c r="C11" s="4"/>
    </row>
    <row r="12" spans="1:3" ht="18">
      <c r="A12" s="1"/>
      <c r="B12" s="4"/>
      <c r="C12" s="4"/>
    </row>
    <row r="13" spans="1:3" ht="18">
      <c r="A13" s="2" t="s">
        <v>11</v>
      </c>
      <c r="B13" s="4">
        <v>0.16669999999999999</v>
      </c>
      <c r="C13" s="9">
        <f>C9/C2</f>
        <v>0.21668695652173914</v>
      </c>
    </row>
    <row r="14" spans="1:3" ht="18">
      <c r="A14" s="2" t="s">
        <v>12</v>
      </c>
      <c r="B14" s="4">
        <f>(B3*B4*B5*B6)</f>
        <v>576</v>
      </c>
      <c r="C14" s="5">
        <f>(C3*C4*C5*C6)</f>
        <v>624</v>
      </c>
    </row>
  </sheetData>
  <pageMargins left="0.75" right="0.75" top="1" bottom="1" header="0.5" footer="0.5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J37" sqref="J37"/>
    </sheetView>
  </sheetViews>
  <sheetFormatPr baseColWidth="10" defaultRowHeight="15" x14ac:dyDescent="0"/>
  <cols>
    <col min="1" max="1" width="46.6640625" bestFit="1" customWidth="1"/>
    <col min="2" max="2" width="7.6640625" bestFit="1" customWidth="1"/>
    <col min="3" max="3" width="10" bestFit="1" customWidth="1"/>
    <col min="4" max="5" width="8.83203125" bestFit="1" customWidth="1"/>
    <col min="6" max="8" width="7.6640625" bestFit="1" customWidth="1"/>
  </cols>
  <sheetData>
    <row r="1" spans="1:8" ht="23">
      <c r="A1" s="7" t="s">
        <v>0</v>
      </c>
      <c r="B1" s="1"/>
      <c r="C1" s="1"/>
      <c r="D1" s="1"/>
      <c r="E1" s="1"/>
      <c r="F1" s="1"/>
      <c r="G1" s="1"/>
      <c r="H1" s="1"/>
    </row>
    <row r="2" spans="1:8" ht="18">
      <c r="A2" s="2" t="s">
        <v>13</v>
      </c>
      <c r="B2" s="2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</row>
    <row r="3" spans="1:8" ht="18">
      <c r="A3" s="3" t="s">
        <v>14</v>
      </c>
      <c r="B3" s="8">
        <f>Sheet1!B14</f>
        <v>576</v>
      </c>
      <c r="C3" s="8">
        <f>B3*1.06</f>
        <v>610.56000000000006</v>
      </c>
      <c r="D3" s="8">
        <f t="shared" ref="D3:H3" si="0">C3*1.06</f>
        <v>647.19360000000006</v>
      </c>
      <c r="E3" s="8">
        <f t="shared" si="0"/>
        <v>686.02521600000011</v>
      </c>
      <c r="F3" s="8">
        <f t="shared" si="0"/>
        <v>727.18672896000021</v>
      </c>
      <c r="G3" s="8">
        <f t="shared" si="0"/>
        <v>770.81793269760021</v>
      </c>
      <c r="H3" s="8">
        <f t="shared" si="0"/>
        <v>817.06700865945629</v>
      </c>
    </row>
    <row r="4" spans="1:8" ht="18">
      <c r="A4" s="3" t="s">
        <v>15</v>
      </c>
      <c r="B4" s="8">
        <v>150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</row>
    <row r="5" spans="1:8" ht="18">
      <c r="A5" s="3" t="s">
        <v>16</v>
      </c>
      <c r="B5" s="8"/>
      <c r="C5" s="8">
        <f>130*1.03</f>
        <v>133.9</v>
      </c>
      <c r="D5" s="8">
        <f t="shared" ref="D5:H5" si="1">C5*1.03</f>
        <v>137.917</v>
      </c>
      <c r="E5" s="8">
        <f t="shared" si="1"/>
        <v>142.05450999999999</v>
      </c>
      <c r="F5" s="8">
        <f t="shared" si="1"/>
        <v>146.31614529999999</v>
      </c>
      <c r="G5" s="8">
        <f t="shared" si="1"/>
        <v>150.70562965899998</v>
      </c>
      <c r="H5" s="8">
        <f t="shared" si="1"/>
        <v>155.22679854876998</v>
      </c>
    </row>
    <row r="6" spans="1:8" ht="18">
      <c r="A6" s="2" t="s">
        <v>17</v>
      </c>
      <c r="B6" s="8">
        <f>B3-B4-B5</f>
        <v>426</v>
      </c>
      <c r="C6" s="8">
        <f t="shared" ref="C6:H6" si="2">C3-C4-C5</f>
        <v>476.66000000000008</v>
      </c>
      <c r="D6" s="8">
        <f t="shared" si="2"/>
        <v>509.27660000000003</v>
      </c>
      <c r="E6" s="8">
        <f t="shared" si="2"/>
        <v>543.97070600000006</v>
      </c>
      <c r="F6" s="8">
        <f t="shared" si="2"/>
        <v>580.87058366000019</v>
      </c>
      <c r="G6" s="8">
        <f t="shared" si="2"/>
        <v>620.1123030386002</v>
      </c>
      <c r="H6" s="8">
        <f t="shared" si="2"/>
        <v>661.84021011068626</v>
      </c>
    </row>
    <row r="7" spans="1:8" ht="18">
      <c r="A7" s="3"/>
      <c r="B7" s="8"/>
      <c r="C7" s="8"/>
      <c r="D7" s="8"/>
      <c r="E7" s="8"/>
      <c r="F7" s="8"/>
      <c r="G7" s="8"/>
      <c r="H7" s="8"/>
    </row>
    <row r="8" spans="1:8" ht="18">
      <c r="A8" s="3"/>
      <c r="B8" s="8"/>
      <c r="C8" s="8"/>
      <c r="D8" s="8"/>
      <c r="E8" s="8"/>
      <c r="F8" s="8"/>
      <c r="G8" s="8"/>
      <c r="H8" s="8"/>
    </row>
    <row r="9" spans="1:8" ht="18">
      <c r="A9" s="3" t="s">
        <v>18</v>
      </c>
      <c r="B9" s="8">
        <v>1</v>
      </c>
      <c r="C9" s="8">
        <v>1</v>
      </c>
      <c r="D9" s="8">
        <f>Sheet1!B13*C9</f>
        <v>0.16669999999999999</v>
      </c>
      <c r="E9" s="8">
        <f>Sheet1!C13*D9</f>
        <v>3.6121715652173911E-2</v>
      </c>
      <c r="F9" s="8">
        <f>Sheet1!D13*E9</f>
        <v>0</v>
      </c>
      <c r="G9" s="8">
        <f>Sheet1!E13*F9</f>
        <v>0</v>
      </c>
      <c r="H9" s="8">
        <f>Sheet1!F13*G9</f>
        <v>0</v>
      </c>
    </row>
    <row r="10" spans="1:8" ht="18">
      <c r="A10" s="3" t="s">
        <v>19</v>
      </c>
      <c r="B10" s="8">
        <v>1</v>
      </c>
      <c r="C10" s="8">
        <f>1.08*B10</f>
        <v>1.08</v>
      </c>
      <c r="D10" s="8">
        <f t="shared" ref="D10:H10" si="3">1.08*C10</f>
        <v>1.1664000000000001</v>
      </c>
      <c r="E10" s="8">
        <f t="shared" si="3"/>
        <v>1.2597120000000002</v>
      </c>
      <c r="F10" s="8">
        <f t="shared" si="3"/>
        <v>1.3604889600000003</v>
      </c>
      <c r="G10" s="8">
        <f t="shared" si="3"/>
        <v>1.4693280768000003</v>
      </c>
      <c r="H10" s="8">
        <f t="shared" si="3"/>
        <v>1.5868743229440005</v>
      </c>
    </row>
    <row r="11" spans="1:8" ht="18">
      <c r="A11" s="2" t="s">
        <v>20</v>
      </c>
      <c r="B11" s="8">
        <f>B6/((1+B10)^B2)</f>
        <v>426</v>
      </c>
      <c r="C11" s="8">
        <f t="shared" ref="C11:H11" si="4">C6*C9/((1+C10)^C2)</f>
        <v>229.16346153846158</v>
      </c>
      <c r="D11" s="8">
        <f t="shared" si="4"/>
        <v>18.088894577673727</v>
      </c>
      <c r="E11" s="8">
        <f t="shared" si="4"/>
        <v>1.7028822024020027</v>
      </c>
      <c r="F11" s="8">
        <f t="shared" si="4"/>
        <v>0</v>
      </c>
      <c r="G11" s="8">
        <f t="shared" si="4"/>
        <v>0</v>
      </c>
      <c r="H11" s="8">
        <f t="shared" si="4"/>
        <v>0</v>
      </c>
    </row>
    <row r="15" spans="1:8" ht="23">
      <c r="A15" s="7" t="s">
        <v>1</v>
      </c>
      <c r="B15" s="1"/>
      <c r="C15" s="1"/>
      <c r="D15" s="1"/>
      <c r="E15" s="1"/>
      <c r="F15" s="1"/>
      <c r="G15" s="1"/>
      <c r="H15" s="1"/>
    </row>
    <row r="16" spans="1:8" ht="18">
      <c r="A16" s="2" t="s">
        <v>13</v>
      </c>
      <c r="B16" s="2">
        <v>0</v>
      </c>
      <c r="C16" s="2">
        <v>1</v>
      </c>
      <c r="D16" s="2">
        <v>2</v>
      </c>
      <c r="E16" s="2">
        <v>3</v>
      </c>
      <c r="F16" s="2">
        <v>4</v>
      </c>
      <c r="G16" s="2">
        <v>5</v>
      </c>
      <c r="H16" s="2">
        <v>6</v>
      </c>
    </row>
    <row r="17" spans="1:8" ht="18">
      <c r="A17" s="3" t="s">
        <v>14</v>
      </c>
      <c r="B17" s="8">
        <f>Sheet1!C14</f>
        <v>624</v>
      </c>
      <c r="C17" s="8">
        <f>B17*1.06</f>
        <v>661.44</v>
      </c>
      <c r="D17" s="8">
        <f t="shared" ref="D17:H17" si="5">C17*1.06</f>
        <v>701.1264000000001</v>
      </c>
      <c r="E17" s="8">
        <f t="shared" si="5"/>
        <v>743.19398400000011</v>
      </c>
      <c r="F17" s="8">
        <f t="shared" si="5"/>
        <v>787.78562304000013</v>
      </c>
      <c r="G17" s="8">
        <f t="shared" si="5"/>
        <v>835.05276042240018</v>
      </c>
      <c r="H17" s="8">
        <f t="shared" si="5"/>
        <v>885.15592604774429</v>
      </c>
    </row>
    <row r="18" spans="1:8" ht="18">
      <c r="A18" s="3" t="s">
        <v>15</v>
      </c>
      <c r="B18" s="8">
        <v>150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</row>
    <row r="19" spans="1:8" ht="18">
      <c r="A19" s="3" t="s">
        <v>16</v>
      </c>
      <c r="B19" s="8"/>
      <c r="C19" s="8">
        <f>Sheet1!C7*1.03</f>
        <v>142.85652173913041</v>
      </c>
      <c r="D19" s="8">
        <f t="shared" ref="D19:H19" si="6">C19*1.03</f>
        <v>147.14221739130434</v>
      </c>
      <c r="E19" s="8">
        <f t="shared" si="6"/>
        <v>151.55648391304348</v>
      </c>
      <c r="F19" s="8">
        <f t="shared" si="6"/>
        <v>156.10317843043478</v>
      </c>
      <c r="G19" s="8">
        <f t="shared" si="6"/>
        <v>160.78627378334784</v>
      </c>
      <c r="H19" s="8">
        <f t="shared" si="6"/>
        <v>165.60986199684828</v>
      </c>
    </row>
    <row r="20" spans="1:8" ht="18">
      <c r="A20" s="2" t="s">
        <v>17</v>
      </c>
      <c r="B20" s="8">
        <f>B17-B18-B19</f>
        <v>474</v>
      </c>
      <c r="C20" s="8">
        <f t="shared" ref="C20:H20" si="7">C17-C18-C19</f>
        <v>518.5834782608697</v>
      </c>
      <c r="D20" s="8">
        <f t="shared" si="7"/>
        <v>553.98418260869573</v>
      </c>
      <c r="E20" s="8">
        <f t="shared" si="7"/>
        <v>591.63750008695661</v>
      </c>
      <c r="F20" s="8">
        <f t="shared" si="7"/>
        <v>631.68244460956532</v>
      </c>
      <c r="G20" s="8">
        <f t="shared" si="7"/>
        <v>674.26648663905235</v>
      </c>
      <c r="H20" s="8">
        <f t="shared" si="7"/>
        <v>719.54606405089601</v>
      </c>
    </row>
    <row r="21" spans="1:8" ht="18">
      <c r="A21" s="3"/>
      <c r="B21" s="8"/>
      <c r="C21" s="8"/>
      <c r="D21" s="8"/>
      <c r="E21" s="8"/>
      <c r="F21" s="8"/>
      <c r="G21" s="8"/>
      <c r="H21" s="8"/>
    </row>
    <row r="22" spans="1:8" ht="18">
      <c r="A22" s="3"/>
      <c r="B22" s="8"/>
      <c r="C22" s="8"/>
      <c r="D22" s="8"/>
      <c r="E22" s="8"/>
      <c r="F22" s="8"/>
      <c r="G22" s="8"/>
      <c r="H22" s="8"/>
    </row>
    <row r="23" spans="1:8" ht="18">
      <c r="A23" s="3" t="s">
        <v>18</v>
      </c>
      <c r="B23" s="8">
        <v>1</v>
      </c>
      <c r="C23" s="8">
        <v>1</v>
      </c>
      <c r="D23" s="8">
        <f>C23*Sheet1!$C$13</f>
        <v>0.21668695652173914</v>
      </c>
      <c r="E23" s="8">
        <f>D23*Sheet1!$C$13</f>
        <v>4.6953237126654071E-2</v>
      </c>
      <c r="F23" s="8">
        <f>E23*Sheet1!$C$13</f>
        <v>1.0174154051818199E-2</v>
      </c>
      <c r="G23" s="8">
        <f>F23*Sheet1!$C$13</f>
        <v>2.2046064766718062E-3</v>
      </c>
      <c r="H23" s="8">
        <f>G23*Sheet1!$C$13</f>
        <v>4.7770946775812817E-4</v>
      </c>
    </row>
    <row r="24" spans="1:8" ht="18">
      <c r="A24" s="3" t="s">
        <v>19</v>
      </c>
      <c r="B24" s="8">
        <v>1</v>
      </c>
      <c r="C24" s="8">
        <f>1.08*B24</f>
        <v>1.08</v>
      </c>
      <c r="D24" s="8">
        <f t="shared" ref="D24:H24" si="8">1.08*C24</f>
        <v>1.1664000000000001</v>
      </c>
      <c r="E24" s="8">
        <f t="shared" si="8"/>
        <v>1.2597120000000002</v>
      </c>
      <c r="F24" s="8">
        <f t="shared" si="8"/>
        <v>1.3604889600000003</v>
      </c>
      <c r="G24" s="8">
        <f t="shared" si="8"/>
        <v>1.4693280768000003</v>
      </c>
      <c r="H24" s="8">
        <f t="shared" si="8"/>
        <v>1.5868743229440005</v>
      </c>
    </row>
    <row r="25" spans="1:8" ht="18">
      <c r="A25" s="2" t="s">
        <v>20</v>
      </c>
      <c r="B25" s="8">
        <f>B20/((1+B24)^B16)</f>
        <v>474</v>
      </c>
      <c r="C25" s="8">
        <f>C20*C23/((1+C24)^C16)</f>
        <v>249.31897993311043</v>
      </c>
      <c r="D25" s="8">
        <f t="shared" ref="D25:G25" si="9">D20*D23/((1+D24)^D16)</f>
        <v>25.577190646846859</v>
      </c>
      <c r="E25" s="8">
        <f t="shared" si="9"/>
        <v>2.4074759486698052</v>
      </c>
      <c r="F25" s="8">
        <f t="shared" si="9"/>
        <v>0.2070089975487642</v>
      </c>
      <c r="G25" s="8">
        <f t="shared" si="9"/>
        <v>1.6190813899096421E-2</v>
      </c>
      <c r="H25" s="8">
        <f>H20*H23/((1+H24)^H16)</f>
        <v>1.1470186255504685E-3</v>
      </c>
    </row>
  </sheetData>
  <pageMargins left="0.75" right="0.75" top="1" bottom="1" header="0.5" footer="0.5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Dhyan Gandhi</dc:creator>
  <cp:lastModifiedBy>Dhyan Gandhi</cp:lastModifiedBy>
  <dcterms:created xsi:type="dcterms:W3CDTF">2019-05-24T22:17:42Z</dcterms:created>
  <dcterms:modified xsi:type="dcterms:W3CDTF">2019-05-25T17:09:31Z</dcterms:modified>
</cp:coreProperties>
</file>