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8_{D2DA6C85-1296-4CA5-9938-459096671D3A}" xr6:coauthVersionLast="47" xr6:coauthVersionMax="47" xr10:uidLastSave="{00000000-0000-0000-0000-000000000000}"/>
  <bookViews>
    <workbookView xWindow="-120" yWindow="-120" windowWidth="20730" windowHeight="110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B64" i="1"/>
  <c r="B63" i="1"/>
  <c r="B62" i="1"/>
  <c r="C58" i="1"/>
  <c r="J64" i="1"/>
  <c r="K64" i="1" s="1"/>
  <c r="H64" i="1"/>
  <c r="I64" i="1" s="1"/>
  <c r="F64" i="1"/>
  <c r="G64" i="1" s="1"/>
  <c r="D64" i="1"/>
  <c r="E64" i="1" s="1"/>
  <c r="J63" i="1"/>
  <c r="K63" i="1" s="1"/>
  <c r="K65" i="1" s="1"/>
  <c r="H63" i="1"/>
  <c r="I63" i="1" s="1"/>
  <c r="F63" i="1"/>
  <c r="G63" i="1" s="1"/>
  <c r="D63" i="1"/>
  <c r="E63" i="1" s="1"/>
  <c r="J62" i="1"/>
  <c r="K62" i="1" s="1"/>
  <c r="H62" i="1"/>
  <c r="I62" i="1" s="1"/>
  <c r="I65" i="1" s="1"/>
  <c r="F62" i="1"/>
  <c r="G62" i="1" s="1"/>
  <c r="D62" i="1"/>
  <c r="E62" i="1" s="1"/>
  <c r="C7" i="1"/>
  <c r="E7" i="1" l="1"/>
  <c r="E65" i="1"/>
  <c r="C65" i="1" s="1"/>
  <c r="C66" i="1" s="1"/>
  <c r="G65"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<sst xmlns="http://schemas.openxmlformats.org/spreadsheetml/2006/main" count="156" uniqueCount="81">
  <si>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</si>
  <si>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</si>
  <si>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</si>
  <si>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</si>
  <si>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</si>
  <si>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</si>
  <si>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</si>
  <si>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</si>
  <si>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</si>
  <si>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</si>
  <si>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</si>
  <si>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</si>
  <si>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</si>
  <si>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</si>
  <si>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</si>
  <si>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</si>
  <si>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</si>
  <si>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</si>
  <si>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</si>
  <si>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</si>
  <si>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</si>
  <si>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</si>
  <si>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</si>
  <si>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</si>
  <si>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</si>
  <si>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</si>
  <si>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</si>
  <si>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</si>
  <si>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</si>
  <si>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</si>
  <si>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</si>
  <si>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</si>
  <si>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</si>
  <si>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</si>
  <si>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</si>
  <si>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</si>
  <si>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</si>
  <si>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</si>
  <si>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</si>
  <si>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</si>
  <si>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</si>
  <si>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</si>
  <si>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</si>
  <si>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</si>
  <si>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</si>
  <si>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</si>
  <si>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</si>
  <si>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</si>
  <si>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</si>
  <si>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</si>
  <si>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</si>
  <si>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</si>
  <si>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</si>
  <si>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</si>
  <si>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</si>
  <si>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</si>
  <si>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</si>
  <si>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</si>
  <si>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</si>
  <si>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</si>
  <si>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</si>
  <si>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</si>
  <si>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</si>
  <si>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</si>
  <si>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</si>
  <si>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</si>
  <si>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</si>
  <si>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</si>
  <si>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</si>
  <si>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</si>
  <si>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</si>
  <si>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</si>
  <si>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</si>
  <si>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</si>
  <si>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</si>
  <si>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</si>
  <si>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</si>
  <si>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 xml:space="preserve">HUERTA SANTIS DIEGO IGNACIO </t>
  </si>
  <si>
    <t xml:space="preserve">MIRANDA LOPEZ MIGUEL ALFONSO </t>
  </si>
  <si>
    <t xml:space="preserve">MORALES ROZAS DANIEL IGNACIO </t>
  </si>
  <si>
    <t xml:space="preserve">ZAMBRANO ESCOBAR FRANCISCO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</si>
</sst>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1" xfId="0" applyFont="1" applyBorder="1" applyAlignment="1">
      <alignment wrapText="1"/>
    </xf>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0" t="s">
        <v>18</v>
      </c>
      <c r="B1" s="50" t="s">
        <v>19</v>
      </c>
      <c r="C1" s="50"/>
      <c r="D1" s="50"/>
      <c r="E1" s="50"/>
      <c r="F1" s="50" t="s">
        <v>20</v>
      </c>
    </row>
    <row r="2" spans="1:6" x14ac:dyDescent="0.25">
      <c r="A2" s="50"/>
      <c r="B2" s="51" t="s">
        <v>29</v>
      </c>
      <c r="C2" s="51" t="s">
        <v>21</v>
      </c>
      <c r="D2" s="35" t="s">
        <v>22</v>
      </c>
      <c r="E2" s="34" t="s">
        <v>7</v>
      </c>
      <c r="F2" s="50"/>
    </row>
    <row r="3" spans="1:6" x14ac:dyDescent="0.25">
      <c r="A3" s="50"/>
      <c r="B3" s="51"/>
      <c r="C3" s="51"/>
      <c r="D3" s="36">
        <v>-0.3</v>
      </c>
      <c r="E3" s="36">
        <v>0</v>
      </c>
      <c r="F3" s="50"/>
    </row>
    <row r="4" spans="1:6" ht="51" x14ac:dyDescent="0.25">
      <c r="A4" s="37" t="s">
        <v>30</v>
      </c>
      <c r="B4" s="37" t="s">
        <v>31</v>
      </c>
      <c r="C4" s="37" t="s">
        <v>32</v>
      </c>
      <c r="D4" s="37" t="s">
        <v>33</v>
      </c>
      <c r="E4" s="37" t="s">
        <v>34</v>
      </c>
      <c r="F4" s="38">
        <v>10</v>
      </c>
    </row>
    <row r="5" spans="1:6" ht="76.5" x14ac:dyDescent="0.25">
      <c r="A5" s="41" t="s">
        <v>44</v>
      </c>
      <c r="B5" s="37" t="s">
        <v>45</v>
      </c>
      <c r="C5" s="37" t="s">
        <v>46</v>
      </c>
      <c r="D5" s="37" t="s">
        <v>47</v>
      </c>
      <c r="E5" s="37" t="s">
        <v>48</v>
      </c>
      <c r="F5" s="38">
        <v>20</v>
      </c>
    </row>
    <row r="6" spans="1:6" ht="39" thickBot="1" x14ac:dyDescent="0.3">
      <c r="A6" s="41" t="s">
        <v>49</v>
      </c>
      <c r="B6" s="37" t="s">
        <v>50</v>
      </c>
      <c r="C6" s="37" t="s">
        <v>51</v>
      </c>
      <c r="D6" s="37" t="s">
        <v>52</v>
      </c>
      <c r="E6" s="37" t="s">
        <v>53</v>
      </c>
      <c r="F6" s="38">
        <v>5</v>
      </c>
    </row>
    <row r="7" spans="1:6" ht="63.75" x14ac:dyDescent="0.25">
      <c r="A7" s="42" t="s">
        <v>54</v>
      </c>
      <c r="B7" s="43" t="s">
        <v>55</v>
      </c>
      <c r="C7" s="43" t="s">
        <v>56</v>
      </c>
      <c r="D7" s="43" t="s">
        <v>57</v>
      </c>
      <c r="E7" s="44" t="s">
        <v>58</v>
      </c>
      <c r="F7" s="38">
        <v>5</v>
      </c>
    </row>
    <row r="8" spans="1:6" ht="38.25" x14ac:dyDescent="0.25">
      <c r="A8" s="41" t="s">
        <v>59</v>
      </c>
      <c r="B8" s="37" t="s">
        <v>60</v>
      </c>
      <c r="C8" s="37" t="s">
        <v>61</v>
      </c>
      <c r="D8" s="37" t="s">
        <v>62</v>
      </c>
      <c r="E8" s="37" t="s">
        <v>63</v>
      </c>
      <c r="F8" s="38">
        <v>5</v>
      </c>
    </row>
    <row r="9" spans="1:6" ht="51" x14ac:dyDescent="0.25">
      <c r="A9" s="41" t="s">
        <v>35</v>
      </c>
      <c r="B9" s="37" t="s">
        <v>26</v>
      </c>
      <c r="C9" s="37" t="s">
        <v>23</v>
      </c>
      <c r="D9" s="37" t="s">
        <v>24</v>
      </c>
      <c r="E9" s="37" t="s">
        <v>25</v>
      </c>
      <c r="F9" s="38">
        <v>5</v>
      </c>
    </row>
    <row r="10" spans="1:6" ht="51" x14ac:dyDescent="0.25">
      <c r="A10" s="41" t="s">
        <v>64</v>
      </c>
      <c r="B10" s="37" t="s">
        <v>65</v>
      </c>
      <c r="C10" s="37" t="s">
        <v>66</v>
      </c>
      <c r="D10" s="37" t="s">
        <v>67</v>
      </c>
      <c r="E10" s="37" t="s">
        <v>68</v>
      </c>
      <c r="F10" s="38">
        <v>15</v>
      </c>
    </row>
    <row r="11" spans="1:6" ht="51.75" thickBot="1" x14ac:dyDescent="0.3">
      <c r="A11" s="45" t="s">
        <v>69</v>
      </c>
      <c r="B11" s="27" t="s">
        <v>70</v>
      </c>
      <c r="C11" s="27" t="s">
        <v>36</v>
      </c>
      <c r="D11" s="27" t="s">
        <v>37</v>
      </c>
      <c r="E11" s="46" t="s">
        <v>38</v>
      </c>
      <c r="F11" s="38">
        <v>10</v>
      </c>
    </row>
    <row r="12" spans="1:6" ht="64.5" thickBot="1" x14ac:dyDescent="0.3">
      <c r="A12" s="47" t="s">
        <v>71</v>
      </c>
      <c r="B12" s="48" t="s">
        <v>72</v>
      </c>
      <c r="C12" s="48" t="s">
        <v>73</v>
      </c>
      <c r="D12" s="48" t="s">
        <v>74</v>
      </c>
      <c r="E12" s="48" t="s">
        <v>75</v>
      </c>
      <c r="F12" s="49">
        <v>15</v>
      </c>
    </row>
    <row r="13" spans="1:6" ht="90" thickBot="1" x14ac:dyDescent="0.3">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ht="30" x14ac:dyDescent="0.25">
      <c r="B3" s="3" t="s">
        <v>2</v>
      </c>
      <c r="C3" s="39" t="s">
        <v>9</v>
      </c>
      <c r="D3" s="40" t="s">
        <v>15</v>
      </c>
      <c r="E3" s="53"/>
    </row>
    <row r="4" spans="1:11" x14ac:dyDescent="0.25">
      <c r="A4" s="4">
        <v>1</v>
      </c>
      <c r="B4" s="72" t="s">
        <v>77</v>
      </c>
      <c r="C4" s="5">
        <f>EVALUACION1!$C$21</f>
        <v>7</v>
      </c>
      <c r="D4" s="5">
        <f>$C$32</f>
        <v>7</v>
      </c>
      <c r="E4" s="6">
        <f>C4*C$2+D4*D$2</f>
        <v>7</v>
      </c>
      <c r="G4" s="1"/>
    </row>
    <row r="5" spans="1:11" x14ac:dyDescent="0.25">
      <c r="A5" s="4">
        <v>2</v>
      </c>
      <c r="B5" s="72" t="s">
        <v>78</v>
      </c>
      <c r="C5" s="5">
        <f>EVALUACION1!$C$21</f>
        <v>7</v>
      </c>
      <c r="D5" s="5">
        <f>C44</f>
        <v>7</v>
      </c>
      <c r="E5" s="6">
        <f t="shared" ref="E5:E6" si="0">C5*C$2+D5*D$2</f>
        <v>7</v>
      </c>
      <c r="G5" s="1"/>
    </row>
    <row r="6" spans="1:11" x14ac:dyDescent="0.25">
      <c r="A6" s="4">
        <v>3</v>
      </c>
      <c r="B6" s="72" t="s">
        <v>79</v>
      </c>
      <c r="C6" s="5">
        <f>EVALUACION1!$C$21</f>
        <v>7</v>
      </c>
      <c r="D6" s="5">
        <f>C55</f>
        <v>7</v>
      </c>
      <c r="E6" s="6">
        <f t="shared" si="0"/>
        <v>7</v>
      </c>
      <c r="G6" s="1"/>
    </row>
    <row r="7" spans="1:11" ht="15" customHeight="1" x14ac:dyDescent="0.25">
      <c r="A7" s="4">
        <v>3</v>
      </c>
      <c r="B7" s="72" t="s">
        <v>80</v>
      </c>
      <c r="C7" s="5">
        <f>EVALUACION1!$C$21</f>
        <v>7</v>
      </c>
      <c r="D7" s="5">
        <f>C66</f>
        <v>7</v>
      </c>
      <c r="E7" s="6">
        <f t="shared" ref="E7" si="1">C7*C$2+D7*D$2</f>
        <v>7</v>
      </c>
    </row>
    <row r="11" spans="1:11" ht="18.75" outlineLevel="1" x14ac:dyDescent="0.25">
      <c r="A11" s="68" t="s">
        <v>9</v>
      </c>
      <c r="B11" s="15"/>
      <c r="C11" s="60" t="s">
        <v>10</v>
      </c>
      <c r="D11" s="61" t="s">
        <v>11</v>
      </c>
      <c r="E11" s="62"/>
      <c r="F11" s="62"/>
      <c r="G11" s="62"/>
      <c r="H11" s="62"/>
      <c r="I11" s="62"/>
      <c r="J11" s="62"/>
      <c r="K11" s="63"/>
    </row>
    <row r="12" spans="1:11" outlineLevel="1" x14ac:dyDescent="0.25">
      <c r="A12" s="66"/>
      <c r="B12" s="25" t="s">
        <v>12</v>
      </c>
      <c r="C12" s="53"/>
      <c r="D12" s="61" t="s">
        <v>5</v>
      </c>
      <c r="E12" s="63"/>
      <c r="F12" s="61" t="s">
        <v>6</v>
      </c>
      <c r="G12" s="63"/>
      <c r="H12" s="64" t="s">
        <v>27</v>
      </c>
      <c r="I12" s="63"/>
      <c r="J12" s="61" t="s">
        <v>7</v>
      </c>
      <c r="K12" s="63"/>
    </row>
    <row r="13" spans="1:11" ht="24" outlineLevel="1" x14ac:dyDescent="0.25">
      <c r="A13" s="69"/>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48" outlineLevel="1" x14ac:dyDescent="0.25">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ht="24" outlineLevel="1" x14ac:dyDescent="0.25">
      <c r="A15" s="69"/>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4" outlineLevel="1" x14ac:dyDescent="0.25">
      <c r="A16" s="69"/>
      <c r="B16" s="30" t="str">
        <f>RUBRICA!A8</f>
        <v>5. Utiliza de manera precisa el lenguaje técnico en los entregables de acuerdo con lo requerido por la disciplina.</v>
      </c>
      <c r="C16" s="28" t="s">
        <v>5</v>
      </c>
      <c r="D16" s="17" t="s">
        <v>76</v>
      </c>
      <c r="E16" s="17">
        <f>IF(D16="X",100*0.05,"")</f>
        <v>5</v>
      </c>
      <c r="F16" s="17"/>
      <c r="G16" s="17" t="str">
        <f>IF(F16="X",60*0.05,"")</f>
        <v/>
      </c>
      <c r="H16" s="17" t="str">
        <f t="shared" si="4"/>
        <v/>
      </c>
      <c r="I16" s="17" t="str">
        <f>IF(H16="X",30*0.05,"")</f>
        <v/>
      </c>
      <c r="J16" s="17" t="str">
        <f t="shared" si="5"/>
        <v/>
      </c>
      <c r="K16" s="17" t="str">
        <f t="shared" si="6"/>
        <v/>
      </c>
    </row>
    <row r="17" spans="1:11" ht="24" outlineLevel="1" x14ac:dyDescent="0.25">
      <c r="A17" s="69"/>
      <c r="B17" s="30" t="str">
        <f>RUBRICA!A9</f>
        <v xml:space="preserve">6. Utiliza correctamente las reglas de redacción, ortografía (literal, puntual, acentual) y las normas para citas y referencias. </v>
      </c>
      <c r="C17" s="28" t="s">
        <v>5</v>
      </c>
      <c r="D17" s="17" t="s">
        <v>76</v>
      </c>
      <c r="E17" s="17">
        <f>IF(D17="X",100*0.05,"")</f>
        <v>5</v>
      </c>
      <c r="F17" s="17"/>
      <c r="G17" s="17" t="str">
        <f>IF(F17="X",60*0.05,"")</f>
        <v/>
      </c>
      <c r="H17" s="17" t="str">
        <f>IF($C17=ML,"X","")</f>
        <v/>
      </c>
      <c r="I17" s="17" t="str">
        <f>IF(H17="X",30*0.05,"")</f>
        <v/>
      </c>
      <c r="J17" s="17" t="str">
        <f>IF($C17=NL,"X","")</f>
        <v/>
      </c>
      <c r="K17" s="17" t="str">
        <f t="shared" ref="K17:K19" si="7">IF($J17="X",0,"")</f>
        <v/>
      </c>
    </row>
    <row r="18" spans="1:11" ht="36" outlineLevel="1" x14ac:dyDescent="0.25">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9" customHeight="1" outlineLevel="1" x14ac:dyDescent="0.25">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3">
      <c r="A20" s="66"/>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3">
      <c r="A21" s="53"/>
      <c r="B21" s="32" t="s">
        <v>13</v>
      </c>
      <c r="C21" s="21">
        <f>VLOOKUP(C20,ESCALA_IEP!A1:B152,2,FALSE)</f>
        <v>7</v>
      </c>
    </row>
    <row r="22" spans="1:11" ht="15.75" customHeight="1" x14ac:dyDescent="0.25"/>
    <row r="23" spans="1:11" ht="15.75" customHeight="1" x14ac:dyDescent="0.25"/>
    <row r="24" spans="1:11" ht="15.75" customHeight="1" x14ac:dyDescent="0.25">
      <c r="A24" s="65" t="s">
        <v>15</v>
      </c>
      <c r="B24" s="52" t="s">
        <v>16</v>
      </c>
      <c r="C24" s="54" t="str">
        <f>$B$4</f>
        <v xml:space="preserve">HUERTA SANTIS DIEGO IGNACIO </v>
      </c>
      <c r="D24" s="55"/>
      <c r="E24" s="55"/>
      <c r="F24" s="55"/>
      <c r="G24" s="55"/>
      <c r="H24" s="55"/>
      <c r="I24" s="55"/>
      <c r="J24" s="55"/>
      <c r="K24" s="56"/>
    </row>
    <row r="25" spans="1:11" ht="15.75" customHeight="1" x14ac:dyDescent="0.25">
      <c r="A25" s="66"/>
      <c r="B25" s="53"/>
      <c r="C25" s="57"/>
      <c r="D25" s="58"/>
      <c r="E25" s="58"/>
      <c r="F25" s="58"/>
      <c r="G25" s="58"/>
      <c r="H25" s="58"/>
      <c r="I25" s="58"/>
      <c r="J25" s="58"/>
      <c r="K25" s="59"/>
    </row>
    <row r="26" spans="1:11" ht="15.75" customHeight="1" x14ac:dyDescent="0.25">
      <c r="A26" s="66"/>
      <c r="B26" s="15" t="s">
        <v>17</v>
      </c>
      <c r="C26" s="60" t="s">
        <v>10</v>
      </c>
      <c r="D26" s="61" t="s">
        <v>11</v>
      </c>
      <c r="E26" s="62"/>
      <c r="F26" s="62"/>
      <c r="G26" s="62"/>
      <c r="H26" s="62"/>
      <c r="I26" s="62"/>
      <c r="J26" s="62"/>
      <c r="K26" s="63"/>
    </row>
    <row r="27" spans="1:11" ht="15.75" customHeight="1" x14ac:dyDescent="0.25">
      <c r="A27" s="66"/>
      <c r="B27" s="16" t="s">
        <v>12</v>
      </c>
      <c r="C27" s="53"/>
      <c r="D27" s="61" t="s">
        <v>5</v>
      </c>
      <c r="E27" s="63"/>
      <c r="F27" s="61" t="s">
        <v>6</v>
      </c>
      <c r="G27" s="63"/>
      <c r="H27" s="64" t="s">
        <v>27</v>
      </c>
      <c r="I27" s="63"/>
      <c r="J27" s="61" t="s">
        <v>7</v>
      </c>
      <c r="K27" s="63"/>
    </row>
    <row r="28" spans="1:11" x14ac:dyDescent="0.25">
      <c r="A28" s="66"/>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25">
      <c r="A29" s="66"/>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9" customHeight="1" x14ac:dyDescent="0.25">
      <c r="A30" s="66"/>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3"/>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5" t="s">
        <v>15</v>
      </c>
      <c r="B36" s="52" t="s">
        <v>16</v>
      </c>
      <c r="C36" s="54" t="str">
        <f>B5</f>
        <v xml:space="preserve">MIRANDA LOPEZ MIGUEL ALFONSO </v>
      </c>
      <c r="D36" s="55"/>
      <c r="E36" s="55"/>
      <c r="F36" s="55"/>
      <c r="G36" s="55"/>
      <c r="H36" s="55"/>
      <c r="I36" s="55"/>
      <c r="J36" s="55"/>
      <c r="K36" s="56"/>
    </row>
    <row r="37" spans="1:11" ht="15.75" customHeight="1" x14ac:dyDescent="0.25">
      <c r="A37" s="66"/>
      <c r="B37" s="53"/>
      <c r="C37" s="57"/>
      <c r="D37" s="58"/>
      <c r="E37" s="58"/>
      <c r="F37" s="58"/>
      <c r="G37" s="58"/>
      <c r="H37" s="58"/>
      <c r="I37" s="58"/>
      <c r="J37" s="58"/>
      <c r="K37" s="59"/>
    </row>
    <row r="38" spans="1:11" ht="15.75" customHeight="1" x14ac:dyDescent="0.25">
      <c r="A38" s="66"/>
      <c r="B38" s="15" t="s">
        <v>17</v>
      </c>
      <c r="C38" s="60" t="s">
        <v>10</v>
      </c>
      <c r="D38" s="61" t="s">
        <v>11</v>
      </c>
      <c r="E38" s="62"/>
      <c r="F38" s="62"/>
      <c r="G38" s="62"/>
      <c r="H38" s="62"/>
      <c r="I38" s="62"/>
      <c r="J38" s="62"/>
      <c r="K38" s="63"/>
    </row>
    <row r="39" spans="1:11" ht="15.75" customHeight="1" x14ac:dyDescent="0.25">
      <c r="A39" s="66"/>
      <c r="B39" s="16" t="s">
        <v>12</v>
      </c>
      <c r="C39" s="53"/>
      <c r="D39" s="61" t="s">
        <v>5</v>
      </c>
      <c r="E39" s="63"/>
      <c r="F39" s="61" t="s">
        <v>6</v>
      </c>
      <c r="G39" s="63"/>
      <c r="H39" s="64" t="s">
        <v>27</v>
      </c>
      <c r="I39" s="63"/>
      <c r="J39" s="61" t="s">
        <v>7</v>
      </c>
      <c r="K39" s="63"/>
    </row>
    <row r="40" spans="1:11" ht="15.75" customHeight="1" x14ac:dyDescent="0.25">
      <c r="A40" s="66"/>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9" customHeight="1" x14ac:dyDescent="0.25">
      <c r="A41" s="66"/>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5">
      <c r="A42" s="66"/>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3"/>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5" t="s">
        <v>15</v>
      </c>
      <c r="B47" s="52" t="s">
        <v>16</v>
      </c>
      <c r="C47" s="54" t="str">
        <f>B6</f>
        <v xml:space="preserve">MORALES ROZAS DANIEL IGNACIO </v>
      </c>
      <c r="D47" s="55"/>
      <c r="E47" s="55"/>
      <c r="F47" s="55"/>
      <c r="G47" s="55"/>
      <c r="H47" s="55"/>
      <c r="I47" s="55"/>
      <c r="J47" s="55"/>
      <c r="K47" s="56"/>
    </row>
    <row r="48" spans="1:11" ht="15.75" customHeight="1" x14ac:dyDescent="0.25">
      <c r="A48" s="66"/>
      <c r="B48" s="53"/>
      <c r="C48" s="57"/>
      <c r="D48" s="58"/>
      <c r="E48" s="58"/>
      <c r="F48" s="58"/>
      <c r="G48" s="58"/>
      <c r="H48" s="58"/>
      <c r="I48" s="58"/>
      <c r="J48" s="58"/>
      <c r="K48" s="59"/>
    </row>
    <row r="49" spans="1:11" ht="15.75" customHeight="1" x14ac:dyDescent="0.25">
      <c r="A49" s="66"/>
      <c r="B49" s="15" t="s">
        <v>17</v>
      </c>
      <c r="C49" s="60" t="s">
        <v>10</v>
      </c>
      <c r="D49" s="61" t="s">
        <v>11</v>
      </c>
      <c r="E49" s="62"/>
      <c r="F49" s="62"/>
      <c r="G49" s="62"/>
      <c r="H49" s="62"/>
      <c r="I49" s="62"/>
      <c r="J49" s="62"/>
      <c r="K49" s="63"/>
    </row>
    <row r="50" spans="1:11" ht="15.75" customHeight="1" x14ac:dyDescent="0.25">
      <c r="A50" s="66"/>
      <c r="B50" s="16" t="s">
        <v>12</v>
      </c>
      <c r="C50" s="53"/>
      <c r="D50" s="61" t="s">
        <v>5</v>
      </c>
      <c r="E50" s="63"/>
      <c r="F50" s="61" t="s">
        <v>6</v>
      </c>
      <c r="G50" s="63"/>
      <c r="H50" s="64" t="s">
        <v>27</v>
      </c>
      <c r="I50" s="63"/>
      <c r="J50" s="61" t="s">
        <v>7</v>
      </c>
      <c r="K50" s="63"/>
    </row>
    <row r="51" spans="1:11" ht="15.75" customHeight="1" x14ac:dyDescent="0.25">
      <c r="A51" s="66"/>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9" customHeight="1" x14ac:dyDescent="0.25">
      <c r="A52" s="66"/>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5">
      <c r="A53" s="66"/>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3"/>
      <c r="B55" s="18" t="s">
        <v>13</v>
      </c>
      <c r="C55" s="21">
        <f>VLOOKUP(C54,ESCALA_TRAB_EQUIP!A1:B52,2,FALSE)</f>
        <v>7</v>
      </c>
    </row>
    <row r="56" spans="1:11" ht="15.75" customHeight="1" x14ac:dyDescent="0.3">
      <c r="B56" s="23"/>
      <c r="C56" s="24"/>
    </row>
    <row r="57" spans="1:11" ht="15.75" customHeight="1" x14ac:dyDescent="0.25"/>
    <row r="58" spans="1:11" ht="15.75" customHeight="1" x14ac:dyDescent="0.25">
      <c r="A58" s="65" t="s">
        <v>15</v>
      </c>
      <c r="B58" s="52" t="s">
        <v>16</v>
      </c>
      <c r="C58" s="54" t="str">
        <f>B7</f>
        <v xml:space="preserve">ZAMBRANO ESCOBAR FRANCISCO ANDRES </v>
      </c>
      <c r="D58" s="55"/>
      <c r="E58" s="55"/>
      <c r="F58" s="55"/>
      <c r="G58" s="55"/>
      <c r="H58" s="55"/>
      <c r="I58" s="55"/>
      <c r="J58" s="55"/>
      <c r="K58" s="56"/>
    </row>
    <row r="59" spans="1:11" ht="15.75" customHeight="1" x14ac:dyDescent="0.25">
      <c r="A59" s="66"/>
      <c r="B59" s="53"/>
      <c r="C59" s="57"/>
      <c r="D59" s="58"/>
      <c r="E59" s="58"/>
      <c r="F59" s="58"/>
      <c r="G59" s="58"/>
      <c r="H59" s="58"/>
      <c r="I59" s="58"/>
      <c r="J59" s="58"/>
      <c r="K59" s="59"/>
    </row>
    <row r="60" spans="1:11" ht="15.75" customHeight="1" x14ac:dyDescent="0.25">
      <c r="A60" s="66"/>
      <c r="B60" s="15" t="s">
        <v>17</v>
      </c>
      <c r="C60" s="60" t="s">
        <v>10</v>
      </c>
      <c r="D60" s="61" t="s">
        <v>11</v>
      </c>
      <c r="E60" s="62"/>
      <c r="F60" s="62"/>
      <c r="G60" s="62"/>
      <c r="H60" s="62"/>
      <c r="I60" s="62"/>
      <c r="J60" s="62"/>
      <c r="K60" s="63"/>
    </row>
    <row r="61" spans="1:11" ht="15.75" customHeight="1" x14ac:dyDescent="0.25">
      <c r="A61" s="66"/>
      <c r="B61" s="16" t="s">
        <v>12</v>
      </c>
      <c r="C61" s="53"/>
      <c r="D61" s="61" t="s">
        <v>5</v>
      </c>
      <c r="E61" s="63"/>
      <c r="F61" s="61" t="s">
        <v>6</v>
      </c>
      <c r="G61" s="63"/>
      <c r="H61" s="64" t="s">
        <v>27</v>
      </c>
      <c r="I61" s="63"/>
      <c r="J61" s="61" t="s">
        <v>7</v>
      </c>
      <c r="K61" s="63"/>
    </row>
    <row r="62" spans="1:11" ht="15.75" customHeight="1" x14ac:dyDescent="0.25">
      <c r="A62" s="66"/>
      <c r="B62" s="30" t="str">
        <f>RUBRICA!A6</f>
        <v>3. Relaciona el Proyecto APT con sus intereses profesionales. *</v>
      </c>
      <c r="C62" s="28" t="s">
        <v>5</v>
      </c>
      <c r="D62" s="17" t="str">
        <f t="shared" ref="D62:D64" si="23">IF($C62=CL,"X","")</f>
        <v>X</v>
      </c>
      <c r="E62" s="17">
        <f>IF(D62="X",100*0.05,"")</f>
        <v>5</v>
      </c>
      <c r="F62" s="17" t="str">
        <f t="shared" ref="F62:F64" si="24">IF($C62=L,"X","")</f>
        <v/>
      </c>
      <c r="G62" s="17" t="str">
        <f>IF(F62="X",60*0.05,"")</f>
        <v/>
      </c>
      <c r="H62" s="17" t="str">
        <f t="shared" ref="H62:H64" si="25">IF($C62=ML,"X","")</f>
        <v/>
      </c>
      <c r="I62" s="17" t="str">
        <f>IF(H62="X",30*0.05,"")</f>
        <v/>
      </c>
      <c r="J62" s="17" t="str">
        <f t="shared" ref="J62:J64" si="26">IF($C62=NL,"X","")</f>
        <v/>
      </c>
      <c r="K62" s="17" t="str">
        <f t="shared" ref="K62:K64" si="27">IF($J62="X",0,"")</f>
        <v/>
      </c>
    </row>
    <row r="63" spans="1:11" ht="21.75" customHeight="1" x14ac:dyDescent="0.25">
      <c r="A63" s="66"/>
      <c r="B63" s="30" t="str">
        <f>RUBRICA!A11</f>
        <v>8. Expone el tema utilizando un lenguaje técnico disciplinar al presentar la propuesta y responde evidenciando un manejo de la información. *</v>
      </c>
      <c r="C63" s="28" t="s">
        <v>5</v>
      </c>
      <c r="D63" s="17" t="str">
        <f t="shared" si="23"/>
        <v>X</v>
      </c>
      <c r="E63" s="17">
        <f>IF(D63="X",100*0.1,"")</f>
        <v>10</v>
      </c>
      <c r="F63" s="17" t="str">
        <f t="shared" si="24"/>
        <v/>
      </c>
      <c r="G63" s="17" t="str">
        <f>IF(F63="X",60*0.1,"")</f>
        <v/>
      </c>
      <c r="H63" s="17" t="str">
        <f t="shared" si="25"/>
        <v/>
      </c>
      <c r="I63" s="17" t="str">
        <f>IF(H63="X",30*0.1,"")</f>
        <v/>
      </c>
      <c r="J63" s="17" t="str">
        <f t="shared" si="26"/>
        <v/>
      </c>
      <c r="K63" s="17" t="str">
        <f t="shared" si="27"/>
        <v/>
      </c>
    </row>
    <row r="64" spans="1:11" ht="19.5" customHeight="1" x14ac:dyDescent="0.25">
      <c r="A64" s="66"/>
      <c r="B64" s="30" t="str">
        <f>RUBRICA!A13</f>
        <v>10. Colaboración y trabajo en equipo *</v>
      </c>
      <c r="C64" s="28" t="s">
        <v>5</v>
      </c>
      <c r="D64" s="17" t="str">
        <f t="shared" si="23"/>
        <v>X</v>
      </c>
      <c r="E64" s="17">
        <f>IF(D64="X",100*0.1,"")</f>
        <v>10</v>
      </c>
      <c r="F64" s="17" t="str">
        <f t="shared" si="24"/>
        <v/>
      </c>
      <c r="G64" s="17" t="str">
        <f>IF(F64="X",60*0.1,"")</f>
        <v/>
      </c>
      <c r="H64" s="17" t="str">
        <f t="shared" si="25"/>
        <v/>
      </c>
      <c r="I64" s="17" t="str">
        <f>IF(H64="X",30*0.1,"")</f>
        <v/>
      </c>
      <c r="J64" s="17" t="str">
        <f t="shared" si="26"/>
        <v/>
      </c>
      <c r="K64" s="17" t="str">
        <f t="shared" si="27"/>
        <v/>
      </c>
    </row>
    <row r="65" spans="1:11" ht="15.75" customHeight="1" x14ac:dyDescent="0.3">
      <c r="A65" s="66"/>
      <c r="B65" s="22" t="s">
        <v>14</v>
      </c>
      <c r="C65" s="19">
        <f>E65+G65+I65+K65</f>
        <v>25</v>
      </c>
      <c r="D65" s="20"/>
      <c r="E65" s="20">
        <f>SUM(E62:E64)</f>
        <v>25</v>
      </c>
      <c r="F65" s="20"/>
      <c r="G65" s="20">
        <f>SUM(G62:G64)</f>
        <v>0</v>
      </c>
      <c r="H65" s="20"/>
      <c r="I65" s="20">
        <f>SUM(I62:I64)</f>
        <v>0</v>
      </c>
      <c r="J65" s="20"/>
      <c r="K65" s="20">
        <f>SUM(K63:K64)</f>
        <v>0</v>
      </c>
    </row>
    <row r="66" spans="1:11" ht="15.75" customHeight="1" x14ac:dyDescent="0.3">
      <c r="A66" s="53"/>
      <c r="B66" s="18" t="s">
        <v>13</v>
      </c>
      <c r="C66" s="21">
        <f>VLOOKUP(C65,ESCALA_TRAB_EQUIP!A12:B63,2,FALSE)</f>
        <v>7</v>
      </c>
    </row>
    <row r="67" spans="1:11" ht="15.75" customHeight="1" x14ac:dyDescent="0.25"/>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0" t="s">
        <v>3</v>
      </c>
      <c r="B1" s="7" t="s">
        <v>4</v>
      </c>
      <c r="C1" s="8"/>
      <c r="D1" s="8"/>
      <c r="E1" s="9"/>
    </row>
    <row r="2" spans="1:5" ht="45.75" thickBot="1" x14ac:dyDescent="0.3">
      <c r="A2" s="71"/>
      <c r="B2" s="10" t="s">
        <v>5</v>
      </c>
      <c r="C2" s="11" t="s">
        <v>6</v>
      </c>
      <c r="D2" s="31"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2024-12-01T23:48:14Z</dcterms:modified>
</cp:coreProperties>
</file>