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versidad de los Andes\02_TEMAS AVANZADS DE SOFTWARE\01_Talleres\06_Taller_06\Resources\"/>
    </mc:Choice>
  </mc:AlternateContent>
  <bookViews>
    <workbookView xWindow="0" yWindow="0" windowWidth="20490" windowHeight="7755" firstSheet="3" activeTab="7"/>
  </bookViews>
  <sheets>
    <sheet name="Size Estimating Template " sheetId="2" state="hidden" r:id="rId1"/>
    <sheet name="PSP Time Recording Log" sheetId="3" state="hidden" r:id="rId2"/>
    <sheet name="Probe - Size" sheetId="4" r:id="rId3"/>
    <sheet name="Probe - Time" sheetId="7" r:id="rId4"/>
    <sheet name="PROBE Calculation Worksheet " sheetId="8" r:id="rId5"/>
    <sheet name="calculos %" sheetId="9" r:id="rId6"/>
    <sheet name="worksheet" sheetId="10" r:id="rId7"/>
    <sheet name="process quality index" sheetId="11" r:id="rId8"/>
    <sheet name="LOC_X_HORA - Rango" sheetId="6" state="hidden" r:id="rId9"/>
    <sheet name="Prediction Interval - Size" sheetId="5" state="hidden" r:id="rId10"/>
  </sheets>
  <calcPr calcId="152511"/>
</workbook>
</file>

<file path=xl/calcChain.xml><?xml version="1.0" encoding="utf-8"?>
<calcChain xmlns="http://schemas.openxmlformats.org/spreadsheetml/2006/main">
  <c r="D7" i="11" l="1"/>
  <c r="D6" i="11"/>
  <c r="D5" i="11"/>
  <c r="D4" i="11"/>
  <c r="D3" i="11"/>
  <c r="D2" i="11" s="1"/>
  <c r="C7" i="11"/>
  <c r="C6" i="11"/>
  <c r="C5" i="11"/>
  <c r="C4" i="11"/>
  <c r="C3" i="11"/>
  <c r="B7" i="11"/>
  <c r="B6" i="11"/>
  <c r="B5" i="11"/>
  <c r="B4" i="11"/>
  <c r="B3" i="11"/>
  <c r="C2" i="11" l="1"/>
  <c r="B2" i="11"/>
  <c r="B2" i="10"/>
  <c r="D2" i="9" l="1"/>
  <c r="D3" i="9"/>
  <c r="D4" i="9"/>
  <c r="D5" i="9"/>
  <c r="D6" i="9"/>
  <c r="D7" i="9"/>
  <c r="D8" i="9"/>
  <c r="D1" i="9"/>
  <c r="C14" i="8" l="1"/>
  <c r="C13" i="8"/>
  <c r="C12" i="8"/>
  <c r="F2" i="10"/>
  <c r="E20" i="10"/>
  <c r="I6" i="7"/>
  <c r="I7" i="7"/>
  <c r="I7" i="4"/>
  <c r="D10" i="4" s="1"/>
  <c r="I6" i="4"/>
  <c r="K10" i="4" l="1"/>
  <c r="L10" i="4" s="1"/>
  <c r="M10" i="4" l="1"/>
  <c r="E6" i="6"/>
  <c r="D6" i="6"/>
  <c r="E59" i="2"/>
  <c r="F5" i="6" l="1"/>
  <c r="F4" i="6"/>
  <c r="C11" i="6"/>
  <c r="C6" i="6"/>
  <c r="C10" i="6" s="1"/>
  <c r="D10" i="6" s="1"/>
  <c r="F10" i="6" s="1"/>
  <c r="K38" i="2"/>
  <c r="K37" i="2"/>
  <c r="K36" i="2"/>
  <c r="K35" i="2"/>
  <c r="K34" i="2"/>
  <c r="K33" i="2"/>
  <c r="E71" i="2" l="1"/>
  <c r="F6" i="6"/>
  <c r="D10" i="7"/>
  <c r="K44" i="2"/>
  <c r="G59" i="2"/>
  <c r="O44" i="2"/>
  <c r="M44" i="2"/>
  <c r="K27" i="2"/>
  <c r="I27" i="2"/>
  <c r="G27" i="2"/>
  <c r="E27" i="2"/>
  <c r="K17" i="2"/>
  <c r="E63" i="2" s="1"/>
  <c r="I17" i="2"/>
  <c r="G17" i="2"/>
  <c r="E17" i="2"/>
  <c r="G68" i="2" l="1"/>
  <c r="E7" i="8"/>
  <c r="E11" i="8" s="1"/>
  <c r="E68" i="2"/>
  <c r="C7" i="8"/>
  <c r="C8" i="8" s="1"/>
  <c r="C9" i="8" s="1"/>
  <c r="B26" i="10" s="1"/>
  <c r="E64" i="2"/>
  <c r="B24" i="10" l="1"/>
  <c r="B20" i="10" s="1"/>
  <c r="E12" i="8"/>
  <c r="E14" i="8" s="1"/>
  <c r="E13" i="8"/>
  <c r="E69" i="2"/>
  <c r="E70" i="2" s="1"/>
  <c r="G72" i="2"/>
  <c r="G73" i="2" l="1"/>
  <c r="G75" i="2" s="1"/>
  <c r="G74" i="2" l="1"/>
</calcChain>
</file>

<file path=xl/sharedStrings.xml><?xml version="1.0" encoding="utf-8"?>
<sst xmlns="http://schemas.openxmlformats.org/spreadsheetml/2006/main" count="282" uniqueCount="187">
  <si>
    <t>Summary</t>
  </si>
  <si>
    <t>Size/Hour</t>
  </si>
  <si>
    <t>Planned Time</t>
  </si>
  <si>
    <t>Actual Time</t>
  </si>
  <si>
    <t>CPI (Cost-Performance Index)</t>
  </si>
  <si>
    <t>Plan</t>
  </si>
  <si>
    <t>Actual</t>
  </si>
  <si>
    <t>To Date</t>
  </si>
  <si>
    <t>(Planned/Actual)</t>
  </si>
  <si>
    <t>% New Reusable</t>
  </si>
  <si>
    <t>Program Size</t>
  </si>
  <si>
    <t xml:space="preserve">  Base (B)</t>
  </si>
  <si>
    <t xml:space="preserve">  Deleted (D) </t>
  </si>
  <si>
    <t xml:space="preserve">  Modified (M)</t>
  </si>
  <si>
    <t xml:space="preserve">  Added (A)</t>
  </si>
  <si>
    <t xml:space="preserve">  Reused (R)</t>
  </si>
  <si>
    <t>Added and Modified (A+M)</t>
  </si>
  <si>
    <t>Total Size (T)</t>
  </si>
  <si>
    <t>Total New Reusable</t>
  </si>
  <si>
    <t>(Measured)</t>
  </si>
  <si>
    <t>(Estimated)</t>
  </si>
  <si>
    <t>(Counted)</t>
  </si>
  <si>
    <t>(Projected)</t>
  </si>
  <si>
    <t>(A + M)</t>
  </si>
  <si>
    <t>Estimated</t>
  </si>
  <si>
    <t>Base Parts</t>
  </si>
  <si>
    <t>Base</t>
  </si>
  <si>
    <t>Deleted</t>
  </si>
  <si>
    <t>Modified</t>
  </si>
  <si>
    <t>Added</t>
  </si>
  <si>
    <t>Total</t>
  </si>
  <si>
    <t>B</t>
  </si>
  <si>
    <t>D</t>
  </si>
  <si>
    <t>M</t>
  </si>
  <si>
    <t>BA</t>
  </si>
  <si>
    <t>Parts Additions</t>
  </si>
  <si>
    <t>Type</t>
  </si>
  <si>
    <t>Items</t>
  </si>
  <si>
    <t>Rel. Size</t>
  </si>
  <si>
    <t>Size*</t>
  </si>
  <si>
    <t>PA</t>
  </si>
  <si>
    <t>Reused Parts</t>
  </si>
  <si>
    <t>Size</t>
  </si>
  <si>
    <t>R</t>
  </si>
  <si>
    <t>PROBE Calculation Worksheet (Added and Modified)</t>
  </si>
  <si>
    <t>Time</t>
  </si>
  <si>
    <t>Added size (A):                                                     A = BA+PA</t>
  </si>
  <si>
    <t>Estimated Proxy Size (E):              E = BA+PA+M</t>
  </si>
  <si>
    <t>PROBE estimating basis used:  (A, B, C, or D)</t>
  </si>
  <si>
    <r>
      <t>Correlation: (R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)</t>
    </r>
  </si>
  <si>
    <t>Estimated Total Size (T):                               T = P + B - D - M + R</t>
  </si>
  <si>
    <t xml:space="preserve">Estimated Total New Reusable (NR):                   sum of * items                                       </t>
  </si>
  <si>
    <t>Prediction Range:                                              Range</t>
  </si>
  <si>
    <t>Upper Prediction Interval:                                UPI = P + Range</t>
  </si>
  <si>
    <t>Lower Prediction Interval:                                LPI = P - Range</t>
  </si>
  <si>
    <t>Prediction Interval Percent:</t>
  </si>
  <si>
    <t xml:space="preserve">PSP Time Recording Log </t>
  </si>
  <si>
    <t>Student</t>
  </si>
  <si>
    <t>Juan Camilo Mendieta Silva</t>
  </si>
  <si>
    <t>Date</t>
  </si>
  <si>
    <t>Program</t>
  </si>
  <si>
    <t>Program #</t>
  </si>
  <si>
    <t>Instructor</t>
  </si>
  <si>
    <t>Luis Daniel Benavides</t>
  </si>
  <si>
    <t>Language</t>
  </si>
  <si>
    <t>JAVA</t>
  </si>
  <si>
    <t>Project</t>
  </si>
  <si>
    <t>Phase</t>
  </si>
  <si>
    <t>Start Date and Time</t>
  </si>
  <si>
    <t>Int. Time</t>
  </si>
  <si>
    <t>Stop Date and Time</t>
  </si>
  <si>
    <t>Comments</t>
  </si>
  <si>
    <t>Delta Time</t>
  </si>
  <si>
    <t xml:space="preserve">Size Estimating Template </t>
  </si>
  <si>
    <t>Programa 4 – Calculo Rangos de Tamaño LOC usando Desviación Estándar</t>
  </si>
  <si>
    <t>Programa 4</t>
  </si>
  <si>
    <t>Planning - Requerimientos</t>
  </si>
  <si>
    <t>0 h</t>
  </si>
  <si>
    <t>0,5 h</t>
  </si>
  <si>
    <t>Se realiza la especificación de requerimientos</t>
  </si>
  <si>
    <t>Planning - Diseño Conceptual</t>
  </si>
  <si>
    <t>Se realiza el diseño conceptual para la estimaciòn de tamaños para cada una de las partes y items</t>
  </si>
  <si>
    <t>0h</t>
  </si>
  <si>
    <t>Calculo</t>
  </si>
  <si>
    <t>Lista</t>
  </si>
  <si>
    <t>Nodo</t>
  </si>
  <si>
    <t>RangoTamanoRelativo</t>
  </si>
  <si>
    <t>CalculoTamanoRelativo</t>
  </si>
  <si>
    <t>1h</t>
  </si>
  <si>
    <t>PanelEncabezado</t>
  </si>
  <si>
    <t>PanelCalculoTamanoRelativo</t>
  </si>
  <si>
    <t>InterfazCalculoRangoTamaoRelativoDE (Principal)</t>
  </si>
  <si>
    <t>CalculoTamanoRelativoTest</t>
  </si>
  <si>
    <t>C++ Object Size in LOC per Method</t>
  </si>
  <si>
    <t>Category</t>
  </si>
  <si>
    <t>VS</t>
  </si>
  <si>
    <t>S</t>
  </si>
  <si>
    <t>L</t>
  </si>
  <si>
    <t>VL</t>
  </si>
  <si>
    <t>Calc</t>
  </si>
  <si>
    <t>Data</t>
  </si>
  <si>
    <t>I/O</t>
  </si>
  <si>
    <t>Logic</t>
  </si>
  <si>
    <t>Set-up</t>
  </si>
  <si>
    <t>Text</t>
  </si>
  <si>
    <t>Se utiliza la siguiente tabla, propuesta en el libro de PSP</t>
  </si>
  <si>
    <t>NOTA:</t>
  </si>
  <si>
    <t>Set-Up</t>
  </si>
  <si>
    <r>
      <t>Regression Parameters:                                        b</t>
    </r>
    <r>
      <rPr>
        <vertAlign val="subscript"/>
        <sz val="10"/>
        <color theme="1"/>
        <rFont val="Times New Roman"/>
        <family val="1"/>
      </rPr>
      <t>0</t>
    </r>
    <r>
      <rPr>
        <sz val="10"/>
        <color theme="1"/>
        <rFont val="Times New Roman"/>
        <family val="1"/>
      </rPr>
      <t xml:space="preserve"> Size and Time</t>
    </r>
  </si>
  <si>
    <r>
      <t>Regression Parameters:                                        b</t>
    </r>
    <r>
      <rPr>
        <vertAlign val="subscript"/>
        <sz val="10"/>
        <color theme="1"/>
        <rFont val="Times New Roman"/>
        <family val="1"/>
      </rPr>
      <t xml:space="preserve">1 </t>
    </r>
    <r>
      <rPr>
        <sz val="10"/>
        <color theme="1"/>
        <rFont val="Times New Roman"/>
        <family val="1"/>
      </rPr>
      <t>Size and Time</t>
    </r>
  </si>
  <si>
    <r>
      <t>Projected Added and Modified Size (P):            P = b0</t>
    </r>
    <r>
      <rPr>
        <vertAlign val="subscript"/>
        <sz val="10"/>
        <color theme="1"/>
        <rFont val="Times New Roman"/>
        <family val="1"/>
      </rPr>
      <t xml:space="preserve">size </t>
    </r>
    <r>
      <rPr>
        <sz val="10"/>
        <color theme="1"/>
        <rFont val="Times New Roman"/>
        <family val="1"/>
      </rPr>
      <t>+ b1</t>
    </r>
    <r>
      <rPr>
        <vertAlign val="subscript"/>
        <sz val="10"/>
        <color theme="1"/>
        <rFont val="Times New Roman"/>
        <family val="1"/>
      </rPr>
      <t>size</t>
    </r>
    <r>
      <rPr>
        <sz val="10"/>
        <color theme="1"/>
        <rFont val="Times New Roman"/>
        <family val="1"/>
      </rPr>
      <t>*E</t>
    </r>
  </si>
  <si>
    <r>
      <t>Estimated Total Development Time:              Time = b0</t>
    </r>
    <r>
      <rPr>
        <vertAlign val="subscript"/>
        <sz val="10"/>
        <color theme="1"/>
        <rFont val="Times New Roman"/>
        <family val="1"/>
      </rPr>
      <t xml:space="preserve">time </t>
    </r>
    <r>
      <rPr>
        <sz val="10"/>
        <color theme="1"/>
        <rFont val="Times New Roman"/>
        <family val="1"/>
      </rPr>
      <t>+ b1</t>
    </r>
    <r>
      <rPr>
        <vertAlign val="subscript"/>
        <sz val="10"/>
        <color theme="1"/>
        <rFont val="Times New Roman"/>
        <family val="1"/>
      </rPr>
      <t>time</t>
    </r>
    <r>
      <rPr>
        <sz val="10"/>
        <color theme="1"/>
        <rFont val="Times New Roman"/>
        <family val="1"/>
      </rPr>
      <t>*E</t>
    </r>
  </si>
  <si>
    <t>Calculo (Se marca con *, para determinar que es reutilizable)</t>
  </si>
  <si>
    <t>C</t>
  </si>
  <si>
    <t>N/A</t>
  </si>
  <si>
    <t>Metodo C - Probe</t>
  </si>
  <si>
    <t>Size Estimating Procedure 4C</t>
  </si>
  <si>
    <t>actual total added and modified size to date</t>
  </si>
  <si>
    <t>plan total added and modified size to date</t>
  </si>
  <si>
    <t>Programa 1</t>
  </si>
  <si>
    <t>Programa 2</t>
  </si>
  <si>
    <t>Programa 3</t>
  </si>
  <si>
    <t>B1 = (actual total added and modified size to date/plan total added and modified size to date)</t>
  </si>
  <si>
    <t xml:space="preserve">B0 </t>
  </si>
  <si>
    <t>Planning -  Plan Summary Form - Size Estimate</t>
  </si>
  <si>
    <t>Se completa el Plan Summary y la plantilla de estimaciòn de tamaños de acuerdo al metodo PROB</t>
  </si>
  <si>
    <t>-</t>
  </si>
  <si>
    <t>LOC x hora</t>
  </si>
  <si>
    <t>LOC Adicionadas y Modificadas</t>
  </si>
  <si>
    <t>Nhoras</t>
  </si>
  <si>
    <t>Total Ponderado</t>
  </si>
  <si>
    <t>Time Estimating Procedure 5C</t>
  </si>
  <si>
    <t>actual total development time to date</t>
  </si>
  <si>
    <t>estimated – total added and modified size to date</t>
  </si>
  <si>
    <t>Rango</t>
  </si>
  <si>
    <t xml:space="preserve">Mínimo </t>
  </si>
  <si>
    <t>Maximo</t>
  </si>
  <si>
    <t>Tiempo (horas)</t>
  </si>
  <si>
    <t>Tamaño Estimado</t>
  </si>
  <si>
    <t>Tiempo Promedio</t>
  </si>
  <si>
    <t>B1 = (actual total development time to date/estimated – total added and modified size to date)</t>
  </si>
  <si>
    <t>2h</t>
  </si>
  <si>
    <t>Desarrollo - Diseño</t>
  </si>
  <si>
    <t>2,5h</t>
  </si>
  <si>
    <t>Elaboraciòn diseño de clases de las entidades establecidas.</t>
  </si>
  <si>
    <t>Desarrollo - Codificacion</t>
  </si>
  <si>
    <t>Se realiza la codificaciòn del proyectos</t>
  </si>
  <si>
    <t>2,56h</t>
  </si>
  <si>
    <t>Se realiza las pruebas de cada uno de los casos propuestos en el enunciado del requerimiento, completando el formato de pruebas de usuario.</t>
  </si>
  <si>
    <t>Desarrollo - Pruebas</t>
  </si>
  <si>
    <t>0,8h</t>
  </si>
  <si>
    <t>(a+m)</t>
  </si>
  <si>
    <t>NA</t>
  </si>
  <si>
    <r>
      <t xml:space="preserve">Regression Parameters:                                        </t>
    </r>
    <r>
      <rPr>
        <sz val="10"/>
        <color theme="1"/>
        <rFont val="Symbol"/>
        <family val="1"/>
        <charset val="2"/>
      </rPr>
      <t>b</t>
    </r>
    <r>
      <rPr>
        <vertAlign val="subscript"/>
        <sz val="10"/>
        <color theme="1"/>
        <rFont val="Times New Roman"/>
        <family val="1"/>
      </rPr>
      <t>0</t>
    </r>
    <r>
      <rPr>
        <sz val="10"/>
        <color theme="1"/>
        <rFont val="Times New Roman"/>
        <family val="1"/>
      </rPr>
      <t xml:space="preserve"> Size and Time</t>
    </r>
  </si>
  <si>
    <r>
      <t xml:space="preserve">Regression Parameters:                                        </t>
    </r>
    <r>
      <rPr>
        <sz val="10"/>
        <color theme="1"/>
        <rFont val="Symbol"/>
        <family val="1"/>
        <charset val="2"/>
      </rPr>
      <t>b</t>
    </r>
    <r>
      <rPr>
        <vertAlign val="subscript"/>
        <sz val="10"/>
        <color theme="1"/>
        <rFont val="Times New Roman"/>
        <family val="1"/>
      </rPr>
      <t xml:space="preserve">1 </t>
    </r>
    <r>
      <rPr>
        <sz val="10"/>
        <color theme="1"/>
        <rFont val="Times New Roman"/>
        <family val="1"/>
      </rPr>
      <t>Size and Time</t>
    </r>
  </si>
  <si>
    <r>
      <t xml:space="preserve">Projected Added and Modified Size (P):            P = </t>
    </r>
    <r>
      <rPr>
        <sz val="10"/>
        <color theme="1"/>
        <rFont val="Symbol"/>
        <family val="1"/>
        <charset val="2"/>
      </rPr>
      <t>b</t>
    </r>
    <r>
      <rPr>
        <sz val="10"/>
        <color theme="1"/>
        <rFont val="Times New Roman"/>
        <family val="1"/>
      </rPr>
      <t>0</t>
    </r>
    <r>
      <rPr>
        <vertAlign val="subscript"/>
        <sz val="10"/>
        <color theme="1"/>
        <rFont val="Times New Roman"/>
        <family val="1"/>
      </rPr>
      <t xml:space="preserve">size </t>
    </r>
    <r>
      <rPr>
        <sz val="10"/>
        <color theme="1"/>
        <rFont val="Times New Roman"/>
        <family val="1"/>
      </rPr>
      <t xml:space="preserve">+ </t>
    </r>
    <r>
      <rPr>
        <sz val="10"/>
        <color theme="1"/>
        <rFont val="Symbol"/>
        <family val="1"/>
        <charset val="2"/>
      </rPr>
      <t>b</t>
    </r>
    <r>
      <rPr>
        <sz val="10"/>
        <color theme="1"/>
        <rFont val="Times New Roman"/>
        <family val="1"/>
      </rPr>
      <t>1</t>
    </r>
    <r>
      <rPr>
        <vertAlign val="subscript"/>
        <sz val="10"/>
        <color theme="1"/>
        <rFont val="Times New Roman"/>
        <family val="1"/>
      </rPr>
      <t>size</t>
    </r>
    <r>
      <rPr>
        <sz val="10"/>
        <color theme="1"/>
        <rFont val="Times New Roman"/>
        <family val="1"/>
      </rPr>
      <t>*E</t>
    </r>
  </si>
  <si>
    <r>
      <t xml:space="preserve">Estimated Total Development Time:              Time = </t>
    </r>
    <r>
      <rPr>
        <sz val="10"/>
        <color theme="1"/>
        <rFont val="Symbol"/>
        <family val="1"/>
        <charset val="2"/>
      </rPr>
      <t>b</t>
    </r>
    <r>
      <rPr>
        <sz val="10"/>
        <color theme="1"/>
        <rFont val="Times New Roman"/>
        <family val="1"/>
      </rPr>
      <t>0</t>
    </r>
    <r>
      <rPr>
        <vertAlign val="subscript"/>
        <sz val="10"/>
        <color theme="1"/>
        <rFont val="Times New Roman"/>
        <family val="1"/>
      </rPr>
      <t xml:space="preserve">time </t>
    </r>
    <r>
      <rPr>
        <sz val="10"/>
        <color theme="1"/>
        <rFont val="Times New Roman"/>
        <family val="1"/>
      </rPr>
      <t xml:space="preserve">+ </t>
    </r>
    <r>
      <rPr>
        <sz val="10"/>
        <color theme="1"/>
        <rFont val="Symbol"/>
        <family val="1"/>
        <charset val="2"/>
      </rPr>
      <t>b</t>
    </r>
    <r>
      <rPr>
        <sz val="10"/>
        <color theme="1"/>
        <rFont val="Times New Roman"/>
        <family val="1"/>
      </rPr>
      <t>1</t>
    </r>
    <r>
      <rPr>
        <vertAlign val="subscript"/>
        <sz val="10"/>
        <color theme="1"/>
        <rFont val="Times New Roman"/>
        <family val="1"/>
      </rPr>
      <t>time</t>
    </r>
    <r>
      <rPr>
        <sz val="10"/>
        <color theme="1"/>
        <rFont val="Times New Roman"/>
        <family val="1"/>
      </rPr>
      <t>*E</t>
    </r>
  </si>
  <si>
    <t>Programa 5</t>
  </si>
  <si>
    <t>% Reuse</t>
  </si>
  <si>
    <t>5.82%</t>
  </si>
  <si>
    <t>Test Defects/KLOC or equivalent</t>
  </si>
  <si>
    <t>Total Defects/KLOC or equivalent</t>
  </si>
  <si>
    <t>Yield %</t>
  </si>
  <si>
    <t>(A+M − M)</t>
  </si>
  <si>
    <t>(T − B + D − R)</t>
  </si>
  <si>
    <t>(A+M + B − M − D + R)</t>
  </si>
  <si>
    <t>Planning</t>
  </si>
  <si>
    <t>desing</t>
  </si>
  <si>
    <t>code</t>
  </si>
  <si>
    <t>code review</t>
  </si>
  <si>
    <t>test</t>
  </si>
  <si>
    <t>pos</t>
  </si>
  <si>
    <t>Desgin quality</t>
  </si>
  <si>
    <t>Desgin review</t>
  </si>
  <si>
    <t>code review quality</t>
  </si>
  <si>
    <t>code quality</t>
  </si>
  <si>
    <t>program quality</t>
  </si>
  <si>
    <t>design time</t>
  </si>
  <si>
    <t>design review time</t>
  </si>
  <si>
    <t>coding time</t>
  </si>
  <si>
    <t>code review time</t>
  </si>
  <si>
    <t>KLOC</t>
  </si>
  <si>
    <t>compile defects</t>
  </si>
  <si>
    <t>unit test defects</t>
  </si>
  <si>
    <t>PQI</t>
  </si>
  <si>
    <t>Planeado</t>
  </si>
  <si>
    <t>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</si>
</sst>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"/>
    <numFmt numFmtId="165" formatCode="#,##0.0000"/>
    <numFmt numFmtId="166" formatCode="#,##0.00000"/>
    <numFmt numFmtId="167" formatCode="0.0"/>
    <numFmt numFmtId="168" formatCode="0.0000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0"/>
      <color theme="1"/>
      <name val="Arial"/>
      <family val="2"/>
    </font>
    <font>
      <vertAlign val="superscript"/>
      <sz val="10"/>
      <color theme="1"/>
      <name val="Times New Roman"/>
      <family val="1"/>
    </font>
    <font>
      <sz val="10"/>
      <color theme="1"/>
      <name val="Symbol"/>
      <family val="1"/>
      <charset val="2"/>
    </font>
    <font>
      <vertAlign val="subscript"/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8"/>
      <color rgb="FF000000"/>
      <name val="Times New Roman"/>
      <family val="1"/>
    </font>
    <font>
      <b/>
      <i/>
      <sz val="10"/>
      <color rgb="FF000000"/>
      <name val="Times New Roman"/>
      <family val="1"/>
    </font>
    <font>
      <sz val="9"/>
      <color rgb="FF000000"/>
      <name val="Times New Roman"/>
      <family val="1"/>
    </font>
    <font>
      <sz val="7"/>
      <color rgb="FF000000"/>
      <name val="Times New Roman"/>
      <family val="1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146">
    <xf numFmtId="0" fontId="0" fillId="0" borderId="0" xfId="0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0" xfId="0" applyFont="1"/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0" fillId="0" borderId="1" xfId="0" applyBorder="1"/>
    <xf numFmtId="0" fontId="4" fillId="0" borderId="0" xfId="0" applyFont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14" fontId="4" fillId="0" borderId="0" xfId="0" applyNumberFormat="1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10" fillId="0" borderId="1" xfId="0" applyFont="1" applyBorder="1"/>
    <xf numFmtId="0" fontId="4" fillId="0" borderId="1" xfId="0" applyFont="1" applyBorder="1"/>
    <xf numFmtId="22" fontId="4" fillId="0" borderId="1" xfId="0" applyNumberFormat="1" applyFont="1" applyBorder="1"/>
    <xf numFmtId="22" fontId="4" fillId="0" borderId="1" xfId="0" applyNumberFormat="1" applyFont="1" applyBorder="1" applyAlignment="1">
      <alignment wrapText="1"/>
    </xf>
    <xf numFmtId="0" fontId="2" fillId="0" borderId="0" xfId="0" applyFont="1"/>
    <xf numFmtId="0" fontId="10" fillId="0" borderId="0" xfId="0" applyFont="1"/>
    <xf numFmtId="0" fontId="4" fillId="0" borderId="3" xfId="0" applyFont="1" applyBorder="1"/>
    <xf numFmtId="0" fontId="4" fillId="0" borderId="0" xfId="0" applyFont="1"/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3" xfId="0" applyFont="1" applyFill="1" applyBorder="1"/>
    <xf numFmtId="0" fontId="4" fillId="2" borderId="3" xfId="0" applyFont="1" applyFill="1" applyBorder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0" xfId="0" applyFont="1" applyBorder="1"/>
    <xf numFmtId="0" fontId="5" fillId="0" borderId="0" xfId="0" applyFont="1"/>
    <xf numFmtId="0" fontId="4" fillId="0" borderId="0" xfId="0" applyFont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3" xfId="0" applyFont="1" applyBorder="1" applyAlignment="1">
      <alignment wrapText="1"/>
    </xf>
    <xf numFmtId="0" fontId="11" fillId="0" borderId="0" xfId="0" applyFont="1"/>
    <xf numFmtId="2" fontId="4" fillId="0" borderId="9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wrapText="1"/>
    </xf>
    <xf numFmtId="0" fontId="12" fillId="0" borderId="1" xfId="0" applyFont="1" applyBorder="1"/>
    <xf numFmtId="0" fontId="14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14" fillId="0" borderId="1" xfId="0" applyFont="1" applyBorder="1"/>
    <xf numFmtId="0" fontId="1" fillId="3" borderId="1" xfId="0" applyFont="1" applyFill="1" applyBorder="1" applyAlignment="1">
      <alignment horizontal="right"/>
    </xf>
    <xf numFmtId="2" fontId="3" fillId="0" borderId="1" xfId="0" applyNumberFormat="1" applyFont="1" applyBorder="1" applyAlignment="1">
      <alignment horizontal="center" vertical="center" wrapText="1"/>
    </xf>
    <xf numFmtId="2" fontId="4" fillId="0" borderId="0" xfId="0" applyNumberFormat="1" applyFont="1"/>
    <xf numFmtId="2" fontId="4" fillId="0" borderId="3" xfId="0" applyNumberFormat="1" applyFont="1" applyBorder="1"/>
    <xf numFmtId="2" fontId="3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wrapText="1"/>
    </xf>
    <xf numFmtId="2" fontId="4" fillId="0" borderId="0" xfId="0" applyNumberFormat="1" applyFont="1" applyAlignment="1">
      <alignment vertical="center" wrapText="1"/>
    </xf>
    <xf numFmtId="2" fontId="4" fillId="0" borderId="0" xfId="0" applyNumberFormat="1" applyFont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0" applyNumberFormat="1" applyFont="1" applyBorder="1"/>
    <xf numFmtId="2" fontId="5" fillId="0" borderId="3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 vertical="center" wrapText="1"/>
    </xf>
    <xf numFmtId="2" fontId="5" fillId="0" borderId="3" xfId="0" applyNumberFormat="1" applyFont="1" applyBorder="1"/>
    <xf numFmtId="2" fontId="4" fillId="0" borderId="0" xfId="0" applyNumberFormat="1" applyFont="1" applyAlignment="1">
      <alignment horizontal="center" vertical="center" wrapText="1"/>
    </xf>
    <xf numFmtId="2" fontId="4" fillId="0" borderId="10" xfId="0" applyNumberFormat="1" applyFont="1" applyBorder="1" applyAlignment="1">
      <alignment vertical="center"/>
    </xf>
    <xf numFmtId="2" fontId="3" fillId="0" borderId="13" xfId="0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0" fontId="0" fillId="0" borderId="0" xfId="0" applyBorder="1"/>
    <xf numFmtId="0" fontId="10" fillId="0" borderId="0" xfId="0" applyFont="1" applyBorder="1"/>
    <xf numFmtId="0" fontId="2" fillId="0" borderId="0" xfId="0" applyFont="1" applyBorder="1"/>
    <xf numFmtId="0" fontId="12" fillId="0" borderId="0" xfId="0" applyFont="1" applyBorder="1"/>
    <xf numFmtId="0" fontId="12" fillId="0" borderId="0" xfId="0" applyFont="1" applyBorder="1" applyAlignment="1">
      <alignment wrapText="1"/>
    </xf>
    <xf numFmtId="2" fontId="10" fillId="0" borderId="0" xfId="0" applyNumberFormat="1" applyFont="1" applyBorder="1"/>
    <xf numFmtId="0" fontId="10" fillId="2" borderId="1" xfId="0" applyFont="1" applyFill="1" applyBorder="1"/>
    <xf numFmtId="0" fontId="6" fillId="0" borderId="0" xfId="0" applyFont="1" applyAlignment="1">
      <alignment vertical="center" wrapText="1"/>
    </xf>
    <xf numFmtId="10" fontId="0" fillId="0" borderId="0" xfId="0" applyNumberFormat="1"/>
    <xf numFmtId="9" fontId="0" fillId="0" borderId="0" xfId="1" applyFont="1"/>
    <xf numFmtId="167" fontId="0" fillId="0" borderId="0" xfId="0" applyNumberFormat="1"/>
    <xf numFmtId="0" fontId="16" fillId="0" borderId="17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168" fontId="10" fillId="0" borderId="1" xfId="0" applyNumberFormat="1" applyFont="1" applyBorder="1"/>
    <xf numFmtId="164" fontId="10" fillId="0" borderId="1" xfId="0" applyNumberFormat="1" applyFont="1" applyBorder="1"/>
    <xf numFmtId="0" fontId="4" fillId="0" borderId="9" xfId="0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164" fontId="4" fillId="0" borderId="9" xfId="0" applyNumberFormat="1" applyFont="1" applyBorder="1" applyAlignment="1">
      <alignment horizontal="right" vertical="center" wrapText="1"/>
    </xf>
    <xf numFmtId="168" fontId="4" fillId="0" borderId="9" xfId="0" applyNumberFormat="1" applyFont="1" applyBorder="1" applyAlignment="1">
      <alignment horizontal="right" vertical="center" wrapText="1"/>
    </xf>
    <xf numFmtId="165" fontId="4" fillId="0" borderId="9" xfId="0" applyNumberFormat="1" applyFont="1" applyBorder="1" applyAlignment="1">
      <alignment horizontal="right" vertical="center" wrapText="1"/>
    </xf>
    <xf numFmtId="166" fontId="4" fillId="0" borderId="9" xfId="0" applyNumberFormat="1" applyFont="1" applyBorder="1" applyAlignment="1">
      <alignment horizontal="right" vertical="center" wrapText="1"/>
    </xf>
    <xf numFmtId="9" fontId="4" fillId="0" borderId="9" xfId="0" applyNumberFormat="1" applyFont="1" applyBorder="1" applyAlignment="1">
      <alignment horizontal="right" vertical="center" wrapText="1"/>
    </xf>
    <xf numFmtId="0" fontId="16" fillId="0" borderId="0" xfId="0" applyFont="1"/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10" fontId="18" fillId="0" borderId="17" xfId="0" applyNumberFormat="1" applyFont="1" applyBorder="1" applyAlignment="1">
      <alignment horizontal="center" vertical="center"/>
    </xf>
    <xf numFmtId="9" fontId="16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6" fillId="0" borderId="1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3" fillId="0" borderId="16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0" borderId="0" xfId="0" applyFont="1"/>
    <xf numFmtId="0" fontId="23" fillId="4" borderId="0" xfId="0" applyFont="1" applyFill="1"/>
    <xf numFmtId="0" fontId="0" fillId="4" borderId="0" xfId="0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89"/>
  <sheetViews>
    <sheetView topLeftCell="B54" zoomScale="115" zoomScaleNormal="115" workbookViewId="0">
      <selection activeCell="K50" sqref="K50"/>
    </sheetView>
  </sheetViews>
  <sheetFormatPr baseColWidth="10" defaultRowHeight="12.75" x14ac:dyDescent="0.2"/>
  <cols>
    <col min="1" max="2" width="11.42578125" style="31"/>
    <col min="3" max="3" width="35.7109375" style="31" bestFit="1" customWidth="1"/>
    <col min="4" max="4" width="4.7109375" style="31" customWidth="1"/>
    <col min="5" max="5" width="11.42578125" style="31"/>
    <col min="6" max="6" width="3.5703125" style="31" customWidth="1"/>
    <col min="7" max="7" width="11.42578125" style="64"/>
    <col min="8" max="8" width="3.5703125" style="31" customWidth="1"/>
    <col min="9" max="9" width="11.42578125" style="31"/>
    <col min="10" max="10" width="3.28515625" style="31" customWidth="1"/>
    <col min="11" max="13" width="11.42578125" style="31"/>
    <col min="14" max="14" width="5.140625" style="31" customWidth="1"/>
    <col min="15" max="16384" width="11.42578125" style="31"/>
  </cols>
  <sheetData>
    <row r="2" spans="3:12" ht="16.5" x14ac:dyDescent="0.2">
      <c r="C2" s="121" t="s">
        <v>73</v>
      </c>
      <c r="D2" s="121"/>
      <c r="E2" s="121"/>
      <c r="F2" s="121"/>
      <c r="G2" s="121"/>
      <c r="H2" s="121"/>
      <c r="I2" s="121"/>
      <c r="J2" s="121"/>
      <c r="K2" s="121"/>
      <c r="L2" s="121"/>
    </row>
    <row r="4" spans="3:12" x14ac:dyDescent="0.2">
      <c r="C4" s="23" t="s">
        <v>57</v>
      </c>
      <c r="D4" s="126" t="s">
        <v>58</v>
      </c>
      <c r="E4" s="126"/>
      <c r="F4" s="126"/>
      <c r="G4" s="126"/>
      <c r="I4" s="128" t="s">
        <v>59</v>
      </c>
      <c r="J4" s="128"/>
      <c r="K4" s="125">
        <v>41322</v>
      </c>
      <c r="L4" s="125"/>
    </row>
    <row r="5" spans="3:12" ht="37.5" customHeight="1" x14ac:dyDescent="0.2">
      <c r="C5" s="23" t="s">
        <v>60</v>
      </c>
      <c r="D5" s="127" t="s">
        <v>74</v>
      </c>
      <c r="E5" s="127"/>
      <c r="F5" s="127"/>
      <c r="G5" s="127"/>
      <c r="I5" s="124" t="s">
        <v>61</v>
      </c>
      <c r="J5" s="124"/>
      <c r="K5" s="126">
        <v>4</v>
      </c>
      <c r="L5" s="126"/>
    </row>
    <row r="6" spans="3:12" x14ac:dyDescent="0.2">
      <c r="C6" s="23" t="s">
        <v>62</v>
      </c>
      <c r="D6" s="127" t="s">
        <v>63</v>
      </c>
      <c r="E6" s="127"/>
      <c r="F6" s="127"/>
      <c r="G6" s="127"/>
      <c r="I6" s="124" t="s">
        <v>64</v>
      </c>
      <c r="J6" s="124"/>
      <c r="K6" s="126" t="s">
        <v>65</v>
      </c>
      <c r="L6" s="126"/>
    </row>
    <row r="9" spans="3:12" ht="13.5" thickBot="1" x14ac:dyDescent="0.25"/>
    <row r="10" spans="3:12" x14ac:dyDescent="0.2">
      <c r="C10" s="7"/>
      <c r="D10" s="8"/>
      <c r="E10" s="118" t="s">
        <v>24</v>
      </c>
      <c r="F10" s="119"/>
      <c r="G10" s="119"/>
      <c r="H10" s="119"/>
      <c r="I10" s="119"/>
      <c r="J10" s="119"/>
      <c r="K10" s="120"/>
    </row>
    <row r="11" spans="3:12" x14ac:dyDescent="0.2">
      <c r="C11" s="1" t="s">
        <v>25</v>
      </c>
      <c r="D11" s="3"/>
      <c r="E11" s="3" t="s">
        <v>26</v>
      </c>
      <c r="F11" s="3"/>
      <c r="G11" s="66" t="s">
        <v>27</v>
      </c>
      <c r="H11" s="3"/>
      <c r="I11" s="3" t="s">
        <v>28</v>
      </c>
      <c r="J11" s="3"/>
      <c r="K11" s="3" t="s">
        <v>29</v>
      </c>
    </row>
    <row r="12" spans="3:12" x14ac:dyDescent="0.2">
      <c r="C12" s="30"/>
      <c r="E12" s="32">
        <v>0</v>
      </c>
      <c r="G12" s="71">
        <v>0</v>
      </c>
      <c r="I12" s="32">
        <v>0</v>
      </c>
      <c r="K12" s="32">
        <v>0</v>
      </c>
    </row>
    <row r="13" spans="3:12" x14ac:dyDescent="0.2">
      <c r="C13" s="30"/>
      <c r="E13" s="32"/>
      <c r="G13" s="71"/>
      <c r="I13" s="32"/>
      <c r="K13" s="32"/>
    </row>
    <row r="14" spans="3:12" x14ac:dyDescent="0.2">
      <c r="C14" s="30"/>
      <c r="E14" s="32"/>
      <c r="G14" s="71"/>
      <c r="I14" s="32"/>
      <c r="K14" s="32"/>
    </row>
    <row r="15" spans="3:12" x14ac:dyDescent="0.2">
      <c r="C15" s="30"/>
      <c r="E15" s="32"/>
      <c r="G15" s="71"/>
      <c r="I15" s="32"/>
      <c r="K15" s="32"/>
    </row>
    <row r="16" spans="3:12" x14ac:dyDescent="0.2">
      <c r="E16" s="33"/>
      <c r="G16" s="70"/>
      <c r="I16" s="33"/>
      <c r="K16" s="33"/>
    </row>
    <row r="17" spans="3:15" ht="13.5" x14ac:dyDescent="0.25">
      <c r="C17" s="36" t="s">
        <v>30</v>
      </c>
      <c r="D17" s="41" t="s">
        <v>31</v>
      </c>
      <c r="E17" s="42">
        <f>SUM(E12:E15)</f>
        <v>0</v>
      </c>
      <c r="F17" s="41" t="s">
        <v>32</v>
      </c>
      <c r="G17" s="73">
        <f>SUM(G12:G15)</f>
        <v>0</v>
      </c>
      <c r="H17" s="41" t="s">
        <v>33</v>
      </c>
      <c r="I17" s="42">
        <f>SUM(I12:I15)</f>
        <v>0</v>
      </c>
      <c r="J17" s="41" t="s">
        <v>34</v>
      </c>
      <c r="K17" s="42">
        <f>SUM(K12:K15)</f>
        <v>0</v>
      </c>
    </row>
    <row r="19" spans="3:15" ht="13.5" thickBot="1" x14ac:dyDescent="0.25"/>
    <row r="20" spans="3:15" x14ac:dyDescent="0.2">
      <c r="C20" s="7"/>
      <c r="D20" s="8"/>
      <c r="E20" s="118" t="s">
        <v>6</v>
      </c>
      <c r="F20" s="119"/>
      <c r="G20" s="119"/>
      <c r="H20" s="119"/>
      <c r="I20" s="119"/>
      <c r="J20" s="119"/>
      <c r="K20" s="120"/>
    </row>
    <row r="21" spans="3:15" x14ac:dyDescent="0.2">
      <c r="C21" s="1" t="s">
        <v>25</v>
      </c>
      <c r="D21" s="3"/>
      <c r="E21" s="3" t="s">
        <v>26</v>
      </c>
      <c r="F21" s="3"/>
      <c r="G21" s="66" t="s">
        <v>27</v>
      </c>
      <c r="H21" s="3"/>
      <c r="I21" s="3" t="s">
        <v>28</v>
      </c>
      <c r="J21" s="3"/>
      <c r="K21" s="3" t="s">
        <v>29</v>
      </c>
    </row>
    <row r="22" spans="3:15" x14ac:dyDescent="0.2">
      <c r="C22" s="30"/>
      <c r="E22" s="32">
        <v>0</v>
      </c>
      <c r="G22" s="71">
        <v>0</v>
      </c>
      <c r="I22" s="32">
        <v>0</v>
      </c>
      <c r="K22" s="32">
        <v>0</v>
      </c>
    </row>
    <row r="23" spans="3:15" x14ac:dyDescent="0.2">
      <c r="C23" s="30"/>
      <c r="E23" s="32"/>
      <c r="G23" s="71"/>
      <c r="I23" s="32"/>
      <c r="K23" s="32"/>
    </row>
    <row r="24" spans="3:15" x14ac:dyDescent="0.2">
      <c r="C24" s="30"/>
      <c r="E24" s="32"/>
      <c r="G24" s="71"/>
      <c r="I24" s="32"/>
      <c r="K24" s="32"/>
    </row>
    <row r="25" spans="3:15" x14ac:dyDescent="0.2">
      <c r="C25" s="30"/>
      <c r="E25" s="32"/>
      <c r="G25" s="71"/>
      <c r="I25" s="32"/>
      <c r="K25" s="32"/>
    </row>
    <row r="26" spans="3:15" x14ac:dyDescent="0.2">
      <c r="E26" s="33"/>
      <c r="G26" s="70"/>
      <c r="I26" s="33"/>
      <c r="K26" s="33"/>
    </row>
    <row r="27" spans="3:15" ht="13.5" x14ac:dyDescent="0.25">
      <c r="C27" s="36" t="s">
        <v>30</v>
      </c>
      <c r="D27" s="41"/>
      <c r="E27" s="42">
        <f>SUM(E22:E25)</f>
        <v>0</v>
      </c>
      <c r="F27" s="39"/>
      <c r="G27" s="73">
        <f>SUM(G22:G25)</f>
        <v>0</v>
      </c>
      <c r="H27" s="39"/>
      <c r="I27" s="42">
        <f>SUM(I22:I25)</f>
        <v>0</v>
      </c>
      <c r="J27" s="39"/>
      <c r="K27" s="42">
        <f>SUM(K22:K25)</f>
        <v>0</v>
      </c>
    </row>
    <row r="28" spans="3:15" x14ac:dyDescent="0.2">
      <c r="C28" s="36"/>
      <c r="D28" s="41"/>
      <c r="E28" s="43"/>
      <c r="F28" s="41"/>
      <c r="G28" s="72"/>
      <c r="H28" s="41"/>
      <c r="I28" s="43"/>
      <c r="J28" s="41"/>
      <c r="K28" s="43"/>
    </row>
    <row r="29" spans="3:15" ht="13.5" thickBot="1" x14ac:dyDescent="0.25"/>
    <row r="30" spans="3:15" x14ac:dyDescent="0.2">
      <c r="C30" s="7"/>
      <c r="D30" s="8"/>
      <c r="E30" s="118" t="s">
        <v>24</v>
      </c>
      <c r="F30" s="119"/>
      <c r="G30" s="119"/>
      <c r="H30" s="119"/>
      <c r="I30" s="119"/>
      <c r="J30" s="119"/>
      <c r="K30" s="120"/>
      <c r="L30" s="8"/>
      <c r="M30" s="118" t="s">
        <v>6</v>
      </c>
      <c r="N30" s="119"/>
      <c r="O30" s="120"/>
    </row>
    <row r="31" spans="3:15" x14ac:dyDescent="0.2">
      <c r="C31" s="1" t="s">
        <v>35</v>
      </c>
      <c r="D31" s="3"/>
      <c r="E31" s="3" t="s">
        <v>36</v>
      </c>
      <c r="F31" s="3"/>
      <c r="G31" s="66" t="s">
        <v>37</v>
      </c>
      <c r="H31" s="3"/>
      <c r="I31" s="3" t="s">
        <v>38</v>
      </c>
      <c r="J31" s="3"/>
      <c r="K31" s="3" t="s">
        <v>39</v>
      </c>
      <c r="L31" s="3"/>
      <c r="M31" s="3" t="s">
        <v>39</v>
      </c>
      <c r="N31" s="3"/>
      <c r="O31" s="3" t="s">
        <v>37</v>
      </c>
    </row>
    <row r="33" spans="3:15" x14ac:dyDescent="0.2">
      <c r="C33" s="30" t="s">
        <v>86</v>
      </c>
      <c r="E33" s="32" t="s">
        <v>100</v>
      </c>
      <c r="F33" s="33"/>
      <c r="G33" s="71">
        <v>4</v>
      </c>
      <c r="H33" s="33"/>
      <c r="I33" s="32" t="s">
        <v>96</v>
      </c>
      <c r="K33" s="32">
        <f>G33*E85</f>
        <v>19.16</v>
      </c>
      <c r="L33" s="33"/>
      <c r="M33" s="32">
        <v>23</v>
      </c>
      <c r="N33" s="33"/>
      <c r="O33" s="32">
        <v>5</v>
      </c>
    </row>
    <row r="34" spans="3:15" x14ac:dyDescent="0.2">
      <c r="C34" s="30" t="s">
        <v>87</v>
      </c>
      <c r="E34" s="32" t="s">
        <v>99</v>
      </c>
      <c r="F34" s="33"/>
      <c r="G34" s="71">
        <v>1</v>
      </c>
      <c r="H34" s="33"/>
      <c r="I34" s="32" t="s">
        <v>33</v>
      </c>
      <c r="K34" s="32">
        <f>G34*F84</f>
        <v>11.25</v>
      </c>
      <c r="L34" s="33"/>
      <c r="M34" s="32">
        <v>15</v>
      </c>
      <c r="N34" s="33"/>
      <c r="O34" s="32">
        <v>1</v>
      </c>
    </row>
    <row r="35" spans="3:15" x14ac:dyDescent="0.2">
      <c r="C35" s="34" t="s">
        <v>90</v>
      </c>
      <c r="E35" s="32" t="s">
        <v>101</v>
      </c>
      <c r="F35" s="33"/>
      <c r="G35" s="71">
        <v>2</v>
      </c>
      <c r="H35" s="33"/>
      <c r="I35" s="32" t="s">
        <v>33</v>
      </c>
      <c r="K35" s="32">
        <f>G35*F86</f>
        <v>32.299999999999997</v>
      </c>
      <c r="L35" s="33"/>
      <c r="M35" s="32">
        <v>51</v>
      </c>
      <c r="N35" s="33"/>
      <c r="O35" s="32">
        <v>2</v>
      </c>
    </row>
    <row r="36" spans="3:15" ht="15" customHeight="1" x14ac:dyDescent="0.2">
      <c r="C36" s="35" t="s">
        <v>91</v>
      </c>
      <c r="E36" s="32" t="s">
        <v>101</v>
      </c>
      <c r="F36" s="33"/>
      <c r="G36" s="71">
        <v>3</v>
      </c>
      <c r="H36" s="33"/>
      <c r="I36" s="32" t="s">
        <v>97</v>
      </c>
      <c r="K36" s="32">
        <f>G36*G86</f>
        <v>64.86</v>
      </c>
      <c r="L36" s="33"/>
      <c r="M36" s="32">
        <v>63</v>
      </c>
      <c r="N36" s="33"/>
      <c r="O36" s="32">
        <v>2</v>
      </c>
    </row>
    <row r="37" spans="3:15" x14ac:dyDescent="0.2">
      <c r="C37" s="34" t="s">
        <v>92</v>
      </c>
      <c r="E37" s="32" t="s">
        <v>107</v>
      </c>
      <c r="F37" s="33"/>
      <c r="G37" s="71">
        <v>1</v>
      </c>
      <c r="H37" s="33"/>
      <c r="I37" s="32" t="s">
        <v>96</v>
      </c>
      <c r="K37" s="32">
        <f>G37*E88</f>
        <v>5.04</v>
      </c>
      <c r="L37" s="33"/>
      <c r="M37" s="32">
        <v>24</v>
      </c>
      <c r="N37" s="33"/>
      <c r="O37" s="32">
        <v>1</v>
      </c>
    </row>
    <row r="38" spans="3:15" ht="25.5" x14ac:dyDescent="0.2">
      <c r="C38" s="52" t="s">
        <v>112</v>
      </c>
      <c r="E38" s="32" t="s">
        <v>99</v>
      </c>
      <c r="F38" s="33"/>
      <c r="G38" s="71">
        <v>2</v>
      </c>
      <c r="H38" s="33"/>
      <c r="I38" s="32" t="s">
        <v>33</v>
      </c>
      <c r="K38" s="32">
        <f>F84</f>
        <v>11.25</v>
      </c>
      <c r="L38" s="33"/>
      <c r="M38" s="32">
        <v>13</v>
      </c>
      <c r="N38" s="33"/>
      <c r="O38" s="32">
        <v>2</v>
      </c>
    </row>
    <row r="39" spans="3:15" x14ac:dyDescent="0.2">
      <c r="C39" s="30"/>
      <c r="E39" s="32"/>
      <c r="F39" s="33"/>
      <c r="G39" s="71"/>
      <c r="H39" s="33"/>
      <c r="I39" s="32"/>
      <c r="K39" s="32"/>
      <c r="L39" s="33"/>
      <c r="M39" s="32"/>
      <c r="N39" s="33"/>
      <c r="O39" s="32"/>
    </row>
    <row r="40" spans="3:15" x14ac:dyDescent="0.2">
      <c r="C40" s="30"/>
      <c r="E40" s="32"/>
      <c r="F40" s="33"/>
      <c r="G40" s="71"/>
      <c r="H40" s="33"/>
      <c r="I40" s="32"/>
      <c r="K40" s="32"/>
      <c r="L40" s="33"/>
      <c r="M40" s="32"/>
      <c r="N40" s="33"/>
      <c r="O40" s="32"/>
    </row>
    <row r="41" spans="3:15" x14ac:dyDescent="0.2">
      <c r="C41" s="30"/>
      <c r="E41" s="32"/>
      <c r="F41" s="33"/>
      <c r="G41" s="71"/>
      <c r="H41" s="33"/>
      <c r="I41" s="32"/>
      <c r="K41" s="32"/>
      <c r="L41" s="33"/>
      <c r="M41" s="32"/>
      <c r="N41" s="33"/>
      <c r="O41" s="32"/>
    </row>
    <row r="42" spans="3:15" x14ac:dyDescent="0.2">
      <c r="C42" s="30"/>
      <c r="E42" s="32"/>
      <c r="F42" s="33"/>
      <c r="G42" s="71"/>
      <c r="H42" s="33"/>
      <c r="I42" s="32"/>
      <c r="K42" s="32"/>
      <c r="L42" s="33"/>
      <c r="M42" s="32"/>
      <c r="N42" s="33"/>
      <c r="O42" s="32"/>
    </row>
    <row r="43" spans="3:15" x14ac:dyDescent="0.2">
      <c r="C43" s="30"/>
      <c r="E43" s="32"/>
      <c r="F43" s="33"/>
      <c r="G43" s="71"/>
      <c r="H43" s="33"/>
      <c r="I43" s="32"/>
      <c r="K43" s="32"/>
      <c r="L43" s="33"/>
      <c r="M43" s="32"/>
      <c r="N43" s="33"/>
      <c r="O43" s="32"/>
    </row>
    <row r="44" spans="3:15" ht="13.5" x14ac:dyDescent="0.25">
      <c r="C44" s="36" t="s">
        <v>30</v>
      </c>
      <c r="J44" s="37" t="s">
        <v>40</v>
      </c>
      <c r="K44" s="38">
        <f>SUM(K33:K43)</f>
        <v>143.85999999999999</v>
      </c>
      <c r="L44" s="39"/>
      <c r="M44" s="38">
        <f>SUM(M33:M43)</f>
        <v>189</v>
      </c>
      <c r="N44" s="39"/>
      <c r="O44" s="38">
        <f>SUM(O33:O42)</f>
        <v>13</v>
      </c>
    </row>
    <row r="45" spans="3:15" ht="13.5" x14ac:dyDescent="0.25">
      <c r="K45" s="44"/>
      <c r="L45" s="44"/>
      <c r="M45" s="44"/>
      <c r="N45" s="44"/>
      <c r="O45" s="44"/>
    </row>
    <row r="46" spans="3:15" ht="13.5" thickBot="1" x14ac:dyDescent="0.25"/>
    <row r="47" spans="3:15" x14ac:dyDescent="0.2">
      <c r="C47" s="9"/>
      <c r="D47" s="10"/>
      <c r="E47" s="15" t="s">
        <v>24</v>
      </c>
      <c r="F47" s="10"/>
      <c r="G47" s="74" t="s">
        <v>6</v>
      </c>
    </row>
    <row r="48" spans="3:15" x14ac:dyDescent="0.2">
      <c r="C48" s="1" t="s">
        <v>41</v>
      </c>
      <c r="D48" s="1"/>
      <c r="E48" s="3" t="s">
        <v>42</v>
      </c>
      <c r="F48" s="3"/>
      <c r="G48" s="66" t="s">
        <v>42</v>
      </c>
    </row>
    <row r="50" spans="3:8" x14ac:dyDescent="0.2">
      <c r="C50" s="30" t="s">
        <v>83</v>
      </c>
      <c r="E50" s="32">
        <v>43</v>
      </c>
      <c r="G50" s="65">
        <v>57</v>
      </c>
    </row>
    <row r="51" spans="3:8" x14ac:dyDescent="0.2">
      <c r="C51" s="30" t="s">
        <v>84</v>
      </c>
      <c r="E51" s="32">
        <v>51</v>
      </c>
      <c r="G51" s="65">
        <v>51</v>
      </c>
    </row>
    <row r="52" spans="3:8" x14ac:dyDescent="0.2">
      <c r="C52" s="30" t="s">
        <v>85</v>
      </c>
      <c r="E52" s="32">
        <v>25</v>
      </c>
      <c r="G52" s="65">
        <v>25</v>
      </c>
    </row>
    <row r="53" spans="3:8" x14ac:dyDescent="0.2">
      <c r="C53" s="30" t="s">
        <v>89</v>
      </c>
      <c r="E53" s="32">
        <v>21</v>
      </c>
      <c r="G53" s="65">
        <v>21</v>
      </c>
    </row>
    <row r="54" spans="3:8" x14ac:dyDescent="0.2">
      <c r="E54" s="30"/>
      <c r="G54" s="65"/>
    </row>
    <row r="55" spans="3:8" x14ac:dyDescent="0.2">
      <c r="C55" s="30"/>
      <c r="E55" s="30"/>
      <c r="G55" s="65"/>
    </row>
    <row r="56" spans="3:8" x14ac:dyDescent="0.2">
      <c r="C56" s="30"/>
      <c r="E56" s="30"/>
      <c r="G56" s="65"/>
    </row>
    <row r="57" spans="3:8" x14ac:dyDescent="0.2">
      <c r="C57" s="30"/>
      <c r="E57" s="30"/>
      <c r="G57" s="65"/>
    </row>
    <row r="59" spans="3:8" ht="13.5" x14ac:dyDescent="0.25">
      <c r="C59" s="36" t="s">
        <v>30</v>
      </c>
      <c r="D59" s="37" t="s">
        <v>43</v>
      </c>
      <c r="E59" s="42">
        <f>SUM(E50:E57)</f>
        <v>140</v>
      </c>
      <c r="F59" s="44"/>
      <c r="G59" s="75">
        <f>SUM(G50:G57)</f>
        <v>154</v>
      </c>
      <c r="H59" s="44"/>
    </row>
    <row r="62" spans="3:8" ht="25.5" customHeight="1" x14ac:dyDescent="0.2">
      <c r="C62" s="40" t="s">
        <v>44</v>
      </c>
      <c r="D62" s="5"/>
      <c r="E62" s="4" t="s">
        <v>42</v>
      </c>
      <c r="F62" s="5"/>
      <c r="G62" s="63" t="s">
        <v>45</v>
      </c>
    </row>
    <row r="63" spans="3:8" ht="26.25" customHeight="1" thickBot="1" x14ac:dyDescent="0.25">
      <c r="C63" s="13" t="s">
        <v>46</v>
      </c>
      <c r="D63" s="2"/>
      <c r="E63" s="12">
        <f>K17+K44</f>
        <v>143.85999999999999</v>
      </c>
      <c r="F63" s="11"/>
      <c r="G63" s="76"/>
    </row>
    <row r="64" spans="3:8" ht="26.25" thickBot="1" x14ac:dyDescent="0.25">
      <c r="C64" s="13" t="s">
        <v>47</v>
      </c>
      <c r="D64" s="2"/>
      <c r="E64" s="12">
        <f>E63+I27</f>
        <v>143.85999999999999</v>
      </c>
      <c r="F64" s="11"/>
      <c r="G64" s="76"/>
    </row>
    <row r="65" spans="3:7" ht="26.25" thickBot="1" x14ac:dyDescent="0.25">
      <c r="C65" s="13" t="s">
        <v>48</v>
      </c>
      <c r="D65" s="2"/>
      <c r="E65" s="12" t="s">
        <v>113</v>
      </c>
      <c r="F65" s="2"/>
      <c r="G65" s="54" t="s">
        <v>113</v>
      </c>
    </row>
    <row r="66" spans="3:7" ht="16.5" thickBot="1" x14ac:dyDescent="0.25">
      <c r="C66" s="13" t="s">
        <v>49</v>
      </c>
      <c r="D66" s="2"/>
      <c r="E66" s="12" t="s">
        <v>114</v>
      </c>
      <c r="F66" s="2"/>
      <c r="G66" s="54" t="s">
        <v>114</v>
      </c>
    </row>
    <row r="67" spans="3:7" ht="27.75" thickBot="1" x14ac:dyDescent="0.25">
      <c r="C67" s="13" t="s">
        <v>108</v>
      </c>
      <c r="D67" s="2"/>
      <c r="E67" s="12">
        <v>0</v>
      </c>
      <c r="F67" s="11"/>
      <c r="G67" s="54">
        <v>0</v>
      </c>
    </row>
    <row r="68" spans="3:7" ht="27.75" thickBot="1" x14ac:dyDescent="0.25">
      <c r="C68" s="13" t="s">
        <v>109</v>
      </c>
      <c r="D68" s="2"/>
      <c r="E68" s="54">
        <f>'Probe - Size'!D10</f>
        <v>0.38384586884031124</v>
      </c>
      <c r="F68" s="2"/>
      <c r="G68" s="54">
        <f>'Probe - Time'!D10</f>
        <v>0.82956650611337535</v>
      </c>
    </row>
    <row r="69" spans="3:7" ht="27.75" thickBot="1" x14ac:dyDescent="0.25">
      <c r="C69" s="13" t="s">
        <v>110</v>
      </c>
      <c r="D69" s="2"/>
      <c r="E69" s="54">
        <f>E67+E68*E64</f>
        <v>55.220066691367172</v>
      </c>
      <c r="F69" s="2"/>
      <c r="G69" s="69"/>
    </row>
    <row r="70" spans="3:7" ht="26.25" thickBot="1" x14ac:dyDescent="0.25">
      <c r="C70" s="13" t="s">
        <v>50</v>
      </c>
      <c r="D70" s="2"/>
      <c r="E70" s="54">
        <f>E69+E17-G17-I17+E59</f>
        <v>195.22006669136718</v>
      </c>
      <c r="F70" s="2"/>
      <c r="G70" s="69"/>
    </row>
    <row r="71" spans="3:7" ht="26.25" thickBot="1" x14ac:dyDescent="0.25">
      <c r="C71" s="13" t="s">
        <v>51</v>
      </c>
      <c r="D71" s="2"/>
      <c r="E71" s="12">
        <f>K38</f>
        <v>11.25</v>
      </c>
      <c r="F71" s="2"/>
      <c r="G71" s="69"/>
    </row>
    <row r="72" spans="3:7" ht="27.75" thickBot="1" x14ac:dyDescent="0.25">
      <c r="C72" s="13" t="s">
        <v>111</v>
      </c>
      <c r="D72" s="2"/>
      <c r="E72" s="2"/>
      <c r="F72" s="2"/>
      <c r="G72" s="54">
        <f>G67+G68*E64</f>
        <v>119.34143756947016</v>
      </c>
    </row>
    <row r="73" spans="3:7" ht="26.25" thickBot="1" x14ac:dyDescent="0.25">
      <c r="C73" s="13" t="s">
        <v>52</v>
      </c>
      <c r="D73" s="2"/>
      <c r="E73" s="12" t="s">
        <v>126</v>
      </c>
      <c r="F73" s="2"/>
      <c r="G73" s="54">
        <f>G72-'LOC_X_HORA - Rango'!F10</f>
        <v>116.72415347075949</v>
      </c>
    </row>
    <row r="74" spans="3:7" ht="26.25" thickBot="1" x14ac:dyDescent="0.25">
      <c r="C74" s="13" t="s">
        <v>53</v>
      </c>
      <c r="D74" s="2"/>
      <c r="E74" s="12" t="s">
        <v>126</v>
      </c>
      <c r="F74" s="2"/>
      <c r="G74" s="54">
        <f>G72+G73</f>
        <v>236.06559104022966</v>
      </c>
    </row>
    <row r="75" spans="3:7" ht="26.25" thickBot="1" x14ac:dyDescent="0.25">
      <c r="C75" s="13" t="s">
        <v>54</v>
      </c>
      <c r="D75" s="2"/>
      <c r="E75" s="12" t="s">
        <v>126</v>
      </c>
      <c r="F75" s="2"/>
      <c r="G75" s="54">
        <f>G72-G73</f>
        <v>2.6172840987106696</v>
      </c>
    </row>
    <row r="76" spans="3:7" ht="13.5" thickBot="1" x14ac:dyDescent="0.25">
      <c r="C76" s="13" t="s">
        <v>55</v>
      </c>
      <c r="D76" s="2"/>
      <c r="E76" s="12" t="s">
        <v>126</v>
      </c>
      <c r="F76" s="2"/>
      <c r="G76" s="54">
        <v>90</v>
      </c>
    </row>
    <row r="77" spans="3:7" x14ac:dyDescent="0.2">
      <c r="C77" s="45"/>
    </row>
    <row r="78" spans="3:7" x14ac:dyDescent="0.2">
      <c r="C78" s="45"/>
    </row>
    <row r="79" spans="3:7" x14ac:dyDescent="0.2">
      <c r="C79" s="45" t="s">
        <v>106</v>
      </c>
    </row>
    <row r="80" spans="3:7" x14ac:dyDescent="0.2">
      <c r="C80" s="45" t="s">
        <v>105</v>
      </c>
    </row>
    <row r="81" spans="3:8" ht="13.5" thickBot="1" x14ac:dyDescent="0.25">
      <c r="C81" s="45"/>
    </row>
    <row r="82" spans="3:8" ht="13.5" thickBot="1" x14ac:dyDescent="0.25">
      <c r="C82" s="122" t="s">
        <v>93</v>
      </c>
      <c r="D82" s="123"/>
      <c r="E82" s="123"/>
      <c r="F82" s="46"/>
      <c r="G82" s="77"/>
      <c r="H82" s="47"/>
    </row>
    <row r="83" spans="3:8" ht="13.5" thickBot="1" x14ac:dyDescent="0.25">
      <c r="C83" s="48" t="s">
        <v>94</v>
      </c>
      <c r="D83" s="49" t="s">
        <v>95</v>
      </c>
      <c r="E83" s="49" t="s">
        <v>96</v>
      </c>
      <c r="F83" s="49" t="s">
        <v>33</v>
      </c>
      <c r="G83" s="78" t="s">
        <v>97</v>
      </c>
      <c r="H83" s="49" t="s">
        <v>98</v>
      </c>
    </row>
    <row r="84" spans="3:8" ht="13.5" thickBot="1" x14ac:dyDescent="0.25">
      <c r="C84" s="50" t="s">
        <v>99</v>
      </c>
      <c r="D84" s="51">
        <v>2.34</v>
      </c>
      <c r="E84" s="51">
        <v>5.13</v>
      </c>
      <c r="F84" s="51">
        <v>11.25</v>
      </c>
      <c r="G84" s="79">
        <v>24.66</v>
      </c>
      <c r="H84" s="51">
        <v>54.04</v>
      </c>
    </row>
    <row r="85" spans="3:8" ht="13.5" thickBot="1" x14ac:dyDescent="0.25">
      <c r="C85" s="50" t="s">
        <v>100</v>
      </c>
      <c r="D85" s="51">
        <v>2.6</v>
      </c>
      <c r="E85" s="51">
        <v>4.79</v>
      </c>
      <c r="F85" s="51">
        <v>8.84</v>
      </c>
      <c r="G85" s="79">
        <v>16.309999999999999</v>
      </c>
      <c r="H85" s="51">
        <v>30.09</v>
      </c>
    </row>
    <row r="86" spans="3:8" ht="13.5" thickBot="1" x14ac:dyDescent="0.25">
      <c r="C86" s="50" t="s">
        <v>101</v>
      </c>
      <c r="D86" s="51">
        <v>9.01</v>
      </c>
      <c r="E86" s="51">
        <v>12.06</v>
      </c>
      <c r="F86" s="51">
        <v>16.149999999999999</v>
      </c>
      <c r="G86" s="79">
        <v>21.62</v>
      </c>
      <c r="H86" s="51">
        <v>28.93</v>
      </c>
    </row>
    <row r="87" spans="3:8" ht="13.5" thickBot="1" x14ac:dyDescent="0.25">
      <c r="C87" s="50" t="s">
        <v>102</v>
      </c>
      <c r="D87" s="51">
        <v>7.55</v>
      </c>
      <c r="E87" s="51">
        <v>10.98</v>
      </c>
      <c r="F87" s="51">
        <v>15.98</v>
      </c>
      <c r="G87" s="79">
        <v>23.25</v>
      </c>
      <c r="H87" s="51">
        <v>33.83</v>
      </c>
    </row>
    <row r="88" spans="3:8" ht="13.5" thickBot="1" x14ac:dyDescent="0.25">
      <c r="C88" s="50" t="s">
        <v>103</v>
      </c>
      <c r="D88" s="51">
        <v>3.88</v>
      </c>
      <c r="E88" s="51">
        <v>5.04</v>
      </c>
      <c r="F88" s="51">
        <v>6.56</v>
      </c>
      <c r="G88" s="79">
        <v>8.5299999999999994</v>
      </c>
      <c r="H88" s="51">
        <v>11.09</v>
      </c>
    </row>
    <row r="89" spans="3:8" ht="13.5" thickBot="1" x14ac:dyDescent="0.25">
      <c r="C89" s="50" t="s">
        <v>104</v>
      </c>
      <c r="D89" s="51">
        <v>3.75</v>
      </c>
      <c r="E89" s="51">
        <v>8</v>
      </c>
      <c r="F89" s="51">
        <v>17.07</v>
      </c>
      <c r="G89" s="79">
        <v>36.409999999999997</v>
      </c>
      <c r="H89" s="51">
        <v>77.66</v>
      </c>
    </row>
  </sheetData>
  <mergeCells count="15">
    <mergeCell ref="M30:O30"/>
    <mergeCell ref="C2:L2"/>
    <mergeCell ref="C82:E82"/>
    <mergeCell ref="I6:J6"/>
    <mergeCell ref="K4:L4"/>
    <mergeCell ref="K5:L5"/>
    <mergeCell ref="K6:L6"/>
    <mergeCell ref="D4:G4"/>
    <mergeCell ref="D5:G5"/>
    <mergeCell ref="D6:G6"/>
    <mergeCell ref="I4:J4"/>
    <mergeCell ref="I5:J5"/>
    <mergeCell ref="E10:K10"/>
    <mergeCell ref="E20:K20"/>
    <mergeCell ref="E30:K3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30"/>
  <sheetViews>
    <sheetView topLeftCell="A4" workbookViewId="0">
      <selection activeCell="G18" sqref="G18"/>
    </sheetView>
  </sheetViews>
  <sheetFormatPr baseColWidth="10" defaultRowHeight="15" x14ac:dyDescent="0.25"/>
  <cols>
    <col min="3" max="3" width="42.42578125" bestFit="1" customWidth="1"/>
    <col min="4" max="4" width="19.42578125" bestFit="1" customWidth="1"/>
    <col min="5" max="5" width="15.7109375" bestFit="1" customWidth="1"/>
    <col min="6" max="6" width="19.7109375" bestFit="1" customWidth="1"/>
    <col min="8" max="8" width="40.140625" customWidth="1"/>
  </cols>
  <sheetData>
    <row r="4" spans="2:10" x14ac:dyDescent="0.25">
      <c r="B4" s="129" t="s">
        <v>56</v>
      </c>
      <c r="C4" s="129"/>
      <c r="D4" s="129"/>
      <c r="E4" s="129"/>
      <c r="F4" s="129"/>
      <c r="G4" s="129"/>
      <c r="H4" s="129"/>
    </row>
    <row r="5" spans="2:10" x14ac:dyDescent="0.25">
      <c r="H5" s="14"/>
      <c r="I5" s="14"/>
      <c r="J5" s="14"/>
    </row>
    <row r="6" spans="2:10" x14ac:dyDescent="0.25">
      <c r="B6" s="1" t="s">
        <v>57</v>
      </c>
      <c r="C6" s="133" t="s">
        <v>58</v>
      </c>
      <c r="D6" s="133"/>
      <c r="E6" s="133"/>
      <c r="F6" s="17"/>
      <c r="G6" s="1" t="s">
        <v>59</v>
      </c>
      <c r="H6" s="20">
        <v>41320</v>
      </c>
      <c r="I6" s="21"/>
      <c r="J6" s="21"/>
    </row>
    <row r="7" spans="2:10" ht="24.75" customHeight="1" x14ac:dyDescent="0.25">
      <c r="B7" s="1" t="s">
        <v>60</v>
      </c>
      <c r="C7" s="133" t="s">
        <v>74</v>
      </c>
      <c r="D7" s="133"/>
      <c r="E7" s="133"/>
      <c r="F7" s="18"/>
      <c r="G7" s="1" t="s">
        <v>61</v>
      </c>
      <c r="H7" s="19">
        <v>4</v>
      </c>
      <c r="I7" s="22"/>
      <c r="J7" s="22"/>
    </row>
    <row r="8" spans="2:10" x14ac:dyDescent="0.25">
      <c r="B8" s="1" t="s">
        <v>62</v>
      </c>
      <c r="C8" s="133" t="s">
        <v>63</v>
      </c>
      <c r="D8" s="133"/>
      <c r="E8" s="133"/>
      <c r="F8" s="18"/>
      <c r="G8" s="1" t="s">
        <v>64</v>
      </c>
      <c r="H8" s="19" t="s">
        <v>65</v>
      </c>
      <c r="I8" s="22"/>
      <c r="J8" s="22"/>
    </row>
    <row r="10" spans="2:10" ht="15" customHeight="1" x14ac:dyDescent="0.25">
      <c r="B10" s="130" t="s">
        <v>66</v>
      </c>
      <c r="C10" s="130" t="s">
        <v>67</v>
      </c>
      <c r="D10" s="130" t="s">
        <v>68</v>
      </c>
      <c r="E10" s="130" t="s">
        <v>69</v>
      </c>
      <c r="F10" s="131" t="s">
        <v>70</v>
      </c>
      <c r="G10" s="131" t="s">
        <v>72</v>
      </c>
      <c r="H10" s="130" t="s">
        <v>71</v>
      </c>
    </row>
    <row r="11" spans="2:10" x14ac:dyDescent="0.25">
      <c r="B11" s="130"/>
      <c r="C11" s="130"/>
      <c r="D11" s="130"/>
      <c r="E11" s="130"/>
      <c r="F11" s="132"/>
      <c r="G11" s="132"/>
      <c r="H11" s="130"/>
    </row>
    <row r="12" spans="2:10" x14ac:dyDescent="0.25">
      <c r="B12" s="25" t="s">
        <v>75</v>
      </c>
      <c r="C12" s="25" t="s">
        <v>76</v>
      </c>
      <c r="D12" s="26">
        <v>41321.875</v>
      </c>
      <c r="E12" s="26" t="s">
        <v>77</v>
      </c>
      <c r="F12" s="26">
        <v>41321.895833333336</v>
      </c>
      <c r="G12" s="25" t="s">
        <v>78</v>
      </c>
      <c r="H12" s="25" t="s">
        <v>79</v>
      </c>
    </row>
    <row r="13" spans="2:10" ht="26.25" x14ac:dyDescent="0.25">
      <c r="B13" s="25" t="s">
        <v>75</v>
      </c>
      <c r="C13" s="25" t="s">
        <v>80</v>
      </c>
      <c r="D13" s="26">
        <v>41321.895833333336</v>
      </c>
      <c r="E13" s="25" t="s">
        <v>82</v>
      </c>
      <c r="F13" s="26">
        <v>41321.9375</v>
      </c>
      <c r="G13" s="25" t="s">
        <v>88</v>
      </c>
      <c r="H13" s="27" t="s">
        <v>81</v>
      </c>
    </row>
    <row r="14" spans="2:10" ht="39" x14ac:dyDescent="0.25">
      <c r="B14" s="25" t="s">
        <v>75</v>
      </c>
      <c r="C14" s="25" t="s">
        <v>124</v>
      </c>
      <c r="D14" s="26">
        <v>41321.958333333336</v>
      </c>
      <c r="E14" s="25" t="s">
        <v>82</v>
      </c>
      <c r="F14" s="26">
        <v>41322.041666666664</v>
      </c>
      <c r="G14" s="25" t="s">
        <v>141</v>
      </c>
      <c r="H14" s="68" t="s">
        <v>125</v>
      </c>
    </row>
    <row r="15" spans="2:10" ht="26.25" x14ac:dyDescent="0.25">
      <c r="B15" s="25" t="s">
        <v>75</v>
      </c>
      <c r="C15" s="25" t="s">
        <v>142</v>
      </c>
      <c r="D15" s="26">
        <v>41322.333333333336</v>
      </c>
      <c r="E15" s="25" t="s">
        <v>82</v>
      </c>
      <c r="F15" s="26">
        <v>41322.4375</v>
      </c>
      <c r="G15" s="25" t="s">
        <v>143</v>
      </c>
      <c r="H15" s="68" t="s">
        <v>144</v>
      </c>
    </row>
    <row r="16" spans="2:10" x14ac:dyDescent="0.25">
      <c r="B16" s="25" t="s">
        <v>75</v>
      </c>
      <c r="C16" s="25" t="s">
        <v>145</v>
      </c>
      <c r="D16" s="26">
        <v>41322.842361111114</v>
      </c>
      <c r="E16" s="25" t="s">
        <v>82</v>
      </c>
      <c r="F16" s="26">
        <v>41322.945833333331</v>
      </c>
      <c r="G16" s="25" t="s">
        <v>147</v>
      </c>
      <c r="H16" s="25" t="s">
        <v>146</v>
      </c>
    </row>
    <row r="17" spans="2:8" ht="39" x14ac:dyDescent="0.25">
      <c r="B17" s="25" t="s">
        <v>75</v>
      </c>
      <c r="C17" s="25" t="s">
        <v>149</v>
      </c>
      <c r="D17" s="26">
        <v>41322.842361111114</v>
      </c>
      <c r="E17" s="25" t="s">
        <v>82</v>
      </c>
      <c r="F17" s="26">
        <v>41322.945833333331</v>
      </c>
      <c r="G17" s="25" t="s">
        <v>150</v>
      </c>
      <c r="H17" s="68" t="s">
        <v>148</v>
      </c>
    </row>
    <row r="18" spans="2:8" x14ac:dyDescent="0.25">
      <c r="B18" s="25"/>
      <c r="C18" s="25"/>
      <c r="D18" s="25"/>
      <c r="E18" s="25"/>
      <c r="F18" s="25"/>
      <c r="G18" s="25"/>
      <c r="H18" s="25"/>
    </row>
    <row r="19" spans="2:8" x14ac:dyDescent="0.25">
      <c r="B19" s="16"/>
      <c r="C19" s="16"/>
      <c r="D19" s="16"/>
      <c r="E19" s="16"/>
      <c r="F19" s="16"/>
      <c r="G19" s="16"/>
      <c r="H19" s="16"/>
    </row>
    <row r="20" spans="2:8" x14ac:dyDescent="0.25">
      <c r="B20" s="16"/>
      <c r="C20" s="16"/>
      <c r="D20" s="16"/>
      <c r="E20" s="16"/>
      <c r="F20" s="16"/>
      <c r="G20" s="16"/>
      <c r="H20" s="16"/>
    </row>
    <row r="21" spans="2:8" x14ac:dyDescent="0.25">
      <c r="B21" s="16"/>
      <c r="C21" s="16"/>
      <c r="D21" s="16"/>
      <c r="E21" s="16"/>
      <c r="F21" s="16"/>
      <c r="G21" s="16"/>
      <c r="H21" s="16"/>
    </row>
    <row r="22" spans="2:8" x14ac:dyDescent="0.25">
      <c r="B22" s="16"/>
      <c r="C22" s="16"/>
      <c r="D22" s="16"/>
      <c r="E22" s="16"/>
      <c r="F22" s="16"/>
      <c r="G22" s="16"/>
      <c r="H22" s="16"/>
    </row>
    <row r="23" spans="2:8" x14ac:dyDescent="0.25">
      <c r="B23" s="16"/>
      <c r="C23" s="16"/>
      <c r="D23" s="16"/>
      <c r="E23" s="16"/>
      <c r="F23" s="16"/>
      <c r="G23" s="16"/>
      <c r="H23" s="16"/>
    </row>
    <row r="24" spans="2:8" x14ac:dyDescent="0.25">
      <c r="B24" s="16"/>
      <c r="C24" s="16"/>
      <c r="D24" s="16"/>
      <c r="E24" s="16"/>
      <c r="F24" s="16"/>
      <c r="G24" s="16"/>
      <c r="H24" s="16"/>
    </row>
    <row r="25" spans="2:8" x14ac:dyDescent="0.25">
      <c r="B25" s="16"/>
      <c r="C25" s="16"/>
      <c r="D25" s="16"/>
      <c r="E25" s="16"/>
      <c r="F25" s="16"/>
      <c r="G25" s="16"/>
      <c r="H25" s="16"/>
    </row>
    <row r="26" spans="2:8" x14ac:dyDescent="0.25">
      <c r="B26" s="16"/>
      <c r="C26" s="16"/>
      <c r="D26" s="16"/>
      <c r="E26" s="16"/>
      <c r="F26" s="16"/>
      <c r="G26" s="16"/>
      <c r="H26" s="16"/>
    </row>
    <row r="27" spans="2:8" x14ac:dyDescent="0.25">
      <c r="B27" s="16"/>
      <c r="C27" s="16"/>
      <c r="D27" s="16"/>
      <c r="E27" s="16"/>
      <c r="F27" s="16"/>
      <c r="G27" s="16"/>
      <c r="H27" s="16"/>
    </row>
    <row r="28" spans="2:8" x14ac:dyDescent="0.25">
      <c r="B28" s="16"/>
      <c r="C28" s="16"/>
      <c r="D28" s="16"/>
      <c r="E28" s="16"/>
      <c r="F28" s="16"/>
      <c r="G28" s="16"/>
      <c r="H28" s="16"/>
    </row>
    <row r="29" spans="2:8" x14ac:dyDescent="0.25">
      <c r="B29" s="16"/>
      <c r="C29" s="16"/>
      <c r="D29" s="16"/>
      <c r="E29" s="16"/>
      <c r="F29" s="16"/>
      <c r="G29" s="16"/>
      <c r="H29" s="16"/>
    </row>
    <row r="30" spans="2:8" x14ac:dyDescent="0.25">
      <c r="B30" s="16"/>
      <c r="C30" s="16"/>
      <c r="D30" s="16"/>
      <c r="E30" s="16"/>
      <c r="F30" s="16"/>
      <c r="G30" s="16"/>
      <c r="H30" s="16"/>
    </row>
  </sheetData>
  <mergeCells count="11">
    <mergeCell ref="B4:H4"/>
    <mergeCell ref="B10:B11"/>
    <mergeCell ref="C10:C11"/>
    <mergeCell ref="D10:D11"/>
    <mergeCell ref="E10:E11"/>
    <mergeCell ref="G10:G11"/>
    <mergeCell ref="H10:H11"/>
    <mergeCell ref="F10:F11"/>
    <mergeCell ref="C6:E6"/>
    <mergeCell ref="C7:E7"/>
    <mergeCell ref="C8:E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3"/>
  <sheetViews>
    <sheetView zoomScale="85" zoomScaleNormal="85" workbookViewId="0">
      <selection activeCell="E9" sqref="E9"/>
    </sheetView>
  </sheetViews>
  <sheetFormatPr baseColWidth="10" defaultRowHeight="15" x14ac:dyDescent="0.25"/>
  <cols>
    <col min="2" max="2" width="27.140625" bestFit="1" customWidth="1"/>
    <col min="3" max="3" width="42.7109375" bestFit="1" customWidth="1"/>
  </cols>
  <sheetData>
    <row r="3" spans="2:13" ht="15.75" x14ac:dyDescent="0.25">
      <c r="B3" s="53" t="s">
        <v>115</v>
      </c>
    </row>
    <row r="4" spans="2:13" x14ac:dyDescent="0.25">
      <c r="C4" s="29"/>
      <c r="D4" s="56" t="s">
        <v>119</v>
      </c>
      <c r="E4" s="56" t="s">
        <v>120</v>
      </c>
      <c r="F4" s="56" t="s">
        <v>121</v>
      </c>
      <c r="G4" s="56" t="s">
        <v>75</v>
      </c>
      <c r="H4" s="56" t="s">
        <v>157</v>
      </c>
      <c r="I4" s="56" t="s">
        <v>30</v>
      </c>
      <c r="J4" s="29"/>
    </row>
    <row r="5" spans="2:13" ht="15.75" x14ac:dyDescent="0.25">
      <c r="B5" s="28" t="s">
        <v>116</v>
      </c>
      <c r="C5" s="29"/>
      <c r="D5" s="29"/>
      <c r="E5" s="29"/>
      <c r="F5" s="29"/>
      <c r="G5" s="29"/>
      <c r="H5" s="29"/>
      <c r="I5" s="29"/>
      <c r="J5" s="29"/>
    </row>
    <row r="6" spans="2:13" x14ac:dyDescent="0.25">
      <c r="B6" t="s">
        <v>151</v>
      </c>
      <c r="C6" s="56" t="s">
        <v>117</v>
      </c>
      <c r="D6" s="24">
        <v>0</v>
      </c>
      <c r="E6" s="86">
        <v>253</v>
      </c>
      <c r="F6" s="24">
        <v>321</v>
      </c>
      <c r="G6" s="24">
        <v>241</v>
      </c>
      <c r="H6" s="24">
        <v>221</v>
      </c>
      <c r="I6" s="24">
        <f>SUM(D6:H6)</f>
        <v>1036</v>
      </c>
      <c r="J6" s="29"/>
    </row>
    <row r="7" spans="2:13" x14ac:dyDescent="0.25">
      <c r="C7" s="56" t="s">
        <v>118</v>
      </c>
      <c r="D7" s="24">
        <v>0</v>
      </c>
      <c r="E7" s="86">
        <v>298</v>
      </c>
      <c r="F7" s="24">
        <v>566</v>
      </c>
      <c r="G7" s="24">
        <v>807</v>
      </c>
      <c r="H7" s="24">
        <v>1028</v>
      </c>
      <c r="I7" s="24">
        <f>SUM(D7:H7)</f>
        <v>2699</v>
      </c>
      <c r="J7" s="29"/>
    </row>
    <row r="8" spans="2:13" x14ac:dyDescent="0.25">
      <c r="C8" s="29"/>
      <c r="D8" s="29"/>
      <c r="E8" s="29"/>
      <c r="F8" s="29"/>
      <c r="G8" s="29"/>
      <c r="H8" s="29"/>
      <c r="I8" s="29"/>
      <c r="J8" s="29"/>
    </row>
    <row r="9" spans="2:13" x14ac:dyDescent="0.25">
      <c r="C9" s="55" t="s">
        <v>123</v>
      </c>
      <c r="D9" s="24">
        <v>0</v>
      </c>
      <c r="E9" s="29"/>
      <c r="F9" s="29"/>
      <c r="G9" s="29"/>
      <c r="H9" s="29"/>
      <c r="I9" s="29"/>
      <c r="J9" s="29"/>
    </row>
    <row r="10" spans="2:13" ht="43.5" x14ac:dyDescent="0.25">
      <c r="C10" s="55" t="s">
        <v>122</v>
      </c>
      <c r="D10" s="95">
        <f>I6/I7</f>
        <v>0.38384586884031124</v>
      </c>
      <c r="E10" s="29"/>
      <c r="F10" s="29"/>
      <c r="G10" s="29"/>
      <c r="H10" s="29"/>
      <c r="I10" s="29"/>
      <c r="J10" s="28">
        <v>145.75</v>
      </c>
      <c r="K10">
        <f>J10*70/100</f>
        <v>102.02500000000001</v>
      </c>
      <c r="L10">
        <f>-1*(K10-J10)</f>
        <v>43.724999999999994</v>
      </c>
      <c r="M10">
        <f>L10+J10</f>
        <v>189.47499999999999</v>
      </c>
    </row>
    <row r="11" spans="2:13" x14ac:dyDescent="0.25">
      <c r="C11" s="29"/>
      <c r="D11" s="29"/>
      <c r="E11" s="29"/>
      <c r="F11" s="29"/>
      <c r="G11" s="29"/>
      <c r="H11" s="29"/>
      <c r="I11" s="29"/>
      <c r="J11" s="29"/>
    </row>
    <row r="12" spans="2:13" x14ac:dyDescent="0.25">
      <c r="D12" s="31"/>
      <c r="E12" s="31"/>
      <c r="F12" s="31"/>
      <c r="G12" s="31"/>
      <c r="H12" s="31"/>
      <c r="I12" s="31"/>
    </row>
    <row r="23" ht="14.25" customHeight="1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3"/>
  <sheetViews>
    <sheetView zoomScale="70" zoomScaleNormal="70" workbookViewId="0">
      <selection activeCell="C32" sqref="C32"/>
    </sheetView>
  </sheetViews>
  <sheetFormatPr baseColWidth="10" defaultRowHeight="15" x14ac:dyDescent="0.25"/>
  <cols>
    <col min="2" max="2" width="27.140625" bestFit="1" customWidth="1"/>
    <col min="3" max="3" width="48.28515625" bestFit="1" customWidth="1"/>
    <col min="4" max="4" width="14.28515625" bestFit="1" customWidth="1"/>
    <col min="5" max="7" width="14.5703125" bestFit="1" customWidth="1"/>
    <col min="8" max="8" width="14.5703125" customWidth="1"/>
  </cols>
  <sheetData>
    <row r="3" spans="2:11" ht="15.75" x14ac:dyDescent="0.25">
      <c r="B3" s="53" t="s">
        <v>115</v>
      </c>
    </row>
    <row r="4" spans="2:11" x14ac:dyDescent="0.25">
      <c r="C4" s="29"/>
      <c r="D4" s="56" t="s">
        <v>119</v>
      </c>
      <c r="E4" s="56" t="s">
        <v>120</v>
      </c>
      <c r="F4" s="56" t="s">
        <v>121</v>
      </c>
      <c r="G4" s="56" t="s">
        <v>75</v>
      </c>
      <c r="H4" s="56" t="s">
        <v>157</v>
      </c>
      <c r="I4" s="56" t="s">
        <v>30</v>
      </c>
      <c r="J4" s="29"/>
    </row>
    <row r="5" spans="2:11" ht="15.75" x14ac:dyDescent="0.25">
      <c r="B5" s="28" t="s">
        <v>131</v>
      </c>
      <c r="C5" s="29"/>
      <c r="D5" s="29"/>
      <c r="E5" s="29"/>
      <c r="F5" s="29"/>
      <c r="G5" s="29"/>
      <c r="H5" s="29"/>
      <c r="I5" s="29"/>
      <c r="J5" s="29"/>
    </row>
    <row r="6" spans="2:11" ht="15.75" x14ac:dyDescent="0.25">
      <c r="C6" s="28" t="s">
        <v>132</v>
      </c>
      <c r="D6" s="24">
        <v>0</v>
      </c>
      <c r="E6" s="86">
        <v>384</v>
      </c>
      <c r="F6" s="24">
        <v>509</v>
      </c>
      <c r="G6" s="24">
        <v>598</v>
      </c>
      <c r="H6" s="24">
        <v>748</v>
      </c>
      <c r="I6" s="24">
        <f>SUM(D6:H6)</f>
        <v>2239</v>
      </c>
      <c r="J6" s="29"/>
    </row>
    <row r="7" spans="2:11" ht="15.75" x14ac:dyDescent="0.25">
      <c r="C7" s="28" t="s">
        <v>133</v>
      </c>
      <c r="D7" s="24">
        <v>0</v>
      </c>
      <c r="E7" s="86">
        <v>298</v>
      </c>
      <c r="F7" s="24">
        <v>566</v>
      </c>
      <c r="G7" s="24">
        <v>807</v>
      </c>
      <c r="H7" s="24">
        <v>1028</v>
      </c>
      <c r="I7" s="24">
        <f>SUM(D7:H7)</f>
        <v>2699</v>
      </c>
      <c r="J7" s="29"/>
    </row>
    <row r="8" spans="2:11" x14ac:dyDescent="0.25">
      <c r="C8" s="29"/>
      <c r="D8" s="29"/>
      <c r="E8" s="24"/>
      <c r="F8" s="29"/>
      <c r="G8" s="29"/>
      <c r="H8" s="29"/>
      <c r="I8" s="29"/>
      <c r="J8" s="29"/>
    </row>
    <row r="9" spans="2:11" x14ac:dyDescent="0.25">
      <c r="C9" s="55" t="s">
        <v>123</v>
      </c>
      <c r="D9" s="24">
        <v>0</v>
      </c>
      <c r="E9" s="29"/>
      <c r="F9" s="29"/>
      <c r="G9" s="29"/>
      <c r="H9" s="29"/>
      <c r="I9" s="29"/>
      <c r="J9" s="29"/>
    </row>
    <row r="10" spans="2:11" ht="43.5" x14ac:dyDescent="0.25">
      <c r="C10" s="55" t="s">
        <v>140</v>
      </c>
      <c r="D10" s="94">
        <f>I6/I7</f>
        <v>0.82956650611337535</v>
      </c>
      <c r="E10" s="29"/>
      <c r="F10" s="29"/>
      <c r="G10" s="29"/>
      <c r="H10" s="29"/>
      <c r="I10" s="29"/>
      <c r="J10" s="29"/>
    </row>
    <row r="11" spans="2:11" x14ac:dyDescent="0.25">
      <c r="C11" s="29"/>
      <c r="D11" s="29"/>
      <c r="E11" s="29"/>
      <c r="F11" s="29"/>
      <c r="G11" s="29"/>
      <c r="H11" s="29"/>
      <c r="I11" s="29"/>
      <c r="J11" s="29"/>
    </row>
    <row r="12" spans="2:11" x14ac:dyDescent="0.25">
      <c r="D12" s="31"/>
      <c r="E12" s="31"/>
      <c r="F12" s="31"/>
      <c r="G12" s="31"/>
      <c r="H12" s="31"/>
      <c r="I12" s="31"/>
    </row>
    <row r="13" spans="2:11" x14ac:dyDescent="0.25">
      <c r="B13" s="80"/>
      <c r="C13" s="81"/>
      <c r="D13" s="83"/>
      <c r="E13" s="83"/>
      <c r="F13" s="83"/>
      <c r="G13" s="83"/>
      <c r="H13" s="83"/>
      <c r="I13" s="83"/>
      <c r="J13" s="80"/>
      <c r="K13" s="80"/>
    </row>
    <row r="14" spans="2:11" ht="15.75" x14ac:dyDescent="0.25">
      <c r="B14" s="82"/>
      <c r="C14" s="81"/>
      <c r="D14" s="81"/>
      <c r="E14" s="81"/>
      <c r="F14" s="81"/>
      <c r="G14" s="81"/>
      <c r="H14" s="81"/>
      <c r="I14" s="81"/>
      <c r="J14" s="80"/>
      <c r="K14" s="80"/>
    </row>
    <row r="15" spans="2:11" ht="15.75" x14ac:dyDescent="0.25">
      <c r="B15" s="80"/>
      <c r="C15" s="82"/>
      <c r="D15" s="81"/>
      <c r="E15" s="81"/>
      <c r="F15" s="81"/>
      <c r="G15" s="81"/>
      <c r="H15" s="81"/>
      <c r="I15" s="81"/>
      <c r="J15" s="80"/>
      <c r="K15" s="80"/>
    </row>
    <row r="16" spans="2:11" ht="15.75" x14ac:dyDescent="0.25">
      <c r="B16" s="80"/>
      <c r="C16" s="82"/>
      <c r="D16" s="81"/>
      <c r="E16" s="81"/>
      <c r="F16" s="81"/>
      <c r="G16" s="81"/>
      <c r="H16" s="81"/>
      <c r="I16" s="81"/>
      <c r="J16" s="80"/>
      <c r="K16" s="80"/>
    </row>
    <row r="17" spans="2:11" x14ac:dyDescent="0.25">
      <c r="B17" s="80"/>
      <c r="C17" s="81"/>
      <c r="D17" s="81"/>
      <c r="E17" s="81"/>
      <c r="F17" s="81"/>
      <c r="G17" s="81"/>
      <c r="H17" s="81"/>
      <c r="I17" s="81"/>
      <c r="J17" s="80"/>
      <c r="K17" s="80"/>
    </row>
    <row r="18" spans="2:11" x14ac:dyDescent="0.25">
      <c r="B18" s="80"/>
      <c r="C18" s="84"/>
      <c r="D18" s="81"/>
      <c r="E18" s="81"/>
      <c r="F18" s="81"/>
      <c r="G18" s="81"/>
      <c r="H18" s="81"/>
      <c r="I18" s="81"/>
      <c r="J18" s="80"/>
      <c r="K18" s="80"/>
    </row>
    <row r="19" spans="2:11" x14ac:dyDescent="0.25">
      <c r="B19" s="80"/>
      <c r="C19" s="84"/>
      <c r="D19" s="85"/>
      <c r="E19" s="81"/>
      <c r="F19" s="81"/>
      <c r="G19" s="81"/>
      <c r="H19" s="81"/>
      <c r="I19" s="81"/>
      <c r="J19" s="80"/>
      <c r="K19" s="80"/>
    </row>
    <row r="20" spans="2:11" x14ac:dyDescent="0.25">
      <c r="B20" s="80"/>
      <c r="C20" s="80"/>
      <c r="D20" s="80"/>
      <c r="E20" s="80"/>
      <c r="F20" s="80"/>
      <c r="G20" s="80"/>
      <c r="H20" s="80"/>
      <c r="I20" s="80"/>
      <c r="J20" s="80"/>
      <c r="K20" s="80"/>
    </row>
    <row r="21" spans="2:11" x14ac:dyDescent="0.25">
      <c r="B21" s="80"/>
      <c r="C21" s="80"/>
      <c r="D21" s="80"/>
      <c r="E21" s="80"/>
      <c r="F21" s="80"/>
      <c r="G21" s="80"/>
      <c r="H21" s="80"/>
      <c r="I21" s="80"/>
      <c r="J21" s="80"/>
      <c r="K21" s="80"/>
    </row>
    <row r="22" spans="2:11" x14ac:dyDescent="0.25">
      <c r="B22" s="80"/>
      <c r="C22" s="80"/>
      <c r="D22" s="80"/>
      <c r="E22" s="80"/>
      <c r="F22" s="80"/>
      <c r="G22" s="80"/>
      <c r="H22" s="80"/>
      <c r="I22" s="80"/>
      <c r="J22" s="80"/>
      <c r="K22" s="80"/>
    </row>
    <row r="23" spans="2:11" ht="14.25" customHeigh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85" zoomScaleNormal="85" workbookViewId="0">
      <selection activeCell="B17" sqref="B17"/>
    </sheetView>
  </sheetViews>
  <sheetFormatPr baseColWidth="10" defaultRowHeight="15" x14ac:dyDescent="0.25"/>
  <cols>
    <col min="1" max="1" width="58.5703125" customWidth="1"/>
  </cols>
  <sheetData>
    <row r="1" spans="1:5" ht="25.5" customHeight="1" x14ac:dyDescent="0.25">
      <c r="A1" s="87" t="s">
        <v>44</v>
      </c>
      <c r="B1" s="2"/>
      <c r="C1" s="11" t="s">
        <v>42</v>
      </c>
      <c r="D1" s="11"/>
      <c r="E1" s="11" t="s">
        <v>45</v>
      </c>
    </row>
    <row r="2" spans="1:5" ht="15.75" thickBot="1" x14ac:dyDescent="0.3">
      <c r="A2" s="2" t="s">
        <v>46</v>
      </c>
      <c r="B2" s="2"/>
      <c r="C2" s="96">
        <v>125</v>
      </c>
      <c r="D2" s="97"/>
      <c r="E2" s="97"/>
    </row>
    <row r="3" spans="1:5" ht="15.75" thickBot="1" x14ac:dyDescent="0.3">
      <c r="A3" s="2" t="s">
        <v>47</v>
      </c>
      <c r="B3" s="2"/>
      <c r="C3" s="96">
        <v>165</v>
      </c>
      <c r="D3" s="97"/>
      <c r="E3" s="96"/>
    </row>
    <row r="4" spans="1:5" ht="15.75" thickBot="1" x14ac:dyDescent="0.3">
      <c r="A4" s="2" t="s">
        <v>48</v>
      </c>
      <c r="B4" s="2"/>
      <c r="C4" s="96" t="s">
        <v>113</v>
      </c>
      <c r="D4" s="97"/>
      <c r="E4" s="96" t="s">
        <v>113</v>
      </c>
    </row>
    <row r="5" spans="1:5" ht="16.5" thickBot="1" x14ac:dyDescent="0.3">
      <c r="A5" s="2" t="s">
        <v>49</v>
      </c>
      <c r="B5" s="2"/>
      <c r="C5" s="96" t="s">
        <v>152</v>
      </c>
      <c r="D5" s="97"/>
      <c r="E5" s="96" t="s">
        <v>152</v>
      </c>
    </row>
    <row r="6" spans="1:5" ht="15.75" thickBot="1" x14ac:dyDescent="0.3">
      <c r="A6" s="2" t="s">
        <v>153</v>
      </c>
      <c r="B6" s="2"/>
      <c r="C6" s="96">
        <v>0</v>
      </c>
      <c r="D6" s="97"/>
      <c r="E6" s="96">
        <v>0</v>
      </c>
    </row>
    <row r="7" spans="1:5" ht="15.75" thickBot="1" x14ac:dyDescent="0.3">
      <c r="A7" s="2" t="s">
        <v>154</v>
      </c>
      <c r="B7" s="2"/>
      <c r="C7" s="98">
        <f>'Probe - Size'!D10</f>
        <v>0.38384586884031124</v>
      </c>
      <c r="D7" s="97"/>
      <c r="E7" s="99">
        <f>'Probe - Time'!D10</f>
        <v>0.82956650611337535</v>
      </c>
    </row>
    <row r="8" spans="1:5" ht="15.75" thickBot="1" x14ac:dyDescent="0.3">
      <c r="A8" s="2" t="s">
        <v>155</v>
      </c>
      <c r="B8" s="2"/>
      <c r="C8" s="96">
        <f>C7*C3</f>
        <v>63.334568358651353</v>
      </c>
      <c r="D8" s="97"/>
      <c r="E8" s="97"/>
    </row>
    <row r="9" spans="1:5" ht="15.75" thickBot="1" x14ac:dyDescent="0.3">
      <c r="A9" s="2" t="s">
        <v>50</v>
      </c>
      <c r="B9" s="2"/>
      <c r="C9" s="96">
        <f>C8+99</f>
        <v>162.33456835865135</v>
      </c>
      <c r="D9" s="97"/>
      <c r="E9" s="97"/>
    </row>
    <row r="10" spans="1:5" ht="15.75" thickBot="1" x14ac:dyDescent="0.3">
      <c r="A10" s="2" t="s">
        <v>51</v>
      </c>
      <c r="B10" s="2"/>
      <c r="C10" s="96">
        <v>10</v>
      </c>
      <c r="D10" s="97"/>
      <c r="E10" s="97"/>
    </row>
    <row r="11" spans="1:5" ht="15.75" thickBot="1" x14ac:dyDescent="0.3">
      <c r="A11" s="2" t="s">
        <v>156</v>
      </c>
      <c r="B11" s="2"/>
      <c r="C11" s="97"/>
      <c r="D11" s="97"/>
      <c r="E11" s="96">
        <f>E7*C3</f>
        <v>136.87847350870692</v>
      </c>
    </row>
    <row r="12" spans="1:5" ht="30.75" customHeight="1" thickBot="1" x14ac:dyDescent="0.3">
      <c r="A12" s="2" t="s">
        <v>52</v>
      </c>
      <c r="B12" s="2"/>
      <c r="C12" s="100">
        <f>C9*C15</f>
        <v>113.63419785105594</v>
      </c>
      <c r="D12" s="97"/>
      <c r="E12" s="96">
        <f>E11*E15</f>
        <v>95.81493145609484</v>
      </c>
    </row>
    <row r="13" spans="1:5" ht="15.75" thickBot="1" x14ac:dyDescent="0.3">
      <c r="A13" s="2" t="s">
        <v>53</v>
      </c>
      <c r="B13" s="2"/>
      <c r="C13" s="100">
        <f>C9+C12</f>
        <v>275.96876620970727</v>
      </c>
      <c r="D13" s="97"/>
      <c r="E13" s="96">
        <f>E11+E12</f>
        <v>232.69340496480174</v>
      </c>
    </row>
    <row r="14" spans="1:5" ht="15.75" thickBot="1" x14ac:dyDescent="0.3">
      <c r="A14" s="2" t="s">
        <v>54</v>
      </c>
      <c r="B14" s="2"/>
      <c r="C14" s="101">
        <f>C9-C12</f>
        <v>48.700370507595409</v>
      </c>
      <c r="D14" s="97"/>
      <c r="E14" s="96">
        <f>E11-E12</f>
        <v>41.063542052612078</v>
      </c>
    </row>
    <row r="15" spans="1:5" ht="15.75" thickBot="1" x14ac:dyDescent="0.3">
      <c r="A15" s="2" t="s">
        <v>55</v>
      </c>
      <c r="B15" s="2"/>
      <c r="C15" s="102">
        <v>0.7</v>
      </c>
      <c r="D15" s="97"/>
      <c r="E15" s="102">
        <v>0.7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G8" sqref="G8"/>
    </sheetView>
  </sheetViews>
  <sheetFormatPr baseColWidth="10" defaultRowHeight="15" x14ac:dyDescent="0.25"/>
  <sheetData>
    <row r="1" spans="1:6" ht="16.5" thickBot="1" x14ac:dyDescent="0.3">
      <c r="A1" s="88">
        <v>7.0000000000000007E-2</v>
      </c>
      <c r="B1" s="90" t="s">
        <v>166</v>
      </c>
      <c r="C1" s="91">
        <v>70</v>
      </c>
      <c r="D1" s="89">
        <f>(C1/E1)</f>
        <v>8.1395348837209308E-2</v>
      </c>
      <c r="E1" s="117">
        <v>860</v>
      </c>
    </row>
    <row r="2" spans="1:6" ht="16.5" thickBot="1" x14ac:dyDescent="0.3">
      <c r="A2" s="88">
        <v>0.05</v>
      </c>
      <c r="B2" s="90" t="s">
        <v>167</v>
      </c>
      <c r="C2" s="91">
        <v>50</v>
      </c>
      <c r="D2" s="89">
        <f t="shared" ref="D2:D8" si="0">(C2/E2)</f>
        <v>5.8139534883720929E-2</v>
      </c>
      <c r="E2" s="117">
        <v>860</v>
      </c>
    </row>
    <row r="3" spans="1:6" ht="16.5" thickBot="1" x14ac:dyDescent="0.3">
      <c r="A3" s="88">
        <v>0.01</v>
      </c>
      <c r="B3" s="90" t="s">
        <v>167</v>
      </c>
      <c r="C3" s="91">
        <v>14</v>
      </c>
      <c r="D3" s="89">
        <f t="shared" si="0"/>
        <v>1.627906976744186E-2</v>
      </c>
      <c r="E3" s="117">
        <v>860</v>
      </c>
    </row>
    <row r="4" spans="1:6" ht="16.5" thickBot="1" x14ac:dyDescent="0.3">
      <c r="A4" s="88">
        <v>0.56999999999999995</v>
      </c>
      <c r="B4" s="90" t="s">
        <v>168</v>
      </c>
      <c r="C4" s="91">
        <v>459</v>
      </c>
      <c r="D4" s="89">
        <f t="shared" si="0"/>
        <v>0.53372093023255818</v>
      </c>
      <c r="E4" s="117">
        <v>860</v>
      </c>
    </row>
    <row r="5" spans="1:6" ht="16.5" thickBot="1" x14ac:dyDescent="0.3">
      <c r="A5" s="88">
        <v>0.02</v>
      </c>
      <c r="B5" s="90" t="s">
        <v>169</v>
      </c>
      <c r="C5" s="91">
        <v>20</v>
      </c>
      <c r="D5" s="89">
        <f t="shared" si="0"/>
        <v>2.3255813953488372E-2</v>
      </c>
      <c r="E5" s="117">
        <v>860</v>
      </c>
    </row>
    <row r="6" spans="1:6" ht="16.5" thickBot="1" x14ac:dyDescent="0.3">
      <c r="A6" s="88">
        <v>0.13</v>
      </c>
      <c r="B6" s="103" t="s">
        <v>170</v>
      </c>
      <c r="C6" s="91">
        <v>0</v>
      </c>
      <c r="D6" s="89">
        <f t="shared" si="0"/>
        <v>0</v>
      </c>
      <c r="E6" s="117">
        <v>860</v>
      </c>
    </row>
    <row r="7" spans="1:6" ht="16.5" thickBot="1" x14ac:dyDescent="0.3">
      <c r="A7" s="89">
        <v>0.15</v>
      </c>
      <c r="B7" s="90" t="s">
        <v>171</v>
      </c>
      <c r="C7" s="91">
        <v>107</v>
      </c>
      <c r="D7" s="89">
        <f t="shared" si="0"/>
        <v>0.12441860465116279</v>
      </c>
      <c r="E7" s="117">
        <v>860</v>
      </c>
    </row>
    <row r="8" spans="1:6" ht="16.5" thickBot="1" x14ac:dyDescent="0.3">
      <c r="C8" s="92">
        <v>140</v>
      </c>
      <c r="D8" s="89">
        <f t="shared" si="0"/>
        <v>0.16279069767441862</v>
      </c>
      <c r="E8" s="117">
        <v>860</v>
      </c>
    </row>
    <row r="9" spans="1:6" ht="16.5" thickBot="1" x14ac:dyDescent="0.3">
      <c r="E9" s="93"/>
      <c r="F9" s="10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B2" zoomScale="85" zoomScaleNormal="85" workbookViewId="0">
      <selection activeCell="B2" sqref="B2:B18"/>
    </sheetView>
  </sheetViews>
  <sheetFormatPr baseColWidth="10" defaultRowHeight="15" x14ac:dyDescent="0.25"/>
  <cols>
    <col min="1" max="1" width="55.5703125" customWidth="1"/>
    <col min="3" max="3" width="11.42578125" customWidth="1"/>
    <col min="5" max="5" width="11.42578125" customWidth="1"/>
  </cols>
  <sheetData>
    <row r="1" spans="1:10" ht="15.75" x14ac:dyDescent="0.25">
      <c r="A1" s="104" t="s">
        <v>0</v>
      </c>
      <c r="B1" s="105" t="s">
        <v>5</v>
      </c>
      <c r="C1" s="134"/>
      <c r="D1" s="134"/>
      <c r="E1" s="134"/>
      <c r="F1" s="135" t="s">
        <v>6</v>
      </c>
      <c r="G1" s="135"/>
      <c r="H1" s="134"/>
      <c r="I1" s="134"/>
      <c r="J1" s="105" t="s">
        <v>7</v>
      </c>
    </row>
    <row r="2" spans="1:10" ht="16.5" thickBot="1" x14ac:dyDescent="0.3">
      <c r="A2" s="106" t="s">
        <v>1</v>
      </c>
      <c r="B2" s="107">
        <f>B26/B3</f>
        <v>1.8037174262072373</v>
      </c>
      <c r="C2" s="134"/>
      <c r="D2" s="134"/>
      <c r="E2" s="134"/>
      <c r="F2" s="136">
        <f>E26/F4</f>
        <v>3.7714285714285714</v>
      </c>
      <c r="G2" s="136"/>
      <c r="H2" s="134"/>
      <c r="I2" s="134"/>
      <c r="J2" s="107"/>
    </row>
    <row r="3" spans="1:10" ht="16.5" thickBot="1" x14ac:dyDescent="0.3">
      <c r="A3" s="106" t="s">
        <v>2</v>
      </c>
      <c r="B3" s="108">
        <v>90</v>
      </c>
      <c r="C3" s="134"/>
      <c r="D3" s="134"/>
      <c r="E3" s="134"/>
      <c r="F3" s="137"/>
      <c r="G3" s="137"/>
      <c r="H3" s="134"/>
      <c r="I3" s="134"/>
      <c r="J3" s="109"/>
    </row>
    <row r="4" spans="1:10" ht="16.5" thickBot="1" x14ac:dyDescent="0.3">
      <c r="A4" s="106" t="s">
        <v>3</v>
      </c>
      <c r="B4" s="108"/>
      <c r="C4" s="134"/>
      <c r="D4" s="134"/>
      <c r="E4" s="134"/>
      <c r="F4" s="136">
        <v>70</v>
      </c>
      <c r="G4" s="136"/>
      <c r="H4" s="134"/>
      <c r="I4" s="134"/>
      <c r="J4" s="110"/>
    </row>
    <row r="5" spans="1:10" ht="16.5" thickBot="1" x14ac:dyDescent="0.3">
      <c r="A5" s="106" t="s">
        <v>4</v>
      </c>
      <c r="B5" s="107"/>
      <c r="C5" s="134"/>
      <c r="D5" s="134"/>
      <c r="E5" s="134"/>
      <c r="F5" s="137"/>
      <c r="G5" s="137"/>
      <c r="H5" s="134"/>
      <c r="I5" s="134"/>
      <c r="J5" s="107"/>
    </row>
    <row r="6" spans="1:10" ht="15.75" x14ac:dyDescent="0.25">
      <c r="A6" s="107"/>
      <c r="B6" s="107"/>
      <c r="C6" s="134"/>
      <c r="D6" s="134"/>
      <c r="E6" s="134"/>
      <c r="F6" s="134"/>
      <c r="G6" s="134"/>
      <c r="H6" s="134"/>
      <c r="I6" s="134"/>
      <c r="J6" s="111" t="s">
        <v>8</v>
      </c>
    </row>
    <row r="7" spans="1:10" ht="16.5" thickBot="1" x14ac:dyDescent="0.3">
      <c r="A7" s="106" t="s">
        <v>158</v>
      </c>
      <c r="B7" s="110">
        <v>0</v>
      </c>
      <c r="C7" s="134"/>
      <c r="D7" s="134"/>
      <c r="E7" s="134"/>
      <c r="F7" s="136">
        <v>0</v>
      </c>
      <c r="G7" s="136"/>
      <c r="H7" s="134"/>
      <c r="I7" s="134"/>
      <c r="J7" s="112">
        <v>0.12033000000000001</v>
      </c>
    </row>
    <row r="8" spans="1:10" ht="16.5" thickBot="1" x14ac:dyDescent="0.3">
      <c r="A8" s="106" t="s">
        <v>9</v>
      </c>
      <c r="B8" s="113">
        <v>0</v>
      </c>
      <c r="C8" s="134"/>
      <c r="D8" s="134"/>
      <c r="E8" s="134"/>
      <c r="F8" s="138" t="s">
        <v>159</v>
      </c>
      <c r="G8" s="138"/>
      <c r="H8" s="134"/>
      <c r="I8" s="134"/>
      <c r="J8" s="107" t="s">
        <v>159</v>
      </c>
    </row>
    <row r="9" spans="1:10" ht="16.5" thickBot="1" x14ac:dyDescent="0.3">
      <c r="A9" s="114" t="s">
        <v>160</v>
      </c>
      <c r="B9" s="109">
        <v>0</v>
      </c>
      <c r="C9" s="134"/>
      <c r="D9" s="134"/>
      <c r="E9" s="134"/>
      <c r="F9" s="138">
        <v>0</v>
      </c>
      <c r="G9" s="138"/>
      <c r="H9" s="134"/>
      <c r="I9" s="134"/>
      <c r="J9" s="109">
        <v>0</v>
      </c>
    </row>
    <row r="10" spans="1:10" ht="16.5" thickBot="1" x14ac:dyDescent="0.3">
      <c r="A10" s="114" t="s">
        <v>161</v>
      </c>
      <c r="B10" s="107">
        <v>0</v>
      </c>
      <c r="C10" s="134"/>
      <c r="D10" s="134"/>
      <c r="E10" s="134"/>
      <c r="F10" s="138">
        <v>0</v>
      </c>
      <c r="G10" s="138"/>
      <c r="H10" s="134"/>
      <c r="I10" s="134"/>
      <c r="J10" s="107">
        <v>0</v>
      </c>
    </row>
    <row r="11" spans="1:10" ht="16.5" thickBot="1" x14ac:dyDescent="0.3">
      <c r="A11" s="114" t="s">
        <v>162</v>
      </c>
      <c r="B11" s="109">
        <v>0</v>
      </c>
      <c r="C11" s="134"/>
      <c r="D11" s="134"/>
      <c r="E11" s="134"/>
      <c r="F11" s="138">
        <v>0</v>
      </c>
      <c r="G11" s="138"/>
      <c r="H11" s="134"/>
      <c r="I11" s="134"/>
      <c r="J11" s="109">
        <v>0</v>
      </c>
    </row>
    <row r="12" spans="1:10" ht="15.75" x14ac:dyDescent="0.25">
      <c r="A12" s="115"/>
      <c r="B12" s="107"/>
      <c r="C12" s="134"/>
      <c r="D12" s="134"/>
      <c r="E12" s="134"/>
      <c r="F12" s="137"/>
      <c r="G12" s="137"/>
      <c r="H12" s="134"/>
      <c r="I12" s="134"/>
      <c r="J12" s="107"/>
    </row>
    <row r="13" spans="1:10" ht="15.75" x14ac:dyDescent="0.25">
      <c r="A13" s="104" t="s">
        <v>10</v>
      </c>
      <c r="B13" s="105" t="s">
        <v>5</v>
      </c>
      <c r="C13" s="134"/>
      <c r="D13" s="134"/>
      <c r="E13" s="134"/>
      <c r="F13" s="135" t="s">
        <v>6</v>
      </c>
      <c r="G13" s="135"/>
      <c r="H13" s="134"/>
      <c r="I13" s="134"/>
      <c r="J13" s="105" t="s">
        <v>7</v>
      </c>
    </row>
    <row r="14" spans="1:10" ht="16.5" thickBot="1" x14ac:dyDescent="0.3">
      <c r="A14" s="106" t="s">
        <v>11</v>
      </c>
      <c r="B14" s="107">
        <v>0</v>
      </c>
      <c r="C14" s="134"/>
      <c r="D14" s="134"/>
      <c r="E14" s="134"/>
      <c r="F14" s="136">
        <v>0</v>
      </c>
      <c r="G14" s="136"/>
      <c r="H14" s="134"/>
      <c r="I14" s="134"/>
      <c r="J14" s="107"/>
    </row>
    <row r="15" spans="1:10" ht="15.75" x14ac:dyDescent="0.25">
      <c r="A15" s="107"/>
      <c r="B15" s="111" t="s">
        <v>19</v>
      </c>
      <c r="C15" s="134"/>
      <c r="D15" s="134"/>
      <c r="E15" s="134"/>
      <c r="F15" s="139" t="s">
        <v>19</v>
      </c>
      <c r="G15" s="139"/>
      <c r="H15" s="134"/>
      <c r="I15" s="134"/>
      <c r="J15" s="107"/>
    </row>
    <row r="16" spans="1:10" ht="16.5" thickBot="1" x14ac:dyDescent="0.3">
      <c r="A16" s="106" t="s">
        <v>12</v>
      </c>
      <c r="B16" s="110">
        <v>0</v>
      </c>
      <c r="C16" s="134"/>
      <c r="D16" s="134"/>
      <c r="E16" s="134"/>
      <c r="F16" s="136">
        <v>0</v>
      </c>
      <c r="G16" s="136"/>
      <c r="H16" s="134"/>
      <c r="I16" s="134"/>
      <c r="J16" s="107"/>
    </row>
    <row r="17" spans="1:10" ht="15.75" x14ac:dyDescent="0.25">
      <c r="A17" s="107"/>
      <c r="B17" s="116" t="s">
        <v>20</v>
      </c>
      <c r="C17" s="134"/>
      <c r="D17" s="134"/>
      <c r="E17" s="134"/>
      <c r="F17" s="139" t="s">
        <v>21</v>
      </c>
      <c r="G17" s="139"/>
      <c r="H17" s="134"/>
      <c r="I17" s="134"/>
      <c r="J17" s="107"/>
    </row>
    <row r="18" spans="1:10" ht="16.5" thickBot="1" x14ac:dyDescent="0.3">
      <c r="A18" s="106" t="s">
        <v>13</v>
      </c>
      <c r="B18" s="107">
        <v>0</v>
      </c>
      <c r="C18" s="134"/>
      <c r="D18" s="134"/>
      <c r="E18" s="134"/>
      <c r="F18" s="136">
        <v>0</v>
      </c>
      <c r="G18" s="136"/>
      <c r="H18" s="134"/>
      <c r="I18" s="134"/>
      <c r="J18" s="107"/>
    </row>
    <row r="19" spans="1:10" ht="15.75" x14ac:dyDescent="0.25">
      <c r="A19" s="107"/>
      <c r="B19" s="111" t="s">
        <v>20</v>
      </c>
      <c r="C19" s="134"/>
      <c r="D19" s="134"/>
      <c r="E19" s="134"/>
      <c r="F19" s="139" t="s">
        <v>21</v>
      </c>
      <c r="G19" s="139"/>
      <c r="H19" s="134"/>
      <c r="I19" s="134"/>
      <c r="J19" s="107"/>
    </row>
    <row r="20" spans="1:10" ht="16.5" thickBot="1" x14ac:dyDescent="0.3">
      <c r="A20" s="106" t="s">
        <v>14</v>
      </c>
      <c r="B20" s="140">
        <f>B24</f>
        <v>63.334568358651353</v>
      </c>
      <c r="C20" s="140"/>
      <c r="D20" s="107"/>
      <c r="E20" s="136">
        <f>E26-F14+F16-E22</f>
        <v>119</v>
      </c>
      <c r="F20" s="136"/>
      <c r="G20" s="134"/>
      <c r="H20" s="134"/>
      <c r="I20" s="134"/>
      <c r="J20" s="134"/>
    </row>
    <row r="21" spans="1:10" ht="15.75" x14ac:dyDescent="0.25">
      <c r="A21" s="107"/>
      <c r="B21" s="141" t="s">
        <v>163</v>
      </c>
      <c r="C21" s="141"/>
      <c r="D21" s="107"/>
      <c r="E21" s="141" t="s">
        <v>164</v>
      </c>
      <c r="F21" s="141"/>
      <c r="G21" s="134"/>
      <c r="H21" s="134"/>
      <c r="I21" s="134"/>
      <c r="J21" s="134"/>
    </row>
    <row r="22" spans="1:10" ht="16.5" thickBot="1" x14ac:dyDescent="0.3">
      <c r="A22" s="106" t="s">
        <v>15</v>
      </c>
      <c r="B22" s="136">
        <v>99</v>
      </c>
      <c r="C22" s="136"/>
      <c r="D22" s="107"/>
      <c r="E22" s="136">
        <v>145</v>
      </c>
      <c r="F22" s="136"/>
      <c r="G22" s="134"/>
      <c r="H22" s="134"/>
      <c r="I22" s="136">
        <v>29</v>
      </c>
      <c r="J22" s="136"/>
    </row>
    <row r="23" spans="1:10" ht="15.75" x14ac:dyDescent="0.25">
      <c r="A23" s="107"/>
      <c r="B23" s="141" t="s">
        <v>20</v>
      </c>
      <c r="C23" s="141"/>
      <c r="D23" s="107"/>
      <c r="E23" s="141" t="s">
        <v>21</v>
      </c>
      <c r="F23" s="141"/>
      <c r="G23" s="134"/>
      <c r="H23" s="134"/>
      <c r="I23" s="137"/>
      <c r="J23" s="137"/>
    </row>
    <row r="24" spans="1:10" ht="16.5" thickBot="1" x14ac:dyDescent="0.3">
      <c r="A24" s="106" t="s">
        <v>16</v>
      </c>
      <c r="B24" s="140">
        <f>B26-B22</f>
        <v>63.334568358651353</v>
      </c>
      <c r="C24" s="140"/>
      <c r="D24" s="107"/>
      <c r="E24" s="136">
        <v>46</v>
      </c>
      <c r="F24" s="136"/>
      <c r="G24" s="134"/>
      <c r="H24" s="134"/>
      <c r="I24" s="136">
        <v>903</v>
      </c>
      <c r="J24" s="136"/>
    </row>
    <row r="25" spans="1:10" ht="15.75" x14ac:dyDescent="0.25">
      <c r="A25" s="107"/>
      <c r="B25" s="141" t="s">
        <v>22</v>
      </c>
      <c r="C25" s="141"/>
      <c r="D25" s="107"/>
      <c r="E25" s="141" t="s">
        <v>23</v>
      </c>
      <c r="F25" s="141"/>
      <c r="G25" s="134"/>
      <c r="H25" s="134"/>
      <c r="I25" s="137"/>
      <c r="J25" s="137"/>
    </row>
    <row r="26" spans="1:10" ht="16.5" thickBot="1" x14ac:dyDescent="0.3">
      <c r="A26" s="106" t="s">
        <v>17</v>
      </c>
      <c r="B26" s="140">
        <f>'PROBE Calculation Worksheet '!C9</f>
        <v>162.33456835865135</v>
      </c>
      <c r="C26" s="140"/>
      <c r="D26" s="107"/>
      <c r="E26" s="136">
        <v>264</v>
      </c>
      <c r="F26" s="136"/>
      <c r="G26" s="134"/>
      <c r="H26" s="134"/>
      <c r="I26" s="136">
        <v>1028</v>
      </c>
      <c r="J26" s="136"/>
    </row>
    <row r="27" spans="1:10" ht="15.75" x14ac:dyDescent="0.25">
      <c r="A27" s="115"/>
      <c r="B27" s="141" t="s">
        <v>165</v>
      </c>
      <c r="C27" s="141"/>
      <c r="D27" s="107"/>
      <c r="E27" s="141" t="s">
        <v>19</v>
      </c>
      <c r="F27" s="141"/>
      <c r="G27" s="134"/>
      <c r="H27" s="134"/>
      <c r="I27" s="137"/>
      <c r="J27" s="137"/>
    </row>
    <row r="28" spans="1:10" ht="16.5" thickBot="1" x14ac:dyDescent="0.3">
      <c r="A28" s="106" t="s">
        <v>18</v>
      </c>
      <c r="B28" s="136">
        <v>2</v>
      </c>
      <c r="C28" s="136"/>
      <c r="D28" s="107"/>
      <c r="E28" s="134">
        <v>15</v>
      </c>
      <c r="F28" s="134"/>
      <c r="G28" s="134"/>
      <c r="H28" s="134"/>
      <c r="I28" s="134">
        <v>17</v>
      </c>
      <c r="J28" s="134"/>
    </row>
  </sheetData>
  <mergeCells count="93">
    <mergeCell ref="B27:C27"/>
    <mergeCell ref="E27:F27"/>
    <mergeCell ref="G27:H27"/>
    <mergeCell ref="I27:J27"/>
    <mergeCell ref="B28:C28"/>
    <mergeCell ref="E28:F28"/>
    <mergeCell ref="G28:H28"/>
    <mergeCell ref="I28:J28"/>
    <mergeCell ref="B25:C25"/>
    <mergeCell ref="E25:F25"/>
    <mergeCell ref="G25:H25"/>
    <mergeCell ref="I25:J25"/>
    <mergeCell ref="B26:C26"/>
    <mergeCell ref="E26:F26"/>
    <mergeCell ref="G26:H26"/>
    <mergeCell ref="I26:J26"/>
    <mergeCell ref="B23:C23"/>
    <mergeCell ref="E23:F23"/>
    <mergeCell ref="G23:H23"/>
    <mergeCell ref="I23:J23"/>
    <mergeCell ref="B24:C24"/>
    <mergeCell ref="E24:F24"/>
    <mergeCell ref="G24:H24"/>
    <mergeCell ref="I24:J24"/>
    <mergeCell ref="B21:C21"/>
    <mergeCell ref="E21:F21"/>
    <mergeCell ref="G21:H21"/>
    <mergeCell ref="I21:J21"/>
    <mergeCell ref="B22:C22"/>
    <mergeCell ref="E22:F22"/>
    <mergeCell ref="G22:H22"/>
    <mergeCell ref="I22:J22"/>
    <mergeCell ref="C19:E19"/>
    <mergeCell ref="F19:G19"/>
    <mergeCell ref="H19:I19"/>
    <mergeCell ref="B20:C20"/>
    <mergeCell ref="E20:F20"/>
    <mergeCell ref="G20:H20"/>
    <mergeCell ref="I20:J20"/>
    <mergeCell ref="C17:E17"/>
    <mergeCell ref="F17:G17"/>
    <mergeCell ref="H17:I17"/>
    <mergeCell ref="C18:E18"/>
    <mergeCell ref="F18:G18"/>
    <mergeCell ref="H18:I18"/>
    <mergeCell ref="C15:E15"/>
    <mergeCell ref="F15:G15"/>
    <mergeCell ref="H15:I15"/>
    <mergeCell ref="C16:E16"/>
    <mergeCell ref="F16:G16"/>
    <mergeCell ref="H16:I16"/>
    <mergeCell ref="C13:E13"/>
    <mergeCell ref="F13:G13"/>
    <mergeCell ref="H13:I13"/>
    <mergeCell ref="C14:E14"/>
    <mergeCell ref="F14:G14"/>
    <mergeCell ref="H14:I14"/>
    <mergeCell ref="C11:E11"/>
    <mergeCell ref="F11:G11"/>
    <mergeCell ref="H11:I11"/>
    <mergeCell ref="C12:E12"/>
    <mergeCell ref="F12:G12"/>
    <mergeCell ref="H12:I12"/>
    <mergeCell ref="C9:E9"/>
    <mergeCell ref="F9:G9"/>
    <mergeCell ref="H9:I9"/>
    <mergeCell ref="C10:E10"/>
    <mergeCell ref="F10:G10"/>
    <mergeCell ref="H10:I10"/>
    <mergeCell ref="C7:E7"/>
    <mergeCell ref="F7:G7"/>
    <mergeCell ref="H7:I7"/>
    <mergeCell ref="C8:E8"/>
    <mergeCell ref="F8:G8"/>
    <mergeCell ref="H8:I8"/>
    <mergeCell ref="C5:E5"/>
    <mergeCell ref="F5:G5"/>
    <mergeCell ref="H5:I5"/>
    <mergeCell ref="C6:E6"/>
    <mergeCell ref="F6:G6"/>
    <mergeCell ref="H6:I6"/>
    <mergeCell ref="C3:E3"/>
    <mergeCell ref="F3:G3"/>
    <mergeCell ref="H3:I3"/>
    <mergeCell ref="C4:E4"/>
    <mergeCell ref="F4:G4"/>
    <mergeCell ref="H4:I4"/>
    <mergeCell ref="C1:E1"/>
    <mergeCell ref="F1:G1"/>
    <mergeCell ref="H1:I1"/>
    <mergeCell ref="C2:E2"/>
    <mergeCell ref="F2:G2"/>
    <mergeCell ref="H2:I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F11" sqref="F11"/>
    </sheetView>
  </sheetViews>
  <sheetFormatPr baseColWidth="10" defaultRowHeight="15" x14ac:dyDescent="0.25"/>
  <cols>
    <col min="1" max="1" width="28.5703125" customWidth="1"/>
  </cols>
  <sheetData>
    <row r="1" spans="1:4" x14ac:dyDescent="0.25">
      <c r="A1" s="145"/>
      <c r="B1" s="145" t="s">
        <v>185</v>
      </c>
      <c r="C1" s="145" t="s">
        <v>6</v>
      </c>
      <c r="D1" s="145" t="s">
        <v>186</v>
      </c>
    </row>
    <row r="2" spans="1:4" x14ac:dyDescent="0.25">
      <c r="A2" s="145" t="s">
        <v>184</v>
      </c>
      <c r="B2">
        <f>B3*B4*B5*B6*B7</f>
        <v>1.0201999591920018E-2</v>
      </c>
      <c r="C2">
        <f>C3*C4*C5*C6*C7</f>
        <v>0.62794348508634212</v>
      </c>
      <c r="D2">
        <f>D3*D4*D5*D6*D7</f>
        <v>0.62794348508634212</v>
      </c>
    </row>
    <row r="3" spans="1:4" ht="15.75" x14ac:dyDescent="0.25">
      <c r="A3" s="144" t="s">
        <v>172</v>
      </c>
      <c r="B3">
        <f>B12/B14</f>
        <v>7.6923076923076927E-2</v>
      </c>
      <c r="C3">
        <f>C12/C14</f>
        <v>0.2857142857142857</v>
      </c>
      <c r="D3">
        <f>D12/D14</f>
        <v>0.2857142857142857</v>
      </c>
    </row>
    <row r="4" spans="1:4" ht="15.75" x14ac:dyDescent="0.25">
      <c r="A4" s="144" t="s">
        <v>173</v>
      </c>
      <c r="B4">
        <f>(2*B13)/B12</f>
        <v>0.5</v>
      </c>
      <c r="C4">
        <f>(2*C13)/C12</f>
        <v>2</v>
      </c>
      <c r="D4">
        <f>(2*D13)/D12</f>
        <v>2</v>
      </c>
    </row>
    <row r="5" spans="1:4" ht="15.75" x14ac:dyDescent="0.25">
      <c r="A5" s="144" t="s">
        <v>174</v>
      </c>
      <c r="B5">
        <f>(2*B15)/B14</f>
        <v>7.6923076923076927E-2</v>
      </c>
      <c r="C5">
        <f>(2*C15)/C14</f>
        <v>0.2857142857142857</v>
      </c>
      <c r="D5">
        <f>(2*D15)/D14</f>
        <v>0.2857142857142857</v>
      </c>
    </row>
    <row r="6" spans="1:4" ht="15.75" x14ac:dyDescent="0.25">
      <c r="A6" s="144" t="s">
        <v>175</v>
      </c>
      <c r="B6">
        <f>(20)/(10+B17/B16)</f>
        <v>2</v>
      </c>
      <c r="C6">
        <f>(20)/(10+C17/C16)</f>
        <v>2</v>
      </c>
      <c r="D6">
        <f>(20)/(10+D17/D16)</f>
        <v>2</v>
      </c>
    </row>
    <row r="7" spans="1:4" ht="15.75" x14ac:dyDescent="0.25">
      <c r="A7" s="144" t="s">
        <v>176</v>
      </c>
      <c r="B7">
        <f>(10)/(5+B18/B16)</f>
        <v>1.7241379310344829</v>
      </c>
      <c r="C7">
        <f>(10)/(5+C18/C16)</f>
        <v>1.9230769230769229</v>
      </c>
      <c r="D7">
        <f>(10)/(5+D18/D16)</f>
        <v>1.9230769230769229</v>
      </c>
    </row>
    <row r="8" spans="1:4" ht="15.75" x14ac:dyDescent="0.25">
      <c r="A8" s="143"/>
    </row>
    <row r="9" spans="1:4" ht="15.75" x14ac:dyDescent="0.25">
      <c r="A9" s="143"/>
    </row>
    <row r="10" spans="1:4" ht="15.75" x14ac:dyDescent="0.25">
      <c r="A10" s="143"/>
    </row>
    <row r="11" spans="1:4" ht="15.75" x14ac:dyDescent="0.25">
      <c r="A11" s="143"/>
    </row>
    <row r="12" spans="1:4" ht="15.75" x14ac:dyDescent="0.25">
      <c r="A12" s="144" t="s">
        <v>177</v>
      </c>
      <c r="B12">
        <v>4</v>
      </c>
      <c r="C12">
        <v>10</v>
      </c>
      <c r="D12">
        <v>10</v>
      </c>
    </row>
    <row r="13" spans="1:4" ht="15.75" x14ac:dyDescent="0.25">
      <c r="A13" s="144" t="s">
        <v>178</v>
      </c>
      <c r="B13">
        <v>1</v>
      </c>
      <c r="C13">
        <v>10</v>
      </c>
      <c r="D13">
        <v>10</v>
      </c>
    </row>
    <row r="14" spans="1:4" ht="15.75" x14ac:dyDescent="0.25">
      <c r="A14" s="144" t="s">
        <v>179</v>
      </c>
      <c r="B14">
        <v>52</v>
      </c>
      <c r="C14">
        <v>35</v>
      </c>
      <c r="D14">
        <v>35</v>
      </c>
    </row>
    <row r="15" spans="1:4" ht="15.75" x14ac:dyDescent="0.25">
      <c r="A15" s="144" t="s">
        <v>180</v>
      </c>
      <c r="B15">
        <v>2</v>
      </c>
      <c r="C15">
        <v>5</v>
      </c>
      <c r="D15">
        <v>5</v>
      </c>
    </row>
    <row r="16" spans="1:4" ht="15.75" x14ac:dyDescent="0.25">
      <c r="A16" s="144" t="s">
        <v>181</v>
      </c>
      <c r="B16">
        <v>5</v>
      </c>
      <c r="C16">
        <v>5</v>
      </c>
      <c r="D16">
        <v>5</v>
      </c>
    </row>
    <row r="17" spans="1:4" ht="15.75" x14ac:dyDescent="0.25">
      <c r="A17" s="144" t="s">
        <v>182</v>
      </c>
      <c r="B17">
        <v>0</v>
      </c>
      <c r="C17">
        <v>0</v>
      </c>
      <c r="D17">
        <v>0</v>
      </c>
    </row>
    <row r="18" spans="1:4" ht="15.75" x14ac:dyDescent="0.25">
      <c r="A18" s="144" t="s">
        <v>183</v>
      </c>
      <c r="B18">
        <v>4</v>
      </c>
      <c r="C18">
        <v>1</v>
      </c>
      <c r="D18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3"/>
  <sheetViews>
    <sheetView workbookViewId="0">
      <selection activeCell="E7" sqref="E7"/>
    </sheetView>
  </sheetViews>
  <sheetFormatPr baseColWidth="10" defaultRowHeight="15" x14ac:dyDescent="0.25"/>
  <cols>
    <col min="2" max="2" width="28.5703125" bestFit="1" customWidth="1"/>
    <col min="3" max="3" width="14.42578125" bestFit="1" customWidth="1"/>
    <col min="6" max="6" width="15.5703125" bestFit="1" customWidth="1"/>
  </cols>
  <sheetData>
    <row r="3" spans="2:6" x14ac:dyDescent="0.25">
      <c r="B3" s="58" t="s">
        <v>6</v>
      </c>
      <c r="C3" s="58" t="s">
        <v>120</v>
      </c>
      <c r="D3" s="58" t="s">
        <v>121</v>
      </c>
      <c r="E3" s="58" t="s">
        <v>75</v>
      </c>
      <c r="F3" s="59" t="s">
        <v>130</v>
      </c>
    </row>
    <row r="4" spans="2:6" x14ac:dyDescent="0.25">
      <c r="B4" s="61" t="s">
        <v>128</v>
      </c>
      <c r="C4" s="60">
        <v>339</v>
      </c>
      <c r="D4" s="60">
        <v>391</v>
      </c>
      <c r="E4" s="60">
        <v>190</v>
      </c>
      <c r="F4" s="16">
        <f>C4+D4</f>
        <v>730</v>
      </c>
    </row>
    <row r="5" spans="2:6" x14ac:dyDescent="0.25">
      <c r="B5" s="61" t="s">
        <v>129</v>
      </c>
      <c r="C5" s="60">
        <v>8</v>
      </c>
      <c r="D5" s="60">
        <v>5</v>
      </c>
      <c r="E5" s="60">
        <v>2.56</v>
      </c>
      <c r="F5" s="16">
        <f>C5+D5</f>
        <v>13</v>
      </c>
    </row>
    <row r="6" spans="2:6" x14ac:dyDescent="0.25">
      <c r="B6" s="62" t="s">
        <v>127</v>
      </c>
      <c r="C6" s="60">
        <f>C4/C5</f>
        <v>42.375</v>
      </c>
      <c r="D6" s="60">
        <f>D4/D5</f>
        <v>78.2</v>
      </c>
      <c r="E6" s="60">
        <f>E4/E5</f>
        <v>74.21875</v>
      </c>
      <c r="F6" s="16">
        <f>F4/F5</f>
        <v>56.153846153846153</v>
      </c>
    </row>
    <row r="9" spans="2:6" x14ac:dyDescent="0.25">
      <c r="B9" s="6" t="s">
        <v>134</v>
      </c>
      <c r="C9" t="s">
        <v>137</v>
      </c>
      <c r="D9" t="s">
        <v>139</v>
      </c>
    </row>
    <row r="10" spans="2:6" x14ac:dyDescent="0.25">
      <c r="B10" s="57" t="s">
        <v>135</v>
      </c>
      <c r="C10">
        <f>C13/C6</f>
        <v>3.3949262536873159</v>
      </c>
      <c r="D10" s="142">
        <f>(C10+C11)/2</f>
        <v>2.6172840987106656</v>
      </c>
      <c r="E10" s="67"/>
      <c r="F10">
        <f>D10</f>
        <v>2.6172840987106656</v>
      </c>
    </row>
    <row r="11" spans="2:6" x14ac:dyDescent="0.25">
      <c r="B11" s="57" t="s">
        <v>136</v>
      </c>
      <c r="C11">
        <f>C13/D6</f>
        <v>1.8396419437340155</v>
      </c>
      <c r="D11" s="142"/>
      <c r="E11" s="67"/>
    </row>
    <row r="13" spans="2:6" x14ac:dyDescent="0.25">
      <c r="B13" s="6" t="s">
        <v>138</v>
      </c>
      <c r="C13">
        <v>143.86000000000001</v>
      </c>
    </row>
  </sheetData>
  <mergeCells count="1">
    <mergeCell ref="D10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Size Estimating Template </vt:lpstr>
      <vt:lpstr>PSP Time Recording Log</vt:lpstr>
      <vt:lpstr>Probe - Size</vt:lpstr>
      <vt:lpstr>Probe - Time</vt:lpstr>
      <vt:lpstr>PROBE Calculation Worksheet </vt:lpstr>
      <vt:lpstr>calculos %</vt:lpstr>
      <vt:lpstr>worksheet</vt:lpstr>
      <vt:lpstr>process quality index</vt:lpstr>
      <vt:lpstr>LOC_X_HORA - Rango</vt:lpstr>
      <vt:lpstr>Prediction Interval - Size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Andres Montealegre Garcia</dc:creator>
  <cp:lastModifiedBy>USUARIO</cp:lastModifiedBy>
  <dcterms:created xsi:type="dcterms:W3CDTF">2013-02-16T15:09:00Z</dcterms:created>
  <dcterms:modified xsi:type="dcterms:W3CDTF">2015-03-08T01:02:12Z</dcterms:modified>
</cp:coreProperties>
</file>