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Projects\ponkin\С#\___wpf\UMP245\"/>
    </mc:Choice>
  </mc:AlternateContent>
  <bookViews>
    <workbookView xWindow="0" yWindow="0" windowWidth="20490" windowHeight="834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8" i="1"/>
  <c r="N45" i="1"/>
  <c r="N38" i="1"/>
  <c r="N39" i="1"/>
  <c r="N40" i="1"/>
  <c r="N41" i="1"/>
  <c r="N42" i="1"/>
  <c r="N43" i="1"/>
  <c r="N44" i="1"/>
  <c r="N29" i="1"/>
  <c r="N30" i="1"/>
  <c r="N31" i="1"/>
  <c r="N32" i="1"/>
  <c r="N33" i="1"/>
  <c r="N34" i="1"/>
  <c r="N35" i="1"/>
  <c r="N36" i="1"/>
  <c r="N37" i="1"/>
  <c r="N28" i="1"/>
  <c r="I44" i="1"/>
  <c r="I4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B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31" i="1"/>
  <c r="C30" i="1"/>
  <c r="C29" i="1"/>
  <c r="C28" i="1"/>
  <c r="C27" i="1"/>
  <c r="C26" i="1"/>
  <c r="E26" i="1" l="1"/>
</calcChain>
</file>

<file path=xl/sharedStrings.xml><?xml version="1.0" encoding="utf-8"?>
<sst xmlns="http://schemas.openxmlformats.org/spreadsheetml/2006/main" count="19" uniqueCount="18">
  <si>
    <t>отсчеты АЦП 
Падающая</t>
  </si>
  <si>
    <t>Размах на 
выходе 
контр.Пад., В</t>
  </si>
  <si>
    <t>отсчеты АЦП 
Отраженная</t>
  </si>
  <si>
    <t>Размах на 
выходе 
контр.Отр., В</t>
  </si>
  <si>
    <t xml:space="preserve">мощность
на выходе усилителя,
dBm </t>
  </si>
  <si>
    <t xml:space="preserve">мощность
на входе 
измерительного канала,
dBm </t>
  </si>
  <si>
    <t>мощность
на выходе усилителя,
Вт</t>
  </si>
  <si>
    <t>Проверка</t>
  </si>
  <si>
    <t>b1</t>
  </si>
  <si>
    <t>b2</t>
  </si>
  <si>
    <t>b3</t>
  </si>
  <si>
    <t>b4</t>
  </si>
  <si>
    <t>b5</t>
  </si>
  <si>
    <t>b6</t>
  </si>
  <si>
    <t>b7</t>
  </si>
  <si>
    <t>К пад Origin</t>
  </si>
  <si>
    <t>K отраж Origin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</si>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</sst>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E+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11" fontId="0" fillId="0" borderId="4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1" fontId="0" fillId="0" borderId="0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165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Падающая</a:t>
            </a:r>
            <a:r>
              <a:rPr lang="ru-RU" baseline="0"/>
              <a:t> </a:t>
            </a:r>
            <a:r>
              <a:rPr lang="ru-RU"/>
              <a:t>мощность
на выходе усилителя,
</a:t>
            </a:r>
            <a:r>
              <a:rPr lang="en-US"/>
              <a:t>dBm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мощность
на выходе усилителя,
dBm </c:v>
                </c:pt>
              </c:strCache>
            </c:strRef>
          </c:tx>
          <c:marker>
            <c:symbol val="none"/>
          </c:marker>
          <c:xVal>
            <c:numRef>
              <c:f>Лист1!$E$3:$E$22</c:f>
              <c:numCache>
                <c:formatCode>General</c:formatCode>
                <c:ptCount val="20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49</c:v>
                </c:pt>
                <c:pt idx="4">
                  <c:v>67</c:v>
                </c:pt>
                <c:pt idx="5">
                  <c:v>86</c:v>
                </c:pt>
                <c:pt idx="6">
                  <c:v>103</c:v>
                </c:pt>
                <c:pt idx="7">
                  <c:v>128</c:v>
                </c:pt>
                <c:pt idx="8">
                  <c:v>158</c:v>
                </c:pt>
                <c:pt idx="9">
                  <c:v>188</c:v>
                </c:pt>
                <c:pt idx="10">
                  <c:v>225</c:v>
                </c:pt>
                <c:pt idx="11">
                  <c:v>265</c:v>
                </c:pt>
                <c:pt idx="12">
                  <c:v>312</c:v>
                </c:pt>
                <c:pt idx="13">
                  <c:v>359</c:v>
                </c:pt>
                <c:pt idx="14">
                  <c:v>419</c:v>
                </c:pt>
                <c:pt idx="15">
                  <c:v>480</c:v>
                </c:pt>
                <c:pt idx="16">
                  <c:v>556</c:v>
                </c:pt>
                <c:pt idx="17">
                  <c:v>636</c:v>
                </c:pt>
                <c:pt idx="18">
                  <c:v>728</c:v>
                </c:pt>
                <c:pt idx="19">
                  <c:v>833</c:v>
                </c:pt>
              </c:numCache>
            </c:numRef>
          </c:xVal>
          <c:yVal>
            <c:numRef>
              <c:f>Лист1!$D$3:$D$22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Лист1!$E$3:$E$22</c:f>
              <c:numCache>
                <c:formatCode>General</c:formatCode>
                <c:ptCount val="20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49</c:v>
                </c:pt>
                <c:pt idx="4">
                  <c:v>67</c:v>
                </c:pt>
                <c:pt idx="5">
                  <c:v>86</c:v>
                </c:pt>
                <c:pt idx="6">
                  <c:v>103</c:v>
                </c:pt>
                <c:pt idx="7">
                  <c:v>128</c:v>
                </c:pt>
                <c:pt idx="8">
                  <c:v>158</c:v>
                </c:pt>
                <c:pt idx="9">
                  <c:v>188</c:v>
                </c:pt>
                <c:pt idx="10">
                  <c:v>225</c:v>
                </c:pt>
                <c:pt idx="11">
                  <c:v>265</c:v>
                </c:pt>
                <c:pt idx="12">
                  <c:v>312</c:v>
                </c:pt>
                <c:pt idx="13">
                  <c:v>359</c:v>
                </c:pt>
                <c:pt idx="14">
                  <c:v>419</c:v>
                </c:pt>
                <c:pt idx="15">
                  <c:v>480</c:v>
                </c:pt>
                <c:pt idx="16">
                  <c:v>556</c:v>
                </c:pt>
                <c:pt idx="17">
                  <c:v>636</c:v>
                </c:pt>
                <c:pt idx="18">
                  <c:v>728</c:v>
                </c:pt>
                <c:pt idx="19">
                  <c:v>833</c:v>
                </c:pt>
              </c:numCache>
            </c:numRef>
          </c:xVal>
          <c:yVal>
            <c:numRef>
              <c:f>Лист1!$N$28:$N$45</c:f>
              <c:numCache>
                <c:formatCode>0.000000</c:formatCode>
                <c:ptCount val="18"/>
                <c:pt idx="0">
                  <c:v>37.050630631107659</c:v>
                </c:pt>
                <c:pt idx="1">
                  <c:v>37.996008625622814</c:v>
                </c:pt>
                <c:pt idx="2">
                  <c:v>38.937244473893379</c:v>
                </c:pt>
                <c:pt idx="3">
                  <c:v>39.929258450938221</c:v>
                </c:pt>
                <c:pt idx="4">
                  <c:v>41.058462963436241</c:v>
                </c:pt>
                <c:pt idx="5">
                  <c:v>42.099089792411093</c:v>
                </c:pt>
                <c:pt idx="6">
                  <c:v>42.920338464398718</c:v>
                </c:pt>
                <c:pt idx="7">
                  <c:v>43.975565058456368</c:v>
                </c:pt>
                <c:pt idx="8">
                  <c:v>45.056663031295194</c:v>
                </c:pt>
                <c:pt idx="9">
                  <c:v>45.990586310016234</c:v>
                </c:pt>
                <c:pt idx="10">
                  <c:v>47.001879246801508</c:v>
                </c:pt>
                <c:pt idx="11">
                  <c:v>47.976460679329875</c:v>
                </c:pt>
                <c:pt idx="12">
                  <c:v>49.012845080261435</c:v>
                </c:pt>
                <c:pt idx="13">
                  <c:v>49.956878164211354</c:v>
                </c:pt>
                <c:pt idx="14">
                  <c:v>51.038220368691043</c:v>
                </c:pt>
                <c:pt idx="15">
                  <c:v>51.997071472746505</c:v>
                </c:pt>
                <c:pt idx="16">
                  <c:v>53.017650381029014</c:v>
                </c:pt>
                <c:pt idx="17">
                  <c:v>53.965107348489333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89008"/>
        <c:axId val="340989400"/>
      </c:scatterChart>
      <c:valAx>
        <c:axId val="34098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0989400"/>
        <c:crosses val="autoZero"/>
        <c:crossBetween val="midCat"/>
      </c:valAx>
      <c:valAx>
        <c:axId val="34098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8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Отражённая мощность
на выходе усилителя,
</a:t>
            </a:r>
            <a:r>
              <a:rPr lang="en-US"/>
              <a:t>dBm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мощность
на выходе усилителя,
dBm </c:v>
                </c:pt>
              </c:strCache>
            </c:strRef>
          </c:tx>
          <c:marker>
            <c:symbol val="none"/>
          </c:marker>
          <c:xVal>
            <c:numRef>
              <c:f>Лист1!$G$3:$G$21</c:f>
              <c:numCache>
                <c:formatCode>General</c:formatCode>
                <c:ptCount val="19"/>
                <c:pt idx="0">
                  <c:v>25</c:v>
                </c:pt>
                <c:pt idx="1">
                  <c:v>39</c:v>
                </c:pt>
                <c:pt idx="2">
                  <c:v>54</c:v>
                </c:pt>
                <c:pt idx="3">
                  <c:v>70</c:v>
                </c:pt>
                <c:pt idx="4">
                  <c:v>89</c:v>
                </c:pt>
                <c:pt idx="5">
                  <c:v>112</c:v>
                </c:pt>
                <c:pt idx="6">
                  <c:v>131</c:v>
                </c:pt>
                <c:pt idx="7">
                  <c:v>158</c:v>
                </c:pt>
                <c:pt idx="8">
                  <c:v>188</c:v>
                </c:pt>
                <c:pt idx="9">
                  <c:v>224</c:v>
                </c:pt>
                <c:pt idx="10">
                  <c:v>263</c:v>
                </c:pt>
                <c:pt idx="11">
                  <c:v>304</c:v>
                </c:pt>
                <c:pt idx="12">
                  <c:v>355</c:v>
                </c:pt>
                <c:pt idx="13">
                  <c:v>404</c:v>
                </c:pt>
                <c:pt idx="14">
                  <c:v>463</c:v>
                </c:pt>
                <c:pt idx="15">
                  <c:v>532</c:v>
                </c:pt>
                <c:pt idx="16">
                  <c:v>611</c:v>
                </c:pt>
                <c:pt idx="17">
                  <c:v>696</c:v>
                </c:pt>
                <c:pt idx="18">
                  <c:v>791</c:v>
                </c:pt>
              </c:numCache>
            </c:numRef>
          </c:xVal>
          <c:yVal>
            <c:numRef>
              <c:f>Лист1!$D$3:$D$22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Лист1!$G$3:$G$21</c:f>
              <c:numCache>
                <c:formatCode>General</c:formatCode>
                <c:ptCount val="19"/>
                <c:pt idx="0">
                  <c:v>25</c:v>
                </c:pt>
                <c:pt idx="1">
                  <c:v>39</c:v>
                </c:pt>
                <c:pt idx="2">
                  <c:v>54</c:v>
                </c:pt>
                <c:pt idx="3">
                  <c:v>70</c:v>
                </c:pt>
                <c:pt idx="4">
                  <c:v>89</c:v>
                </c:pt>
                <c:pt idx="5">
                  <c:v>112</c:v>
                </c:pt>
                <c:pt idx="6">
                  <c:v>131</c:v>
                </c:pt>
                <c:pt idx="7">
                  <c:v>158</c:v>
                </c:pt>
                <c:pt idx="8">
                  <c:v>188</c:v>
                </c:pt>
                <c:pt idx="9">
                  <c:v>224</c:v>
                </c:pt>
                <c:pt idx="10">
                  <c:v>263</c:v>
                </c:pt>
                <c:pt idx="11">
                  <c:v>304</c:v>
                </c:pt>
                <c:pt idx="12">
                  <c:v>355</c:v>
                </c:pt>
                <c:pt idx="13">
                  <c:v>404</c:v>
                </c:pt>
                <c:pt idx="14">
                  <c:v>463</c:v>
                </c:pt>
                <c:pt idx="15">
                  <c:v>532</c:v>
                </c:pt>
                <c:pt idx="16">
                  <c:v>611</c:v>
                </c:pt>
                <c:pt idx="17">
                  <c:v>696</c:v>
                </c:pt>
                <c:pt idx="18">
                  <c:v>791</c:v>
                </c:pt>
              </c:numCache>
            </c:numRef>
          </c:xVal>
          <c:yVal>
            <c:numRef>
              <c:f>Лист1!$R$28:$R$44</c:f>
              <c:numCache>
                <c:formatCode>General</c:formatCode>
                <c:ptCount val="17"/>
                <c:pt idx="0">
                  <c:v>36.988433640828859</c:v>
                </c:pt>
                <c:pt idx="1">
                  <c:v>38.009007170054275</c:v>
                </c:pt>
                <c:pt idx="2">
                  <c:v>39.006543695339417</c:v>
                </c:pt>
                <c:pt idx="3">
                  <c:v>39.973096383451171</c:v>
                </c:pt>
                <c:pt idx="4">
                  <c:v>41.006203040432119</c:v>
                </c:pt>
                <c:pt idx="5">
                  <c:v>42.114192159886791</c:v>
                </c:pt>
                <c:pt idx="6">
                  <c:v>42.92992732518546</c:v>
                </c:pt>
                <c:pt idx="7">
                  <c:v>43.961603629139404</c:v>
                </c:pt>
                <c:pt idx="8">
                  <c:v>44.966768667556515</c:v>
                </c:pt>
                <c:pt idx="9">
                  <c:v>46.023435686109778</c:v>
                </c:pt>
                <c:pt idx="10">
                  <c:v>47.032268164599216</c:v>
                </c:pt>
                <c:pt idx="11">
                  <c:v>47.98187286675482</c:v>
                </c:pt>
                <c:pt idx="12">
                  <c:v>49.04576248120982</c:v>
                </c:pt>
                <c:pt idx="13">
                  <c:v>49.970597833602717</c:v>
                </c:pt>
                <c:pt idx="14">
                  <c:v>50.974102807056482</c:v>
                </c:pt>
                <c:pt idx="15">
                  <c:v>52.006597721966429</c:v>
                </c:pt>
                <c:pt idx="16">
                  <c:v>53.02460890474152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90184"/>
        <c:axId val="339676560"/>
      </c:scatterChart>
      <c:valAx>
        <c:axId val="34099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676560"/>
        <c:crosses val="autoZero"/>
        <c:crossBetween val="midCat"/>
      </c:valAx>
      <c:valAx>
        <c:axId val="33967656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9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134470</xdr:colOff>
      <xdr:row>1</xdr:row>
      <xdr:rowOff>302560</xdr:rowOff>
    </xdr:from>
    <xdr:to>
      <xdr:col>21</xdr:col>
      <xdr:colOff>100852</xdr:colOff>
      <xdr:row>22</xdr:row>
      <xdr:rowOff>100853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259773</xdr:colOff>
      <xdr:row>1</xdr:row>
      <xdr:rowOff>292371</xdr:rowOff>
    </xdr:from>
    <xdr:to>
      <xdr:col>37</xdr:col>
      <xdr:colOff>21394</xdr:colOff>
      <xdr:row>22</xdr:row>
      <xdr:rowOff>155864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F10" zoomScale="70" zoomScaleNormal="70" workbookViewId="0">
      <selection activeCell="X31" sqref="X31"/>
    </sheetView>
  </sheetViews>
  <sheetFormatPr defaultRowHeight="15" x14ac:dyDescent="0.25"/>
  <cols>
    <col min="2" max="2" width="15.140625" style="2" customWidth="1"/>
    <col min="3" max="3" width="11.140625" style="2" customWidth="1"/>
    <col min="4" max="5" width="10" style="2" customWidth="1"/>
    <col min="6" max="6" width="14.85546875" style="2" customWidth="1"/>
    <col min="7" max="7" width="11.85546875" style="2" customWidth="1"/>
    <col min="8" max="8" width="14.85546875" style="2" customWidth="1"/>
    <col min="12" max="12" width="11.7109375" bestFit="1" customWidth="1"/>
    <col min="14" max="14" width="10.140625" bestFit="1" customWidth="1"/>
    <col min="16" max="16" width="14.140625" bestFit="1" customWidth="1"/>
    <col min="18" max="18" width="10.140625" bestFit="1" customWidth="1"/>
  </cols>
  <sheetData>
    <row r="1" spans="2:8" ht="36" customHeight="1" x14ac:dyDescent="0.25"/>
    <row r="2" spans="2:8" ht="94.5" customHeight="1" x14ac:dyDescent="0.25">
      <c r="B2" s="1" t="s">
        <v>5</v>
      </c>
      <c r="C2" s="1" t="s">
        <v>6</v>
      </c>
      <c r="D2" s="1" t="s">
        <v>4</v>
      </c>
      <c r="E2" s="1" t="s">
        <v>0</v>
      </c>
      <c r="F2" s="1" t="s">
        <v>1</v>
      </c>
      <c r="G2" s="1" t="s">
        <v>2</v>
      </c>
      <c r="H2" s="1" t="s">
        <v>3</v>
      </c>
    </row>
    <row r="3" spans="2:8" x14ac:dyDescent="0.25">
      <c r="B3" s="2">
        <v>-3</v>
      </c>
      <c r="D3" s="2">
        <v>37</v>
      </c>
      <c r="E3" s="2">
        <v>12</v>
      </c>
      <c r="F3" s="2">
        <v>0.23</v>
      </c>
      <c r="G3" s="2">
        <v>25</v>
      </c>
      <c r="H3" s="2">
        <v>0.36</v>
      </c>
    </row>
    <row r="4" spans="2:8" x14ac:dyDescent="0.25">
      <c r="B4" s="2">
        <v>-2</v>
      </c>
      <c r="D4" s="2">
        <v>38</v>
      </c>
      <c r="E4" s="2">
        <v>23</v>
      </c>
      <c r="F4" s="2">
        <v>0.33</v>
      </c>
      <c r="G4" s="2">
        <v>39</v>
      </c>
      <c r="H4" s="2">
        <v>0.48</v>
      </c>
    </row>
    <row r="5" spans="2:8" x14ac:dyDescent="0.25">
      <c r="B5" s="2">
        <v>-1</v>
      </c>
      <c r="D5" s="2">
        <v>39</v>
      </c>
      <c r="E5" s="2">
        <v>35</v>
      </c>
      <c r="F5" s="2">
        <v>0.46</v>
      </c>
      <c r="G5" s="2">
        <v>54</v>
      </c>
      <c r="H5" s="2">
        <v>0.63</v>
      </c>
    </row>
    <row r="6" spans="2:8" x14ac:dyDescent="0.25">
      <c r="B6" s="2">
        <v>0</v>
      </c>
      <c r="C6" s="2">
        <v>10</v>
      </c>
      <c r="D6" s="2">
        <v>40</v>
      </c>
      <c r="E6" s="2">
        <v>49</v>
      </c>
      <c r="F6" s="2">
        <v>0.6</v>
      </c>
      <c r="G6" s="2">
        <v>70</v>
      </c>
      <c r="H6" s="2">
        <v>0.8</v>
      </c>
    </row>
    <row r="7" spans="2:8" x14ac:dyDescent="0.25">
      <c r="B7" s="2">
        <v>1</v>
      </c>
      <c r="D7" s="2">
        <v>41</v>
      </c>
      <c r="E7" s="2">
        <v>67</v>
      </c>
      <c r="F7" s="2">
        <v>0.77</v>
      </c>
      <c r="G7" s="2">
        <v>89</v>
      </c>
      <c r="H7" s="2">
        <v>0.99299999999999999</v>
      </c>
    </row>
    <row r="8" spans="2:8" x14ac:dyDescent="0.25">
      <c r="B8" s="2">
        <v>2</v>
      </c>
      <c r="D8" s="2">
        <v>42</v>
      </c>
      <c r="E8" s="2">
        <v>86</v>
      </c>
      <c r="F8" s="2">
        <v>0.96</v>
      </c>
      <c r="G8" s="2">
        <v>112</v>
      </c>
      <c r="H8" s="2">
        <v>1.2</v>
      </c>
    </row>
    <row r="9" spans="2:8" x14ac:dyDescent="0.25">
      <c r="B9" s="2">
        <v>3</v>
      </c>
      <c r="C9" s="2">
        <v>20</v>
      </c>
      <c r="D9" s="2">
        <v>43</v>
      </c>
      <c r="E9" s="2">
        <v>103</v>
      </c>
      <c r="F9" s="2">
        <v>1.1399999999999999</v>
      </c>
      <c r="G9" s="2">
        <v>131</v>
      </c>
      <c r="H9" s="2">
        <v>1.39</v>
      </c>
    </row>
    <row r="10" spans="2:8" x14ac:dyDescent="0.25">
      <c r="B10" s="2">
        <v>4</v>
      </c>
      <c r="D10" s="2">
        <v>44</v>
      </c>
      <c r="E10" s="2">
        <v>128</v>
      </c>
      <c r="F10" s="2">
        <v>1.39</v>
      </c>
      <c r="G10" s="2">
        <v>158</v>
      </c>
      <c r="H10" s="2">
        <v>1.65</v>
      </c>
    </row>
    <row r="11" spans="2:8" x14ac:dyDescent="0.25">
      <c r="B11" s="2">
        <v>5</v>
      </c>
      <c r="D11" s="2">
        <v>45</v>
      </c>
      <c r="E11" s="2">
        <v>158</v>
      </c>
      <c r="F11" s="2">
        <v>1.67</v>
      </c>
      <c r="G11" s="2">
        <v>188</v>
      </c>
      <c r="H11" s="2">
        <v>1.95</v>
      </c>
    </row>
    <row r="12" spans="2:8" x14ac:dyDescent="0.25">
      <c r="B12" s="2">
        <v>6</v>
      </c>
      <c r="C12" s="2">
        <v>40</v>
      </c>
      <c r="D12" s="2">
        <v>46</v>
      </c>
      <c r="E12" s="2">
        <v>188</v>
      </c>
      <c r="F12" s="2">
        <v>1.98</v>
      </c>
      <c r="G12" s="2">
        <v>224</v>
      </c>
      <c r="H12" s="2">
        <v>2.29</v>
      </c>
    </row>
    <row r="13" spans="2:8" x14ac:dyDescent="0.25">
      <c r="B13" s="2">
        <v>7</v>
      </c>
      <c r="D13" s="2">
        <v>47</v>
      </c>
      <c r="E13" s="2">
        <v>225</v>
      </c>
      <c r="F13" s="2">
        <v>2.34</v>
      </c>
      <c r="G13" s="2">
        <v>263</v>
      </c>
      <c r="H13" s="2">
        <v>2.68</v>
      </c>
    </row>
    <row r="14" spans="2:8" x14ac:dyDescent="0.25">
      <c r="B14" s="2">
        <v>8</v>
      </c>
      <c r="D14" s="2">
        <v>48</v>
      </c>
      <c r="E14" s="2">
        <v>265</v>
      </c>
      <c r="F14" s="2">
        <v>2.73</v>
      </c>
      <c r="G14" s="2">
        <v>304</v>
      </c>
      <c r="H14" s="2">
        <v>3.09</v>
      </c>
    </row>
    <row r="15" spans="2:8" x14ac:dyDescent="0.25">
      <c r="B15" s="2">
        <v>9</v>
      </c>
      <c r="C15" s="2">
        <v>80</v>
      </c>
      <c r="D15" s="2">
        <v>49</v>
      </c>
      <c r="E15" s="2">
        <v>312</v>
      </c>
      <c r="F15" s="2">
        <v>3.2</v>
      </c>
      <c r="G15" s="2">
        <v>355</v>
      </c>
      <c r="H15" s="2">
        <v>3.59</v>
      </c>
    </row>
    <row r="16" spans="2:8" x14ac:dyDescent="0.25">
      <c r="B16" s="2">
        <v>10</v>
      </c>
      <c r="C16" s="2">
        <v>100</v>
      </c>
      <c r="D16" s="2">
        <v>50</v>
      </c>
      <c r="E16" s="2">
        <v>359</v>
      </c>
      <c r="F16" s="2">
        <v>3.65</v>
      </c>
      <c r="G16" s="2">
        <v>404</v>
      </c>
      <c r="H16" s="2">
        <v>4.0599999999999996</v>
      </c>
    </row>
    <row r="17" spans="1:18" x14ac:dyDescent="0.25">
      <c r="B17" s="2">
        <v>11</v>
      </c>
      <c r="D17" s="2">
        <v>51</v>
      </c>
      <c r="E17" s="2">
        <v>419</v>
      </c>
      <c r="F17" s="2">
        <v>4.21</v>
      </c>
      <c r="G17" s="2">
        <v>463</v>
      </c>
      <c r="H17" s="2">
        <v>4.6500000000000004</v>
      </c>
    </row>
    <row r="18" spans="1:18" x14ac:dyDescent="0.25">
      <c r="B18" s="2">
        <v>12</v>
      </c>
      <c r="D18" s="2">
        <v>52</v>
      </c>
      <c r="E18" s="2">
        <v>480</v>
      </c>
      <c r="F18" s="2">
        <v>4.84</v>
      </c>
      <c r="G18" s="2">
        <v>532</v>
      </c>
      <c r="H18" s="2">
        <v>5.31</v>
      </c>
    </row>
    <row r="19" spans="1:18" x14ac:dyDescent="0.25">
      <c r="B19" s="2">
        <v>13</v>
      </c>
      <c r="C19" s="2">
        <v>200</v>
      </c>
      <c r="D19" s="2">
        <v>53</v>
      </c>
      <c r="E19" s="2">
        <v>556</v>
      </c>
      <c r="F19" s="2">
        <v>5.59</v>
      </c>
      <c r="G19" s="2">
        <v>611</v>
      </c>
      <c r="H19" s="2">
        <v>6.09</v>
      </c>
    </row>
    <row r="20" spans="1:18" x14ac:dyDescent="0.25">
      <c r="B20" s="2">
        <v>14</v>
      </c>
      <c r="D20" s="2">
        <v>54</v>
      </c>
      <c r="E20" s="2">
        <v>636</v>
      </c>
      <c r="F20" s="2">
        <v>6.37</v>
      </c>
      <c r="G20" s="2">
        <v>696</v>
      </c>
      <c r="H20" s="2">
        <v>6.59</v>
      </c>
    </row>
    <row r="21" spans="1:18" x14ac:dyDescent="0.25">
      <c r="B21" s="2">
        <v>15</v>
      </c>
      <c r="D21" s="2">
        <v>55</v>
      </c>
      <c r="E21" s="2">
        <v>728</v>
      </c>
      <c r="F21" s="2">
        <v>6.62</v>
      </c>
      <c r="G21" s="2">
        <v>791</v>
      </c>
      <c r="H21" s="2">
        <v>6.62</v>
      </c>
    </row>
    <row r="22" spans="1:18" x14ac:dyDescent="0.25">
      <c r="B22" s="2">
        <v>16</v>
      </c>
      <c r="C22" s="2">
        <v>400</v>
      </c>
      <c r="D22" s="2">
        <v>56</v>
      </c>
      <c r="E22" s="2">
        <v>833</v>
      </c>
    </row>
    <row r="25" spans="1:18" ht="15.75" thickBot="1" x14ac:dyDescent="0.3">
      <c r="A25" s="19" t="s">
        <v>7</v>
      </c>
      <c r="B25" s="19"/>
      <c r="C25" s="2">
        <v>665</v>
      </c>
    </row>
    <row r="26" spans="1:18" x14ac:dyDescent="0.25">
      <c r="A26" s="2">
        <v>12</v>
      </c>
      <c r="B26" s="2">
        <f>-0.0000000000000006*A26^6+0.000000000002*A26^5-0.000000002*A26^4+0.000001*A26^3-0.0004*A26^2+0.0989*A26+35.919</f>
        <v>37.049887023872408</v>
      </c>
      <c r="C26" s="2">
        <f>-0.0000000000000006*$C$25^6</f>
        <v>-51.889695504084372</v>
      </c>
      <c r="E26" s="2">
        <f>C26+C27+C28+C29+C30+C31+35.919</f>
        <v>35.960252577165505</v>
      </c>
      <c r="F26" s="2">
        <f>-0.0000000001*A26^4+0.0000002*A26^3-0.0002*A26^2+0.0783*A26+36.387</f>
        <v>37.298143526399997</v>
      </c>
      <c r="G26" s="2">
        <f>0.0000000000003*E3^5-0.0000000006*E3^4+0.0000006*E3^3-0.0003*E3^2+0.094*E3+36.083</f>
        <v>37.1688244330496</v>
      </c>
      <c r="I26">
        <f>-0.0001*E3^2+0.0629*E3+36.9301</f>
        <v>37.670500000000004</v>
      </c>
      <c r="L26" s="5"/>
      <c r="M26" s="6"/>
      <c r="N26" s="7"/>
      <c r="O26" s="5"/>
      <c r="P26" s="6"/>
      <c r="Q26" s="6"/>
      <c r="R26" s="7"/>
    </row>
    <row r="27" spans="1:18" x14ac:dyDescent="0.25">
      <c r="A27" s="2">
        <v>23</v>
      </c>
      <c r="B27" s="2">
        <f t="shared" ref="B27:B45" si="0">-0.0000000000000006*A27^6+0.000000000002*A27^5-0.000000002*A27^4+0.000001*A27^3-0.0004*A27^2+0.0989*A27+35.919</f>
        <v>37.993720101864461</v>
      </c>
      <c r="C27" s="2">
        <f>0.000000000002*$C$25^5</f>
        <v>260.09872433124997</v>
      </c>
      <c r="F27" s="2">
        <f t="shared" ref="F27:F45" si="1">-0.0000000001*A27^4+0.0000002*A27^3-0.0002*A27^2+0.0783*A27+36.387</f>
        <v>38.084505415899997</v>
      </c>
      <c r="G27" s="2">
        <f t="shared" ref="G27:G45" si="2">0.0000000000003*E4^5-0.0000000006*E4^4+0.0000006*E4^3-0.0003*E4^2+0.094*E4+36.083</f>
        <v>38.093434226302897</v>
      </c>
      <c r="I27">
        <f t="shared" ref="I27:I45" si="3">-0.0001*E4^2+0.0629*E4+36.9301</f>
        <v>38.323900000000002</v>
      </c>
      <c r="L27" s="16" t="s">
        <v>15</v>
      </c>
      <c r="M27" s="9"/>
      <c r="N27" s="18" t="s">
        <v>17</v>
      </c>
      <c r="O27" s="8"/>
      <c r="P27" s="17" t="s">
        <v>16</v>
      </c>
      <c r="Q27" s="9"/>
      <c r="R27" s="18" t="s">
        <v>17</v>
      </c>
    </row>
    <row r="28" spans="1:18" x14ac:dyDescent="0.25">
      <c r="A28" s="2">
        <v>35</v>
      </c>
      <c r="B28" s="2">
        <f t="shared" si="0"/>
        <v>38.930477690790624</v>
      </c>
      <c r="C28" s="2">
        <f>-0.000000002*$C$25^4</f>
        <v>-391.12590125000003</v>
      </c>
      <c r="F28" s="2">
        <f t="shared" si="1"/>
        <v>38.890924937500003</v>
      </c>
      <c r="G28" s="2">
        <f t="shared" si="2"/>
        <v>39.030340381562496</v>
      </c>
      <c r="I28">
        <f t="shared" si="3"/>
        <v>39.009100000000004</v>
      </c>
      <c r="K28" t="s">
        <v>8</v>
      </c>
      <c r="L28" s="8">
        <v>35.919280000000001</v>
      </c>
      <c r="M28" s="9"/>
      <c r="N28" s="10">
        <f>$L$28+$L$29*E3+$L$30*E3^2+$L$31*E3^3+$L$32*E3^4+$L$33*E3^5+$L$34*E3^6</f>
        <v>37.050630631107659</v>
      </c>
      <c r="O28" s="8"/>
      <c r="P28" s="9">
        <v>34.919710000000002</v>
      </c>
      <c r="Q28" s="9"/>
      <c r="R28" s="10">
        <f>$P$28+G3*$P$29+$P$30*G3^2+$P$31*G3^3+$P$32*G3^4+$P$33*G3^5+$P$34*G3^6</f>
        <v>36.988433640828859</v>
      </c>
    </row>
    <row r="29" spans="1:18" x14ac:dyDescent="0.25">
      <c r="A29" s="2">
        <v>49</v>
      </c>
      <c r="B29" s="2">
        <f t="shared" si="0"/>
        <v>39.911376043725674</v>
      </c>
      <c r="C29" s="2">
        <f>0.000001*$C$25^3</f>
        <v>294.07962499999996</v>
      </c>
      <c r="F29" s="2">
        <f t="shared" si="1"/>
        <v>39.766453319900002</v>
      </c>
      <c r="G29" s="2">
        <f t="shared" si="2"/>
        <v>40.035915261974701</v>
      </c>
      <c r="I29">
        <f t="shared" si="3"/>
        <v>39.772100000000002</v>
      </c>
      <c r="K29" t="s">
        <v>9</v>
      </c>
      <c r="L29" s="8">
        <v>9.8930000000000004E-2</v>
      </c>
      <c r="M29" s="9"/>
      <c r="N29" s="10">
        <f t="shared" ref="N29:N45" si="4">$L$28+$L$29*E4+$L$30*E4^2+$L$31*E4^3+$L$32*E4^4+$L$33*E4^5+$L$34*E4^6</f>
        <v>37.996008625622814</v>
      </c>
      <c r="O29" s="8"/>
      <c r="P29" s="9">
        <v>8.9690000000000006E-2</v>
      </c>
      <c r="Q29" s="9"/>
      <c r="R29" s="10">
        <f t="shared" ref="R29:R45" si="5">$P$28+G4*$P$29+$P$30*G4^2+$P$31*G4^3+$P$32*G4^4+$P$33*G4^5+$P$34*G4^6</f>
        <v>38.009007170054275</v>
      </c>
    </row>
    <row r="30" spans="1:18" x14ac:dyDescent="0.25">
      <c r="A30" s="2">
        <v>67</v>
      </c>
      <c r="B30" s="2">
        <f t="shared" si="0"/>
        <v>41.012806733184696</v>
      </c>
      <c r="C30" s="2">
        <f>-0.0004*$C$25^2</f>
        <v>-176.89000000000001</v>
      </c>
      <c r="F30" s="2">
        <f t="shared" si="1"/>
        <v>40.7934374879</v>
      </c>
      <c r="G30" s="2">
        <f t="shared" si="2"/>
        <v>41.203072164932095</v>
      </c>
      <c r="I30">
        <f t="shared" si="3"/>
        <v>40.695500000000003</v>
      </c>
      <c r="K30" t="s">
        <v>10</v>
      </c>
      <c r="L30" s="11">
        <v>-4.0119999999999999E-4</v>
      </c>
      <c r="M30" s="9"/>
      <c r="N30" s="10">
        <f t="shared" si="4"/>
        <v>38.937244473893379</v>
      </c>
      <c r="O30" s="8"/>
      <c r="P30" s="15">
        <v>-2.94627E-4</v>
      </c>
      <c r="Q30" s="9"/>
      <c r="R30" s="10">
        <f t="shared" si="5"/>
        <v>39.006543695339417</v>
      </c>
    </row>
    <row r="31" spans="1:18" x14ac:dyDescent="0.25">
      <c r="A31" s="2">
        <v>86</v>
      </c>
      <c r="B31" s="2">
        <f t="shared" si="0"/>
        <v>42.001820168010916</v>
      </c>
      <c r="C31" s="2">
        <f>0.0989*$C$25</f>
        <v>65.768500000000003</v>
      </c>
      <c r="F31" s="2">
        <f t="shared" si="1"/>
        <v>41.7633411184</v>
      </c>
      <c r="G31" s="2">
        <f t="shared" si="2"/>
        <v>42.298424391452798</v>
      </c>
      <c r="I31">
        <f t="shared" si="3"/>
        <v>41.599900000000005</v>
      </c>
      <c r="K31" t="s">
        <v>11</v>
      </c>
      <c r="L31" s="11">
        <v>1.15923E-6</v>
      </c>
      <c r="M31" s="9"/>
      <c r="N31" s="10">
        <f t="shared" si="4"/>
        <v>39.929258450938221</v>
      </c>
      <c r="O31" s="8"/>
      <c r="P31" s="15">
        <v>7.0375800000000005E-7</v>
      </c>
      <c r="Q31" s="9"/>
      <c r="R31" s="10">
        <f t="shared" si="5"/>
        <v>39.973096383451171</v>
      </c>
    </row>
    <row r="32" spans="1:18" x14ac:dyDescent="0.25">
      <c r="A32" s="2">
        <v>103</v>
      </c>
      <c r="B32" s="2">
        <f t="shared" si="0"/>
        <v>42.752194288108079</v>
      </c>
      <c r="F32" s="2">
        <f t="shared" si="1"/>
        <v>42.537390311899998</v>
      </c>
      <c r="G32" s="2">
        <f t="shared" si="2"/>
        <v>43.173883493622895</v>
      </c>
      <c r="I32">
        <f t="shared" si="3"/>
        <v>42.347900000000003</v>
      </c>
      <c r="K32" t="s">
        <v>12</v>
      </c>
      <c r="L32" s="11">
        <v>-1.9354299999999998E-9</v>
      </c>
      <c r="M32" s="9"/>
      <c r="N32" s="10">
        <f t="shared" si="4"/>
        <v>41.058462963436241</v>
      </c>
      <c r="O32" s="8"/>
      <c r="P32" s="15">
        <v>-9.9279200000000006E-10</v>
      </c>
      <c r="Q32" s="9"/>
      <c r="R32" s="10">
        <f t="shared" si="5"/>
        <v>41.006203040432119</v>
      </c>
    </row>
    <row r="33" spans="1:18" x14ac:dyDescent="0.25">
      <c r="A33" s="2">
        <v>128</v>
      </c>
      <c r="B33" s="2">
        <f t="shared" si="0"/>
        <v>43.650961736829331</v>
      </c>
      <c r="F33" s="2">
        <f t="shared" si="1"/>
        <v>43.525186854399998</v>
      </c>
      <c r="G33" s="2">
        <f t="shared" si="2"/>
        <v>44.307337847910397</v>
      </c>
      <c r="I33">
        <f t="shared" si="3"/>
        <v>43.3429</v>
      </c>
      <c r="K33" t="s">
        <v>13</v>
      </c>
      <c r="L33" s="11">
        <v>1.6737099999999999E-12</v>
      </c>
      <c r="M33" s="9"/>
      <c r="N33" s="10">
        <f t="shared" si="4"/>
        <v>42.099089792411093</v>
      </c>
      <c r="O33" s="8"/>
      <c r="P33" s="15">
        <v>7.3312899999999996E-13</v>
      </c>
      <c r="Q33" s="9"/>
      <c r="R33" s="10">
        <f t="shared" si="5"/>
        <v>42.114192159886791</v>
      </c>
    </row>
    <row r="34" spans="1:18" x14ac:dyDescent="0.25">
      <c r="A34" s="2">
        <v>158</v>
      </c>
      <c r="B34" s="2">
        <f t="shared" si="0"/>
        <v>44.445106459243988</v>
      </c>
      <c r="F34" s="2">
        <f t="shared" si="1"/>
        <v>44.492142270400002</v>
      </c>
      <c r="G34" s="2">
        <f t="shared" si="2"/>
        <v>45.468006163830395</v>
      </c>
      <c r="I34">
        <f t="shared" si="3"/>
        <v>44.371900000000004</v>
      </c>
      <c r="K34" t="s">
        <v>14</v>
      </c>
      <c r="L34" s="11">
        <v>-5.7886100000000002E-16</v>
      </c>
      <c r="M34" s="9"/>
      <c r="N34" s="10">
        <f t="shared" si="4"/>
        <v>42.920338464398718</v>
      </c>
      <c r="O34" s="8"/>
      <c r="P34" s="20">
        <v>-2.17125E-16</v>
      </c>
      <c r="Q34" s="9"/>
      <c r="R34" s="10">
        <f t="shared" si="5"/>
        <v>42.92992732518546</v>
      </c>
    </row>
    <row r="35" spans="1:18" x14ac:dyDescent="0.25">
      <c r="A35" s="2">
        <v>188</v>
      </c>
      <c r="B35" s="2">
        <f t="shared" si="0"/>
        <v>44.964082902743442</v>
      </c>
      <c r="F35" s="2">
        <f t="shared" si="1"/>
        <v>45.2426145664</v>
      </c>
      <c r="G35" s="2">
        <f t="shared" si="2"/>
        <v>46.459538984550399</v>
      </c>
      <c r="I35">
        <f t="shared" si="3"/>
        <v>45.2209</v>
      </c>
      <c r="L35" s="8"/>
      <c r="M35" s="9"/>
      <c r="N35" s="10">
        <f t="shared" si="4"/>
        <v>43.975565058456368</v>
      </c>
      <c r="O35" s="8"/>
      <c r="P35" s="9"/>
      <c r="Q35" s="9"/>
      <c r="R35" s="10">
        <f t="shared" si="5"/>
        <v>43.961603629139404</v>
      </c>
    </row>
    <row r="36" spans="1:18" x14ac:dyDescent="0.25">
      <c r="A36" s="2">
        <v>225</v>
      </c>
      <c r="B36" s="2">
        <f t="shared" si="0"/>
        <v>45.26179672851562</v>
      </c>
      <c r="F36" s="2">
        <f t="shared" si="1"/>
        <v>45.901335937500001</v>
      </c>
      <c r="G36" s="2">
        <f t="shared" si="2"/>
        <v>47.515135742187496</v>
      </c>
      <c r="I36">
        <f t="shared" si="3"/>
        <v>46.020099999999999</v>
      </c>
      <c r="L36" s="8"/>
      <c r="M36" s="9"/>
      <c r="N36" s="10">
        <f t="shared" si="4"/>
        <v>45.056663031295194</v>
      </c>
      <c r="O36" s="8"/>
      <c r="P36" s="9"/>
      <c r="Q36" s="9"/>
      <c r="R36" s="10">
        <f t="shared" si="5"/>
        <v>44.966768667556515</v>
      </c>
    </row>
    <row r="37" spans="1:18" x14ac:dyDescent="0.25">
      <c r="A37" s="2">
        <v>265</v>
      </c>
      <c r="B37" s="2">
        <f t="shared" si="0"/>
        <v>45.18995469566562</v>
      </c>
      <c r="F37" s="2">
        <f t="shared" si="1"/>
        <v>46.320269937500001</v>
      </c>
      <c r="G37" s="2">
        <f t="shared" si="2"/>
        <v>48.524402899687502</v>
      </c>
      <c r="I37">
        <f t="shared" si="3"/>
        <v>46.576099999999997</v>
      </c>
      <c r="L37" s="8"/>
      <c r="M37" s="9"/>
      <c r="N37" s="10">
        <f t="shared" si="4"/>
        <v>45.990586310016234</v>
      </c>
      <c r="O37" s="8"/>
      <c r="P37" s="9"/>
      <c r="Q37" s="9"/>
      <c r="R37" s="10">
        <f t="shared" si="5"/>
        <v>46.023435686109778</v>
      </c>
    </row>
    <row r="38" spans="1:18" x14ac:dyDescent="0.25">
      <c r="A38" s="2">
        <v>312</v>
      </c>
      <c r="B38" s="2">
        <f t="shared" si="0"/>
        <v>44.617301894973835</v>
      </c>
      <c r="F38" s="2">
        <f t="shared" si="1"/>
        <v>46.474480166399999</v>
      </c>
      <c r="G38" s="2">
        <f t="shared" si="2"/>
        <v>49.6320241642496</v>
      </c>
      <c r="I38">
        <f t="shared" si="3"/>
        <v>46.820500000000003</v>
      </c>
      <c r="L38" s="8"/>
      <c r="M38" s="9"/>
      <c r="N38" s="10">
        <f>$L$28+$L$29*E13+$L$30*E13^2+$L$31*E13^3+$L$32*E13^4+$L$33*E13^5+$L$34*E13^6</f>
        <v>47.001879246801508</v>
      </c>
      <c r="O38" s="8"/>
      <c r="P38" s="9"/>
      <c r="Q38" s="9"/>
      <c r="R38" s="10">
        <f t="shared" si="5"/>
        <v>47.032268164599216</v>
      </c>
    </row>
    <row r="39" spans="1:18" x14ac:dyDescent="0.25">
      <c r="A39" s="2">
        <v>359</v>
      </c>
      <c r="B39" s="2">
        <f t="shared" si="0"/>
        <v>43.561106624624884</v>
      </c>
      <c r="F39" s="2">
        <f t="shared" si="1"/>
        <v>46.313124583899992</v>
      </c>
      <c r="G39" s="2">
        <f t="shared" si="2"/>
        <v>50.748410723139699</v>
      </c>
      <c r="I39">
        <f t="shared" si="3"/>
        <v>46.623100000000001</v>
      </c>
      <c r="L39" s="8"/>
      <c r="M39" s="9"/>
      <c r="N39" s="10">
        <f t="shared" si="4"/>
        <v>47.976460679329875</v>
      </c>
      <c r="O39" s="8"/>
      <c r="P39" s="9"/>
      <c r="Q39" s="9"/>
      <c r="R39" s="10">
        <f t="shared" si="5"/>
        <v>47.98187286675482</v>
      </c>
    </row>
    <row r="40" spans="1:18" x14ac:dyDescent="0.25">
      <c r="A40" s="2">
        <v>419</v>
      </c>
      <c r="B40" s="2">
        <f t="shared" si="0"/>
        <v>41.632335226147902</v>
      </c>
      <c r="F40" s="2">
        <f t="shared" si="1"/>
        <v>45.712345327899996</v>
      </c>
      <c r="G40" s="2">
        <f t="shared" si="2"/>
        <v>52.318019822829697</v>
      </c>
      <c r="I40">
        <f t="shared" si="3"/>
        <v>45.729100000000003</v>
      </c>
      <c r="L40" s="8"/>
      <c r="M40" s="9"/>
      <c r="N40" s="10">
        <f t="shared" si="4"/>
        <v>49.012845080261435</v>
      </c>
      <c r="O40" s="8"/>
      <c r="P40" s="9"/>
      <c r="Q40" s="9"/>
      <c r="R40" s="10">
        <f t="shared" si="5"/>
        <v>49.04576248120982</v>
      </c>
    </row>
    <row r="41" spans="1:18" x14ac:dyDescent="0.25">
      <c r="A41" s="2">
        <v>467</v>
      </c>
      <c r="B41" s="2">
        <f t="shared" si="0"/>
        <v>39.791549838790594</v>
      </c>
      <c r="F41" s="2">
        <f t="shared" si="1"/>
        <v>44.948531407899992</v>
      </c>
      <c r="G41" s="2">
        <f t="shared" si="2"/>
        <v>54.231823040000002</v>
      </c>
      <c r="I41">
        <f t="shared" si="3"/>
        <v>44.082099999999997</v>
      </c>
      <c r="L41" s="8"/>
      <c r="M41" s="9"/>
      <c r="N41" s="10">
        <f t="shared" si="4"/>
        <v>49.956878164211354</v>
      </c>
      <c r="O41" s="8"/>
      <c r="P41" s="9"/>
      <c r="Q41" s="9"/>
      <c r="R41" s="10">
        <f t="shared" si="5"/>
        <v>49.970597833602717</v>
      </c>
    </row>
    <row r="42" spans="1:18" x14ac:dyDescent="0.25">
      <c r="A42" s="2">
        <v>556</v>
      </c>
      <c r="B42" s="2">
        <f t="shared" si="0"/>
        <v>36.545275513767507</v>
      </c>
      <c r="F42" s="2">
        <f t="shared" si="1"/>
        <v>42.914016550399985</v>
      </c>
      <c r="G42" s="2">
        <f t="shared" si="2"/>
        <v>57.335182793932795</v>
      </c>
      <c r="I42">
        <f t="shared" si="3"/>
        <v>40.988900000000001</v>
      </c>
      <c r="L42" s="8"/>
      <c r="M42" s="9"/>
      <c r="N42" s="10">
        <f t="shared" si="4"/>
        <v>51.038220368691043</v>
      </c>
      <c r="O42" s="8"/>
      <c r="P42" s="9"/>
      <c r="Q42" s="9"/>
      <c r="R42" s="10">
        <f t="shared" si="5"/>
        <v>50.974102807056482</v>
      </c>
    </row>
    <row r="43" spans="1:18" x14ac:dyDescent="0.25">
      <c r="A43" s="2">
        <v>636</v>
      </c>
      <c r="B43" s="2">
        <f t="shared" si="0"/>
        <v>35.457813175502388</v>
      </c>
      <c r="F43" s="2">
        <f t="shared" si="1"/>
        <v>40.37678979839999</v>
      </c>
      <c r="G43" s="2">
        <f t="shared" si="2"/>
        <v>61.921791464652806</v>
      </c>
      <c r="I43">
        <f t="shared" si="3"/>
        <v>36.484899999999996</v>
      </c>
      <c r="L43" s="8"/>
      <c r="M43" s="9"/>
      <c r="N43" s="10">
        <f t="shared" si="4"/>
        <v>51.997071472746505</v>
      </c>
      <c r="O43" s="8"/>
      <c r="P43" s="9"/>
      <c r="Q43" s="9"/>
      <c r="R43" s="10">
        <f t="shared" si="5"/>
        <v>52.006597721966429</v>
      </c>
    </row>
    <row r="44" spans="1:18" x14ac:dyDescent="0.25">
      <c r="A44" s="2">
        <v>728</v>
      </c>
      <c r="B44" s="2">
        <f t="shared" si="0"/>
        <v>39.63446777651437</v>
      </c>
      <c r="F44" s="2">
        <f t="shared" si="1"/>
        <v>36.469966374399988</v>
      </c>
      <c r="G44" s="2">
        <f t="shared" si="2"/>
        <v>69.831843038310424</v>
      </c>
      <c r="I44">
        <f>-0.0001*E21^2+0.0629*E21+36.9301</f>
        <v>29.722899999999996</v>
      </c>
      <c r="L44" s="8"/>
      <c r="M44" s="9"/>
      <c r="N44" s="10">
        <f t="shared" si="4"/>
        <v>53.017650381029014</v>
      </c>
      <c r="O44" s="8"/>
      <c r="P44" s="9"/>
      <c r="Q44" s="9"/>
      <c r="R44" s="10">
        <f t="shared" si="5"/>
        <v>53.02460890474152</v>
      </c>
    </row>
    <row r="45" spans="1:18" ht="15.75" thickBot="1" x14ac:dyDescent="0.3">
      <c r="A45" s="2">
        <v>833</v>
      </c>
      <c r="B45" s="2">
        <f t="shared" si="0"/>
        <v>57.484652679013308</v>
      </c>
      <c r="F45" s="2">
        <f t="shared" si="1"/>
        <v>30.286812967899991</v>
      </c>
      <c r="G45" s="2">
        <f t="shared" si="2"/>
        <v>84.457193493217872</v>
      </c>
      <c r="I45">
        <f t="shared" si="3"/>
        <v>19.936899999999994</v>
      </c>
      <c r="L45" s="12"/>
      <c r="M45" s="13"/>
      <c r="N45" s="14">
        <f t="shared" si="4"/>
        <v>53.965107348489333</v>
      </c>
      <c r="O45" s="12"/>
      <c r="P45" s="13"/>
      <c r="Q45" s="13"/>
      <c r="R45" s="10">
        <f t="shared" si="5"/>
        <v>53.984342762128634</v>
      </c>
    </row>
    <row r="46" spans="1:18" x14ac:dyDescent="0.25">
      <c r="N46" s="4"/>
    </row>
    <row r="47" spans="1:18" x14ac:dyDescent="0.25">
      <c r="N47" s="4"/>
    </row>
    <row r="48" spans="1:18" x14ac:dyDescent="0.25">
      <c r="N48" s="4"/>
    </row>
  </sheetData>
  <mergeCells count="1">
    <mergeCell ref="A25:B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</cp:lastModifiedBy>
  <dcterms:created xsi:type="dcterms:W3CDTF">2017-07-25T08:42:09Z</dcterms:created>
  <dcterms:modified xsi:type="dcterms:W3CDTF">2017-07-27T14:28:48Z</dcterms:modified>
</cp:coreProperties>
</file>