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800" windowHeight="7965" tabRatio="711" firstSheet="17" activeTab="17"/>
  </bookViews>
  <sheets>
    <sheet name="1" sheetId="1" state="hidden" r:id="rId1"/>
    <sheet name="2" sheetId="2" state="hidden" r:id="rId2"/>
    <sheet name="3" sheetId="3" state="hidden" r:id="rId3"/>
    <sheet name="4" sheetId="4" state="hidden" r:id="rId4"/>
    <sheet name="5" sheetId="5" state="hidden" r:id="rId5"/>
    <sheet name="6" sheetId="6" state="hidden" r:id="rId6"/>
    <sheet name="7" sheetId="7" state="hidden" r:id="rId7"/>
    <sheet name="7A" sheetId="8" state="hidden" r:id="rId8"/>
    <sheet name="8" sheetId="9" state="hidden" r:id="rId9"/>
    <sheet name="8A" sheetId="10" state="hidden" r:id="rId10"/>
    <sheet name="9A" sheetId="11" state="hidden" r:id="rId11"/>
    <sheet name="9B" sheetId="12" state="hidden" r:id="rId12"/>
    <sheet name="10" sheetId="13" state="hidden" r:id="rId13"/>
    <sheet name="11" sheetId="14" state="hidden" r:id="rId14"/>
    <sheet name="12" sheetId="15" state="hidden" r:id="rId15"/>
    <sheet name="13" sheetId="16" state="hidden" r:id="rId16"/>
    <sheet name="3.6" sheetId="17" state="hidden" r:id="rId17"/>
    <sheet name="Tabel 4.2 - Grafik 4.1 2016 " sheetId="18" r:id="rId18"/>
    <sheet name="Sheet1" sheetId="19" state="hidden" r:id="rId19"/>
  </sheets>
  <externalReferences>
    <externalReference r:id="rId20"/>
    <externalReference r:id="rId21"/>
  </externalReferences>
  <definedNames>
    <definedName name="_xlnm.Print_Area" localSheetId="1">'2'!$B$1:$S$16</definedName>
    <definedName name="_xlnm.Print_Area" localSheetId="2">'3'!$B$1:$O$15</definedName>
  </definedNames>
  <calcPr calcId="144525" concurrentCalc="0"/>
</workbook>
</file>

<file path=xl/sharedStrings.xml><?xml version="1.0" encoding="utf-8"?>
<sst xmlns="http://schemas.openxmlformats.org/spreadsheetml/2006/main" count="524">
  <si>
    <r>
      <rPr>
        <b/>
        <sz val="10"/>
        <rFont val="Cambria"/>
        <charset val="134"/>
      </rPr>
      <t xml:space="preserve">POTENSI PERIKANAN - </t>
    </r>
    <r>
      <rPr>
        <b/>
        <i/>
        <sz val="10"/>
        <rFont val="Cambria"/>
        <charset val="134"/>
      </rPr>
      <t>FISHERIES POTENCY</t>
    </r>
  </si>
  <si>
    <t>Tabel 2.1. Estimasi Potensi Sumberdaya Ikan di Wilayah Pengelolaan Perikanan</t>
  </si>
  <si>
    <t>Table 2.1. Estimation of Fish Resources Potency in Fisheries Management Areas</t>
  </si>
  <si>
    <t>Keterangan:</t>
  </si>
  <si>
    <t>WPP-571: Selat Malaka dan Laut Andaman</t>
  </si>
  <si>
    <t>WPP-572: Samudera Hindia bagian barat Sumatera Barat dan</t>
  </si>
  <si>
    <t xml:space="preserve">                   Selat Sunda</t>
  </si>
  <si>
    <t>WPP-573: Samudera Hindia bagian selatan Jawa sampai bagian selatan</t>
  </si>
  <si>
    <t xml:space="preserve">                  Nusa Tenggara, Laut Sawu dan Laut Timor bagian barat.</t>
  </si>
  <si>
    <t>WPP-711: Selat Karimata, Laut Natuna dan Laut Cina Selatan</t>
  </si>
  <si>
    <t>WPP-712: Laut Jawa</t>
  </si>
  <si>
    <t>WPP-713: Laut Makassar, Teluk Bone, Laut Flores dan Laut Bali</t>
  </si>
  <si>
    <t>WPP-714: Teluk Tolo dan Laut Banda</t>
  </si>
  <si>
    <t>WPP-715: Teluk Tomini, Laut Maluku, Laut Halmahera, Laut Seram</t>
  </si>
  <si>
    <t xml:space="preserve">                   dan Teluk Berau</t>
  </si>
  <si>
    <t>WPP-716: Laut Sulawesi dan Pulau Halmahera bagian utara</t>
  </si>
  <si>
    <t>WPP-717: Teluk Cendrawasih dan Laut Pasifik</t>
  </si>
  <si>
    <t>WPP-718: Laut Aru, Laut Arafura dan Laut Timor bagian timur</t>
  </si>
  <si>
    <t>Kelompok Sumberdaya Ikan</t>
  </si>
  <si>
    <t>Selat Malaka</t>
  </si>
  <si>
    <t>Samudera Hindia</t>
  </si>
  <si>
    <t>Laut Cina Selatan</t>
  </si>
  <si>
    <t>Laut Jawa</t>
  </si>
  <si>
    <t>Selat Makasar - Laut Flores</t>
  </si>
  <si>
    <t>Laut Banda</t>
  </si>
  <si>
    <t>Teluk Tomini - Laut Seram</t>
  </si>
  <si>
    <t>Laut Sulawesi</t>
  </si>
  <si>
    <t>Samudera Pasifik</t>
  </si>
  <si>
    <t>Laut Arafura - Laut Timor</t>
  </si>
  <si>
    <t>Total</t>
  </si>
  <si>
    <t>WPP 571</t>
  </si>
  <si>
    <t>WPP 572</t>
  </si>
  <si>
    <t>WPP 573</t>
  </si>
  <si>
    <t>WPP 711</t>
  </si>
  <si>
    <t>WPP 712</t>
  </si>
  <si>
    <t>WPP 713</t>
  </si>
  <si>
    <t>WPP 714</t>
  </si>
  <si>
    <t>WPP 715</t>
  </si>
  <si>
    <t>WPP 716</t>
  </si>
  <si>
    <t>WPP 717</t>
  </si>
  <si>
    <t>WPP 718</t>
  </si>
  <si>
    <t>Ikan Pelagis Besar</t>
  </si>
  <si>
    <t>Ikan Pelagis Kecil</t>
  </si>
  <si>
    <t>Ikan Demersal</t>
  </si>
  <si>
    <t>Udang Penaeid</t>
  </si>
  <si>
    <t>-</t>
  </si>
  <si>
    <t>Ikan Karang Konsumsi</t>
  </si>
  <si>
    <t>Lobster</t>
  </si>
  <si>
    <t>Cumi-cumi</t>
  </si>
  <si>
    <t>Total Potensi</t>
  </si>
  <si>
    <t>(1.000 ton/tahun)</t>
  </si>
  <si>
    <t>Sumber : Keputusan Menteri Kelautan dan Perikanan RI, No. KEP.45/MEN/2011, tentang Estimasi Potensi Sumberdaya Ikan di Wilayah Pengelolaan Perikanan Negara RI</t>
  </si>
  <si>
    <t>Tabel 2.... Jumlah Rumah Tangga Perikanan / Perusahaan Perikanan (RTP/PP) Tangkap Menurut Sub Sektor Perikanan Tangkap, 2008 - 2013</t>
  </si>
  <si>
    <t>Table 2…. Number of Capture Fisheries Households/Establishments by Capture Fisheries Sub Sector, 2008 - 2013</t>
  </si>
  <si>
    <t>Satuan: Buah</t>
  </si>
  <si>
    <t>Unit: Number</t>
  </si>
  <si>
    <r>
      <rPr>
        <b/>
        <sz val="10"/>
        <rFont val="Arial"/>
        <charset val="134"/>
      </rPr>
      <t xml:space="preserve">Rincian - </t>
    </r>
    <r>
      <rPr>
        <b/>
        <i/>
        <sz val="10"/>
        <rFont val="Arial"/>
        <charset val="134"/>
      </rPr>
      <t>Item</t>
    </r>
  </si>
  <si>
    <r>
      <rPr>
        <b/>
        <sz val="10"/>
        <rFont val="Arial"/>
        <charset val="134"/>
      </rPr>
      <t xml:space="preserve">Tahun - </t>
    </r>
    <r>
      <rPr>
        <b/>
        <i/>
        <sz val="10"/>
        <rFont val="Arial"/>
        <charset val="134"/>
      </rPr>
      <t>Year</t>
    </r>
  </si>
  <si>
    <t xml:space="preserve">Kenaikan Rata-Rata (%)           </t>
  </si>
  <si>
    <t>Increasing Average (%)</t>
  </si>
  <si>
    <t>2013 *)</t>
  </si>
  <si>
    <t>2008-2013</t>
  </si>
  <si>
    <t>2012-2013</t>
  </si>
  <si>
    <r>
      <rPr>
        <b/>
        <sz val="10"/>
        <rFont val="Arial"/>
        <charset val="134"/>
      </rPr>
      <t xml:space="preserve"> Jumlah - </t>
    </r>
    <r>
      <rPr>
        <b/>
        <i/>
        <sz val="10"/>
        <rFont val="Arial"/>
        <charset val="134"/>
      </rPr>
      <t>Total</t>
    </r>
  </si>
  <si>
    <t xml:space="preserve">  Perikanan Tangkap di Laut -                 </t>
  </si>
  <si>
    <r>
      <rPr>
        <sz val="10"/>
        <rFont val="Arial"/>
        <charset val="134"/>
      </rPr>
      <t xml:space="preserve">  </t>
    </r>
    <r>
      <rPr>
        <i/>
        <sz val="10"/>
        <rFont val="Arial"/>
        <charset val="134"/>
      </rPr>
      <t>Marine Capture Fisheries</t>
    </r>
  </si>
  <si>
    <t xml:space="preserve">  Perikanan Tangkap di Perairan Umum -</t>
  </si>
  <si>
    <r>
      <rPr>
        <sz val="10"/>
        <rFont val="Arial"/>
        <charset val="134"/>
      </rPr>
      <t xml:space="preserve">  </t>
    </r>
    <r>
      <rPr>
        <i/>
        <sz val="10"/>
        <rFont val="Arial"/>
        <charset val="134"/>
      </rPr>
      <t>Inland Openwater Capture Fisheries</t>
    </r>
  </si>
  <si>
    <r>
      <rPr>
        <sz val="10"/>
        <rFont val="Arial"/>
        <charset val="134"/>
      </rPr>
      <t xml:space="preserve">Keterangan - </t>
    </r>
    <r>
      <rPr>
        <i/>
        <sz val="10"/>
        <rFont val="Arial"/>
        <charset val="134"/>
      </rPr>
      <t>Note</t>
    </r>
    <r>
      <rPr>
        <sz val="10"/>
        <rFont val="Arial"/>
        <charset val="134"/>
      </rPr>
      <t>:</t>
    </r>
  </si>
  <si>
    <r>
      <rPr>
        <sz val="10"/>
        <color theme="1"/>
        <rFont val="Arial"/>
        <charset val="134"/>
      </rPr>
      <t xml:space="preserve">*): Angka Sementara - </t>
    </r>
    <r>
      <rPr>
        <i/>
        <sz val="10"/>
        <color theme="1"/>
        <rFont val="Arial"/>
        <charset val="134"/>
      </rPr>
      <t>Preliminary Figures</t>
    </r>
  </si>
  <si>
    <r>
      <rPr>
        <sz val="10"/>
        <color theme="0"/>
        <rFont val="Arial"/>
        <charset val="134"/>
      </rPr>
      <t xml:space="preserve">*): Angka Perkiraan - </t>
    </r>
    <r>
      <rPr>
        <i/>
        <sz val="10"/>
        <color theme="0"/>
        <rFont val="Arial"/>
        <charset val="134"/>
      </rPr>
      <t>Estimation Figures</t>
    </r>
  </si>
  <si>
    <r>
      <rPr>
        <sz val="10"/>
        <color theme="0"/>
        <rFont val="Arial"/>
        <charset val="134"/>
      </rPr>
      <t xml:space="preserve">na: </t>
    </r>
    <r>
      <rPr>
        <i/>
        <sz val="10"/>
        <color theme="0"/>
        <rFont val="Arial"/>
        <charset val="134"/>
      </rPr>
      <t>not available</t>
    </r>
    <r>
      <rPr>
        <sz val="10"/>
        <color theme="0"/>
        <rFont val="Arial"/>
        <charset val="134"/>
      </rPr>
      <t xml:space="preserve"> - data belum tersedia</t>
    </r>
  </si>
  <si>
    <t>Tabel 2... Jumlah Nelayan Menurut Sub Sektor Perikanan Tangkap, 2008 - 2013</t>
  </si>
  <si>
    <t>Table 2... Number of Fishers By Capture Fisheries Sub Sector, 2008 - 2013</t>
  </si>
  <si>
    <t>Satuan: Orang</t>
  </si>
  <si>
    <t>Unit: Person</t>
  </si>
  <si>
    <t>Kenaikan Rata-Rata (%)</t>
  </si>
  <si>
    <t xml:space="preserve">  Perikanan Tangkap di Laut -                  </t>
  </si>
  <si>
    <t xml:space="preserve">  Marine Capture Fisheries</t>
  </si>
  <si>
    <t xml:space="preserve">  Inland Openwater Capture Fisheries</t>
  </si>
  <si>
    <r>
      <rPr>
        <b/>
        <sz val="10"/>
        <rFont val="Arial"/>
        <charset val="134"/>
      </rPr>
      <t xml:space="preserve">SARANA DAN PRASARANA PERIKANAN - </t>
    </r>
    <r>
      <rPr>
        <b/>
        <i/>
        <sz val="10"/>
        <rFont val="Arial"/>
        <charset val="134"/>
      </rPr>
      <t>FISHERIES FACILITIES AND INFRASTRUCTURES</t>
    </r>
  </si>
  <si>
    <t>Tabel 3.1. Jumlah Perahu/Kapal Perikanan Laut Menurut Kategori dan Ukuran Kapal, 2008 - 2013</t>
  </si>
  <si>
    <t>Table 3.1. Number of Marine Fishing Boats By Category and Size of Boat, 2008 - 2013</t>
  </si>
  <si>
    <t xml:space="preserve">Kategori dan Ukuran Kapal/Perahu                                                     </t>
  </si>
  <si>
    <t xml:space="preserve">Kenaikan Rata-Rata (%)              </t>
  </si>
  <si>
    <r>
      <rPr>
        <b/>
        <sz val="10"/>
        <rFont val="Arial"/>
        <charset val="134"/>
      </rPr>
      <t>C</t>
    </r>
    <r>
      <rPr>
        <b/>
        <i/>
        <sz val="10"/>
        <rFont val="Arial"/>
        <charset val="134"/>
      </rPr>
      <t>ategory and Size of Boat</t>
    </r>
    <r>
      <rPr>
        <b/>
        <sz val="10"/>
        <rFont val="Arial"/>
        <charset val="134"/>
      </rPr>
      <t xml:space="preserve">                                      </t>
    </r>
  </si>
  <si>
    <r>
      <rPr>
        <b/>
        <sz val="10"/>
        <rFont val="Arial"/>
        <charset val="134"/>
      </rPr>
      <t xml:space="preserve">  Perahu Tanpa Motor -                               </t>
    </r>
    <r>
      <rPr>
        <b/>
        <i/>
        <sz val="10"/>
        <rFont val="Arial"/>
        <charset val="134"/>
      </rPr>
      <t>Non Powered Boat</t>
    </r>
  </si>
  <si>
    <r>
      <rPr>
        <b/>
        <sz val="10"/>
        <rFont val="Arial"/>
        <charset val="134"/>
      </rPr>
      <t xml:space="preserve">  Perahu Motor Tempel -                                </t>
    </r>
    <r>
      <rPr>
        <b/>
        <i/>
        <sz val="10"/>
        <rFont val="Arial"/>
        <charset val="134"/>
      </rPr>
      <t>Outboard Motor</t>
    </r>
  </si>
  <si>
    <r>
      <rPr>
        <b/>
        <sz val="10"/>
        <rFont val="Arial"/>
        <charset val="134"/>
      </rPr>
      <t xml:space="preserve">Kapal Motor - </t>
    </r>
    <r>
      <rPr>
        <b/>
        <i/>
        <sz val="10"/>
        <rFont val="Arial"/>
        <charset val="134"/>
      </rPr>
      <t>Inboard Motor</t>
    </r>
  </si>
  <si>
    <t xml:space="preserve">&lt; 5   </t>
  </si>
  <si>
    <t>GT</t>
  </si>
  <si>
    <t>Ukuran</t>
  </si>
  <si>
    <t xml:space="preserve">5 - 10   </t>
  </si>
  <si>
    <t>Kapal Motor -</t>
  </si>
  <si>
    <t xml:space="preserve">10 - 20   </t>
  </si>
  <si>
    <t>Size of Boat</t>
  </si>
  <si>
    <t xml:space="preserve">20 - 30   </t>
  </si>
  <si>
    <t xml:space="preserve">30 - 50   </t>
  </si>
  <si>
    <t xml:space="preserve">50 - 100   </t>
  </si>
  <si>
    <t xml:space="preserve">100 - 200   </t>
  </si>
  <si>
    <t xml:space="preserve">&gt; 200   </t>
  </si>
  <si>
    <r>
      <rPr>
        <sz val="10"/>
        <color theme="1"/>
        <rFont val="Arial"/>
        <charset val="134"/>
      </rPr>
      <t xml:space="preserve">Keterangan - </t>
    </r>
    <r>
      <rPr>
        <i/>
        <sz val="10"/>
        <color theme="1"/>
        <rFont val="Arial"/>
        <charset val="134"/>
      </rPr>
      <t>Note</t>
    </r>
    <r>
      <rPr>
        <sz val="10"/>
        <color theme="1"/>
        <rFont val="Arial"/>
        <charset val="134"/>
      </rPr>
      <t>:</t>
    </r>
  </si>
  <si>
    <t>Tabel 3.2. Jumlah Unit Penangkapan Ikan Menurut Sub Sektor Perikanan Tangkap, 2008 - 2012</t>
  </si>
  <si>
    <t>Table 3.2. Number of Fishing Units By Capture Fisheries Sub Sector, 2008 - 2012</t>
  </si>
  <si>
    <t>Satuan: Unit</t>
  </si>
  <si>
    <t>Unit: Units</t>
  </si>
  <si>
    <r>
      <rPr>
        <b/>
        <sz val="10"/>
        <rFont val="Arial"/>
        <charset val="134"/>
      </rPr>
      <t xml:space="preserve">Rincian - </t>
    </r>
    <r>
      <rPr>
        <b/>
        <i/>
        <sz val="10"/>
        <rFont val="Arial"/>
        <charset val="134"/>
      </rPr>
      <t xml:space="preserve">Item </t>
    </r>
  </si>
  <si>
    <t xml:space="preserve">Kenaikan Rata-Rata (%)               </t>
  </si>
  <si>
    <t>2011-2013</t>
  </si>
  <si>
    <r>
      <rPr>
        <b/>
        <sz val="10"/>
        <rFont val="Arial"/>
        <charset val="134"/>
      </rPr>
      <t xml:space="preserve">Jumlah - </t>
    </r>
    <r>
      <rPr>
        <b/>
        <i/>
        <sz val="10"/>
        <rFont val="Arial"/>
        <charset val="134"/>
      </rPr>
      <t>Total</t>
    </r>
  </si>
  <si>
    <t>Tabel 3.4. Jumlah Pelabuhan Perikanan di Indonesia Menurut Kelas Tahun 2012</t>
  </si>
  <si>
    <t>Table 3.4. Number of Fishing Port in Indonesia by Class, 2012</t>
  </si>
  <si>
    <t>No</t>
  </si>
  <si>
    <r>
      <rPr>
        <b/>
        <sz val="10"/>
        <rFont val="Arial"/>
        <charset val="134"/>
      </rPr>
      <t xml:space="preserve">Kelas - </t>
    </r>
    <r>
      <rPr>
        <b/>
        <i/>
        <sz val="10"/>
        <rFont val="Arial"/>
        <charset val="134"/>
      </rPr>
      <t>Class</t>
    </r>
  </si>
  <si>
    <t>Tahun</t>
  </si>
  <si>
    <r>
      <rPr>
        <b/>
        <sz val="10"/>
        <rFont val="Arial"/>
        <charset val="134"/>
      </rPr>
      <t xml:space="preserve">Jumlah - </t>
    </r>
    <r>
      <rPr>
        <b/>
        <i/>
        <sz val="10"/>
        <rFont val="Arial"/>
        <charset val="134"/>
      </rPr>
      <t xml:space="preserve">Total </t>
    </r>
  </si>
  <si>
    <r>
      <rPr>
        <sz val="10"/>
        <rFont val="Arial"/>
        <charset val="134"/>
      </rPr>
      <t xml:space="preserve">Pelabuhan Perikanan Samudera (PPS) - </t>
    </r>
    <r>
      <rPr>
        <i/>
        <sz val="10"/>
        <rFont val="Arial"/>
        <charset val="134"/>
      </rPr>
      <t>Oceanic Fishing Port</t>
    </r>
  </si>
  <si>
    <r>
      <rPr>
        <sz val="10"/>
        <rFont val="Arial"/>
        <charset val="134"/>
      </rPr>
      <t xml:space="preserve">Pelabuhan Perikanan Nusantara (PPN) - </t>
    </r>
    <r>
      <rPr>
        <i/>
        <sz val="10"/>
        <rFont val="Arial"/>
        <charset val="134"/>
      </rPr>
      <t>Archipelagic Fishing Port</t>
    </r>
  </si>
  <si>
    <r>
      <rPr>
        <sz val="10"/>
        <rFont val="Arial"/>
        <charset val="134"/>
      </rPr>
      <t xml:space="preserve">Pelabuhan Perikanan Pantai (PPP) - </t>
    </r>
    <r>
      <rPr>
        <i/>
        <sz val="10"/>
        <rFont val="Arial"/>
        <charset val="134"/>
      </rPr>
      <t>Coastal Fishing Port</t>
    </r>
  </si>
  <si>
    <r>
      <rPr>
        <sz val="10"/>
        <rFont val="Arial"/>
        <charset val="134"/>
      </rPr>
      <t xml:space="preserve">- UPT KKP - </t>
    </r>
    <r>
      <rPr>
        <i/>
        <sz val="10"/>
        <rFont val="Arial"/>
        <charset val="134"/>
      </rPr>
      <t>MMAF TIU</t>
    </r>
  </si>
  <si>
    <r>
      <rPr>
        <sz val="10"/>
        <rFont val="Arial"/>
        <charset val="134"/>
      </rPr>
      <t xml:space="preserve">- UPT Provinsi - </t>
    </r>
    <r>
      <rPr>
        <i/>
        <sz val="10"/>
        <rFont val="Arial"/>
        <charset val="134"/>
      </rPr>
      <t>Province TIU</t>
    </r>
  </si>
  <si>
    <r>
      <rPr>
        <sz val="10"/>
        <rFont val="Arial"/>
        <charset val="134"/>
      </rPr>
      <t xml:space="preserve">Pangkalan Pendaratan Ikan (PPI) - </t>
    </r>
    <r>
      <rPr>
        <i/>
        <sz val="10"/>
        <rFont val="Arial"/>
        <charset val="134"/>
      </rPr>
      <t>Fish Landing Place</t>
    </r>
  </si>
  <si>
    <r>
      <rPr>
        <sz val="10"/>
        <rFont val="Arial"/>
        <charset val="134"/>
      </rPr>
      <t xml:space="preserve">Pelabuhan Perikanan Swasta - </t>
    </r>
    <r>
      <rPr>
        <i/>
        <sz val="10"/>
        <rFont val="Arial"/>
        <charset val="134"/>
      </rPr>
      <t xml:space="preserve">Private Fishing Port </t>
    </r>
    <r>
      <rPr>
        <sz val="10"/>
        <rFont val="Arial"/>
        <charset val="134"/>
      </rPr>
      <t>*)</t>
    </r>
  </si>
  <si>
    <r>
      <rPr>
        <sz val="10"/>
        <rFont val="Arial"/>
        <charset val="134"/>
      </rPr>
      <t xml:space="preserve">Keterangan - </t>
    </r>
    <r>
      <rPr>
        <i/>
        <sz val="10"/>
        <rFont val="Arial"/>
        <charset val="134"/>
      </rPr>
      <t>Note</t>
    </r>
    <r>
      <rPr>
        <sz val="10"/>
        <rFont val="Arial"/>
        <charset val="134"/>
      </rPr>
      <t xml:space="preserve"> :</t>
    </r>
  </si>
  <si>
    <t>Pelabuhan Perkanan Yang Merupakan Unit Pelaksana Teknis Pusat :</t>
  </si>
  <si>
    <t>PPS Nizam Zachman - Jakarta</t>
  </si>
  <si>
    <t>PPS Kendari - Kendari</t>
  </si>
  <si>
    <t>PPS Belawan - Medan</t>
  </si>
  <si>
    <t>PPS Bungus - Padang</t>
  </si>
  <si>
    <t>PPS Cilacap - Cilacap</t>
  </si>
  <si>
    <t>PPS Bitung - Bitung</t>
  </si>
  <si>
    <t>PPN Sibolga - Sibolga</t>
  </si>
  <si>
    <t>PPN Tanjungpandan - Belitung</t>
  </si>
  <si>
    <t>PPN Palabuhanratu - Sukabumi</t>
  </si>
  <si>
    <t>PPN Kejawanan - Cirebon</t>
  </si>
  <si>
    <t>PPN Pekalongan - Pekalongan</t>
  </si>
  <si>
    <t>PPN Brondong - Lamongan</t>
  </si>
  <si>
    <t>PPN Prigi - Trenggalek</t>
  </si>
  <si>
    <t>PPN Pemangkat - Sambas</t>
  </si>
  <si>
    <t>PPN Ternate - Ternate</t>
  </si>
  <si>
    <t>PPN Ambon - Ambon</t>
  </si>
  <si>
    <t>PPN Tual - Tual</t>
  </si>
  <si>
    <t>PPN Pengambengan - Jembrana</t>
  </si>
  <si>
    <t>PPN Sungailiat - Bangka</t>
  </si>
  <si>
    <t>PPP Karangantu - Banten</t>
  </si>
  <si>
    <t>PPP Karimunjawa - Jepara</t>
  </si>
  <si>
    <t>PPP Teluk Batang - Kayong Utara</t>
  </si>
  <si>
    <t>PPP Klidang Lor - Batang</t>
  </si>
  <si>
    <t>PPP Banjarmasin - Kalimantan Selatan</t>
  </si>
  <si>
    <t>PPP Kota Agung - Tenggamus</t>
  </si>
  <si>
    <t>PPP Bajomulyo - Pati</t>
  </si>
  <si>
    <t>PPP Kwandang - Gorontalo</t>
  </si>
  <si>
    <t>PPP Blanakan - Subang</t>
  </si>
  <si>
    <t>PPP Labuan Maringgai - Lampung Timur</t>
  </si>
  <si>
    <t>PPP Dagho - Sulawesi Utara</t>
  </si>
  <si>
    <t>PPP Lekok - Pasuruan</t>
  </si>
  <si>
    <t>PPP Eretan - Cirebon</t>
  </si>
  <si>
    <t>PPP Ciasem - Subang</t>
  </si>
  <si>
    <t>PPP Kupang - Kupang, NTT</t>
  </si>
  <si>
    <t>PPP Muncar - Banyuwangi</t>
  </si>
  <si>
    <t>PPP Labuan Banten - Pandeglang</t>
  </si>
  <si>
    <t>PPP Paiton - Probolinggo</t>
  </si>
  <si>
    <t>PPP Labuan Lombok - Lombok Timur, NTB</t>
  </si>
  <si>
    <t>PPP Puger - Jember</t>
  </si>
  <si>
    <t>PPP Lampulo - Banda Aceh</t>
  </si>
  <si>
    <t>PPP Pulo Telo - Nias</t>
  </si>
  <si>
    <t>PPP Lempasing - Bandar Lampung</t>
  </si>
  <si>
    <t>PPP Sikakap - Mentawai</t>
  </si>
  <si>
    <t>PPP Morodemak - Demak</t>
  </si>
  <si>
    <t>PPP Sorong - Sorong</t>
  </si>
  <si>
    <t>PPP Pacitan - Pacitan</t>
  </si>
  <si>
    <t>PPP Tarakan - Kalimantan Timur</t>
  </si>
  <si>
    <t>PPP Sadeng - Gunungkidul, DIY</t>
  </si>
  <si>
    <t>PPP Tarempa - Kep. Riau</t>
  </si>
  <si>
    <t xml:space="preserve">PPP Tegalsari </t>
  </si>
  <si>
    <t>PPP Tasik Agung - Rembang</t>
  </si>
  <si>
    <t>PPP Asem Doyong</t>
  </si>
  <si>
    <t>PPP Tawang - Kendal</t>
  </si>
  <si>
    <t>PPP Bacan - Halmahera Utara</t>
  </si>
  <si>
    <t>PPP Teladas - Tulang Bawang</t>
  </si>
  <si>
    <t>PPP Bondet - Cirebon</t>
  </si>
  <si>
    <t>PPP Tumumpa - Manado</t>
  </si>
  <si>
    <t>PPP Cilauteureum - Garut</t>
  </si>
  <si>
    <t>PPP Wonokerto - Pekalongan</t>
  </si>
  <si>
    <t>PPP Ciparage - Karawang</t>
  </si>
  <si>
    <t>UPPPP Pondok Dadap</t>
  </si>
  <si>
    <t>PPP Hantipan</t>
  </si>
  <si>
    <t>Tabel Jumlah Pelabuhan Perikanan di Indonesia Menurut Kelas Tahun 2013</t>
  </si>
  <si>
    <t>Table Number of Fishing Port in Indonesia by Class, 2013</t>
  </si>
  <si>
    <t>No.</t>
  </si>
  <si>
    <r>
      <rPr>
        <b/>
        <sz val="10"/>
        <rFont val="Arial"/>
        <charset val="134"/>
      </rPr>
      <t xml:space="preserve">Klas - </t>
    </r>
    <r>
      <rPr>
        <b/>
        <i/>
        <sz val="10"/>
        <rFont val="Arial"/>
        <charset val="134"/>
      </rPr>
      <t>Class</t>
    </r>
  </si>
  <si>
    <r>
      <rPr>
        <sz val="10"/>
        <color theme="0"/>
        <rFont val="Arial"/>
        <charset val="134"/>
      </rPr>
      <t xml:space="preserve">*): Tidak berkategori kelas pelabuhan perikanan - </t>
    </r>
    <r>
      <rPr>
        <i/>
        <sz val="10"/>
        <color theme="0"/>
        <rFont val="Arial"/>
        <charset val="134"/>
      </rPr>
      <t>Uncategory in class of fishing port</t>
    </r>
  </si>
  <si>
    <t xml:space="preserve">4. </t>
  </si>
  <si>
    <r>
      <rPr>
        <b/>
        <sz val="10"/>
        <rFont val="Arial"/>
        <charset val="134"/>
      </rPr>
      <t xml:space="preserve">VOLUME DAN NILAI PRODUKSI PERIKANAN - </t>
    </r>
    <r>
      <rPr>
        <b/>
        <i/>
        <sz val="10"/>
        <rFont val="Arial"/>
        <charset val="134"/>
      </rPr>
      <t>VOLUME AND VALUE OF FISHERIES PRODUCTION</t>
    </r>
  </si>
  <si>
    <t>Tabel Volume Produksi Perikanan, 2008 - 2012</t>
  </si>
  <si>
    <t>Table Volume of Fisheries Production, 2008 - 2012</t>
  </si>
  <si>
    <t>Satuan: Ton</t>
  </si>
  <si>
    <t>Unit: Ton</t>
  </si>
  <si>
    <t>*)</t>
  </si>
  <si>
    <t>2008-2012</t>
  </si>
  <si>
    <t>2011-2012</t>
  </si>
  <si>
    <r>
      <rPr>
        <b/>
        <sz val="10"/>
        <rFont val="Arial"/>
        <charset val="134"/>
      </rPr>
      <t xml:space="preserve">Volume Produksi - </t>
    </r>
    <r>
      <rPr>
        <b/>
        <i/>
        <sz val="10"/>
        <rFont val="Arial"/>
        <charset val="134"/>
      </rPr>
      <t>Production Volume</t>
    </r>
  </si>
  <si>
    <r>
      <rPr>
        <b/>
        <sz val="10"/>
        <rFont val="Arial"/>
        <charset val="134"/>
      </rPr>
      <t xml:space="preserve">Perikanan Tangkap -   </t>
    </r>
    <r>
      <rPr>
        <b/>
        <i/>
        <sz val="10"/>
        <rFont val="Arial"/>
        <charset val="134"/>
      </rPr>
      <t xml:space="preserve">                               Capture Fisheries                                </t>
    </r>
  </si>
  <si>
    <t>Sub Jumlah</t>
  </si>
  <si>
    <r>
      <rPr>
        <sz val="10"/>
        <rFont val="Arial"/>
        <charset val="134"/>
      </rPr>
      <t xml:space="preserve">Perikanan Laut - </t>
    </r>
    <r>
      <rPr>
        <i/>
        <sz val="10"/>
        <rFont val="Arial"/>
        <charset val="134"/>
      </rPr>
      <t>Marine Fisheries</t>
    </r>
  </si>
  <si>
    <r>
      <rPr>
        <sz val="10"/>
        <rFont val="Arial"/>
        <charset val="134"/>
      </rPr>
      <t xml:space="preserve">Perairan Umum - </t>
    </r>
    <r>
      <rPr>
        <i/>
        <sz val="10"/>
        <rFont val="Arial"/>
        <charset val="134"/>
      </rPr>
      <t>Inland Openwater Fisheries</t>
    </r>
  </si>
  <si>
    <r>
      <rPr>
        <b/>
        <sz val="10"/>
        <rFont val="Arial"/>
        <charset val="134"/>
      </rPr>
      <t xml:space="preserve">Perikanan Budidaya -                                    </t>
    </r>
    <r>
      <rPr>
        <b/>
        <i/>
        <sz val="10"/>
        <rFont val="Arial"/>
        <charset val="134"/>
      </rPr>
      <t>Aquaculture</t>
    </r>
    <r>
      <rPr>
        <b/>
        <sz val="10"/>
        <rFont val="Arial"/>
        <charset val="134"/>
      </rPr>
      <t xml:space="preserve"> </t>
    </r>
    <r>
      <rPr>
        <b/>
        <i/>
        <sz val="10"/>
        <rFont val="Arial"/>
        <charset val="134"/>
      </rPr>
      <t>Fisheries</t>
    </r>
    <r>
      <rPr>
        <b/>
        <sz val="10"/>
        <rFont val="Arial"/>
        <charset val="134"/>
      </rPr>
      <t xml:space="preserve">                     </t>
    </r>
  </si>
  <si>
    <r>
      <rPr>
        <sz val="10"/>
        <rFont val="Arial"/>
        <charset val="134"/>
      </rPr>
      <t xml:space="preserve">Budidaya Laut - </t>
    </r>
    <r>
      <rPr>
        <i/>
        <sz val="10"/>
        <rFont val="Arial"/>
        <charset val="134"/>
      </rPr>
      <t>Marineculture</t>
    </r>
  </si>
  <si>
    <r>
      <rPr>
        <sz val="10"/>
        <rFont val="Arial"/>
        <charset val="134"/>
      </rPr>
      <t xml:space="preserve">Tambak - </t>
    </r>
    <r>
      <rPr>
        <i/>
        <sz val="10"/>
        <rFont val="Arial"/>
        <charset val="134"/>
      </rPr>
      <t>Brackishwater Pond</t>
    </r>
  </si>
  <si>
    <r>
      <rPr>
        <sz val="10"/>
        <rFont val="Arial"/>
        <charset val="134"/>
      </rPr>
      <t xml:space="preserve">Kolam - </t>
    </r>
    <r>
      <rPr>
        <i/>
        <sz val="10"/>
        <rFont val="Arial"/>
        <charset val="134"/>
      </rPr>
      <t>Freshwater Pond</t>
    </r>
  </si>
  <si>
    <r>
      <rPr>
        <sz val="10"/>
        <rFont val="Arial"/>
        <charset val="134"/>
      </rPr>
      <t xml:space="preserve">Karamba - </t>
    </r>
    <r>
      <rPr>
        <i/>
        <sz val="10"/>
        <rFont val="Arial"/>
        <charset val="134"/>
      </rPr>
      <t>Cage</t>
    </r>
  </si>
  <si>
    <r>
      <rPr>
        <sz val="10"/>
        <rFont val="Arial"/>
        <charset val="134"/>
      </rPr>
      <t xml:space="preserve">Jaring Apung - </t>
    </r>
    <r>
      <rPr>
        <i/>
        <sz val="10"/>
        <rFont val="Arial"/>
        <charset val="134"/>
      </rPr>
      <t>Floating Cage Net</t>
    </r>
  </si>
  <si>
    <r>
      <rPr>
        <sz val="10"/>
        <rFont val="Arial"/>
        <charset val="134"/>
      </rPr>
      <t xml:space="preserve">Sawah - </t>
    </r>
    <r>
      <rPr>
        <i/>
        <sz val="10"/>
        <rFont val="Arial"/>
        <charset val="134"/>
      </rPr>
      <t>Paddy Field</t>
    </r>
  </si>
  <si>
    <r>
      <rPr>
        <sz val="10"/>
        <color theme="1"/>
        <rFont val="Arial"/>
        <charset val="134"/>
      </rPr>
      <t xml:space="preserve">Keterangan  - </t>
    </r>
    <r>
      <rPr>
        <i/>
        <sz val="10"/>
        <color theme="1"/>
        <rFont val="Arial"/>
        <charset val="134"/>
      </rPr>
      <t>Note</t>
    </r>
    <r>
      <rPr>
        <sz val="10"/>
        <color theme="1"/>
        <rFont val="Arial"/>
        <charset val="134"/>
      </rPr>
      <t>:</t>
    </r>
  </si>
  <si>
    <r>
      <rPr>
        <sz val="10"/>
        <color theme="1"/>
        <rFont val="Arial"/>
        <charset val="134"/>
      </rPr>
      <t xml:space="preserve">*):  Angka Sementara - </t>
    </r>
    <r>
      <rPr>
        <i/>
        <sz val="10"/>
        <color theme="1"/>
        <rFont val="Arial"/>
        <charset val="134"/>
      </rPr>
      <t>Preliminary Figures</t>
    </r>
  </si>
  <si>
    <r>
      <rPr>
        <sz val="10"/>
        <color theme="0"/>
        <rFont val="Arial"/>
        <charset val="134"/>
      </rPr>
      <t xml:space="preserve">**): Angka Sementara s.d. Tw. 4 - </t>
    </r>
    <r>
      <rPr>
        <i/>
        <sz val="10"/>
        <color indexed="9"/>
        <rFont val="Arial"/>
        <charset val="134"/>
      </rPr>
      <t>Preliminary Figures until 4th quarterly</t>
    </r>
  </si>
  <si>
    <r>
      <rPr>
        <sz val="10"/>
        <color theme="0"/>
        <rFont val="Arial"/>
        <charset val="134"/>
      </rPr>
      <t>na:</t>
    </r>
    <r>
      <rPr>
        <i/>
        <sz val="10"/>
        <color indexed="9"/>
        <rFont val="Arial"/>
        <charset val="134"/>
      </rPr>
      <t xml:space="preserve"> not available</t>
    </r>
    <r>
      <rPr>
        <sz val="10"/>
        <color indexed="9"/>
        <rFont val="Arial"/>
        <charset val="134"/>
      </rPr>
      <t xml:space="preserve"> - data belum tersedia</t>
    </r>
  </si>
  <si>
    <r>
      <rPr>
        <b/>
        <sz val="10"/>
        <color theme="0"/>
        <rFont val="Arial"/>
        <charset val="134"/>
      </rPr>
      <t xml:space="preserve">VOLUME DAN NILAI PRODUKSI PERIKANAN - </t>
    </r>
    <r>
      <rPr>
        <b/>
        <i/>
        <sz val="10"/>
        <color theme="0"/>
        <rFont val="Arial"/>
        <charset val="134"/>
      </rPr>
      <t>VOLUME AND VALUE OF FISHERIES PRODUCTION</t>
    </r>
  </si>
  <si>
    <t>Tabel 4.1.  Volume Produksi Perikanan, 2008 - 2012</t>
  </si>
  <si>
    <t>Table 4.1 .Volume of Fisheries Production, 2008 - 2012</t>
  </si>
  <si>
    <r>
      <rPr>
        <sz val="10"/>
        <color theme="0"/>
        <rFont val="Arial"/>
        <charset val="134"/>
      </rPr>
      <t xml:space="preserve">**): Angka Sementara s.d. Tw. 4 - </t>
    </r>
    <r>
      <rPr>
        <i/>
        <sz val="10"/>
        <color theme="0"/>
        <rFont val="Arial"/>
        <charset val="134"/>
      </rPr>
      <t>Preliminary Figures until 4th quarterly</t>
    </r>
  </si>
  <si>
    <t>Tabel Nilai Produksi Perikanan, 2008 - 2012</t>
  </si>
  <si>
    <t>Table Value of Fisheries Production, 2008 - 2012</t>
  </si>
  <si>
    <t>Nilai: Rp. 1 000,-</t>
  </si>
  <si>
    <t>Value:  Rp. 1 000,-</t>
  </si>
  <si>
    <r>
      <rPr>
        <b/>
        <sz val="10"/>
        <rFont val="Arial"/>
        <charset val="134"/>
      </rPr>
      <t xml:space="preserve">NILAI - </t>
    </r>
    <r>
      <rPr>
        <b/>
        <i/>
        <sz val="10"/>
        <rFont val="Arial"/>
        <charset val="134"/>
      </rPr>
      <t>VALUE</t>
    </r>
  </si>
  <si>
    <r>
      <rPr>
        <sz val="10"/>
        <rFont val="Arial"/>
        <charset val="134"/>
      </rPr>
      <t>Perikanan Laut -</t>
    </r>
    <r>
      <rPr>
        <i/>
        <sz val="10"/>
        <rFont val="Arial"/>
        <charset val="134"/>
      </rPr>
      <t xml:space="preserve"> Marine Fisheries</t>
    </r>
  </si>
  <si>
    <r>
      <rPr>
        <b/>
        <sz val="10"/>
        <rFont val="Arial"/>
        <charset val="134"/>
      </rPr>
      <t xml:space="preserve">Perikanan Budidaya -                                    </t>
    </r>
    <r>
      <rPr>
        <b/>
        <i/>
        <sz val="10"/>
        <rFont val="Arial"/>
        <charset val="134"/>
      </rPr>
      <t>Aquaculture</t>
    </r>
    <r>
      <rPr>
        <b/>
        <sz val="10"/>
        <rFont val="Arial"/>
        <charset val="134"/>
      </rPr>
      <t xml:space="preserve">                      </t>
    </r>
  </si>
  <si>
    <r>
      <rPr>
        <sz val="10"/>
        <color theme="1"/>
        <rFont val="Arial"/>
        <charset val="134"/>
      </rPr>
      <t xml:space="preserve">*):  Angka sementara - </t>
    </r>
    <r>
      <rPr>
        <i/>
        <sz val="10"/>
        <color theme="1"/>
        <rFont val="Arial"/>
        <charset val="134"/>
      </rPr>
      <t>Preliminary Figures</t>
    </r>
  </si>
  <si>
    <r>
      <rPr>
        <sz val="10"/>
        <color theme="0"/>
        <rFont val="Arial"/>
        <charset val="134"/>
      </rPr>
      <t>na:</t>
    </r>
    <r>
      <rPr>
        <i/>
        <sz val="10"/>
        <color theme="0"/>
        <rFont val="Arial"/>
        <charset val="134"/>
      </rPr>
      <t xml:space="preserve"> not available</t>
    </r>
    <r>
      <rPr>
        <sz val="10"/>
        <color theme="0"/>
        <rFont val="Arial"/>
        <charset val="134"/>
      </rPr>
      <t xml:space="preserve"> - data belum tersedia</t>
    </r>
  </si>
  <si>
    <t>Tabel 4.2. Nilai Produksi Perikanan, 2008 - 2013</t>
  </si>
  <si>
    <t>Table 4.2. Value of Fisheries Production, 2008 - 2013</t>
  </si>
  <si>
    <t>Tabel 4.3. Produksi Perikanan Tangkap di Laut Menurut Komoditas Utama, 2009 - 2014*</t>
  </si>
  <si>
    <t>Table 4.3. Marine Capture Fisheries Production By Major Commodities, 2009 - 2014*</t>
  </si>
  <si>
    <r>
      <rPr>
        <b/>
        <sz val="10"/>
        <color indexed="8"/>
        <rFont val="Arial"/>
        <charset val="134"/>
      </rPr>
      <t xml:space="preserve">Jenis Ikan - </t>
    </r>
    <r>
      <rPr>
        <b/>
        <i/>
        <sz val="10"/>
        <color indexed="8"/>
        <rFont val="Arial"/>
        <charset val="134"/>
      </rPr>
      <t>Species</t>
    </r>
  </si>
  <si>
    <t>2014 *)</t>
  </si>
  <si>
    <t>2009-2014</t>
  </si>
  <si>
    <t>2013-2014</t>
  </si>
  <si>
    <t>Produksi Total</t>
  </si>
  <si>
    <r>
      <rPr>
        <b/>
        <sz val="10"/>
        <color indexed="8"/>
        <rFont val="Arial"/>
        <charset val="134"/>
      </rPr>
      <t xml:space="preserve">    Ikan - </t>
    </r>
    <r>
      <rPr>
        <b/>
        <i/>
        <sz val="10"/>
        <color indexed="8"/>
        <rFont val="Arial"/>
        <charset val="134"/>
      </rPr>
      <t>Fishes</t>
    </r>
  </si>
  <si>
    <r>
      <rPr>
        <sz val="10"/>
        <color indexed="8"/>
        <rFont val="Arial"/>
        <charset val="134"/>
      </rPr>
      <t xml:space="preserve">1. Tuna - </t>
    </r>
    <r>
      <rPr>
        <i/>
        <sz val="10"/>
        <color indexed="8"/>
        <rFont val="Arial"/>
        <charset val="134"/>
      </rPr>
      <t>Tunas</t>
    </r>
  </si>
  <si>
    <r>
      <rPr>
        <sz val="10"/>
        <color indexed="8"/>
        <rFont val="Arial"/>
        <charset val="134"/>
      </rPr>
      <t xml:space="preserve">2. Cakalang - </t>
    </r>
    <r>
      <rPr>
        <i/>
        <sz val="10"/>
        <color indexed="8"/>
        <rFont val="Arial"/>
        <charset val="134"/>
      </rPr>
      <t>Skipjack Tunas</t>
    </r>
  </si>
  <si>
    <r>
      <rPr>
        <sz val="10"/>
        <color indexed="8"/>
        <rFont val="Arial"/>
        <charset val="134"/>
      </rPr>
      <t xml:space="preserve">3. Tongkol - </t>
    </r>
    <r>
      <rPr>
        <i/>
        <sz val="10"/>
        <color indexed="8"/>
        <rFont val="Arial"/>
        <charset val="134"/>
      </rPr>
      <t>Eastern Little Tunas</t>
    </r>
  </si>
  <si>
    <r>
      <rPr>
        <sz val="10"/>
        <color indexed="8"/>
        <rFont val="Arial"/>
        <charset val="134"/>
      </rPr>
      <t xml:space="preserve">4. Ikan Lainnya - </t>
    </r>
    <r>
      <rPr>
        <i/>
        <sz val="10"/>
        <color indexed="8"/>
        <rFont val="Arial"/>
        <charset val="134"/>
      </rPr>
      <t>Other Fishes</t>
    </r>
  </si>
  <si>
    <r>
      <rPr>
        <b/>
        <sz val="10"/>
        <color indexed="8"/>
        <rFont val="Arial"/>
        <charset val="134"/>
      </rPr>
      <t xml:space="preserve">    Binatang Berkulit Keras - </t>
    </r>
    <r>
      <rPr>
        <b/>
        <i/>
        <sz val="10"/>
        <color indexed="8"/>
        <rFont val="Arial"/>
        <charset val="134"/>
      </rPr>
      <t>Crustaceans</t>
    </r>
  </si>
  <si>
    <r>
      <rPr>
        <sz val="10"/>
        <color indexed="8"/>
        <rFont val="Arial"/>
        <charset val="134"/>
      </rPr>
      <t xml:space="preserve">1. Udang - </t>
    </r>
    <r>
      <rPr>
        <i/>
        <sz val="10"/>
        <color indexed="8"/>
        <rFont val="Arial"/>
        <charset val="134"/>
      </rPr>
      <t>Shrimp</t>
    </r>
  </si>
  <si>
    <r>
      <rPr>
        <sz val="10"/>
        <color indexed="8"/>
        <rFont val="Arial"/>
        <charset val="134"/>
      </rPr>
      <t xml:space="preserve">2. Binatang Berkulit Keras Lainnya - </t>
    </r>
    <r>
      <rPr>
        <i/>
        <sz val="10"/>
        <color indexed="8"/>
        <rFont val="Arial"/>
        <charset val="134"/>
      </rPr>
      <t xml:space="preserve">Other </t>
    </r>
  </si>
  <si>
    <r>
      <rPr>
        <sz val="10"/>
        <color indexed="8"/>
        <rFont val="Arial"/>
        <charset val="134"/>
      </rPr>
      <t xml:space="preserve">    C</t>
    </r>
    <r>
      <rPr>
        <i/>
        <sz val="10"/>
        <color indexed="8"/>
        <rFont val="Arial"/>
        <charset val="134"/>
      </rPr>
      <t>rustaceans</t>
    </r>
  </si>
  <si>
    <r>
      <rPr>
        <b/>
        <sz val="10"/>
        <color indexed="8"/>
        <rFont val="Arial"/>
        <charset val="134"/>
      </rPr>
      <t xml:space="preserve">    Lainnya - </t>
    </r>
    <r>
      <rPr>
        <b/>
        <i/>
        <sz val="10"/>
        <color indexed="8"/>
        <rFont val="Arial"/>
        <charset val="134"/>
      </rPr>
      <t>Others</t>
    </r>
  </si>
  <si>
    <r>
      <rPr>
        <sz val="10"/>
        <color theme="1"/>
        <rFont val="Arial"/>
        <charset val="134"/>
      </rPr>
      <t xml:space="preserve">*): Angka sementara - </t>
    </r>
    <r>
      <rPr>
        <i/>
        <sz val="10"/>
        <color theme="1"/>
        <rFont val="Arial"/>
        <charset val="134"/>
      </rPr>
      <t>Preliminary Figures</t>
    </r>
  </si>
  <si>
    <t>Sumber: DJPT</t>
  </si>
  <si>
    <t>Tuna</t>
  </si>
  <si>
    <t>Cakalang</t>
  </si>
  <si>
    <t>Tongkol</t>
  </si>
  <si>
    <t>Udang</t>
  </si>
  <si>
    <r>
      <rPr>
        <b/>
        <sz val="10"/>
        <rFont val="Arial"/>
        <charset val="134"/>
      </rPr>
      <t xml:space="preserve">PERIKANAN TANGKAP / </t>
    </r>
    <r>
      <rPr>
        <b/>
        <i/>
        <sz val="10"/>
        <rFont val="Arial"/>
        <charset val="134"/>
      </rPr>
      <t>CAPTURE FISHERIES</t>
    </r>
  </si>
  <si>
    <t xml:space="preserve">Volume produksi perikanan tangkap menurut komoditi utama,  2008 - 2012 </t>
  </si>
  <si>
    <t>Satuan  : Ton</t>
  </si>
  <si>
    <t>Unit : Tonnes</t>
  </si>
  <si>
    <t>Komoditi utama</t>
  </si>
  <si>
    <r>
      <rPr>
        <b/>
        <sz val="10"/>
        <rFont val="Arial"/>
        <charset val="134"/>
      </rPr>
      <t xml:space="preserve">-   </t>
    </r>
    <r>
      <rPr>
        <b/>
        <i/>
        <sz val="10"/>
        <rFont val="Arial"/>
        <charset val="134"/>
      </rPr>
      <t>Major commodities</t>
    </r>
  </si>
  <si>
    <t>2012 *)</t>
  </si>
  <si>
    <t xml:space="preserve">  Total Volume Produksi Perikanan Tangkap</t>
  </si>
  <si>
    <t xml:space="preserve">  Volume Produksi Perikanan Tangkap di Laut</t>
  </si>
  <si>
    <t xml:space="preserve">  Udang</t>
  </si>
  <si>
    <t>Shrimp</t>
  </si>
  <si>
    <t xml:space="preserve">  Tuna</t>
  </si>
  <si>
    <t>Tunas</t>
  </si>
  <si>
    <t xml:space="preserve">  Cakalang</t>
  </si>
  <si>
    <t>Skipjack tunas</t>
  </si>
  <si>
    <t xml:space="preserve">  Tongkol</t>
  </si>
  <si>
    <t>Eastern little tunas</t>
  </si>
  <si>
    <t xml:space="preserve">  Ikan lainnya</t>
  </si>
  <si>
    <t>Others fishes</t>
  </si>
  <si>
    <t xml:space="preserve">  Lainnya</t>
  </si>
  <si>
    <t>Others</t>
  </si>
  <si>
    <t xml:space="preserve">  Volume Produksi Perikanan Tangkap di Perairan Umum</t>
  </si>
  <si>
    <t xml:space="preserve">  Ikan </t>
  </si>
  <si>
    <t>Fishes</t>
  </si>
  <si>
    <t>*) Angka Sementara</t>
  </si>
  <si>
    <t>Sumber : Dit. Perikanan Tangkap</t>
  </si>
  <si>
    <t>Tabel 4…. Produksi Perikanan Tangkap di Laut Menurut Wilayah Pengelolaan Perikanan (WPP), 2008 - 2013</t>
  </si>
  <si>
    <t>Table 4…. Marine Capture Fisheries Production By Fisheries Management Area, 2008 - 2013</t>
  </si>
  <si>
    <t>Wilayah Pengelolaan Perikanan</t>
  </si>
  <si>
    <r>
      <rPr>
        <b/>
        <sz val="10"/>
        <color indexed="8"/>
        <rFont val="Arial"/>
        <charset val="134"/>
      </rPr>
      <t xml:space="preserve">Tahun - </t>
    </r>
    <r>
      <rPr>
        <b/>
        <i/>
        <sz val="10"/>
        <color indexed="8"/>
        <rFont val="Arial"/>
        <charset val="134"/>
      </rPr>
      <t>Year</t>
    </r>
  </si>
  <si>
    <t>Fisheries Management Area</t>
  </si>
  <si>
    <t>2008 - 2013</t>
  </si>
  <si>
    <t>2012 - 2013</t>
  </si>
  <si>
    <r>
      <rPr>
        <b/>
        <sz val="10"/>
        <color indexed="8"/>
        <rFont val="Arial"/>
        <charset val="134"/>
      </rPr>
      <t xml:space="preserve">Jumlah - </t>
    </r>
    <r>
      <rPr>
        <b/>
        <i/>
        <sz val="10"/>
        <color indexed="8"/>
        <rFont val="Arial"/>
        <charset val="134"/>
      </rPr>
      <t>Total</t>
    </r>
  </si>
  <si>
    <r>
      <rPr>
        <sz val="10"/>
        <color indexed="8"/>
        <rFont val="Arial"/>
        <charset val="134"/>
      </rPr>
      <t xml:space="preserve">1. Selat Malaka dan Laut Andaman - </t>
    </r>
    <r>
      <rPr>
        <i/>
        <sz val="10"/>
        <color indexed="8"/>
        <rFont val="Arial"/>
        <charset val="134"/>
      </rPr>
      <t>Malacca Strait and Andaman Sea</t>
    </r>
  </si>
  <si>
    <r>
      <rPr>
        <sz val="10"/>
        <color indexed="8"/>
        <rFont val="Arial"/>
        <charset val="134"/>
      </rPr>
      <t xml:space="preserve">2. Samudera Hindia Sebelah Barat Sumatera dan Selat Sunda - </t>
    </r>
    <r>
      <rPr>
        <i/>
        <sz val="10"/>
        <color indexed="8"/>
        <rFont val="Arial"/>
        <charset val="134"/>
      </rPr>
      <t>Indian Ocean of Western Sumatera and Sunda Strait</t>
    </r>
  </si>
  <si>
    <r>
      <rPr>
        <sz val="10"/>
        <color indexed="8"/>
        <rFont val="Arial"/>
        <charset val="134"/>
      </rPr>
      <t xml:space="preserve">3. Samudera Hindia Sebelah Selatan Jawa Hingga Sebelah Selatan Nusa Tenggara, Laut Sawu dan Laut Timor Bagian Barat - </t>
    </r>
    <r>
      <rPr>
        <i/>
        <sz val="10"/>
        <color indexed="8"/>
        <rFont val="Arial"/>
        <charset val="134"/>
      </rPr>
      <t>Indian Ocean of Southern Java, Southern Nusa Tenggara, Sawu Sea and Western of Timor Sea</t>
    </r>
  </si>
  <si>
    <r>
      <rPr>
        <sz val="10"/>
        <color indexed="8"/>
        <rFont val="Arial"/>
        <charset val="134"/>
      </rPr>
      <t xml:space="preserve">4. Selat Karimata, Laut Natuna dan Laut China Selatan - </t>
    </r>
    <r>
      <rPr>
        <i/>
        <sz val="10"/>
        <color indexed="8"/>
        <rFont val="Arial"/>
        <charset val="134"/>
      </rPr>
      <t>Karimata Strait, Natuna Sea and South China Sea</t>
    </r>
  </si>
  <si>
    <r>
      <rPr>
        <sz val="10"/>
        <color indexed="8"/>
        <rFont val="Arial"/>
        <charset val="134"/>
      </rPr>
      <t xml:space="preserve">5. Laut Jawa - </t>
    </r>
    <r>
      <rPr>
        <i/>
        <sz val="10"/>
        <color indexed="8"/>
        <rFont val="Arial"/>
        <charset val="134"/>
      </rPr>
      <t>Java Sea</t>
    </r>
  </si>
  <si>
    <r>
      <rPr>
        <sz val="10"/>
        <color indexed="8"/>
        <rFont val="Arial"/>
        <charset val="134"/>
      </rPr>
      <t xml:space="preserve">6. Selat Makassar, Teluk Bone, Laut Flores dan Laut Bali - </t>
    </r>
    <r>
      <rPr>
        <i/>
        <sz val="10"/>
        <color indexed="8"/>
        <rFont val="Arial"/>
        <charset val="134"/>
      </rPr>
      <t>Makassar Sea, Bone Bay, Flores Sea and Bali Sea</t>
    </r>
  </si>
  <si>
    <r>
      <rPr>
        <sz val="10"/>
        <color indexed="8"/>
        <rFont val="Arial"/>
        <charset val="134"/>
      </rPr>
      <t xml:space="preserve">7. Teluk Tolo dan Laut Banda - </t>
    </r>
    <r>
      <rPr>
        <i/>
        <sz val="10"/>
        <color indexed="8"/>
        <rFont val="Arial"/>
        <charset val="134"/>
      </rPr>
      <t>Tolo Bay and Banda Sea</t>
    </r>
  </si>
  <si>
    <r>
      <rPr>
        <sz val="10"/>
        <color indexed="8"/>
        <rFont val="Arial"/>
        <charset val="134"/>
      </rPr>
      <t xml:space="preserve">8. Teluk Tomini, Laut Maluku, Laut Halmahera, Laut Seram dan Teluk Berau - </t>
    </r>
    <r>
      <rPr>
        <i/>
        <sz val="10"/>
        <color indexed="8"/>
        <rFont val="Arial"/>
        <charset val="134"/>
      </rPr>
      <t>Tomini Bay, Maluku Sea, Halmahera Sea, Seram Sea and Berau Bay</t>
    </r>
  </si>
  <si>
    <r>
      <rPr>
        <sz val="10"/>
        <color indexed="8"/>
        <rFont val="Arial"/>
        <charset val="134"/>
      </rPr>
      <t xml:space="preserve">9. Laut Sulawesi dan Sebelah Utara Pulau Halmahera - </t>
    </r>
    <r>
      <rPr>
        <i/>
        <sz val="10"/>
        <color indexed="8"/>
        <rFont val="Arial"/>
        <charset val="134"/>
      </rPr>
      <t xml:space="preserve">Sulawesi Sea and Northern of Halmahera Island </t>
    </r>
  </si>
  <si>
    <r>
      <rPr>
        <sz val="10"/>
        <color indexed="8"/>
        <rFont val="Arial"/>
        <charset val="134"/>
      </rPr>
      <t xml:space="preserve">10. Teluk Cendrawasih dan Samudera Pasifik - </t>
    </r>
    <r>
      <rPr>
        <i/>
        <sz val="10"/>
        <color indexed="8"/>
        <rFont val="Arial"/>
        <charset val="134"/>
      </rPr>
      <t>Cendrawasih Bay and Pacific Ocean</t>
    </r>
  </si>
  <si>
    <r>
      <rPr>
        <sz val="10"/>
        <color indexed="8"/>
        <rFont val="Arial"/>
        <charset val="134"/>
      </rPr>
      <t xml:space="preserve">11. Teluk Aru, Laut Arafuru dan Laut Timor Bagian Timur - </t>
    </r>
    <r>
      <rPr>
        <i/>
        <sz val="10"/>
        <color indexed="8"/>
        <rFont val="Arial"/>
        <charset val="134"/>
      </rPr>
      <t>Aru Bay, Arafuru Sea and Eastern of Timor Sea</t>
    </r>
  </si>
  <si>
    <t>Keterangan</t>
  </si>
  <si>
    <t>*). Angka sementara</t>
  </si>
  <si>
    <t>Tabel 4…. Rekapitulasi Kelompok Usaha Bersama (KUB) Perikanan Tangkap Seluruh Indonesia Menurut Provinsi, 2008 - 2013</t>
  </si>
  <si>
    <t>Table 4…. Recapitulation of Micro Bussiness Enterprises in Indonesia by Province, 2008 - 2013</t>
  </si>
  <si>
    <r>
      <rPr>
        <b/>
        <sz val="10"/>
        <rFont val="Arial"/>
        <charset val="134"/>
      </rPr>
      <t xml:space="preserve">Provinsi - </t>
    </r>
    <r>
      <rPr>
        <b/>
        <i/>
        <sz val="10"/>
        <rFont val="Arial"/>
        <charset val="134"/>
      </rPr>
      <t>Province</t>
    </r>
  </si>
  <si>
    <t>KUB</t>
  </si>
  <si>
    <r>
      <rPr>
        <b/>
        <sz val="10"/>
        <rFont val="Arial"/>
        <charset val="134"/>
      </rPr>
      <t xml:space="preserve">  Jumlah - </t>
    </r>
    <r>
      <rPr>
        <b/>
        <i/>
        <sz val="10"/>
        <rFont val="Arial"/>
        <charset val="134"/>
      </rPr>
      <t>Total</t>
    </r>
  </si>
  <si>
    <t xml:space="preserve">  SUMATERA</t>
  </si>
  <si>
    <t xml:space="preserve">  Aceh</t>
  </si>
  <si>
    <t xml:space="preserve">  Sumatera Utara</t>
  </si>
  <si>
    <t xml:space="preserve">  Sumatera Barat</t>
  </si>
  <si>
    <t xml:space="preserve">  R i a u</t>
  </si>
  <si>
    <t xml:space="preserve">  J a m b i</t>
  </si>
  <si>
    <t xml:space="preserve">  Sumatera Selatan</t>
  </si>
  <si>
    <t xml:space="preserve">  Bengkulu</t>
  </si>
  <si>
    <t xml:space="preserve">  Lampung</t>
  </si>
  <si>
    <t xml:space="preserve">  Kep. Bangka Belitung</t>
  </si>
  <si>
    <t xml:space="preserve">  Kep. Riau</t>
  </si>
  <si>
    <t xml:space="preserve">  J    A    W   A</t>
  </si>
  <si>
    <t xml:space="preserve">  DKI  Jakarta</t>
  </si>
  <si>
    <t xml:space="preserve">  Jawa Barat</t>
  </si>
  <si>
    <t xml:space="preserve">  Jawa Tengah</t>
  </si>
  <si>
    <t xml:space="preserve">  D.I.  Yogyakarta</t>
  </si>
  <si>
    <t xml:space="preserve">  Jawa Timur</t>
  </si>
  <si>
    <t xml:space="preserve">  Banten</t>
  </si>
  <si>
    <t xml:space="preserve">  BALI  -  NUSATENGGARA</t>
  </si>
  <si>
    <t xml:space="preserve">  B  a  l  i</t>
  </si>
  <si>
    <t xml:space="preserve">  Nusa Tenggara Barat</t>
  </si>
  <si>
    <t xml:space="preserve">  Nusa Tenggara Timur</t>
  </si>
  <si>
    <t>Tabel 13.1. Lanjutan</t>
  </si>
  <si>
    <t>Table 13.1. Continue</t>
  </si>
  <si>
    <t xml:space="preserve">  KALIMANTAN</t>
  </si>
  <si>
    <t xml:space="preserve">  Kalimantan Barat</t>
  </si>
  <si>
    <t xml:space="preserve">  Kalimantan Tengah</t>
  </si>
  <si>
    <t xml:space="preserve">  Kalimantan Selatan</t>
  </si>
  <si>
    <t xml:space="preserve">  Kalimantan Timur</t>
  </si>
  <si>
    <t xml:space="preserve">  SULAWESI</t>
  </si>
  <si>
    <t xml:space="preserve">  Sulawesi Utara</t>
  </si>
  <si>
    <t xml:space="preserve">  Sulawesi Tengah</t>
  </si>
  <si>
    <t xml:space="preserve">  Sulawesi Selatan</t>
  </si>
  <si>
    <t xml:space="preserve">  Sulawesi Tenggara</t>
  </si>
  <si>
    <t xml:space="preserve">  Gorontalo</t>
  </si>
  <si>
    <t xml:space="preserve">  Sulawesi Barat</t>
  </si>
  <si>
    <t xml:space="preserve">  MALUKU - PAPUA</t>
  </si>
  <si>
    <t xml:space="preserve">  Maluku</t>
  </si>
  <si>
    <t xml:space="preserve">  Maluku Utara</t>
  </si>
  <si>
    <t xml:space="preserve">  Papua Barat</t>
  </si>
  <si>
    <t xml:space="preserve">  Papua </t>
  </si>
  <si>
    <t>- Data tahun 2004 - 2005 merupakan data KUB perikanan secara keseluruhan</t>
  </si>
  <si>
    <t>- Data tahun 2006 dan seterusnya khusus KUB perikanan tangkap</t>
  </si>
  <si>
    <t>Tabel Jumlah Unit Pelaksana Teknis (UPT) Lingkup KKP Tahun 2012</t>
  </si>
  <si>
    <t>Table Number of Technical Implementation Unit in MMAF, 2012</t>
  </si>
  <si>
    <t>Update 2013</t>
  </si>
  <si>
    <t>Unit Eselon I</t>
  </si>
  <si>
    <t>UPT</t>
  </si>
  <si>
    <t>(Unit)</t>
  </si>
  <si>
    <r>
      <rPr>
        <b/>
        <sz val="9"/>
        <rFont val="Cambria"/>
        <charset val="134"/>
      </rPr>
      <t xml:space="preserve">Jumlah - </t>
    </r>
    <r>
      <rPr>
        <b/>
        <i/>
        <sz val="9"/>
        <rFont val="Cambria"/>
        <charset val="134"/>
      </rPr>
      <t>Total</t>
    </r>
  </si>
  <si>
    <t>1.</t>
  </si>
  <si>
    <t>SEKRETARIAT JENDERAL</t>
  </si>
  <si>
    <t>2.</t>
  </si>
  <si>
    <t>INSPEKTORAT JENDERAL</t>
  </si>
  <si>
    <t>3.</t>
  </si>
  <si>
    <t>DITJEN PERIKANAN TANGKAP</t>
  </si>
  <si>
    <t>a.</t>
  </si>
  <si>
    <t xml:space="preserve">Pelabuhan Perikanan Samudera </t>
  </si>
  <si>
    <t>b.</t>
  </si>
  <si>
    <t xml:space="preserve">Pelabuhan Perikanan Nusantara </t>
  </si>
  <si>
    <t>c.</t>
  </si>
  <si>
    <t>Pelabuhan Perikanan Pantai</t>
  </si>
  <si>
    <t>d.</t>
  </si>
  <si>
    <t>Balai Besar Pengembangan Penangkapan Ikan (BBPPI)</t>
  </si>
  <si>
    <t>4.</t>
  </si>
  <si>
    <t>DITJEN PERIKANAN BUDIDAYA</t>
  </si>
  <si>
    <t>Balai Besar Budidaya</t>
  </si>
  <si>
    <t>Balai Budidaya</t>
  </si>
  <si>
    <t>Balai Layanan Usaha</t>
  </si>
  <si>
    <t>5.</t>
  </si>
  <si>
    <t>DITJEN PSDKP</t>
  </si>
  <si>
    <t>Pangkalan Pengawasan</t>
  </si>
  <si>
    <t>Stasiun Pengawasan</t>
  </si>
  <si>
    <t>6.</t>
  </si>
  <si>
    <t>DITJEN P2HP</t>
  </si>
  <si>
    <t>Balai Besar Pengembangan dan Pengendalian Hasil Perikanan (BBP2HP)</t>
  </si>
  <si>
    <t>7.</t>
  </si>
  <si>
    <t>DITJEN KP3K</t>
  </si>
  <si>
    <t>Balai Pengelolaan Sumberdaya Pesisir dan Laut</t>
  </si>
  <si>
    <t>Balai Kawasan Konservasi Perairan Nasional</t>
  </si>
  <si>
    <t>Loka Pengelolaan Sumberdaya Pesisir dan Laut</t>
  </si>
  <si>
    <t>Loka Kawasan Konservasi Perairan Nasional</t>
  </si>
  <si>
    <t>8.</t>
  </si>
  <si>
    <t>Balitbang KP</t>
  </si>
  <si>
    <t>Balai Besar Riset</t>
  </si>
  <si>
    <t>Balai Riset</t>
  </si>
  <si>
    <t xml:space="preserve">Loka Riset </t>
  </si>
  <si>
    <t>9.</t>
  </si>
  <si>
    <t>BPSDMKP</t>
  </si>
  <si>
    <t>Sekolah Tinggi Perikanan (STP)</t>
  </si>
  <si>
    <t>Akademi Perikanan</t>
  </si>
  <si>
    <t>Sekolah Usaha Perikanan Menengah</t>
  </si>
  <si>
    <t>Balai Pendidikan dan Pelatihan Perikanan (BPPP)</t>
  </si>
  <si>
    <t>f.</t>
  </si>
  <si>
    <t>Balai Pendidikan dan Pelatihan Aparatur</t>
  </si>
  <si>
    <t>10.</t>
  </si>
  <si>
    <t xml:space="preserve"> Badan Karantina Ikan, Pengendalian Mutu &amp; Keamanan Hasil Perikanan</t>
  </si>
  <si>
    <t>Balai Besar Karantina Ikan, Pengendalian Mutu dan Keamanan Hasil Perikanan (Balai Besar KIPM)</t>
  </si>
  <si>
    <t>Balai Karantina Ikan, Pengendalian Mutu dan Keamanan Hasil Perikanan Kelas I (Balai KIPM Kelas I)</t>
  </si>
  <si>
    <t>Balai Karantina Ikan, Pengendalian Mutu dan Keamanan Hasil Perikanan Kelas II (Balai KIPM Kelas II)</t>
  </si>
  <si>
    <t>Balai Uji Standar Karantina Ikan, Pengendalian Mutu dan Keamanan Hasil Perikanan</t>
  </si>
  <si>
    <t>e.</t>
  </si>
  <si>
    <t>Stasiun Karantina Ikan, Pengendalian Mutu dan Keamanan Hasil Perikanan Kelas I (Stasiun KIPM     Kelas I)</t>
  </si>
  <si>
    <t>Stasiun Karantina Ikan, Pengendalian Mutu dan Keamanan Hasil Perikanan Kelas II (Stasiun KIPM     Kelas II)</t>
  </si>
  <si>
    <t>Tabel Jumlah Tenaga Kerja Perikanan, 2008 - 2013</t>
  </si>
  <si>
    <t>Table</t>
  </si>
  <si>
    <t>Number or Fishery Workers, 2007 - 2011</t>
  </si>
  <si>
    <r>
      <rPr>
        <b/>
        <sz val="10"/>
        <rFont val="Arial"/>
        <charset val="134"/>
      </rPr>
      <t xml:space="preserve">TAHUN - </t>
    </r>
    <r>
      <rPr>
        <b/>
        <i/>
        <sz val="10"/>
        <rFont val="Arial"/>
        <charset val="134"/>
      </rPr>
      <t>YEAR</t>
    </r>
  </si>
  <si>
    <t>Kenaikan rata-rata (%)</t>
  </si>
  <si>
    <t>Increasing average</t>
  </si>
  <si>
    <t xml:space="preserve"> JUMLAH</t>
  </si>
  <si>
    <t xml:space="preserve"> TOTAL</t>
  </si>
  <si>
    <r>
      <rPr>
        <sz val="10"/>
        <rFont val="Arial"/>
        <charset val="134"/>
      </rPr>
      <t xml:space="preserve">Nelayan </t>
    </r>
    <r>
      <rPr>
        <i/>
        <sz val="10"/>
        <rFont val="Arial"/>
        <charset val="134"/>
      </rPr>
      <t>Fishermen</t>
    </r>
  </si>
  <si>
    <t>Sub Total</t>
  </si>
  <si>
    <t xml:space="preserve">Perikanan laut </t>
  </si>
  <si>
    <t>Marine fisheries</t>
  </si>
  <si>
    <t xml:space="preserve">Perairan umum </t>
  </si>
  <si>
    <t>Inland openwater</t>
  </si>
  <si>
    <r>
      <rPr>
        <sz val="10"/>
        <rFont val="Arial"/>
        <charset val="134"/>
      </rPr>
      <t xml:space="preserve">Pembudidaya Ikan         </t>
    </r>
    <r>
      <rPr>
        <i/>
        <sz val="10"/>
        <rFont val="Arial"/>
        <charset val="134"/>
      </rPr>
      <t>Fish Farmer</t>
    </r>
  </si>
  <si>
    <t>Budidaya Laut</t>
  </si>
  <si>
    <t>Marine Culture</t>
  </si>
  <si>
    <t>Tambak</t>
  </si>
  <si>
    <t>Brackishwater pond</t>
  </si>
  <si>
    <t>Kolam</t>
  </si>
  <si>
    <t>Freshwater pond</t>
  </si>
  <si>
    <t>Karamba</t>
  </si>
  <si>
    <t>Cage</t>
  </si>
  <si>
    <t>Jaring Apung</t>
  </si>
  <si>
    <t xml:space="preserve">Floating Net </t>
  </si>
  <si>
    <t>Sawah</t>
  </si>
  <si>
    <t>Paddy Field</t>
  </si>
  <si>
    <r>
      <rPr>
        <sz val="10"/>
        <rFont val="Arial"/>
        <charset val="134"/>
      </rPr>
      <t xml:space="preserve">Tenaga Kerja Pengolahan Perikanan - </t>
    </r>
    <r>
      <rPr>
        <i/>
        <sz val="10"/>
        <rFont val="Arial"/>
        <charset val="134"/>
      </rPr>
      <t>Processing Labour</t>
    </r>
  </si>
  <si>
    <r>
      <rPr>
        <sz val="10"/>
        <rFont val="Arial"/>
        <charset val="134"/>
      </rPr>
      <t xml:space="preserve">Tenaga Kerja Pemasaran Perikanan - </t>
    </r>
    <r>
      <rPr>
        <i/>
        <sz val="10"/>
        <rFont val="Arial"/>
        <charset val="134"/>
      </rPr>
      <t>Marketing Labour</t>
    </r>
  </si>
  <si>
    <r>
      <rPr>
        <sz val="8"/>
        <rFont val="Arial"/>
        <charset val="134"/>
      </rPr>
      <t xml:space="preserve">Sumber / </t>
    </r>
    <r>
      <rPr>
        <i/>
        <sz val="8"/>
        <rFont val="Arial"/>
        <charset val="134"/>
      </rPr>
      <t xml:space="preserve">Source </t>
    </r>
    <r>
      <rPr>
        <sz val="8"/>
        <rFont val="Arial"/>
        <charset val="134"/>
      </rPr>
      <t>: Ditjen Perikanan Tangkap, Ditjen Perikanan Budidaya dan Ditjen P2HP, KKP</t>
    </r>
  </si>
  <si>
    <t>Tabel 3.6. Produksi Perikanan Tangkap di Laut Menurut Komoditas Utama, 2009 - 2015*</t>
  </si>
  <si>
    <t>Table 3.6. Marine Capture Fisheries Production By Major Commodities, 2009 - 2015*</t>
  </si>
  <si>
    <r>
      <rPr>
        <b/>
        <sz val="10"/>
        <color indexed="8"/>
        <rFont val="Cambria"/>
        <charset val="134"/>
      </rPr>
      <t xml:space="preserve">Jenis Ikan - </t>
    </r>
    <r>
      <rPr>
        <b/>
        <i/>
        <sz val="10"/>
        <color indexed="8"/>
        <rFont val="Cambria"/>
        <charset val="134"/>
      </rPr>
      <t>Species</t>
    </r>
  </si>
  <si>
    <t>2015*)</t>
  </si>
  <si>
    <r>
      <rPr>
        <b/>
        <sz val="10"/>
        <color indexed="8"/>
        <rFont val="Cambria"/>
        <charset val="134"/>
      </rPr>
      <t xml:space="preserve">    Ikan - </t>
    </r>
    <r>
      <rPr>
        <b/>
        <i/>
        <sz val="10"/>
        <color indexed="8"/>
        <rFont val="Cambria"/>
        <charset val="134"/>
      </rPr>
      <t>Fishes</t>
    </r>
  </si>
  <si>
    <r>
      <rPr>
        <sz val="8"/>
        <rFont val="Calibri"/>
        <charset val="134"/>
      </rPr>
      <t xml:space="preserve">  Tuna</t>
    </r>
    <r>
      <rPr>
        <vertAlign val="superscript"/>
        <sz val="8"/>
        <rFont val="Calibri"/>
        <charset val="134"/>
      </rPr>
      <t xml:space="preserve"> </t>
    </r>
  </si>
  <si>
    <r>
      <rPr>
        <sz val="10"/>
        <color indexed="8"/>
        <rFont val="Cambria"/>
        <charset val="134"/>
      </rPr>
      <t xml:space="preserve">1. Tuna - </t>
    </r>
    <r>
      <rPr>
        <i/>
        <sz val="10"/>
        <color indexed="8"/>
        <rFont val="Cambria"/>
        <charset val="134"/>
      </rPr>
      <t>Tunas</t>
    </r>
  </si>
  <si>
    <t xml:space="preserve">  Cakalang </t>
  </si>
  <si>
    <r>
      <rPr>
        <sz val="10"/>
        <color indexed="8"/>
        <rFont val="Cambria"/>
        <charset val="134"/>
      </rPr>
      <t xml:space="preserve">2. Cakalang - </t>
    </r>
    <r>
      <rPr>
        <i/>
        <sz val="10"/>
        <color indexed="8"/>
        <rFont val="Cambria"/>
        <charset val="134"/>
      </rPr>
      <t>Skipjack Tunas</t>
    </r>
  </si>
  <si>
    <t xml:space="preserve">  Tongkol </t>
  </si>
  <si>
    <r>
      <rPr>
        <sz val="10"/>
        <color indexed="8"/>
        <rFont val="Cambria"/>
        <charset val="134"/>
      </rPr>
      <t xml:space="preserve">3. Tongkol - </t>
    </r>
    <r>
      <rPr>
        <i/>
        <sz val="10"/>
        <color indexed="8"/>
        <rFont val="Cambria"/>
        <charset val="134"/>
      </rPr>
      <t>Eastern Little Tunas</t>
    </r>
  </si>
  <si>
    <t xml:space="preserve">  Ikan selain Tuna, Cakalang, Tongkol</t>
  </si>
  <si>
    <t>Others fishes Instead of Tunas, Skipjack and Eastern little tunas</t>
  </si>
  <si>
    <r>
      <rPr>
        <sz val="10"/>
        <color indexed="8"/>
        <rFont val="Cambria"/>
        <charset val="134"/>
      </rPr>
      <t xml:space="preserve">4. Ikan Lainnya - </t>
    </r>
    <r>
      <rPr>
        <i/>
        <sz val="10"/>
        <color indexed="8"/>
        <rFont val="Cambria"/>
        <charset val="134"/>
      </rPr>
      <t>Other Fishes</t>
    </r>
  </si>
  <si>
    <r>
      <rPr>
        <b/>
        <sz val="10"/>
        <color indexed="8"/>
        <rFont val="Cambria"/>
        <charset val="134"/>
      </rPr>
      <t xml:space="preserve">    Binatang Berkulit Keras - </t>
    </r>
    <r>
      <rPr>
        <b/>
        <i/>
        <sz val="10"/>
        <color indexed="8"/>
        <rFont val="Cambria"/>
        <charset val="134"/>
      </rPr>
      <t>Crustaceans</t>
    </r>
  </si>
  <si>
    <r>
      <rPr>
        <sz val="10"/>
        <color indexed="8"/>
        <rFont val="Cambria"/>
        <charset val="134"/>
      </rPr>
      <t xml:space="preserve">1. Udang - </t>
    </r>
    <r>
      <rPr>
        <i/>
        <sz val="10"/>
        <color indexed="8"/>
        <rFont val="Cambria"/>
        <charset val="134"/>
      </rPr>
      <t>Shrimp</t>
    </r>
  </si>
  <si>
    <r>
      <rPr>
        <sz val="10"/>
        <color indexed="8"/>
        <rFont val="Cambria"/>
        <charset val="134"/>
      </rPr>
      <t xml:space="preserve">2. Binatang Berkulit Keras Lainnya - </t>
    </r>
    <r>
      <rPr>
        <i/>
        <sz val="10"/>
        <color indexed="8"/>
        <rFont val="Cambria"/>
        <charset val="134"/>
      </rPr>
      <t xml:space="preserve">Other </t>
    </r>
  </si>
  <si>
    <r>
      <rPr>
        <sz val="10"/>
        <color indexed="8"/>
        <rFont val="Cambria"/>
        <charset val="134"/>
      </rPr>
      <t xml:space="preserve">    C</t>
    </r>
    <r>
      <rPr>
        <i/>
        <sz val="10"/>
        <color indexed="8"/>
        <rFont val="Cambria"/>
        <charset val="134"/>
      </rPr>
      <t>rustaceans</t>
    </r>
  </si>
  <si>
    <t xml:space="preserve">  Tongkol abu-abu</t>
  </si>
  <si>
    <t xml:space="preserve">  Tongkol komo </t>
  </si>
  <si>
    <r>
      <rPr>
        <b/>
        <sz val="10"/>
        <color indexed="8"/>
        <rFont val="Cambria"/>
        <charset val="134"/>
      </rPr>
      <t xml:space="preserve">    Lainnya - </t>
    </r>
    <r>
      <rPr>
        <b/>
        <i/>
        <sz val="10"/>
        <color indexed="8"/>
        <rFont val="Cambria"/>
        <charset val="134"/>
      </rPr>
      <t>Others</t>
    </r>
  </si>
  <si>
    <t xml:space="preserve">  Tongkol krai</t>
  </si>
  <si>
    <r>
      <rPr>
        <sz val="10"/>
        <color theme="1"/>
        <rFont val="Cambria"/>
        <charset val="134"/>
      </rPr>
      <t xml:space="preserve">Keterangan  - </t>
    </r>
    <r>
      <rPr>
        <i/>
        <sz val="10"/>
        <color theme="1"/>
        <rFont val="Cambria"/>
        <charset val="134"/>
      </rPr>
      <t>Note</t>
    </r>
    <r>
      <rPr>
        <sz val="10"/>
        <color theme="1"/>
        <rFont val="Cambria"/>
        <charset val="134"/>
      </rPr>
      <t>:</t>
    </r>
  </si>
  <si>
    <t xml:space="preserve">  Kenyar</t>
  </si>
  <si>
    <r>
      <rPr>
        <sz val="10"/>
        <color theme="1"/>
        <rFont val="Cambria"/>
        <charset val="134"/>
      </rPr>
      <t xml:space="preserve">*): Angka sementara - </t>
    </r>
    <r>
      <rPr>
        <i/>
        <sz val="10"/>
        <color theme="1"/>
        <rFont val="Cambria"/>
        <charset val="134"/>
      </rPr>
      <t>Preliminary Figures</t>
    </r>
  </si>
  <si>
    <t xml:space="preserve">  Lisong</t>
  </si>
  <si>
    <t xml:space="preserve">  Albakora </t>
  </si>
  <si>
    <t xml:space="preserve">  Tuna mata besar</t>
  </si>
  <si>
    <t xml:space="preserve">  Madidihang  </t>
  </si>
  <si>
    <t xml:space="preserve">  Tuna sirip biru selatan</t>
  </si>
  <si>
    <t xml:space="preserve">  Madidihang </t>
  </si>
  <si>
    <t xml:space="preserve">  Cakalang  </t>
  </si>
  <si>
    <t>ikan-tct</t>
  </si>
  <si>
    <t xml:space="preserve">  Udang dogol </t>
  </si>
  <si>
    <t>total ikan</t>
  </si>
  <si>
    <t xml:space="preserve">  Udang putih/Jerbung</t>
  </si>
  <si>
    <t xml:space="preserve">  Udang krosok </t>
  </si>
  <si>
    <t xml:space="preserve">  Udang ratu/raja</t>
  </si>
  <si>
    <t xml:space="preserve">  Udang windu </t>
  </si>
  <si>
    <t xml:space="preserve">  Udang barong/Udang karang</t>
  </si>
  <si>
    <t xml:space="preserve">  Udang lainnya </t>
  </si>
  <si>
    <t xml:space="preserve">  Kepiting </t>
  </si>
  <si>
    <t xml:space="preserve">  Rajungan </t>
  </si>
  <si>
    <t xml:space="preserve">  Binatang berkulit keras lainnya</t>
  </si>
  <si>
    <t>udang</t>
  </si>
  <si>
    <t>selain udang</t>
  </si>
  <si>
    <t>Tabel 4.2. Produksi Perikanan Tangkap di Laut Menurut Komoditas Utama, 2011 - 2016</t>
  </si>
  <si>
    <t>Table 4.2. The Marine Capture Fisheries Production By Major Commodities, 2011 - 2016</t>
  </si>
  <si>
    <t>2016*</t>
  </si>
  <si>
    <t>2011-2015</t>
  </si>
  <si>
    <t>2014-2015</t>
  </si>
  <si>
    <r>
      <rPr>
        <sz val="10"/>
        <color indexed="8"/>
        <rFont val="Cambria"/>
        <charset val="134"/>
      </rPr>
      <t xml:space="preserve">Tuna - </t>
    </r>
    <r>
      <rPr>
        <i/>
        <sz val="10"/>
        <color indexed="8"/>
        <rFont val="Cambria"/>
        <charset val="134"/>
      </rPr>
      <t>Tunas</t>
    </r>
  </si>
  <si>
    <r>
      <rPr>
        <sz val="10"/>
        <color indexed="8"/>
        <rFont val="Cambria"/>
        <charset val="134"/>
      </rPr>
      <t xml:space="preserve">Cakalang - </t>
    </r>
    <r>
      <rPr>
        <i/>
        <sz val="10"/>
        <color indexed="8"/>
        <rFont val="Cambria"/>
        <charset val="134"/>
      </rPr>
      <t>Skipjack Tunas</t>
    </r>
  </si>
  <si>
    <r>
      <rPr>
        <sz val="10"/>
        <color indexed="8"/>
        <rFont val="Cambria"/>
        <charset val="134"/>
      </rPr>
      <t xml:space="preserve">Tongkol - </t>
    </r>
    <r>
      <rPr>
        <i/>
        <sz val="10"/>
        <color indexed="8"/>
        <rFont val="Cambria"/>
        <charset val="134"/>
      </rPr>
      <t>Eastern Little Tunas</t>
    </r>
  </si>
  <si>
    <r>
      <rPr>
        <sz val="10"/>
        <color indexed="8"/>
        <rFont val="Cambria"/>
        <charset val="134"/>
      </rPr>
      <t xml:space="preserve">Ikan selain Tuna, Cakalang, Tongkol - </t>
    </r>
    <r>
      <rPr>
        <i/>
        <sz val="10"/>
        <color indexed="8"/>
        <rFont val="Cambria"/>
        <charset val="134"/>
      </rPr>
      <t>Others fishes Instead of Tunas, Skipjack and Eastern little tunas</t>
    </r>
  </si>
  <si>
    <r>
      <rPr>
        <sz val="10"/>
        <color indexed="8"/>
        <rFont val="Cambria"/>
        <charset val="134"/>
      </rPr>
      <t xml:space="preserve">Udang - </t>
    </r>
    <r>
      <rPr>
        <i/>
        <sz val="10"/>
        <color indexed="8"/>
        <rFont val="Cambria"/>
        <charset val="134"/>
      </rPr>
      <t>Shrimp</t>
    </r>
  </si>
  <si>
    <r>
      <rPr>
        <sz val="10"/>
        <color indexed="8"/>
        <rFont val="Cambria"/>
        <charset val="134"/>
      </rPr>
      <t xml:space="preserve">Lainnya - </t>
    </r>
    <r>
      <rPr>
        <i/>
        <sz val="10"/>
        <color indexed="8"/>
        <rFont val="Cambria"/>
        <charset val="134"/>
      </rPr>
      <t>Others</t>
    </r>
  </si>
  <si>
    <t>-. *. Angka Sementara: Preliminary figures</t>
  </si>
  <si>
    <t xml:space="preserve">Sumber: Ditjen Perikanan Tangkap 
</t>
  </si>
  <si>
    <t>Grafik 4.1. Produksi Perikanan Tangkap di Laut Menurut Komoditas Utama, 2011 - 2016</t>
  </si>
  <si>
    <t>Graph 4.1. The Marine Capture Fisheries Production By Major Commodities, 2011 - 2016</t>
  </si>
  <si>
    <t>TW1</t>
  </si>
  <si>
    <t>TW2</t>
  </si>
  <si>
    <t>TW3</t>
  </si>
  <si>
    <t>TW4</t>
  </si>
  <si>
    <t xml:space="preserve">      Nyunglas (WAH)</t>
  </si>
  <si>
    <t>tuna gigi anjing</t>
  </si>
  <si>
    <t>Ikan</t>
  </si>
  <si>
    <t xml:space="preserve">  Binatang kulit keras</t>
  </si>
  <si>
    <t xml:space="preserve">  Udang kipas</t>
  </si>
  <si>
    <t xml:space="preserve">  Udang ketak</t>
  </si>
  <si>
    <t xml:space="preserve">  Lobster mutiara</t>
  </si>
  <si>
    <t xml:space="preserve">  Lobster pakistan</t>
  </si>
  <si>
    <t xml:space="preserve">  Lobster pasir</t>
  </si>
  <si>
    <t xml:space="preserve">  Lobster bambu</t>
  </si>
  <si>
    <t xml:space="preserve">  Lobster batik</t>
  </si>
  <si>
    <t xml:space="preserve">  Lobster batu</t>
  </si>
  <si>
    <t xml:space="preserve"> Lobster lainnya</t>
  </si>
  <si>
    <t>Lainnya</t>
  </si>
  <si>
    <t xml:space="preserve">  Binatang lunak</t>
  </si>
  <si>
    <t xml:space="preserve">  Binatang air lainnya</t>
  </si>
  <si>
    <t xml:space="preserve">  Tumbuhan air</t>
  </si>
  <si>
    <t>Ikan selain TCT</t>
  </si>
</sst>
</file>

<file path=xl/styles.xml><?xml version="1.0" encoding="utf-8"?>
<styleSheet xmlns="http://schemas.openxmlformats.org/spreadsheetml/2006/main">
  <numFmts count="20">
    <numFmt numFmtId="176" formatCode="#,##0.00;[Red]#,##0.00"/>
    <numFmt numFmtId="177" formatCode="#_(###\ ###\ ###_);_(* \(#,##0\);_(* &quot;-&quot;_);_(@_)"/>
    <numFmt numFmtId="178" formatCode="###\ ###\ ###\ ##0;###\ ##0;\ \ \ &quot;... &quot;"/>
    <numFmt numFmtId="179" formatCode="#\ ###\ ###"/>
    <numFmt numFmtId="180" formatCode="_(* #,##0.0_);_(* \(#,##0.0\);_(* &quot;-&quot;_);_(@_)"/>
    <numFmt numFmtId="181" formatCode="###\ ###\ ###\ ##0;* #\ ##0;\ \ \ &quot;-&quot;"/>
    <numFmt numFmtId="182" formatCode="_(###\ ###\ ###\ ###_);_(* \(#.##0\);_(* &quot;-&quot;_);_(@_)"/>
    <numFmt numFmtId="183" formatCode="_(###\ ###\ ###_);_(* \(#,##0\);_(* &quot;-&quot;_);_(@_)"/>
    <numFmt numFmtId="184" formatCode="###\ ###\ ###\ ###\ ###"/>
    <numFmt numFmtId="185" formatCode="#,##0;[Red]#,##0"/>
    <numFmt numFmtId="186" formatCode="###\ ###\ ###\ ###"/>
    <numFmt numFmtId="187" formatCode="###\ ###\ ###\ ##0;###\ ##0;&quot;- &quot;"/>
    <numFmt numFmtId="188" formatCode="_(* #,##0_);_(* \(#,##0\);_(* &quot;-&quot;??_);_(@_)"/>
    <numFmt numFmtId="189" formatCode="###\ ###\ ###\ ##0;###\ ##0;\ \ \ &quot;- &quot;"/>
    <numFmt numFmtId="42" formatCode="_(&quot;$&quot;* #,##0_);_(&quot;$&quot;* \(#,##0\);_(&quot;$&quot;* &quot;-&quot;_);_(@_)"/>
    <numFmt numFmtId="190" formatCode="##\ ###\ ###\ ###.##"/>
    <numFmt numFmtId="41" formatCode="_(* #,##0_);_(* \(#,##0\);_(* &quot;-&quot;_);_(@_)"/>
    <numFmt numFmtId="44" formatCode="_(&quot;$&quot;* #,##0.00_);_(&quot;$&quot;* \(#,##0.00\);_(&quot;$&quot;* &quot;-&quot;??_);_(@_)"/>
    <numFmt numFmtId="191" formatCode="#\ ###\ ##0"/>
    <numFmt numFmtId="43" formatCode="_(* #,##0.00_);_(* \(#,##0.00\);_(* &quot;-&quot;??_);_(@_)"/>
  </numFmts>
  <fonts count="96">
    <font>
      <sz val="1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0"/>
      <color indexed="8"/>
      <name val="Cambria"/>
      <charset val="134"/>
      <scheme val="major"/>
    </font>
    <font>
      <b/>
      <sz val="10"/>
      <color theme="1"/>
      <name val="Cambria"/>
      <charset val="134"/>
      <scheme val="major"/>
    </font>
    <font>
      <sz val="10"/>
      <color indexed="8"/>
      <name val="Cambria"/>
      <charset val="134"/>
      <scheme val="major"/>
    </font>
    <font>
      <sz val="10"/>
      <color theme="1"/>
      <name val="Cambria"/>
      <charset val="134"/>
      <scheme val="major"/>
    </font>
    <font>
      <sz val="10"/>
      <color theme="0"/>
      <name val="Cambria"/>
      <charset val="134"/>
      <scheme val="major"/>
    </font>
    <font>
      <sz val="10"/>
      <name val="Cambria"/>
      <charset val="134"/>
      <scheme val="major"/>
    </font>
    <font>
      <b/>
      <u/>
      <sz val="12"/>
      <color theme="1"/>
      <name val="Cambria"/>
      <charset val="134"/>
      <scheme val="major"/>
    </font>
    <font>
      <b/>
      <i/>
      <sz val="12"/>
      <color theme="1"/>
      <name val="Cambria"/>
      <charset val="134"/>
      <scheme val="major"/>
    </font>
    <font>
      <b/>
      <sz val="12"/>
      <color theme="1"/>
      <name val="Cambria"/>
      <charset val="134"/>
      <scheme val="major"/>
    </font>
    <font>
      <b/>
      <i/>
      <sz val="10"/>
      <color indexed="8"/>
      <name val="Cambria"/>
      <charset val="134"/>
      <scheme val="major"/>
    </font>
    <font>
      <b/>
      <i/>
      <sz val="10"/>
      <color theme="0"/>
      <name val="Cambria"/>
      <charset val="134"/>
      <scheme val="major"/>
    </font>
    <font>
      <sz val="10"/>
      <color rgb="FFFF0000"/>
      <name val="Cambria"/>
      <charset val="134"/>
      <scheme val="major"/>
    </font>
    <font>
      <b/>
      <sz val="10"/>
      <color theme="0"/>
      <name val="Cambria"/>
      <charset val="134"/>
      <scheme val="major"/>
    </font>
    <font>
      <u/>
      <sz val="10"/>
      <color indexed="8"/>
      <name val="Cambria"/>
      <charset val="134"/>
      <scheme val="major"/>
    </font>
    <font>
      <i/>
      <sz val="10"/>
      <color indexed="8"/>
      <name val="Cambria"/>
      <charset val="134"/>
      <scheme val="major"/>
    </font>
    <font>
      <sz val="8"/>
      <name val="Calibri"/>
      <charset val="134"/>
    </font>
    <font>
      <i/>
      <sz val="8"/>
      <name val="Calibri"/>
      <charset val="134"/>
    </font>
    <font>
      <b/>
      <sz val="8"/>
      <name val="Calibri"/>
      <charset val="134"/>
    </font>
    <font>
      <i/>
      <sz val="7"/>
      <name val="Calibri"/>
      <charset val="134"/>
    </font>
    <font>
      <sz val="10"/>
      <color rgb="FF7030A0"/>
      <name val="Cambria"/>
      <charset val="134"/>
      <scheme val="major"/>
    </font>
    <font>
      <sz val="11"/>
      <name val="Calibri"/>
      <charset val="134"/>
    </font>
    <font>
      <b/>
      <u/>
      <sz val="12"/>
      <color rgb="FFFF0000"/>
      <name val="Cambria"/>
      <charset val="134"/>
      <scheme val="major"/>
    </font>
    <font>
      <b/>
      <i/>
      <sz val="12"/>
      <color rgb="FFFF0000"/>
      <name val="Cambria"/>
      <charset val="134"/>
      <scheme val="major"/>
    </font>
    <font>
      <b/>
      <sz val="12"/>
      <color rgb="FFFF0000"/>
      <name val="Cambria"/>
      <charset val="134"/>
      <scheme val="major"/>
    </font>
    <font>
      <b/>
      <i/>
      <sz val="10"/>
      <color rgb="FFFF0000"/>
      <name val="Cambria"/>
      <charset val="134"/>
      <scheme val="major"/>
    </font>
    <font>
      <b/>
      <sz val="10"/>
      <color rgb="FF7030A0"/>
      <name val="Cambria"/>
      <charset val="134"/>
      <scheme val="major"/>
    </font>
    <font>
      <sz val="8"/>
      <name val="Arial"/>
      <charset val="134"/>
    </font>
    <font>
      <sz val="10"/>
      <color theme="1"/>
      <name val="Arial"/>
      <charset val="134"/>
    </font>
    <font>
      <u/>
      <sz val="10"/>
      <name val="Arial"/>
      <charset val="134"/>
    </font>
    <font>
      <i/>
      <sz val="10"/>
      <name val="Arial"/>
      <charset val="134"/>
    </font>
    <font>
      <b/>
      <i/>
      <sz val="10"/>
      <name val="Arial"/>
      <charset val="134"/>
    </font>
    <font>
      <i/>
      <sz val="8"/>
      <name val="Arial"/>
      <charset val="134"/>
    </font>
    <font>
      <u/>
      <sz val="8"/>
      <color theme="1"/>
      <name val="Arial"/>
      <charset val="134"/>
    </font>
    <font>
      <i/>
      <sz val="8"/>
      <color theme="1"/>
      <name val="Arial"/>
      <charset val="134"/>
    </font>
    <font>
      <b/>
      <sz val="10"/>
      <color theme="1"/>
      <name val="Arial"/>
      <charset val="134"/>
    </font>
    <font>
      <b/>
      <i/>
      <sz val="10"/>
      <color theme="1"/>
      <name val="Arial"/>
      <charset val="134"/>
    </font>
    <font>
      <sz val="8"/>
      <color theme="1"/>
      <name val="Arial"/>
      <charset val="134"/>
    </font>
    <font>
      <b/>
      <u/>
      <sz val="9"/>
      <name val="Cambria"/>
      <charset val="134"/>
    </font>
    <font>
      <sz val="9"/>
      <name val="Cambria"/>
      <charset val="134"/>
    </font>
    <font>
      <b/>
      <i/>
      <sz val="9"/>
      <name val="Cambria"/>
      <charset val="134"/>
    </font>
    <font>
      <b/>
      <sz val="9"/>
      <name val="Cambria"/>
      <charset val="134"/>
    </font>
    <font>
      <sz val="8"/>
      <name val="Cambria"/>
      <charset val="134"/>
    </font>
    <font>
      <i/>
      <sz val="9"/>
      <name val="Cambria"/>
      <charset val="134"/>
    </font>
    <font>
      <b/>
      <sz val="8"/>
      <name val="Arial"/>
      <charset val="134"/>
    </font>
    <font>
      <sz val="8"/>
      <color indexed="10"/>
      <name val="Arial"/>
      <charset val="134"/>
    </font>
    <font>
      <b/>
      <u/>
      <sz val="10"/>
      <name val="Arial"/>
      <charset val="134"/>
    </font>
    <font>
      <sz val="10"/>
      <color indexed="8"/>
      <name val="Arial"/>
      <charset val="134"/>
    </font>
    <font>
      <b/>
      <u/>
      <sz val="10"/>
      <color indexed="8"/>
      <name val="Arial"/>
      <charset val="134"/>
    </font>
    <font>
      <b/>
      <i/>
      <sz val="10"/>
      <color indexed="8"/>
      <name val="Arial"/>
      <charset val="134"/>
    </font>
    <font>
      <b/>
      <sz val="10"/>
      <color indexed="8"/>
      <name val="Arial"/>
      <charset val="134"/>
    </font>
    <font>
      <u/>
      <sz val="10"/>
      <color indexed="8"/>
      <name val="Arial"/>
      <charset val="134"/>
    </font>
    <font>
      <i/>
      <sz val="10"/>
      <color indexed="8"/>
      <name val="Arial"/>
      <charset val="134"/>
    </font>
    <font>
      <sz val="9"/>
      <name val="Arial"/>
      <charset val="134"/>
    </font>
    <font>
      <sz val="10"/>
      <color theme="0"/>
      <name val="Arial"/>
      <charset val="134"/>
    </font>
    <font>
      <b/>
      <i/>
      <sz val="10"/>
      <color rgb="FFFF0000"/>
      <name val="Arial"/>
      <charset val="134"/>
    </font>
    <font>
      <b/>
      <sz val="10"/>
      <color rgb="FFFF0000"/>
      <name val="Arial"/>
      <charset val="134"/>
    </font>
    <font>
      <sz val="10"/>
      <color rgb="FFFF0000"/>
      <name val="Arial"/>
      <charset val="134"/>
    </font>
    <font>
      <b/>
      <sz val="10"/>
      <color theme="0"/>
      <name val="Arial"/>
      <charset val="134"/>
    </font>
    <font>
      <sz val="10"/>
      <color indexed="10"/>
      <name val="Arial"/>
      <charset val="134"/>
    </font>
    <font>
      <b/>
      <sz val="10"/>
      <name val="Cambria"/>
      <charset val="134"/>
    </font>
    <font>
      <b/>
      <sz val="9"/>
      <color indexed="9"/>
      <name val="Cambria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0"/>
      <color indexed="12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indexed="8"/>
      <name val="Calibri"/>
      <charset val="134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0"/>
      <color indexed="8"/>
      <name val="Cambria"/>
      <charset val="134"/>
    </font>
    <font>
      <i/>
      <sz val="10"/>
      <color indexed="8"/>
      <name val="Cambria"/>
      <charset val="134"/>
    </font>
    <font>
      <i/>
      <sz val="10"/>
      <color theme="1"/>
      <name val="Cambria"/>
      <charset val="134"/>
    </font>
    <font>
      <sz val="10"/>
      <color theme="1"/>
      <name val="Cambria"/>
      <charset val="134"/>
    </font>
    <font>
      <vertAlign val="superscript"/>
      <sz val="8"/>
      <name val="Calibri"/>
      <charset val="134"/>
    </font>
    <font>
      <i/>
      <sz val="10"/>
      <color theme="1"/>
      <name val="Arial"/>
      <charset val="134"/>
    </font>
    <font>
      <i/>
      <sz val="10"/>
      <color indexed="9"/>
      <name val="Arial"/>
      <charset val="134"/>
    </font>
    <font>
      <sz val="10"/>
      <color indexed="9"/>
      <name val="Arial"/>
      <charset val="134"/>
    </font>
    <font>
      <i/>
      <sz val="10"/>
      <color theme="0"/>
      <name val="Arial"/>
      <charset val="134"/>
    </font>
    <font>
      <b/>
      <i/>
      <sz val="10"/>
      <color theme="0"/>
      <name val="Arial"/>
      <charset val="134"/>
    </font>
    <font>
      <b/>
      <i/>
      <sz val="10"/>
      <name val="Cambria"/>
      <charset val="134"/>
    </font>
  </fonts>
  <fills count="49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2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1" fillId="31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1" fillId="0" borderId="0"/>
    <xf numFmtId="0" fontId="71" fillId="23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1" fillId="20" borderId="0" applyNumberFormat="0" applyBorder="0" applyAlignment="0" applyProtection="0">
      <alignment vertical="center"/>
    </xf>
    <xf numFmtId="0" fontId="83" fillId="0" borderId="45" applyNumberFormat="0" applyFill="0" applyAlignment="0" applyProtection="0">
      <alignment vertical="center"/>
    </xf>
    <xf numFmtId="0" fontId="70" fillId="48" borderId="0" applyNumberFormat="0" applyBorder="0" applyAlignment="0" applyProtection="0">
      <alignment vertical="center"/>
    </xf>
    <xf numFmtId="0" fontId="1" fillId="0" borderId="0"/>
    <xf numFmtId="0" fontId="71" fillId="34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1" fillId="0" borderId="0"/>
    <xf numFmtId="0" fontId="71" fillId="3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/>
    <xf numFmtId="0" fontId="84" fillId="47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5" fillId="0" borderId="44" applyNumberFormat="0" applyFill="0" applyAlignment="0" applyProtection="0">
      <alignment vertical="center"/>
    </xf>
    <xf numFmtId="0" fontId="73" fillId="22" borderId="42" applyNumberFormat="0" applyAlignment="0" applyProtection="0">
      <alignment vertical="center"/>
    </xf>
    <xf numFmtId="44" fontId="69" fillId="0" borderId="0" applyFont="0" applyFill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9" fillId="21" borderId="40" applyNumberFormat="0" applyFont="0" applyAlignment="0" applyProtection="0">
      <alignment vertical="center"/>
    </xf>
    <xf numFmtId="41" fontId="79" fillId="0" borderId="0" applyFont="0" applyFill="0" applyBorder="0" applyAlignment="0" applyProtection="0"/>
    <xf numFmtId="0" fontId="82" fillId="46" borderId="41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22" borderId="41" applyNumberFormat="0" applyAlignment="0" applyProtection="0">
      <alignment vertical="center"/>
    </xf>
    <xf numFmtId="0" fontId="1" fillId="0" borderId="0"/>
    <xf numFmtId="0" fontId="81" fillId="44" borderId="0" applyNumberFormat="0" applyBorder="0" applyAlignment="0" applyProtection="0">
      <alignment vertical="center"/>
    </xf>
    <xf numFmtId="0" fontId="74" fillId="0" borderId="4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42" fontId="69" fillId="0" borderId="0" applyFont="0" applyFill="0" applyBorder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" fillId="0" borderId="0"/>
    <xf numFmtId="0" fontId="70" fillId="19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0" fontId="64" fillId="18" borderId="38" applyNumberFormat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</cellStyleXfs>
  <cellXfs count="12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41" fontId="2" fillId="0" borderId="0" xfId="30" applyFont="1" applyAlignment="1">
      <alignment horizontal="center"/>
    </xf>
    <xf numFmtId="41" fontId="0" fillId="0" borderId="0" xfId="30" applyFont="1"/>
    <xf numFmtId="41" fontId="2" fillId="0" borderId="0" xfId="30" applyFont="1"/>
    <xf numFmtId="0" fontId="1" fillId="0" borderId="0" xfId="0" applyFont="1"/>
    <xf numFmtId="41" fontId="2" fillId="0" borderId="0" xfId="0" applyNumberFormat="1" applyFont="1"/>
    <xf numFmtId="0" fontId="3" fillId="2" borderId="1" xfId="0" applyFont="1" applyFill="1" applyBorder="1" applyAlignment="1">
      <alignment horizontal="left" vertical="center"/>
    </xf>
    <xf numFmtId="1" fontId="4" fillId="2" borderId="1" xfId="59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vertical="center"/>
    </xf>
    <xf numFmtId="188" fontId="6" fillId="0" borderId="2" xfId="59" applyNumberFormat="1" applyFont="1" applyFill="1" applyBorder="1" applyAlignment="1">
      <alignment horizontal="right" vertical="center"/>
    </xf>
    <xf numFmtId="188" fontId="6" fillId="0" borderId="2" xfId="59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188" fontId="6" fillId="0" borderId="3" xfId="59" applyNumberFormat="1" applyFont="1" applyFill="1" applyBorder="1" applyAlignment="1">
      <alignment horizontal="right" vertical="center"/>
    </xf>
    <xf numFmtId="188" fontId="6" fillId="0" borderId="3" xfId="59" applyNumberFormat="1" applyFont="1" applyFill="1" applyBorder="1" applyAlignment="1">
      <alignment horizontal="center" vertical="center"/>
    </xf>
    <xf numFmtId="41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88" fontId="4" fillId="2" borderId="1" xfId="59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center"/>
    </xf>
    <xf numFmtId="188" fontId="6" fillId="0" borderId="9" xfId="59" applyNumberFormat="1" applyFont="1" applyFill="1" applyBorder="1" applyAlignment="1">
      <alignment horizontal="right" vertical="center"/>
    </xf>
    <xf numFmtId="188" fontId="6" fillId="0" borderId="9" xfId="59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0" fontId="5" fillId="0" borderId="0" xfId="0" applyFont="1" applyAlignment="1">
      <alignment vertical="center"/>
    </xf>
    <xf numFmtId="189" fontId="7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 indent="1"/>
    </xf>
    <xf numFmtId="188" fontId="5" fillId="0" borderId="10" xfId="59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89" fontId="14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188" fontId="6" fillId="0" borderId="13" xfId="59" applyNumberFormat="1" applyFont="1" applyFill="1" applyBorder="1" applyAlignment="1">
      <alignment horizontal="right" vertical="center"/>
    </xf>
    <xf numFmtId="188" fontId="7" fillId="0" borderId="0" xfId="59" applyNumberFormat="1" applyFont="1" applyFill="1" applyBorder="1" applyAlignment="1">
      <alignment horizontal="right" vertical="center"/>
    </xf>
    <xf numFmtId="188" fontId="7" fillId="0" borderId="0" xfId="59" applyNumberFormat="1" applyFont="1" applyFill="1" applyBorder="1" applyAlignment="1">
      <alignment vertical="center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 vertical="top"/>
    </xf>
    <xf numFmtId="0" fontId="3" fillId="3" borderId="1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/>
    </xf>
    <xf numFmtId="0" fontId="3" fillId="3" borderId="14" xfId="0" applyNumberFormat="1" applyFont="1" applyFill="1" applyBorder="1" applyAlignment="1">
      <alignment horizontal="center" vertical="center"/>
    </xf>
    <xf numFmtId="4" fontId="3" fillId="2" borderId="14" xfId="1" applyNumberFormat="1" applyFont="1" applyFill="1" applyBorder="1" applyAlignment="1">
      <alignment horizontal="right" vertical="center"/>
    </xf>
    <xf numFmtId="2" fontId="3" fillId="2" borderId="14" xfId="1" applyNumberFormat="1" applyFont="1" applyFill="1" applyBorder="1" applyAlignment="1">
      <alignment horizontal="right" vertical="center"/>
    </xf>
    <xf numFmtId="4" fontId="5" fillId="0" borderId="2" xfId="1" applyNumberFormat="1" applyFont="1" applyFill="1" applyBorder="1" applyAlignment="1">
      <alignment horizontal="right" vertical="center"/>
    </xf>
    <xf numFmtId="2" fontId="5" fillId="0" borderId="2" xfId="1" applyNumberFormat="1" applyFont="1" applyFill="1" applyBorder="1" applyAlignment="1">
      <alignment horizontal="right" vertical="center"/>
    </xf>
    <xf numFmtId="4" fontId="5" fillId="0" borderId="3" xfId="1" applyNumberFormat="1" applyFont="1" applyFill="1" applyBorder="1" applyAlignment="1">
      <alignment horizontal="right" vertical="center"/>
    </xf>
    <xf numFmtId="2" fontId="5" fillId="0" borderId="3" xfId="1" applyNumberFormat="1" applyFont="1" applyFill="1" applyBorder="1" applyAlignment="1">
      <alignment horizontal="right" vertical="center"/>
    </xf>
    <xf numFmtId="185" fontId="8" fillId="0" borderId="0" xfId="0" applyNumberFormat="1" applyFont="1" applyAlignment="1">
      <alignment vertical="center"/>
    </xf>
    <xf numFmtId="188" fontId="8" fillId="0" borderId="0" xfId="0" applyNumberFormat="1" applyFont="1" applyAlignment="1">
      <alignment vertical="center"/>
    </xf>
    <xf numFmtId="4" fontId="5" fillId="0" borderId="9" xfId="1" applyNumberFormat="1" applyFont="1" applyFill="1" applyBorder="1" applyAlignment="1">
      <alignment horizontal="right" vertical="center"/>
    </xf>
    <xf numFmtId="2" fontId="5" fillId="0" borderId="9" xfId="1" applyNumberFormat="1" applyFont="1" applyFill="1" applyBorder="1" applyAlignment="1">
      <alignment horizontal="right" vertical="center"/>
    </xf>
    <xf numFmtId="0" fontId="18" fillId="0" borderId="1" xfId="0" applyFont="1" applyFill="1" applyBorder="1" applyAlignment="1" applyProtection="1">
      <alignment horizontal="left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11" xfId="0" applyFont="1" applyFill="1" applyBorder="1" applyAlignment="1" applyProtection="1">
      <alignment vertical="center"/>
    </xf>
    <xf numFmtId="0" fontId="18" fillId="0" borderId="15" xfId="0" applyFont="1" applyFill="1" applyBorder="1" applyAlignment="1" applyProtection="1">
      <alignment horizontal="left" vertical="center"/>
    </xf>
    <xf numFmtId="0" fontId="20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 applyProtection="1">
      <alignment vertical="center"/>
    </xf>
    <xf numFmtId="0" fontId="18" fillId="0" borderId="15" xfId="0" applyFont="1" applyFill="1" applyBorder="1" applyAlignment="1" applyProtection="1">
      <alignment horizontal="left" vertical="top" wrapText="1"/>
    </xf>
    <xf numFmtId="0" fontId="20" fillId="0" borderId="16" xfId="0" applyFont="1" applyFill="1" applyBorder="1" applyAlignment="1">
      <alignment horizontal="center" vertical="top"/>
    </xf>
    <xf numFmtId="0" fontId="21" fillId="0" borderId="17" xfId="0" applyFont="1" applyFill="1" applyBorder="1" applyAlignment="1" applyProtection="1">
      <alignment vertical="top" wrapText="1"/>
    </xf>
    <xf numFmtId="184" fontId="8" fillId="0" borderId="0" xfId="0" applyNumberFormat="1" applyFont="1" applyAlignment="1">
      <alignment vertical="center"/>
    </xf>
    <xf numFmtId="0" fontId="18" fillId="0" borderId="6" xfId="0" applyFont="1" applyFill="1" applyBorder="1" applyAlignment="1" applyProtection="1">
      <alignment vertical="center"/>
    </xf>
    <xf numFmtId="0" fontId="20" fillId="0" borderId="7" xfId="0" applyFont="1" applyFill="1" applyBorder="1" applyAlignment="1">
      <alignment horizontal="center" vertical="center"/>
    </xf>
    <xf numFmtId="0" fontId="19" fillId="0" borderId="12" xfId="0" applyFont="1" applyFill="1" applyBorder="1" applyAlignment="1" applyProtection="1">
      <alignment vertical="center"/>
    </xf>
    <xf numFmtId="178" fontId="18" fillId="0" borderId="18" xfId="0" applyNumberFormat="1" applyFont="1" applyFill="1" applyBorder="1" applyAlignment="1">
      <alignment horizontal="left" vertical="center" indent="1"/>
    </xf>
    <xf numFmtId="178" fontId="18" fillId="0" borderId="19" xfId="0" applyNumberFormat="1" applyFont="1" applyFill="1" applyBorder="1" applyAlignment="1">
      <alignment vertical="center"/>
    </xf>
    <xf numFmtId="178" fontId="8" fillId="4" borderId="0" xfId="0" applyNumberFormat="1" applyFont="1" applyFill="1" applyAlignment="1">
      <alignment vertical="center"/>
    </xf>
    <xf numFmtId="178" fontId="18" fillId="0" borderId="18" xfId="0" applyNumberFormat="1" applyFont="1" applyFill="1" applyBorder="1" applyAlignment="1">
      <alignment vertical="center"/>
    </xf>
    <xf numFmtId="178" fontId="18" fillId="0" borderId="0" xfId="0" applyNumberFormat="1" applyFont="1" applyFill="1" applyBorder="1" applyAlignment="1">
      <alignment vertical="center"/>
    </xf>
    <xf numFmtId="178" fontId="18" fillId="0" borderId="20" xfId="0" applyNumberFormat="1" applyFont="1" applyFill="1" applyBorder="1" applyAlignment="1">
      <alignment vertical="center"/>
    </xf>
    <xf numFmtId="178" fontId="18" fillId="0" borderId="7" xfId="0" applyNumberFormat="1" applyFont="1" applyFill="1" applyBorder="1" applyAlignment="1">
      <alignment vertical="center"/>
    </xf>
    <xf numFmtId="178" fontId="18" fillId="0" borderId="12" xfId="0" applyNumberFormat="1" applyFont="1" applyFill="1" applyBorder="1" applyAlignment="1">
      <alignment vertical="center"/>
    </xf>
    <xf numFmtId="178" fontId="8" fillId="0" borderId="0" xfId="0" applyNumberFormat="1" applyFont="1" applyAlignment="1">
      <alignment vertical="center"/>
    </xf>
    <xf numFmtId="189" fontId="18" fillId="0" borderId="0" xfId="0" applyNumberFormat="1" applyFont="1" applyFill="1" applyBorder="1" applyAlignment="1">
      <alignment horizontal="right" vertical="top"/>
    </xf>
    <xf numFmtId="189" fontId="18" fillId="0" borderId="7" xfId="0" applyNumberFormat="1" applyFont="1" applyFill="1" applyBorder="1" applyAlignment="1">
      <alignment horizontal="right" vertical="top"/>
    </xf>
    <xf numFmtId="178" fontId="20" fillId="0" borderId="19" xfId="0" applyNumberFormat="1" applyFont="1" applyFill="1" applyBorder="1" applyAlignment="1">
      <alignment vertical="center"/>
    </xf>
    <xf numFmtId="178" fontId="20" fillId="0" borderId="11" xfId="0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18" xfId="0" applyFont="1" applyFill="1" applyBorder="1" applyAlignment="1">
      <alignment vertical="center"/>
    </xf>
    <xf numFmtId="187" fontId="0" fillId="0" borderId="0" xfId="0" applyNumberFormat="1" applyFont="1"/>
    <xf numFmtId="187" fontId="8" fillId="4" borderId="0" xfId="0" applyNumberFormat="1" applyFont="1" applyFill="1" applyAlignment="1">
      <alignment vertical="center"/>
    </xf>
    <xf numFmtId="187" fontId="8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88" fontId="3" fillId="2" borderId="1" xfId="59" applyNumberFormat="1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left" vertical="center"/>
    </xf>
    <xf numFmtId="188" fontId="3" fillId="0" borderId="21" xfId="59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left" vertical="center" indent="1"/>
    </xf>
    <xf numFmtId="0" fontId="5" fillId="0" borderId="22" xfId="0" applyFont="1" applyFill="1" applyBorder="1" applyAlignment="1">
      <alignment horizontal="left" vertical="center" indent="1"/>
    </xf>
    <xf numFmtId="188" fontId="5" fillId="0" borderId="22" xfId="59" applyNumberFormat="1" applyFont="1" applyFill="1" applyBorder="1" applyAlignment="1">
      <alignment horizontal="right" vertical="center"/>
    </xf>
    <xf numFmtId="0" fontId="5" fillId="5" borderId="5" xfId="0" applyFont="1" applyFill="1" applyBorder="1" applyAlignment="1">
      <alignment horizontal="left" vertical="center" indent="1"/>
    </xf>
    <xf numFmtId="188" fontId="5" fillId="5" borderId="5" xfId="59" applyNumberFormat="1" applyFont="1" applyFill="1" applyBorder="1" applyAlignment="1">
      <alignment horizontal="right" vertical="center"/>
    </xf>
    <xf numFmtId="0" fontId="3" fillId="0" borderId="21" xfId="0" applyFont="1" applyFill="1" applyBorder="1" applyAlignment="1">
      <alignment vertical="center"/>
    </xf>
    <xf numFmtId="188" fontId="3" fillId="0" borderId="21" xfId="59" applyNumberFormat="1" applyFont="1" applyFill="1" applyBorder="1" applyAlignment="1" applyProtection="1">
      <alignment horizontal="right" vertical="center"/>
    </xf>
    <xf numFmtId="188" fontId="5" fillId="0" borderId="22" xfId="59" applyNumberFormat="1" applyFont="1" applyFill="1" applyBorder="1" applyAlignment="1">
      <alignment horizontal="center" vertical="center"/>
    </xf>
    <xf numFmtId="188" fontId="5" fillId="5" borderId="5" xfId="59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188" fontId="3" fillId="0" borderId="15" xfId="59" applyNumberFormat="1" applyFont="1" applyFill="1" applyBorder="1" applyAlignment="1">
      <alignment horizontal="right" vertical="center"/>
    </xf>
    <xf numFmtId="0" fontId="27" fillId="0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/>
    </xf>
    <xf numFmtId="188" fontId="28" fillId="2" borderId="1" xfId="59" applyNumberFormat="1" applyFont="1" applyFill="1" applyBorder="1" applyAlignment="1">
      <alignment horizontal="right" vertical="center"/>
    </xf>
    <xf numFmtId="188" fontId="4" fillId="0" borderId="21" xfId="59" applyNumberFormat="1" applyFont="1" applyFill="1" applyBorder="1" applyAlignment="1">
      <alignment horizontal="right" vertical="center"/>
    </xf>
    <xf numFmtId="188" fontId="28" fillId="0" borderId="21" xfId="59" applyNumberFormat="1" applyFont="1" applyFill="1" applyBorder="1" applyAlignment="1">
      <alignment horizontal="right" vertical="center"/>
    </xf>
    <xf numFmtId="188" fontId="22" fillId="0" borderId="10" xfId="59" applyNumberFormat="1" applyFont="1" applyFill="1" applyBorder="1" applyAlignment="1">
      <alignment horizontal="right" vertical="center"/>
    </xf>
    <xf numFmtId="188" fontId="6" fillId="0" borderId="23" xfId="59" applyNumberFormat="1" applyFont="1" applyFill="1" applyBorder="1" applyAlignment="1">
      <alignment horizontal="right" vertical="center"/>
    </xf>
    <xf numFmtId="188" fontId="22" fillId="0" borderId="22" xfId="59" applyNumberFormat="1" applyFont="1" applyFill="1" applyBorder="1" applyAlignment="1">
      <alignment horizontal="right" vertical="center"/>
    </xf>
    <xf numFmtId="188" fontId="6" fillId="5" borderId="24" xfId="59" applyNumberFormat="1" applyFont="1" applyFill="1" applyBorder="1" applyAlignment="1">
      <alignment horizontal="center" vertical="center"/>
    </xf>
    <xf numFmtId="188" fontId="6" fillId="5" borderId="0" xfId="59" applyNumberFormat="1" applyFont="1" applyFill="1" applyBorder="1" applyAlignment="1">
      <alignment horizontal="right" vertical="center"/>
    </xf>
    <xf numFmtId="188" fontId="22" fillId="5" borderId="24" xfId="59" applyNumberFormat="1" applyFont="1" applyFill="1" applyBorder="1" applyAlignment="1">
      <alignment horizontal="right" vertical="center"/>
    </xf>
    <xf numFmtId="188" fontId="4" fillId="0" borderId="21" xfId="59" applyNumberFormat="1" applyFont="1" applyFill="1" applyBorder="1" applyAlignment="1" applyProtection="1">
      <alignment horizontal="right" vertical="center"/>
    </xf>
    <xf numFmtId="188" fontId="28" fillId="0" borderId="21" xfId="59" applyNumberFormat="1" applyFont="1" applyFill="1" applyBorder="1" applyAlignment="1" applyProtection="1">
      <alignment horizontal="right" vertical="center"/>
    </xf>
    <xf numFmtId="188" fontId="6" fillId="0" borderId="23" xfId="59" applyNumberFormat="1" applyFont="1" applyFill="1" applyBorder="1" applyAlignment="1">
      <alignment horizontal="center" vertical="center"/>
    </xf>
    <xf numFmtId="188" fontId="22" fillId="0" borderId="9" xfId="59" applyNumberFormat="1" applyFont="1" applyFill="1" applyBorder="1" applyAlignment="1">
      <alignment horizontal="center" vertical="center"/>
    </xf>
    <xf numFmtId="188" fontId="6" fillId="5" borderId="0" xfId="59" applyNumberFormat="1" applyFont="1" applyFill="1" applyBorder="1" applyAlignment="1">
      <alignment horizontal="center" vertical="center"/>
    </xf>
    <xf numFmtId="188" fontId="22" fillId="5" borderId="24" xfId="59" applyNumberFormat="1" applyFont="1" applyFill="1" applyBorder="1" applyAlignment="1">
      <alignment horizontal="center" vertical="center"/>
    </xf>
    <xf numFmtId="188" fontId="4" fillId="0" borderId="8" xfId="59" applyNumberFormat="1" applyFont="1" applyFill="1" applyBorder="1" applyAlignment="1">
      <alignment horizontal="center" vertical="center"/>
    </xf>
    <xf numFmtId="188" fontId="4" fillId="0" borderId="16" xfId="59" applyNumberFormat="1" applyFont="1" applyFill="1" applyBorder="1" applyAlignment="1">
      <alignment horizontal="right" vertical="center"/>
    </xf>
    <xf numFmtId="188" fontId="28" fillId="0" borderId="8" xfId="59" applyNumberFormat="1" applyFont="1" applyFill="1" applyBorder="1" applyAlignment="1">
      <alignment horizontal="right" vertical="center"/>
    </xf>
    <xf numFmtId="4" fontId="3" fillId="0" borderId="2" xfId="1" applyNumberFormat="1" applyFont="1" applyFill="1" applyBorder="1" applyAlignment="1">
      <alignment horizontal="right" vertical="center"/>
    </xf>
    <xf numFmtId="2" fontId="3" fillId="0" borderId="25" xfId="1" applyNumberFormat="1" applyFont="1" applyFill="1" applyBorder="1" applyAlignment="1">
      <alignment horizontal="right" vertical="center"/>
    </xf>
    <xf numFmtId="2" fontId="5" fillId="0" borderId="26" xfId="1" applyNumberFormat="1" applyFont="1" applyFill="1" applyBorder="1" applyAlignment="1">
      <alignment horizontal="right" vertical="center"/>
    </xf>
    <xf numFmtId="188" fontId="22" fillId="0" borderId="27" xfId="59" applyNumberFormat="1" applyFont="1" applyFill="1" applyBorder="1" applyAlignment="1">
      <alignment horizontal="right" vertical="center"/>
    </xf>
    <xf numFmtId="4" fontId="5" fillId="0" borderId="28" xfId="1" applyNumberFormat="1" applyFont="1" applyFill="1" applyBorder="1" applyAlignment="1">
      <alignment horizontal="right" vertical="center"/>
    </xf>
    <xf numFmtId="2" fontId="5" fillId="0" borderId="29" xfId="1" applyNumberFormat="1" applyFont="1" applyFill="1" applyBorder="1" applyAlignment="1">
      <alignment horizontal="right" vertical="center"/>
    </xf>
    <xf numFmtId="188" fontId="22" fillId="5" borderId="8" xfId="59" applyNumberFormat="1" applyFont="1" applyFill="1" applyBorder="1" applyAlignment="1">
      <alignment horizontal="right" vertical="center"/>
    </xf>
    <xf numFmtId="4" fontId="5" fillId="5" borderId="8" xfId="1" applyNumberFormat="1" applyFont="1" applyFill="1" applyBorder="1" applyAlignment="1">
      <alignment horizontal="right" vertical="center"/>
    </xf>
    <xf numFmtId="2" fontId="3" fillId="5" borderId="8" xfId="1" applyNumberFormat="1" applyFont="1" applyFill="1" applyBorder="1" applyAlignment="1">
      <alignment horizontal="right" vertical="center"/>
    </xf>
    <xf numFmtId="4" fontId="5" fillId="0" borderId="30" xfId="1" applyNumberFormat="1" applyFont="1" applyFill="1" applyBorder="1" applyAlignment="1">
      <alignment horizontal="right" vertical="center"/>
    </xf>
    <xf numFmtId="2" fontId="5" fillId="0" borderId="31" xfId="1" applyNumberFormat="1" applyFont="1" applyFill="1" applyBorder="1" applyAlignment="1">
      <alignment horizontal="right" vertical="center"/>
    </xf>
    <xf numFmtId="2" fontId="3" fillId="0" borderId="32" xfId="1" applyNumberFormat="1" applyFont="1" applyFill="1" applyBorder="1" applyAlignment="1">
      <alignment horizontal="right" vertical="center"/>
    </xf>
    <xf numFmtId="4" fontId="3" fillId="0" borderId="8" xfId="1" applyNumberFormat="1" applyFont="1" applyFill="1" applyBorder="1" applyAlignment="1">
      <alignment horizontal="right" vertical="center"/>
    </xf>
    <xf numFmtId="2" fontId="3" fillId="0" borderId="8" xfId="1" applyNumberFormat="1" applyFont="1" applyFill="1" applyBorder="1" applyAlignment="1">
      <alignment horizontal="right" vertical="center"/>
    </xf>
    <xf numFmtId="188" fontId="8" fillId="0" borderId="0" xfId="59" applyNumberFormat="1" applyFont="1" applyBorder="1" applyAlignment="1">
      <alignment vertical="center"/>
    </xf>
    <xf numFmtId="0" fontId="19" fillId="0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" fillId="0" borderId="0" xfId="0" applyFont="1" applyBorder="1"/>
    <xf numFmtId="0" fontId="30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7" borderId="15" xfId="0" applyFont="1" applyFill="1" applyBorder="1" applyAlignment="1" applyProtection="1">
      <alignment horizontal="right" vertical="center"/>
    </xf>
    <xf numFmtId="0" fontId="2" fillId="7" borderId="16" xfId="0" applyFont="1" applyFill="1" applyBorder="1" applyAlignment="1" applyProtection="1">
      <alignment horizontal="right" vertical="center"/>
    </xf>
    <xf numFmtId="0" fontId="2" fillId="7" borderId="4" xfId="0" applyFont="1" applyFill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2" fillId="8" borderId="15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1" fillId="0" borderId="21" xfId="0" applyFont="1" applyBorder="1" applyAlignment="1" applyProtection="1">
      <alignment vertical="center"/>
    </xf>
    <xf numFmtId="0" fontId="1" fillId="0" borderId="33" xfId="0" applyFont="1" applyBorder="1" applyAlignment="1" applyProtection="1">
      <alignment vertical="center"/>
    </xf>
    <xf numFmtId="0" fontId="0" fillId="0" borderId="34" xfId="0" applyBorder="1" applyAlignment="1">
      <alignment horizontal="center" vertical="center" wrapText="1"/>
    </xf>
    <xf numFmtId="0" fontId="1" fillId="0" borderId="22" xfId="0" applyFont="1" applyBorder="1" applyAlignment="1" applyProtection="1">
      <alignment vertical="center"/>
    </xf>
    <xf numFmtId="0" fontId="1" fillId="0" borderId="23" xfId="0" applyFont="1" applyBorder="1" applyAlignment="1" applyProtection="1">
      <alignment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Fill="1" applyBorder="1" applyAlignment="1" applyProtection="1">
      <alignment vertical="center"/>
    </xf>
    <xf numFmtId="0" fontId="1" fillId="0" borderId="33" xfId="0" applyFont="1" applyFill="1" applyBorder="1" applyAlignment="1" applyProtection="1">
      <alignment vertical="center"/>
    </xf>
    <xf numFmtId="0" fontId="1" fillId="0" borderId="10" xfId="0" applyFont="1" applyFill="1" applyBorder="1" applyAlignment="1" applyProtection="1">
      <alignment vertical="center"/>
    </xf>
    <xf numFmtId="0" fontId="1" fillId="0" borderId="13" xfId="0" applyFont="1" applyFill="1" applyBorder="1" applyAlignment="1" applyProtection="1">
      <alignment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22" xfId="0" applyFont="1" applyFill="1" applyBorder="1" applyAlignment="1" applyProtection="1">
      <alignment vertical="center"/>
    </xf>
    <xf numFmtId="0" fontId="1" fillId="0" borderId="23" xfId="0" applyFont="1" applyFill="1" applyBorder="1" applyAlignment="1" applyProtection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Fill="1" applyBorder="1" applyAlignment="1" applyProtection="1">
      <alignment vertical="center"/>
    </xf>
    <xf numFmtId="0" fontId="29" fillId="0" borderId="0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189" fontId="1" fillId="0" borderId="0" xfId="0" applyNumberFormat="1" applyFont="1" applyAlignment="1">
      <alignment vertical="center"/>
    </xf>
    <xf numFmtId="0" fontId="31" fillId="0" borderId="0" xfId="0" applyFont="1" applyAlignment="1" applyProtection="1">
      <alignment horizontal="right"/>
    </xf>
    <xf numFmtId="49" fontId="1" fillId="0" borderId="0" xfId="0" applyNumberFormat="1" applyFont="1" applyAlignment="1">
      <alignment vertical="center"/>
    </xf>
    <xf numFmtId="191" fontId="32" fillId="0" borderId="0" xfId="0" applyNumberFormat="1" applyFont="1" applyAlignment="1" applyProtection="1">
      <alignment horizontal="right" vertical="top"/>
    </xf>
    <xf numFmtId="0" fontId="33" fillId="0" borderId="0" xfId="0" applyFont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189" fontId="2" fillId="0" borderId="0" xfId="0" applyNumberFormat="1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3" fillId="0" borderId="4" xfId="0" applyFont="1" applyBorder="1" applyAlignment="1" applyProtection="1">
      <alignment vertical="center"/>
    </xf>
    <xf numFmtId="0" fontId="33" fillId="0" borderId="11" xfId="0" applyFont="1" applyBorder="1" applyAlignment="1" applyProtection="1">
      <alignment vertical="center"/>
    </xf>
    <xf numFmtId="0" fontId="2" fillId="0" borderId="1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33" fillId="0" borderId="7" xfId="0" applyFont="1" applyBorder="1" applyAlignment="1" applyProtection="1">
      <alignment vertical="center"/>
    </xf>
    <xf numFmtId="0" fontId="33" fillId="0" borderId="12" xfId="0" applyFont="1" applyBorder="1" applyAlignment="1" applyProtection="1">
      <alignment vertical="center"/>
    </xf>
    <xf numFmtId="0" fontId="2" fillId="0" borderId="8" xfId="0" applyFont="1" applyBorder="1" applyAlignment="1">
      <alignment horizontal="center" vertical="center"/>
    </xf>
    <xf numFmtId="0" fontId="33" fillId="7" borderId="4" xfId="0" applyFont="1" applyFill="1" applyBorder="1" applyAlignment="1" applyProtection="1">
      <alignment vertical="center"/>
    </xf>
    <xf numFmtId="0" fontId="33" fillId="7" borderId="11" xfId="0" applyFont="1" applyFill="1" applyBorder="1" applyAlignment="1" applyProtection="1">
      <alignment vertical="center"/>
    </xf>
    <xf numFmtId="189" fontId="2" fillId="7" borderId="14" xfId="0" applyNumberFormat="1" applyFont="1" applyFill="1" applyBorder="1" applyAlignment="1">
      <alignment vertical="center"/>
    </xf>
    <xf numFmtId="0" fontId="33" fillId="8" borderId="16" xfId="0" applyFont="1" applyFill="1" applyBorder="1" applyAlignment="1" applyProtection="1">
      <alignment vertical="center"/>
    </xf>
    <xf numFmtId="0" fontId="33" fillId="8" borderId="17" xfId="0" applyFont="1" applyFill="1" applyBorder="1" applyAlignment="1" applyProtection="1">
      <alignment vertical="center"/>
    </xf>
    <xf numFmtId="189" fontId="2" fillId="8" borderId="8" xfId="0" applyNumberFormat="1" applyFont="1" applyFill="1" applyBorder="1" applyAlignment="1">
      <alignment vertical="center"/>
    </xf>
    <xf numFmtId="0" fontId="1" fillId="0" borderId="33" xfId="0" applyFont="1" applyBorder="1" applyAlignment="1" applyProtection="1">
      <alignment horizontal="center" vertical="center"/>
    </xf>
    <xf numFmtId="0" fontId="32" fillId="0" borderId="33" xfId="0" applyFont="1" applyBorder="1" applyAlignment="1" applyProtection="1">
      <alignment vertical="center"/>
    </xf>
    <xf numFmtId="0" fontId="32" fillId="0" borderId="25" xfId="0" applyFont="1" applyBorder="1" applyAlignment="1" applyProtection="1">
      <alignment vertical="center"/>
    </xf>
    <xf numFmtId="189" fontId="1" fillId="0" borderId="2" xfId="0" applyNumberFormat="1" applyFont="1" applyBorder="1" applyAlignment="1">
      <alignment vertical="center"/>
    </xf>
    <xf numFmtId="0" fontId="1" fillId="0" borderId="23" xfId="0" applyFont="1" applyBorder="1" applyAlignment="1" applyProtection="1">
      <alignment horizontal="center" vertical="center"/>
    </xf>
    <xf numFmtId="0" fontId="32" fillId="0" borderId="23" xfId="0" applyFont="1" applyBorder="1" applyAlignment="1" applyProtection="1">
      <alignment vertical="center"/>
    </xf>
    <xf numFmtId="0" fontId="32" fillId="0" borderId="32" xfId="0" applyFont="1" applyBorder="1" applyAlignment="1" applyProtection="1">
      <alignment vertical="center"/>
    </xf>
    <xf numFmtId="189" fontId="1" fillId="0" borderId="9" xfId="0" applyNumberFormat="1" applyFont="1" applyBorder="1" applyAlignment="1">
      <alignment vertical="center"/>
    </xf>
    <xf numFmtId="0" fontId="32" fillId="0" borderId="33" xfId="0" applyFont="1" applyBorder="1" applyAlignment="1">
      <alignment vertical="center"/>
    </xf>
    <xf numFmtId="0" fontId="32" fillId="0" borderId="25" xfId="0" applyFont="1" applyBorder="1" applyAlignment="1">
      <alignment vertical="center"/>
    </xf>
    <xf numFmtId="183" fontId="1" fillId="0" borderId="2" xfId="30" applyNumberFormat="1" applyFont="1" applyBorder="1" applyAlignment="1" applyProtection="1">
      <alignment horizontal="right" vertical="center"/>
    </xf>
    <xf numFmtId="0" fontId="1" fillId="0" borderId="13" xfId="0" applyFont="1" applyBorder="1" applyAlignment="1" applyProtection="1">
      <alignment horizontal="center" vertical="center"/>
    </xf>
    <xf numFmtId="0" fontId="32" fillId="0" borderId="13" xfId="0" applyFont="1" applyBorder="1" applyAlignment="1">
      <alignment vertical="center"/>
    </xf>
    <xf numFmtId="0" fontId="32" fillId="0" borderId="26" xfId="0" applyFont="1" applyBorder="1" applyAlignment="1">
      <alignment vertical="center"/>
    </xf>
    <xf numFmtId="183" fontId="1" fillId="0" borderId="3" xfId="30" applyNumberFormat="1" applyFont="1" applyBorder="1" applyAlignment="1">
      <alignment vertical="center"/>
    </xf>
    <xf numFmtId="0" fontId="32" fillId="0" borderId="13" xfId="0" applyFont="1" applyFill="1" applyBorder="1" applyAlignment="1">
      <alignment vertical="center"/>
    </xf>
    <xf numFmtId="0" fontId="32" fillId="0" borderId="26" xfId="0" applyFont="1" applyFill="1" applyBorder="1" applyAlignment="1">
      <alignment vertical="center"/>
    </xf>
    <xf numFmtId="183" fontId="1" fillId="0" borderId="3" xfId="30" applyNumberFormat="1" applyFont="1" applyBorder="1" applyAlignment="1" applyProtection="1">
      <alignment horizontal="right" vertical="center"/>
    </xf>
    <xf numFmtId="0" fontId="32" fillId="0" borderId="23" xfId="0" applyFont="1" applyBorder="1" applyAlignment="1">
      <alignment vertical="center"/>
    </xf>
    <xf numFmtId="0" fontId="32" fillId="0" borderId="32" xfId="0" applyFont="1" applyBorder="1" applyAlignment="1">
      <alignment vertical="center"/>
    </xf>
    <xf numFmtId="183" fontId="1" fillId="0" borderId="9" xfId="30" applyNumberFormat="1" applyFont="1" applyBorder="1" applyAlignment="1">
      <alignment vertical="center"/>
    </xf>
    <xf numFmtId="181" fontId="1" fillId="0" borderId="8" xfId="0" applyNumberFormat="1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 wrapText="1"/>
    </xf>
    <xf numFmtId="181" fontId="1" fillId="0" borderId="34" xfId="0" applyNumberFormat="1" applyFont="1" applyFill="1" applyBorder="1" applyAlignment="1">
      <alignment vertical="center"/>
    </xf>
    <xf numFmtId="0" fontId="34" fillId="0" borderId="0" xfId="0" applyFont="1" applyBorder="1" applyAlignment="1">
      <alignment vertical="center"/>
    </xf>
    <xf numFmtId="181" fontId="29" fillId="0" borderId="0" xfId="0" applyNumberFormat="1" applyFont="1" applyFill="1" applyBorder="1" applyAlignment="1">
      <alignment vertical="center"/>
    </xf>
    <xf numFmtId="179" fontId="29" fillId="0" borderId="0" xfId="30" applyNumberFormat="1" applyFont="1" applyBorder="1" applyAlignment="1">
      <alignment vertical="center"/>
    </xf>
    <xf numFmtId="189" fontId="1" fillId="0" borderId="0" xfId="0" applyNumberFormat="1" applyFont="1" applyBorder="1" applyAlignment="1">
      <alignment vertical="center"/>
    </xf>
    <xf numFmtId="189" fontId="2" fillId="0" borderId="0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83" fontId="1" fillId="0" borderId="3" xfId="30" applyNumberFormat="1" applyFont="1" applyBorder="1" applyAlignment="1">
      <alignment horizontal="right" vertical="center"/>
    </xf>
    <xf numFmtId="183" fontId="1" fillId="0" borderId="9" xfId="30" applyNumberFormat="1" applyFont="1" applyBorder="1" applyAlignment="1">
      <alignment horizontal="right" vertical="center"/>
    </xf>
    <xf numFmtId="179" fontId="1" fillId="0" borderId="8" xfId="30" applyNumberFormat="1" applyFont="1" applyBorder="1" applyAlignment="1">
      <alignment vertical="center"/>
    </xf>
    <xf numFmtId="179" fontId="1" fillId="0" borderId="34" xfId="30" applyNumberFormat="1" applyFont="1" applyBorder="1" applyAlignment="1">
      <alignment vertical="center"/>
    </xf>
    <xf numFmtId="179" fontId="29" fillId="0" borderId="0" xfId="30" applyNumberFormat="1" applyFont="1" applyBorder="1" applyAlignment="1">
      <alignment horizontal="right" vertical="center"/>
    </xf>
    <xf numFmtId="0" fontId="31" fillId="0" borderId="0" xfId="0" applyFont="1" applyAlignment="1" applyProtection="1"/>
    <xf numFmtId="0" fontId="1" fillId="0" borderId="0" xfId="0" applyFont="1" applyAlignment="1" applyProtection="1"/>
    <xf numFmtId="191" fontId="32" fillId="0" borderId="0" xfId="0" applyNumberFormat="1" applyFont="1" applyAlignment="1" applyProtection="1">
      <alignment vertical="top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83" fontId="2" fillId="9" borderId="8" xfId="30" applyNumberFormat="1" applyFont="1" applyFill="1" applyBorder="1" applyAlignment="1">
      <alignment horizontal="right" vertical="center"/>
    </xf>
    <xf numFmtId="183" fontId="2" fillId="10" borderId="8" xfId="30" applyNumberFormat="1" applyFont="1" applyFill="1" applyBorder="1" applyAlignment="1">
      <alignment horizontal="right" vertical="center"/>
    </xf>
    <xf numFmtId="183" fontId="1" fillId="0" borderId="21" xfId="30" applyNumberFormat="1" applyFont="1" applyBorder="1" applyAlignment="1">
      <alignment horizontal="right" vertical="center"/>
    </xf>
    <xf numFmtId="183" fontId="1" fillId="0" borderId="22" xfId="30" applyNumberFormat="1" applyFont="1" applyBorder="1" applyAlignment="1">
      <alignment horizontal="right" vertical="center"/>
    </xf>
    <xf numFmtId="183" fontId="1" fillId="0" borderId="10" xfId="30" applyNumberFormat="1" applyFont="1" applyBorder="1" applyAlignment="1">
      <alignment horizontal="right" vertical="center"/>
    </xf>
    <xf numFmtId="179" fontId="1" fillId="0" borderId="8" xfId="30" applyNumberFormat="1" applyFont="1" applyBorder="1" applyAlignment="1">
      <alignment horizontal="right" vertical="center"/>
    </xf>
    <xf numFmtId="183" fontId="1" fillId="0" borderId="8" xfId="30" applyNumberFormat="1" applyFont="1" applyBorder="1" applyAlignment="1">
      <alignment horizontal="right" vertical="center"/>
    </xf>
    <xf numFmtId="179" fontId="1" fillId="0" borderId="34" xfId="30" applyNumberFormat="1" applyFont="1" applyBorder="1" applyAlignment="1">
      <alignment horizontal="right" vertical="center"/>
    </xf>
    <xf numFmtId="183" fontId="2" fillId="9" borderId="15" xfId="30" applyNumberFormat="1" applyFont="1" applyFill="1" applyBorder="1" applyAlignment="1">
      <alignment horizontal="right" vertical="center"/>
    </xf>
    <xf numFmtId="183" fontId="2" fillId="10" borderId="15" xfId="30" applyNumberFormat="1" applyFont="1" applyFill="1" applyBorder="1" applyAlignment="1">
      <alignment horizontal="right" vertical="center"/>
    </xf>
    <xf numFmtId="183" fontId="1" fillId="0" borderId="21" xfId="30" applyNumberFormat="1" applyFont="1" applyFill="1" applyBorder="1" applyAlignment="1">
      <alignment horizontal="right" vertical="center"/>
    </xf>
    <xf numFmtId="183" fontId="1" fillId="0" borderId="10" xfId="30" applyNumberFormat="1" applyFont="1" applyFill="1" applyBorder="1" applyAlignment="1">
      <alignment horizontal="right" vertical="center"/>
    </xf>
    <xf numFmtId="183" fontId="1" fillId="0" borderId="35" xfId="30" applyNumberFormat="1" applyFont="1" applyFill="1" applyBorder="1" applyAlignment="1">
      <alignment horizontal="right" vertical="center"/>
    </xf>
    <xf numFmtId="183" fontId="1" fillId="0" borderId="22" xfId="30" applyNumberFormat="1" applyFont="1" applyFill="1" applyBorder="1" applyAlignment="1">
      <alignment horizontal="right" vertical="center"/>
    </xf>
    <xf numFmtId="183" fontId="1" fillId="0" borderId="5" xfId="30" applyNumberFormat="1" applyFont="1" applyFill="1" applyBorder="1" applyAlignment="1">
      <alignment horizontal="right" vertical="center"/>
    </xf>
    <xf numFmtId="183" fontId="1" fillId="0" borderId="15" xfId="30" applyNumberFormat="1" applyFont="1" applyFill="1" applyBorder="1" applyAlignment="1">
      <alignment horizontal="right" vertical="center"/>
    </xf>
    <xf numFmtId="183" fontId="1" fillId="0" borderId="6" xfId="30" applyNumberFormat="1" applyFont="1" applyFill="1" applyBorder="1" applyAlignment="1">
      <alignment horizontal="right" vertical="center"/>
    </xf>
    <xf numFmtId="189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35" fillId="0" borderId="0" xfId="0" applyFont="1" applyAlignment="1">
      <alignment horizontal="right"/>
    </xf>
    <xf numFmtId="0" fontId="36" fillId="0" borderId="0" xfId="0" applyFont="1" applyBorder="1" applyAlignment="1">
      <alignment horizontal="right" vertical="top"/>
    </xf>
    <xf numFmtId="0" fontId="2" fillId="0" borderId="1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top"/>
    </xf>
    <xf numFmtId="0" fontId="38" fillId="0" borderId="12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83" fontId="2" fillId="9" borderId="17" xfId="30" applyNumberFormat="1" applyFont="1" applyFill="1" applyBorder="1" applyAlignment="1">
      <alignment horizontal="right" vertical="center"/>
    </xf>
    <xf numFmtId="4" fontId="37" fillId="11" borderId="16" xfId="59" applyNumberFormat="1" applyFont="1" applyFill="1" applyBorder="1" applyAlignment="1">
      <alignment vertical="center"/>
    </xf>
    <xf numFmtId="4" fontId="37" fillId="11" borderId="8" xfId="59" applyNumberFormat="1" applyFont="1" applyFill="1" applyBorder="1" applyAlignment="1">
      <alignment vertical="center"/>
    </xf>
    <xf numFmtId="183" fontId="2" fillId="10" borderId="17" xfId="30" applyNumberFormat="1" applyFont="1" applyFill="1" applyBorder="1" applyAlignment="1">
      <alignment horizontal="right" vertical="center"/>
    </xf>
    <xf numFmtId="183" fontId="1" fillId="0" borderId="25" xfId="30" applyNumberFormat="1" applyFont="1" applyBorder="1" applyAlignment="1">
      <alignment horizontal="right" vertical="center"/>
    </xf>
    <xf numFmtId="4" fontId="30" fillId="0" borderId="33" xfId="59" applyNumberFormat="1" applyFont="1" applyFill="1" applyBorder="1" applyAlignment="1">
      <alignment vertical="center"/>
    </xf>
    <xf numFmtId="4" fontId="30" fillId="0" borderId="2" xfId="59" applyNumberFormat="1" applyFont="1" applyFill="1" applyBorder="1" applyAlignment="1">
      <alignment vertical="center"/>
    </xf>
    <xf numFmtId="183" fontId="1" fillId="0" borderId="32" xfId="30" applyNumberFormat="1" applyFont="1" applyBorder="1" applyAlignment="1">
      <alignment horizontal="right" vertical="center"/>
    </xf>
    <xf numFmtId="4" fontId="30" fillId="0" borderId="23" xfId="59" applyNumberFormat="1" applyFont="1" applyFill="1" applyBorder="1" applyAlignment="1">
      <alignment vertical="center"/>
    </xf>
    <xf numFmtId="4" fontId="30" fillId="0" borderId="9" xfId="59" applyNumberFormat="1" applyFont="1" applyFill="1" applyBorder="1" applyAlignment="1">
      <alignment vertical="center"/>
    </xf>
    <xf numFmtId="183" fontId="1" fillId="0" borderId="25" xfId="30" applyNumberFormat="1" applyFont="1" applyFill="1" applyBorder="1" applyAlignment="1">
      <alignment horizontal="right" vertical="center"/>
    </xf>
    <xf numFmtId="183" fontId="1" fillId="0" borderId="31" xfId="30" applyNumberFormat="1" applyFont="1" applyFill="1" applyBorder="1" applyAlignment="1">
      <alignment horizontal="right" vertical="center"/>
    </xf>
    <xf numFmtId="4" fontId="30" fillId="0" borderId="13" xfId="59" applyNumberFormat="1" applyFont="1" applyFill="1" applyBorder="1" applyAlignment="1">
      <alignment vertical="center"/>
    </xf>
    <xf numFmtId="4" fontId="30" fillId="0" borderId="3" xfId="59" applyNumberFormat="1" applyFont="1" applyFill="1" applyBorder="1" applyAlignment="1">
      <alignment vertical="center"/>
    </xf>
    <xf numFmtId="183" fontId="1" fillId="0" borderId="19" xfId="30" applyNumberFormat="1" applyFont="1" applyFill="1" applyBorder="1" applyAlignment="1">
      <alignment horizontal="right" vertical="center"/>
    </xf>
    <xf numFmtId="4" fontId="30" fillId="0" borderId="36" xfId="59" applyNumberFormat="1" applyFont="1" applyFill="1" applyBorder="1" applyAlignment="1">
      <alignment vertical="center"/>
    </xf>
    <xf numFmtId="4" fontId="30" fillId="0" borderId="28" xfId="59" applyNumberFormat="1" applyFont="1" applyFill="1" applyBorder="1" applyAlignment="1">
      <alignment vertical="center"/>
    </xf>
    <xf numFmtId="183" fontId="1" fillId="0" borderId="17" xfId="30" applyNumberFormat="1" applyFont="1" applyFill="1" applyBorder="1" applyAlignment="1">
      <alignment horizontal="right" vertical="center"/>
    </xf>
    <xf numFmtId="4" fontId="30" fillId="0" borderId="16" xfId="59" applyNumberFormat="1" applyFont="1" applyFill="1" applyBorder="1" applyAlignment="1">
      <alignment vertical="center"/>
    </xf>
    <xf numFmtId="4" fontId="30" fillId="0" borderId="8" xfId="59" applyNumberFormat="1" applyFont="1" applyFill="1" applyBorder="1" applyAlignment="1">
      <alignment vertical="center"/>
    </xf>
    <xf numFmtId="183" fontId="1" fillId="0" borderId="12" xfId="30" applyNumberFormat="1" applyFont="1" applyFill="1" applyBorder="1" applyAlignment="1">
      <alignment horizontal="right" vertical="center"/>
    </xf>
    <xf numFmtId="4" fontId="30" fillId="0" borderId="7" xfId="59" applyNumberFormat="1" applyFont="1" applyFill="1" applyBorder="1" applyAlignment="1">
      <alignment vertical="center"/>
    </xf>
    <xf numFmtId="4" fontId="30" fillId="0" borderId="34" xfId="59" applyNumberFormat="1" applyFont="1" applyFill="1" applyBorder="1" applyAlignment="1">
      <alignment vertical="center"/>
    </xf>
    <xf numFmtId="4" fontId="39" fillId="0" borderId="0" xfId="59" applyNumberFormat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/>
    </xf>
    <xf numFmtId="0" fontId="40" fillId="0" borderId="0" xfId="0" applyFont="1" applyFill="1" applyAlignment="1">
      <alignment vertical="center"/>
    </xf>
    <xf numFmtId="0" fontId="41" fillId="0" borderId="0" xfId="0" applyFont="1" applyFill="1" applyAlignment="1">
      <alignment vertical="center"/>
    </xf>
    <xf numFmtId="0" fontId="42" fillId="0" borderId="0" xfId="0" applyFont="1" applyFill="1" applyAlignment="1">
      <alignment horizontal="left" vertical="top"/>
    </xf>
    <xf numFmtId="0" fontId="43" fillId="0" borderId="0" xfId="0" applyFont="1" applyFill="1" applyAlignment="1">
      <alignment horizontal="center"/>
    </xf>
    <xf numFmtId="0" fontId="42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/>
    </xf>
    <xf numFmtId="0" fontId="41" fillId="0" borderId="0" xfId="0" applyFont="1" applyFill="1" applyBorder="1" applyAlignment="1">
      <alignment vertical="center"/>
    </xf>
    <xf numFmtId="0" fontId="43" fillId="12" borderId="1" xfId="0" applyFont="1" applyFill="1" applyBorder="1" applyAlignment="1">
      <alignment horizontal="center" vertical="center"/>
    </xf>
    <xf numFmtId="0" fontId="43" fillId="12" borderId="4" xfId="0" applyFont="1" applyFill="1" applyBorder="1" applyAlignment="1">
      <alignment horizontal="center" vertical="center"/>
    </xf>
    <xf numFmtId="0" fontId="43" fillId="12" borderId="11" xfId="0" applyFont="1" applyFill="1" applyBorder="1" applyAlignment="1">
      <alignment horizontal="center" vertical="center"/>
    </xf>
    <xf numFmtId="0" fontId="41" fillId="12" borderId="6" xfId="0" applyFont="1" applyFill="1" applyBorder="1" applyAlignment="1">
      <alignment horizontal="center" vertical="center"/>
    </xf>
    <xf numFmtId="0" fontId="43" fillId="12" borderId="7" xfId="0" applyFont="1" applyFill="1" applyBorder="1" applyAlignment="1">
      <alignment horizontal="center" vertical="center"/>
    </xf>
    <xf numFmtId="0" fontId="43" fillId="12" borderId="12" xfId="0" applyFont="1" applyFill="1" applyBorder="1" applyAlignment="1">
      <alignment horizontal="center" vertical="center"/>
    </xf>
    <xf numFmtId="0" fontId="43" fillId="13" borderId="15" xfId="0" applyFont="1" applyFill="1" applyBorder="1" applyAlignment="1">
      <alignment horizontal="center" vertical="center"/>
    </xf>
    <xf numFmtId="0" fontId="43" fillId="13" borderId="16" xfId="0" applyFont="1" applyFill="1" applyBorder="1" applyAlignment="1">
      <alignment horizontal="center" vertical="center"/>
    </xf>
    <xf numFmtId="0" fontId="43" fillId="13" borderId="17" xfId="0" applyFont="1" applyFill="1" applyBorder="1" applyAlignment="1">
      <alignment horizontal="center" vertical="center"/>
    </xf>
    <xf numFmtId="0" fontId="43" fillId="8" borderId="15" xfId="0" applyFont="1" applyFill="1" applyBorder="1" applyAlignment="1">
      <alignment horizontal="center" vertical="center"/>
    </xf>
    <xf numFmtId="0" fontId="43" fillId="8" borderId="16" xfId="0" applyFont="1" applyFill="1" applyBorder="1" applyAlignment="1">
      <alignment horizontal="left" vertical="center"/>
    </xf>
    <xf numFmtId="0" fontId="43" fillId="8" borderId="17" xfId="0" applyFont="1" applyFill="1" applyBorder="1" applyAlignment="1">
      <alignment vertical="center"/>
    </xf>
    <xf numFmtId="0" fontId="43" fillId="8" borderId="1" xfId="0" applyFont="1" applyFill="1" applyBorder="1" applyAlignment="1">
      <alignment horizontal="center" vertical="center"/>
    </xf>
    <xf numFmtId="0" fontId="43" fillId="8" borderId="4" xfId="0" applyFont="1" applyFill="1" applyBorder="1" applyAlignment="1">
      <alignment horizontal="left" vertical="center"/>
    </xf>
    <xf numFmtId="0" fontId="43" fillId="8" borderId="1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left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left" vertical="center"/>
    </xf>
    <xf numFmtId="0" fontId="41" fillId="0" borderId="6" xfId="0" applyFont="1" applyFill="1" applyBorder="1" applyAlignment="1">
      <alignment horizontal="center" vertical="center"/>
    </xf>
    <xf numFmtId="0" fontId="41" fillId="0" borderId="7" xfId="0" applyFont="1" applyFill="1" applyBorder="1" applyAlignment="1">
      <alignment vertical="center"/>
    </xf>
    <xf numFmtId="0" fontId="41" fillId="0" borderId="12" xfId="0" applyFont="1" applyFill="1" applyBorder="1" applyAlignment="1">
      <alignment horizontal="left" vertical="center"/>
    </xf>
    <xf numFmtId="0" fontId="43" fillId="8" borderId="5" xfId="0" applyFont="1" applyFill="1" applyBorder="1" applyAlignment="1">
      <alignment horizontal="center" vertical="center"/>
    </xf>
    <xf numFmtId="0" fontId="43" fillId="8" borderId="0" xfId="0" applyFont="1" applyFill="1" applyBorder="1" applyAlignment="1">
      <alignment horizontal="left" vertical="center"/>
    </xf>
    <xf numFmtId="0" fontId="43" fillId="8" borderId="19" xfId="0" applyFont="1" applyFill="1" applyBorder="1" applyAlignment="1">
      <alignment horizontal="left" vertical="center"/>
    </xf>
    <xf numFmtId="0" fontId="43" fillId="8" borderId="17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1" fillId="0" borderId="11" xfId="0" applyFont="1" applyFill="1" applyBorder="1" applyAlignment="1">
      <alignment horizontal="left" vertical="center" wrapText="1"/>
    </xf>
    <xf numFmtId="0" fontId="43" fillId="0" borderId="5" xfId="0" applyFont="1" applyFill="1" applyBorder="1" applyAlignment="1">
      <alignment horizontal="center" vertical="center"/>
    </xf>
    <xf numFmtId="0" fontId="43" fillId="0" borderId="6" xfId="0" applyFont="1" applyFill="1" applyBorder="1" applyAlignment="1">
      <alignment horizontal="center" vertical="center"/>
    </xf>
    <xf numFmtId="0" fontId="41" fillId="0" borderId="7" xfId="0" applyFont="1" applyFill="1" applyBorder="1" applyAlignment="1">
      <alignment horizontal="left" vertical="center"/>
    </xf>
    <xf numFmtId="0" fontId="43" fillId="8" borderId="16" xfId="0" applyFont="1" applyFill="1" applyBorder="1" applyAlignment="1">
      <alignment vertical="center"/>
    </xf>
    <xf numFmtId="0" fontId="41" fillId="8" borderId="16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vertical="center" wrapText="1"/>
    </xf>
    <xf numFmtId="0" fontId="41" fillId="0" borderId="7" xfId="0" applyFont="1" applyFill="1" applyBorder="1" applyAlignment="1">
      <alignment vertical="center" wrapText="1"/>
    </xf>
    <xf numFmtId="0" fontId="41" fillId="0" borderId="0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center"/>
    </xf>
    <xf numFmtId="0" fontId="44" fillId="0" borderId="0" xfId="0" applyFont="1" applyFill="1" applyAlignment="1">
      <alignment vertical="center"/>
    </xf>
    <xf numFmtId="0" fontId="43" fillId="0" borderId="0" xfId="0" applyFont="1" applyFill="1" applyAlignment="1"/>
    <xf numFmtId="0" fontId="45" fillId="0" borderId="0" xfId="0" applyFont="1" applyFill="1" applyBorder="1" applyAlignment="1">
      <alignment horizontal="right" vertical="center"/>
    </xf>
    <xf numFmtId="0" fontId="46" fillId="0" borderId="8" xfId="0" applyFont="1" applyFill="1" applyBorder="1" applyAlignment="1">
      <alignment vertical="center"/>
    </xf>
    <xf numFmtId="0" fontId="43" fillId="12" borderId="14" xfId="0" applyFont="1" applyFill="1" applyBorder="1" applyAlignment="1">
      <alignment horizontal="center"/>
    </xf>
    <xf numFmtId="0" fontId="43" fillId="12" borderId="24" xfId="0" applyFont="1" applyFill="1" applyBorder="1" applyAlignment="1">
      <alignment horizontal="center" vertical="top"/>
    </xf>
    <xf numFmtId="182" fontId="43" fillId="13" borderId="8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vertical="center"/>
    </xf>
    <xf numFmtId="41" fontId="43" fillId="8" borderId="8" xfId="0" applyNumberFormat="1" applyFont="1" applyFill="1" applyBorder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43" fillId="8" borderId="8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3" fillId="8" borderId="14" xfId="0" applyFont="1" applyFill="1" applyBorder="1" applyAlignment="1">
      <alignment horizontal="center" vertical="center"/>
    </xf>
    <xf numFmtId="0" fontId="43" fillId="8" borderId="34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vertical="center"/>
    </xf>
    <xf numFmtId="0" fontId="1" fillId="0" borderId="0" xfId="44" applyFont="1" applyAlignment="1">
      <alignment vertical="center"/>
    </xf>
    <xf numFmtId="0" fontId="2" fillId="0" borderId="0" xfId="44" applyFont="1" applyAlignment="1">
      <alignment vertical="center"/>
    </xf>
    <xf numFmtId="0" fontId="1" fillId="0" borderId="0" xfId="44" applyFont="1" applyBorder="1"/>
    <xf numFmtId="0" fontId="1" fillId="0" borderId="0" xfId="44" applyFont="1"/>
    <xf numFmtId="0" fontId="1" fillId="0" borderId="0" xfId="44" applyFont="1" applyAlignment="1">
      <alignment horizontal="center"/>
    </xf>
    <xf numFmtId="0" fontId="48" fillId="0" borderId="0" xfId="44" applyFont="1" applyAlignment="1" applyProtection="1">
      <alignment horizontal="left" vertical="center"/>
    </xf>
    <xf numFmtId="0" fontId="33" fillId="0" borderId="0" xfId="44" applyFont="1" applyAlignment="1" applyProtection="1">
      <alignment horizontal="left" vertical="center"/>
    </xf>
    <xf numFmtId="0" fontId="32" fillId="0" borderId="0" xfId="44" applyFont="1" applyAlignment="1" applyProtection="1">
      <alignment horizontal="right" vertical="center"/>
    </xf>
    <xf numFmtId="0" fontId="2" fillId="3" borderId="8" xfId="44" applyFont="1" applyFill="1" applyBorder="1" applyAlignment="1" applyProtection="1">
      <alignment horizontal="center" vertical="center" wrapText="1"/>
    </xf>
    <xf numFmtId="0" fontId="1" fillId="3" borderId="8" xfId="44" applyFont="1" applyFill="1" applyBorder="1" applyAlignment="1">
      <alignment vertical="center"/>
    </xf>
    <xf numFmtId="0" fontId="2" fillId="3" borderId="15" xfId="44" applyFont="1" applyFill="1" applyBorder="1" applyAlignment="1" applyProtection="1">
      <alignment vertical="center" wrapText="1"/>
    </xf>
    <xf numFmtId="0" fontId="2" fillId="3" borderId="16" xfId="44" applyFont="1" applyFill="1" applyBorder="1" applyAlignment="1" applyProtection="1">
      <alignment horizontal="center" vertical="center" wrapText="1"/>
    </xf>
    <xf numFmtId="0" fontId="2" fillId="3" borderId="14" xfId="44" applyFont="1" applyFill="1" applyBorder="1" applyAlignment="1" applyProtection="1">
      <alignment horizontal="center" vertical="center" wrapText="1"/>
    </xf>
    <xf numFmtId="0" fontId="2" fillId="3" borderId="12" xfId="44" applyFont="1" applyFill="1" applyBorder="1" applyAlignment="1" applyProtection="1">
      <alignment horizontal="center" vertical="center" wrapText="1"/>
    </xf>
    <xf numFmtId="0" fontId="2" fillId="3" borderId="34" xfId="44" applyFont="1" applyFill="1" applyBorder="1" applyAlignment="1" applyProtection="1">
      <alignment horizontal="center" vertical="center" wrapText="1"/>
    </xf>
    <xf numFmtId="0" fontId="2" fillId="2" borderId="15" xfId="44" applyFont="1" applyFill="1" applyBorder="1" applyAlignment="1" applyProtection="1">
      <alignment horizontal="center" vertical="center"/>
    </xf>
    <xf numFmtId="185" fontId="2" fillId="2" borderId="8" xfId="30" applyNumberFormat="1" applyFont="1" applyFill="1" applyBorder="1" applyAlignment="1">
      <alignment vertical="center"/>
    </xf>
    <xf numFmtId="0" fontId="2" fillId="14" borderId="15" xfId="44" applyFont="1" applyFill="1" applyBorder="1" applyAlignment="1" applyProtection="1">
      <alignment vertical="center"/>
    </xf>
    <xf numFmtId="185" fontId="2" fillId="14" borderId="8" xfId="30" applyNumberFormat="1" applyFont="1" applyFill="1" applyBorder="1" applyAlignment="1">
      <alignment vertical="center"/>
    </xf>
    <xf numFmtId="0" fontId="1" fillId="0" borderId="21" xfId="44" applyFont="1" applyFill="1" applyBorder="1" applyAlignment="1" applyProtection="1">
      <alignment horizontal="left" vertical="center"/>
    </xf>
    <xf numFmtId="185" fontId="1" fillId="0" borderId="2" xfId="30" applyNumberFormat="1" applyFont="1" applyFill="1" applyBorder="1" applyAlignment="1">
      <alignment vertical="center"/>
    </xf>
    <xf numFmtId="0" fontId="1" fillId="0" borderId="10" xfId="44" applyFont="1" applyFill="1" applyBorder="1" applyAlignment="1" applyProtection="1">
      <alignment horizontal="left" vertical="center"/>
    </xf>
    <xf numFmtId="185" fontId="1" fillId="0" borderId="3" xfId="30" applyNumberFormat="1" applyFont="1" applyFill="1" applyBorder="1" applyAlignment="1">
      <alignment vertical="center"/>
    </xf>
    <xf numFmtId="0" fontId="1" fillId="0" borderId="22" xfId="44" applyFont="1" applyFill="1" applyBorder="1" applyAlignment="1" applyProtection="1">
      <alignment horizontal="left" vertical="center"/>
    </xf>
    <xf numFmtId="185" fontId="1" fillId="0" borderId="9" xfId="30" applyNumberFormat="1" applyFont="1" applyFill="1" applyBorder="1" applyAlignment="1">
      <alignment vertical="center"/>
    </xf>
    <xf numFmtId="0" fontId="2" fillId="14" borderId="15" xfId="44" applyFont="1" applyFill="1" applyBorder="1" applyAlignment="1" applyProtection="1">
      <alignment horizontal="left" vertical="center"/>
    </xf>
    <xf numFmtId="0" fontId="2" fillId="14" borderId="6" xfId="44" applyFont="1" applyFill="1" applyBorder="1" applyAlignment="1" applyProtection="1">
      <alignment horizontal="left" vertical="center"/>
    </xf>
    <xf numFmtId="185" fontId="2" fillId="14" borderId="34" xfId="30" applyNumberFormat="1" applyFont="1" applyFill="1" applyBorder="1" applyAlignment="1">
      <alignment vertical="center"/>
    </xf>
    <xf numFmtId="0" fontId="48" fillId="0" borderId="0" xfId="44" applyFont="1" applyBorder="1" applyAlignment="1" applyProtection="1">
      <alignment horizontal="left" vertical="center"/>
    </xf>
    <xf numFmtId="181" fontId="1" fillId="0" borderId="0" xfId="30" applyNumberFormat="1" applyFont="1" applyBorder="1" applyAlignment="1">
      <alignment vertical="center"/>
    </xf>
    <xf numFmtId="0" fontId="33" fillId="0" borderId="0" xfId="44" applyFont="1" applyBorder="1" applyAlignment="1" applyProtection="1">
      <alignment horizontal="left" vertical="center"/>
    </xf>
    <xf numFmtId="0" fontId="1" fillId="0" borderId="0" xfId="44" applyFont="1" applyBorder="1" applyAlignment="1" applyProtection="1">
      <alignment horizontal="left" vertical="center"/>
    </xf>
    <xf numFmtId="0" fontId="2" fillId="12" borderId="8" xfId="44" applyFont="1" applyFill="1" applyBorder="1" applyAlignment="1" applyProtection="1">
      <alignment horizontal="center" vertical="center" wrapText="1"/>
    </xf>
    <xf numFmtId="0" fontId="1" fillId="12" borderId="0" xfId="44" applyFont="1" applyFill="1" applyAlignment="1">
      <alignment vertical="center"/>
    </xf>
    <xf numFmtId="0" fontId="2" fillId="12" borderId="15" xfId="44" applyFont="1" applyFill="1" applyBorder="1" applyAlignment="1" applyProtection="1">
      <alignment vertical="center" wrapText="1"/>
    </xf>
    <xf numFmtId="0" fontId="2" fillId="12" borderId="16" xfId="44" applyFont="1" applyFill="1" applyBorder="1" applyAlignment="1" applyProtection="1">
      <alignment horizontal="center" vertical="center" wrapText="1"/>
    </xf>
    <xf numFmtId="0" fontId="2" fillId="12" borderId="14" xfId="44" applyFont="1" applyFill="1" applyBorder="1" applyAlignment="1" applyProtection="1">
      <alignment horizontal="center" vertical="center" wrapText="1"/>
    </xf>
    <xf numFmtId="0" fontId="2" fillId="12" borderId="12" xfId="44" applyFont="1" applyFill="1" applyBorder="1" applyAlignment="1" applyProtection="1">
      <alignment horizontal="center" vertical="center" wrapText="1"/>
    </xf>
    <xf numFmtId="0" fontId="2" fillId="12" borderId="34" xfId="44" applyFont="1" applyFill="1" applyBorder="1" applyAlignment="1" applyProtection="1">
      <alignment horizontal="center" vertical="center" wrapText="1"/>
    </xf>
    <xf numFmtId="0" fontId="1" fillId="0" borderId="0" xfId="44" applyFont="1" applyFill="1" applyBorder="1" applyAlignment="1" applyProtection="1">
      <alignment horizontal="left" vertical="center"/>
    </xf>
    <xf numFmtId="0" fontId="49" fillId="0" borderId="0" xfId="0" applyFont="1" applyFill="1" applyBorder="1" applyAlignment="1" applyProtection="1">
      <alignment vertical="center"/>
    </xf>
    <xf numFmtId="0" fontId="2" fillId="3" borderId="15" xfId="44" applyFont="1" applyFill="1" applyBorder="1" applyAlignment="1" applyProtection="1">
      <alignment horizontal="center" vertical="center" wrapText="1"/>
    </xf>
    <xf numFmtId="0" fontId="2" fillId="3" borderId="24" xfId="44" applyFont="1" applyFill="1" applyBorder="1" applyAlignment="1" applyProtection="1">
      <alignment horizontal="center" vertical="center" wrapText="1"/>
    </xf>
    <xf numFmtId="186" fontId="2" fillId="2" borderId="8" xfId="30" applyNumberFormat="1" applyFont="1" applyFill="1" applyBorder="1" applyAlignment="1">
      <alignment vertical="center"/>
    </xf>
    <xf numFmtId="186" fontId="2" fillId="14" borderId="8" xfId="30" applyNumberFormat="1" applyFont="1" applyFill="1" applyBorder="1" applyAlignment="1">
      <alignment vertical="center"/>
    </xf>
    <xf numFmtId="186" fontId="1" fillId="0" borderId="2" xfId="30" applyNumberFormat="1" applyFont="1" applyFill="1" applyBorder="1" applyAlignment="1">
      <alignment vertical="center"/>
    </xf>
    <xf numFmtId="186" fontId="1" fillId="0" borderId="3" xfId="30" applyNumberFormat="1" applyFont="1" applyFill="1" applyBorder="1" applyAlignment="1">
      <alignment vertical="center"/>
    </xf>
    <xf numFmtId="186" fontId="1" fillId="0" borderId="9" xfId="30" applyNumberFormat="1" applyFont="1" applyFill="1" applyBorder="1" applyAlignment="1">
      <alignment vertical="center"/>
    </xf>
    <xf numFmtId="186" fontId="1" fillId="0" borderId="2" xfId="7" applyNumberFormat="1" applyFont="1" applyFill="1" applyBorder="1" applyAlignment="1">
      <alignment vertical="center"/>
    </xf>
    <xf numFmtId="186" fontId="1" fillId="0" borderId="3" xfId="7" applyNumberFormat="1" applyFont="1" applyFill="1" applyBorder="1" applyAlignment="1">
      <alignment vertical="center"/>
    </xf>
    <xf numFmtId="186" fontId="1" fillId="0" borderId="9" xfId="7" applyNumberFormat="1" applyFont="1" applyFill="1" applyBorder="1" applyAlignment="1">
      <alignment vertical="center"/>
    </xf>
    <xf numFmtId="186" fontId="2" fillId="14" borderId="34" xfId="30" applyNumberFormat="1" applyFont="1" applyFill="1" applyBorder="1" applyAlignment="1">
      <alignment vertical="center"/>
    </xf>
    <xf numFmtId="0" fontId="2" fillId="12" borderId="15" xfId="44" applyFont="1" applyFill="1" applyBorder="1" applyAlignment="1" applyProtection="1">
      <alignment horizontal="center" vertical="center" wrapText="1"/>
    </xf>
    <xf numFmtId="0" fontId="31" fillId="0" borderId="0" xfId="0" applyFont="1" applyAlignment="1">
      <alignment horizontal="right"/>
    </xf>
    <xf numFmtId="0" fontId="32" fillId="0" borderId="0" xfId="0" applyFont="1" applyAlignment="1">
      <alignment horizontal="right" vertical="top"/>
    </xf>
    <xf numFmtId="0" fontId="2" fillId="3" borderId="17" xfId="44" applyFont="1" applyFill="1" applyBorder="1" applyAlignment="1" applyProtection="1">
      <alignment horizontal="center" vertical="center" wrapText="1"/>
    </xf>
    <xf numFmtId="0" fontId="0" fillId="3" borderId="34" xfId="0" applyFill="1" applyBorder="1"/>
    <xf numFmtId="0" fontId="2" fillId="12" borderId="17" xfId="44" applyFont="1" applyFill="1" applyBorder="1" applyAlignment="1" applyProtection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top"/>
    </xf>
    <xf numFmtId="0" fontId="52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52" fillId="0" borderId="0" xfId="0" applyFont="1" applyAlignment="1">
      <alignment horizontal="center"/>
    </xf>
    <xf numFmtId="0" fontId="52" fillId="3" borderId="1" xfId="0" applyFont="1" applyFill="1" applyBorder="1" applyAlignment="1">
      <alignment horizontal="center" vertical="center" wrapText="1"/>
    </xf>
    <xf numFmtId="0" fontId="52" fillId="3" borderId="4" xfId="0" applyFont="1" applyFill="1" applyBorder="1" applyAlignment="1">
      <alignment horizontal="center" vertical="center" wrapText="1"/>
    </xf>
    <xf numFmtId="0" fontId="52" fillId="3" borderId="11" xfId="0" applyFont="1" applyFill="1" applyBorder="1" applyAlignment="1">
      <alignment horizontal="center" vertical="center" wrapText="1"/>
    </xf>
    <xf numFmtId="0" fontId="51" fillId="3" borderId="5" xfId="0" applyFont="1" applyFill="1" applyBorder="1" applyAlignment="1">
      <alignment horizontal="center" vertical="center" wrapText="1"/>
    </xf>
    <xf numFmtId="0" fontId="52" fillId="3" borderId="0" xfId="0" applyFont="1" applyFill="1" applyBorder="1" applyAlignment="1">
      <alignment horizontal="center" vertical="center" wrapText="1"/>
    </xf>
    <xf numFmtId="0" fontId="52" fillId="3" borderId="19" xfId="0" applyFont="1" applyFill="1" applyBorder="1" applyAlignment="1">
      <alignment horizontal="center" vertical="center" wrapText="1"/>
    </xf>
    <xf numFmtId="0" fontId="52" fillId="3" borderId="6" xfId="0" applyFont="1" applyFill="1" applyBorder="1" applyAlignment="1">
      <alignment vertical="center" wrapText="1"/>
    </xf>
    <xf numFmtId="0" fontId="52" fillId="3" borderId="7" xfId="0" applyFont="1" applyFill="1" applyBorder="1" applyAlignment="1">
      <alignment vertical="center" wrapText="1"/>
    </xf>
    <xf numFmtId="0" fontId="52" fillId="3" borderId="12" xfId="0" applyFont="1" applyFill="1" applyBorder="1" applyAlignment="1">
      <alignment vertical="center" wrapText="1"/>
    </xf>
    <xf numFmtId="0" fontId="52" fillId="2" borderId="1" xfId="0" applyFont="1" applyFill="1" applyBorder="1" applyAlignment="1">
      <alignment horizontal="center" vertical="center"/>
    </xf>
    <xf numFmtId="0" fontId="52" fillId="2" borderId="4" xfId="0" applyFont="1" applyFill="1" applyBorder="1" applyAlignment="1">
      <alignment horizontal="center" vertical="center"/>
    </xf>
    <xf numFmtId="0" fontId="52" fillId="2" borderId="11" xfId="0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vertical="center" wrapText="1"/>
    </xf>
    <xf numFmtId="0" fontId="1" fillId="0" borderId="33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49" fillId="0" borderId="10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vertical="center" wrapText="1"/>
    </xf>
    <xf numFmtId="0" fontId="49" fillId="0" borderId="22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vertical="center" wrapText="1"/>
    </xf>
    <xf numFmtId="0" fontId="1" fillId="0" borderId="32" xfId="0" applyFont="1" applyFill="1" applyBorder="1" applyAlignment="1">
      <alignment vertical="center" wrapText="1"/>
    </xf>
    <xf numFmtId="0" fontId="49" fillId="0" borderId="0" xfId="0" applyFont="1" applyAlignment="1">
      <alignment vertical="center"/>
    </xf>
    <xf numFmtId="0" fontId="49" fillId="0" borderId="0" xfId="0" applyFont="1" applyFill="1" applyAlignment="1">
      <alignment vertical="center"/>
    </xf>
    <xf numFmtId="0" fontId="49" fillId="0" borderId="0" xfId="1" applyFont="1" applyFill="1" applyBorder="1" applyAlignment="1">
      <alignment vertical="center"/>
    </xf>
    <xf numFmtId="0" fontId="51" fillId="0" borderId="0" xfId="0" applyFont="1" applyFill="1" applyBorder="1" applyAlignment="1" applyProtection="1">
      <alignment vertical="center"/>
    </xf>
    <xf numFmtId="0" fontId="52" fillId="3" borderId="1" xfId="1" applyFont="1" applyFill="1" applyBorder="1" applyAlignment="1">
      <alignment vertical="center"/>
    </xf>
    <xf numFmtId="0" fontId="52" fillId="3" borderId="4" xfId="1" applyFont="1" applyFill="1" applyBorder="1" applyAlignment="1">
      <alignment horizontal="center" vertical="center"/>
    </xf>
    <xf numFmtId="0" fontId="52" fillId="3" borderId="6" xfId="1" applyFont="1" applyFill="1" applyBorder="1" applyAlignment="1">
      <alignment vertical="center"/>
    </xf>
    <xf numFmtId="0" fontId="52" fillId="3" borderId="7" xfId="1" applyFont="1" applyFill="1" applyBorder="1" applyAlignment="1">
      <alignment horizontal="center" vertical="center"/>
    </xf>
    <xf numFmtId="0" fontId="52" fillId="3" borderId="5" xfId="0" applyFont="1" applyFill="1" applyBorder="1" applyAlignment="1">
      <alignment horizontal="center" vertical="center"/>
    </xf>
    <xf numFmtId="185" fontId="52" fillId="2" borderId="1" xfId="0" applyNumberFormat="1" applyFont="1" applyFill="1" applyBorder="1" applyAlignment="1">
      <alignment vertical="center"/>
    </xf>
    <xf numFmtId="184" fontId="52" fillId="2" borderId="1" xfId="0" applyNumberFormat="1" applyFont="1" applyFill="1" applyBorder="1" applyAlignment="1">
      <alignment vertical="center"/>
    </xf>
    <xf numFmtId="185" fontId="49" fillId="0" borderId="21" xfId="0" applyNumberFormat="1" applyFont="1" applyFill="1" applyBorder="1" applyAlignment="1">
      <alignment horizontal="right" vertical="center"/>
    </xf>
    <xf numFmtId="184" fontId="49" fillId="0" borderId="21" xfId="0" applyNumberFormat="1" applyFont="1" applyFill="1" applyBorder="1" applyAlignment="1">
      <alignment horizontal="right" vertical="center"/>
    </xf>
    <xf numFmtId="185" fontId="49" fillId="0" borderId="10" xfId="0" applyNumberFormat="1" applyFont="1" applyFill="1" applyBorder="1" applyAlignment="1">
      <alignment horizontal="right" vertical="center"/>
    </xf>
    <xf numFmtId="184" fontId="49" fillId="0" borderId="10" xfId="0" applyNumberFormat="1" applyFont="1" applyFill="1" applyBorder="1" applyAlignment="1">
      <alignment horizontal="right" vertical="center"/>
    </xf>
    <xf numFmtId="185" fontId="49" fillId="0" borderId="10" xfId="56" applyNumberFormat="1" applyFont="1" applyFill="1" applyBorder="1" applyAlignment="1" applyProtection="1">
      <alignment horizontal="right" vertical="center"/>
    </xf>
    <xf numFmtId="185" fontId="49" fillId="0" borderId="22" xfId="56" applyNumberFormat="1" applyFont="1" applyFill="1" applyBorder="1" applyAlignment="1" applyProtection="1">
      <alignment horizontal="right" vertical="center"/>
    </xf>
    <xf numFmtId="184" fontId="49" fillId="0" borderId="22" xfId="0" applyNumberFormat="1" applyFont="1" applyFill="1" applyBorder="1" applyAlignment="1">
      <alignment horizontal="right" vertical="center"/>
    </xf>
    <xf numFmtId="189" fontId="49" fillId="0" borderId="0" xfId="0" applyNumberFormat="1" applyFont="1" applyFill="1" applyAlignment="1">
      <alignment vertical="center"/>
    </xf>
    <xf numFmtId="0" fontId="52" fillId="3" borderId="0" xfId="1" applyFont="1" applyFill="1" applyBorder="1" applyAlignment="1">
      <alignment horizontal="center" vertical="center"/>
    </xf>
    <xf numFmtId="0" fontId="52" fillId="3" borderId="15" xfId="0" applyFont="1" applyFill="1" applyBorder="1" applyAlignment="1">
      <alignment horizontal="center" vertical="center"/>
    </xf>
    <xf numFmtId="184" fontId="52" fillId="2" borderId="15" xfId="0" applyNumberFormat="1" applyFont="1" applyFill="1" applyBorder="1" applyAlignment="1">
      <alignment vertical="center"/>
    </xf>
    <xf numFmtId="184" fontId="49" fillId="0" borderId="21" xfId="4" applyNumberFormat="1" applyFont="1" applyFill="1" applyBorder="1" applyAlignment="1">
      <alignment horizontal="right" vertical="center"/>
    </xf>
    <xf numFmtId="184" fontId="49" fillId="0" borderId="10" xfId="4" applyNumberFormat="1" applyFont="1" applyFill="1" applyBorder="1" applyAlignment="1">
      <alignment horizontal="right" vertical="center"/>
    </xf>
    <xf numFmtId="184" fontId="49" fillId="0" borderId="22" xfId="4" applyNumberFormat="1" applyFont="1" applyFill="1" applyBorder="1" applyAlignment="1">
      <alignment horizontal="right" vertical="center"/>
    </xf>
    <xf numFmtId="0" fontId="53" fillId="0" borderId="0" xfId="0" applyFont="1" applyAlignment="1">
      <alignment horizontal="right"/>
    </xf>
    <xf numFmtId="0" fontId="54" fillId="0" borderId="0" xfId="0" applyFont="1" applyAlignment="1">
      <alignment horizontal="right" vertical="top"/>
    </xf>
    <xf numFmtId="0" fontId="52" fillId="3" borderId="11" xfId="1" applyFont="1" applyFill="1" applyBorder="1" applyAlignment="1">
      <alignment horizontal="center" vertical="center"/>
    </xf>
    <xf numFmtId="0" fontId="52" fillId="3" borderId="1" xfId="1" applyFont="1" applyFill="1" applyBorder="1" applyAlignment="1">
      <alignment horizontal="center" vertical="center" wrapText="1"/>
    </xf>
    <xf numFmtId="0" fontId="52" fillId="3" borderId="11" xfId="1" applyFont="1" applyFill="1" applyBorder="1" applyAlignment="1">
      <alignment horizontal="center" vertical="center" wrapText="1"/>
    </xf>
    <xf numFmtId="0" fontId="52" fillId="3" borderId="12" xfId="1" applyFont="1" applyFill="1" applyBorder="1" applyAlignment="1">
      <alignment horizontal="center" vertical="center"/>
    </xf>
    <xf numFmtId="0" fontId="51" fillId="3" borderId="6" xfId="1" applyFont="1" applyFill="1" applyBorder="1" applyAlignment="1">
      <alignment horizontal="center" vertical="center" wrapText="1"/>
    </xf>
    <xf numFmtId="0" fontId="52" fillId="3" borderId="12" xfId="1" applyFont="1" applyFill="1" applyBorder="1" applyAlignment="1">
      <alignment horizontal="center" vertical="center" wrapText="1"/>
    </xf>
    <xf numFmtId="0" fontId="52" fillId="3" borderId="14" xfId="0" applyFont="1" applyFill="1" applyBorder="1" applyAlignment="1">
      <alignment horizontal="center" vertical="center"/>
    </xf>
    <xf numFmtId="0" fontId="52" fillId="3" borderId="8" xfId="0" applyNumberFormat="1" applyFont="1" applyFill="1" applyBorder="1" applyAlignment="1">
      <alignment horizontal="center" vertical="center"/>
    </xf>
    <xf numFmtId="0" fontId="52" fillId="3" borderId="14" xfId="0" applyNumberFormat="1" applyFont="1" applyFill="1" applyBorder="1" applyAlignment="1">
      <alignment horizontal="center" vertical="center"/>
    </xf>
    <xf numFmtId="184" fontId="52" fillId="2" borderId="14" xfId="0" applyNumberFormat="1" applyFont="1" applyFill="1" applyBorder="1" applyAlignment="1">
      <alignment vertical="center"/>
    </xf>
    <xf numFmtId="4" fontId="52" fillId="2" borderId="14" xfId="1" applyNumberFormat="1" applyFont="1" applyFill="1" applyBorder="1" applyAlignment="1">
      <alignment horizontal="right" vertical="center"/>
    </xf>
    <xf numFmtId="2" fontId="52" fillId="2" borderId="14" xfId="1" applyNumberFormat="1" applyFont="1" applyFill="1" applyBorder="1" applyAlignment="1">
      <alignment horizontal="right" vertical="center"/>
    </xf>
    <xf numFmtId="184" fontId="49" fillId="0" borderId="2" xfId="4" applyNumberFormat="1" applyFont="1" applyFill="1" applyBorder="1" applyAlignment="1">
      <alignment horizontal="right" vertical="center"/>
    </xf>
    <xf numFmtId="4" fontId="49" fillId="0" borderId="2" xfId="1" applyNumberFormat="1" applyFont="1" applyFill="1" applyBorder="1" applyAlignment="1">
      <alignment horizontal="right" vertical="center"/>
    </xf>
    <xf numFmtId="2" fontId="49" fillId="0" borderId="2" xfId="1" applyNumberFormat="1" applyFont="1" applyFill="1" applyBorder="1" applyAlignment="1">
      <alignment horizontal="right" vertical="center"/>
    </xf>
    <xf numFmtId="184" fontId="49" fillId="0" borderId="3" xfId="4" applyNumberFormat="1" applyFont="1" applyFill="1" applyBorder="1" applyAlignment="1">
      <alignment horizontal="right" vertical="center"/>
    </xf>
    <xf numFmtId="4" fontId="49" fillId="0" borderId="3" xfId="1" applyNumberFormat="1" applyFont="1" applyFill="1" applyBorder="1" applyAlignment="1">
      <alignment horizontal="right" vertical="center"/>
    </xf>
    <xf numFmtId="2" fontId="49" fillId="0" borderId="3" xfId="1" applyNumberFormat="1" applyFont="1" applyFill="1" applyBorder="1" applyAlignment="1">
      <alignment horizontal="right" vertical="center"/>
    </xf>
    <xf numFmtId="184" fontId="49" fillId="0" borderId="9" xfId="4" applyNumberFormat="1" applyFont="1" applyFill="1" applyBorder="1" applyAlignment="1">
      <alignment horizontal="right" vertical="center"/>
    </xf>
    <xf numFmtId="4" fontId="49" fillId="0" borderId="9" xfId="1" applyNumberFormat="1" applyFont="1" applyFill="1" applyBorder="1" applyAlignment="1">
      <alignment horizontal="right" vertical="center"/>
    </xf>
    <xf numFmtId="2" fontId="49" fillId="0" borderId="9" xfId="1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 applyProtection="1">
      <alignment vertical="center"/>
    </xf>
    <xf numFmtId="191" fontId="2" fillId="0" borderId="0" xfId="0" applyNumberFormat="1" applyFont="1" applyAlignment="1" applyProtection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0" fontId="1" fillId="0" borderId="7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Alignment="1">
      <alignment vertical="center"/>
    </xf>
    <xf numFmtId="4" fontId="55" fillId="0" borderId="0" xfId="1" applyNumberFormat="1" applyFont="1" applyBorder="1" applyAlignment="1" applyProtection="1">
      <alignment vertical="center"/>
    </xf>
    <xf numFmtId="0" fontId="48" fillId="0" borderId="0" xfId="0" applyFont="1" applyAlignment="1">
      <alignment horizontal="right" vertical="center"/>
    </xf>
    <xf numFmtId="0" fontId="1" fillId="3" borderId="4" xfId="0" applyFont="1" applyFill="1" applyBorder="1" applyAlignment="1">
      <alignment vertical="center"/>
    </xf>
    <xf numFmtId="0" fontId="33" fillId="3" borderId="11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vertical="center"/>
    </xf>
    <xf numFmtId="0" fontId="33" fillId="3" borderId="12" xfId="0" applyFont="1" applyFill="1" applyBorder="1" applyAlignment="1" applyProtection="1">
      <alignment vertical="center"/>
    </xf>
    <xf numFmtId="0" fontId="2" fillId="3" borderId="19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>
      <alignment vertical="center"/>
    </xf>
    <xf numFmtId="0" fontId="33" fillId="2" borderId="12" xfId="0" applyFont="1" applyFill="1" applyBorder="1" applyAlignment="1" applyProtection="1">
      <alignment vertical="center"/>
    </xf>
    <xf numFmtId="184" fontId="2" fillId="2" borderId="8" xfId="0" applyNumberFormat="1" applyFont="1" applyFill="1" applyBorder="1" applyAlignment="1" applyProtection="1">
      <alignment horizontal="right" vertical="center"/>
    </xf>
    <xf numFmtId="0" fontId="32" fillId="2" borderId="16" xfId="0" applyFont="1" applyFill="1" applyBorder="1" applyAlignment="1">
      <alignment horizontal="center" vertical="center"/>
    </xf>
    <xf numFmtId="0" fontId="33" fillId="2" borderId="17" xfId="0" applyFont="1" applyFill="1" applyBorder="1" applyAlignment="1">
      <alignment vertical="center"/>
    </xf>
    <xf numFmtId="184" fontId="2" fillId="2" borderId="8" xfId="0" applyNumberFormat="1" applyFont="1" applyFill="1" applyBorder="1" applyAlignment="1">
      <alignment vertical="center"/>
    </xf>
    <xf numFmtId="184" fontId="2" fillId="2" borderId="17" xfId="0" applyNumberFormat="1" applyFont="1" applyFill="1" applyBorder="1" applyAlignment="1">
      <alignment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11" xfId="0" applyFont="1" applyFill="1" applyBorder="1" applyAlignment="1" applyProtection="1">
      <alignment vertical="center"/>
    </xf>
    <xf numFmtId="184" fontId="1" fillId="0" borderId="19" xfId="0" applyNumberFormat="1" applyFont="1" applyFill="1" applyBorder="1" applyAlignment="1" applyProtection="1">
      <alignment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19" xfId="0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2" fillId="0" borderId="12" xfId="0" applyFont="1" applyFill="1" applyBorder="1" applyAlignment="1" applyProtection="1">
      <alignment vertical="center"/>
    </xf>
    <xf numFmtId="184" fontId="1" fillId="0" borderId="12" xfId="0" applyNumberFormat="1" applyFont="1" applyFill="1" applyBorder="1" applyAlignment="1" applyProtection="1">
      <alignment vertical="center"/>
    </xf>
    <xf numFmtId="0" fontId="2" fillId="2" borderId="17" xfId="0" applyFont="1" applyFill="1" applyBorder="1" applyAlignment="1">
      <alignment horizontal="left" vertical="center" wrapText="1"/>
    </xf>
    <xf numFmtId="189" fontId="31" fillId="0" borderId="0" xfId="0" applyNumberFormat="1" applyFont="1" applyAlignment="1">
      <alignment horizontal="right" vertical="center"/>
    </xf>
    <xf numFmtId="189" fontId="32" fillId="0" borderId="7" xfId="0" applyNumberFormat="1" applyFont="1" applyBorder="1" applyAlignment="1">
      <alignment horizontal="right" vertical="center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84" fontId="2" fillId="2" borderId="15" xfId="0" applyNumberFormat="1" applyFont="1" applyFill="1" applyBorder="1" applyAlignment="1" applyProtection="1">
      <alignment horizontal="right" vertical="center"/>
    </xf>
    <xf numFmtId="43" fontId="2" fillId="2" borderId="15" xfId="59" applyFont="1" applyFill="1" applyBorder="1" applyAlignment="1">
      <alignment horizontal="center" vertical="center"/>
    </xf>
    <xf numFmtId="184" fontId="2" fillId="2" borderId="16" xfId="0" applyNumberFormat="1" applyFont="1" applyFill="1" applyBorder="1" applyAlignment="1">
      <alignment vertical="center"/>
    </xf>
    <xf numFmtId="189" fontId="2" fillId="2" borderId="15" xfId="0" applyNumberFormat="1" applyFont="1" applyFill="1" applyBorder="1" applyAlignment="1" applyProtection="1">
      <alignment horizontal="right" vertical="center"/>
    </xf>
    <xf numFmtId="43" fontId="2" fillId="2" borderId="1" xfId="59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 applyProtection="1">
      <alignment vertical="center"/>
    </xf>
    <xf numFmtId="189" fontId="1" fillId="0" borderId="1" xfId="0" applyNumberFormat="1" applyFont="1" applyFill="1" applyBorder="1" applyAlignment="1" applyProtection="1">
      <alignment horizontal="right" vertical="center"/>
    </xf>
    <xf numFmtId="43" fontId="1" fillId="0" borderId="1" xfId="59" applyFont="1" applyFill="1" applyBorder="1" applyAlignment="1">
      <alignment horizontal="center" vertical="center"/>
    </xf>
    <xf numFmtId="189" fontId="1" fillId="0" borderId="5" xfId="0" applyNumberFormat="1" applyFont="1" applyFill="1" applyBorder="1" applyAlignment="1" applyProtection="1">
      <alignment horizontal="right" vertical="center"/>
    </xf>
    <xf numFmtId="43" fontId="1" fillId="0" borderId="5" xfId="59" applyFont="1" applyFill="1" applyBorder="1" applyAlignment="1">
      <alignment horizontal="center" vertical="center"/>
    </xf>
    <xf numFmtId="184" fontId="1" fillId="0" borderId="7" xfId="0" applyNumberFormat="1" applyFont="1" applyFill="1" applyBorder="1" applyAlignment="1" applyProtection="1">
      <alignment vertical="center"/>
    </xf>
    <xf numFmtId="189" fontId="1" fillId="0" borderId="6" xfId="0" applyNumberFormat="1" applyFont="1" applyFill="1" applyBorder="1" applyAlignment="1" applyProtection="1">
      <alignment horizontal="right" vertical="center"/>
    </xf>
    <xf numFmtId="43" fontId="1" fillId="0" borderId="6" xfId="59" applyFont="1" applyFill="1" applyBorder="1" applyAlignment="1">
      <alignment vertical="center"/>
    </xf>
    <xf numFmtId="189" fontId="2" fillId="2" borderId="15" xfId="0" applyNumberFormat="1" applyFont="1" applyFill="1" applyBorder="1" applyAlignment="1">
      <alignment horizontal="right" vertical="center"/>
    </xf>
    <xf numFmtId="43" fontId="2" fillId="2" borderId="5" xfId="59" applyFont="1" applyFill="1" applyBorder="1" applyAlignment="1">
      <alignment horizontal="center" vertical="center"/>
    </xf>
    <xf numFmtId="189" fontId="1" fillId="0" borderId="1" xfId="0" applyNumberFormat="1" applyFont="1" applyFill="1" applyBorder="1" applyAlignment="1">
      <alignment horizontal="right" vertical="center"/>
    </xf>
    <xf numFmtId="189" fontId="1" fillId="0" borderId="5" xfId="0" applyNumberFormat="1" applyFont="1" applyFill="1" applyBorder="1" applyAlignment="1">
      <alignment horizontal="right" vertical="center"/>
    </xf>
    <xf numFmtId="189" fontId="1" fillId="0" borderId="6" xfId="0" applyNumberFormat="1" applyFont="1" applyFill="1" applyBorder="1" applyAlignment="1">
      <alignment horizontal="right" vertical="center"/>
    </xf>
    <xf numFmtId="43" fontId="1" fillId="0" borderId="6" xfId="59" applyFont="1" applyFill="1" applyBorder="1" applyAlignment="1">
      <alignment horizontal="center" vertical="center"/>
    </xf>
    <xf numFmtId="189" fontId="1" fillId="0" borderId="0" xfId="0" applyNumberFormat="1" applyFont="1" applyFill="1" applyAlignment="1">
      <alignment vertical="center"/>
    </xf>
    <xf numFmtId="189" fontId="31" fillId="0" borderId="0" xfId="0" applyNumberFormat="1" applyFont="1" applyFill="1" applyAlignment="1">
      <alignment horizontal="right" vertical="center"/>
    </xf>
    <xf numFmtId="189" fontId="32" fillId="0" borderId="7" xfId="0" applyNumberFormat="1" applyFont="1" applyFill="1" applyBorder="1" applyAlignment="1">
      <alignment horizontal="right" vertical="center"/>
    </xf>
    <xf numFmtId="43" fontId="2" fillId="2" borderId="8" xfId="59" applyFont="1" applyFill="1" applyBorder="1" applyAlignment="1">
      <alignment horizontal="center" vertical="center"/>
    </xf>
    <xf numFmtId="43" fontId="2" fillId="2" borderId="14" xfId="59" applyFont="1" applyFill="1" applyBorder="1" applyAlignment="1">
      <alignment horizontal="center" vertical="center"/>
    </xf>
    <xf numFmtId="43" fontId="1" fillId="0" borderId="14" xfId="59" applyFont="1" applyFill="1" applyBorder="1" applyAlignment="1">
      <alignment horizontal="center" vertical="center"/>
    </xf>
    <xf numFmtId="43" fontId="1" fillId="0" borderId="24" xfId="59" applyFont="1" applyFill="1" applyBorder="1" applyAlignment="1">
      <alignment horizontal="center" vertical="center"/>
    </xf>
    <xf numFmtId="2" fontId="1" fillId="0" borderId="24" xfId="59" applyNumberFormat="1" applyFont="1" applyFill="1" applyBorder="1" applyAlignment="1">
      <alignment horizontal="right" vertical="center"/>
    </xf>
    <xf numFmtId="43" fontId="1" fillId="0" borderId="34" xfId="59" applyFont="1" applyFill="1" applyBorder="1" applyAlignment="1">
      <alignment vertical="center"/>
    </xf>
    <xf numFmtId="43" fontId="2" fillId="2" borderId="24" xfId="59" applyFont="1" applyFill="1" applyBorder="1" applyAlignment="1">
      <alignment horizontal="center" vertical="center"/>
    </xf>
    <xf numFmtId="43" fontId="1" fillId="0" borderId="34" xfId="59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52" fillId="3" borderId="1" xfId="1" applyFont="1" applyFill="1" applyBorder="1" applyAlignment="1">
      <alignment horizontal="center" vertical="center"/>
    </xf>
    <xf numFmtId="0" fontId="52" fillId="3" borderId="5" xfId="0" applyFont="1" applyFill="1" applyBorder="1" applyAlignment="1">
      <alignment horizontal="center" vertical="center" wrapText="1"/>
    </xf>
    <xf numFmtId="0" fontId="52" fillId="3" borderId="6" xfId="1" applyFont="1" applyFill="1" applyBorder="1" applyAlignment="1">
      <alignment horizontal="center" vertical="center"/>
    </xf>
    <xf numFmtId="0" fontId="52" fillId="3" borderId="6" xfId="0" applyFont="1" applyFill="1" applyBorder="1" applyAlignment="1">
      <alignment horizontal="center" vertical="center" wrapText="1"/>
    </xf>
    <xf numFmtId="0" fontId="52" fillId="2" borderId="15" xfId="0" applyFont="1" applyFill="1" applyBorder="1" applyAlignment="1">
      <alignment horizontal="center" vertical="center"/>
    </xf>
    <xf numFmtId="188" fontId="52" fillId="2" borderId="1" xfId="59" applyNumberFormat="1" applyFont="1" applyFill="1" applyBorder="1" applyAlignment="1">
      <alignment horizontal="right" vertical="center"/>
    </xf>
    <xf numFmtId="0" fontId="52" fillId="0" borderId="21" xfId="0" applyFont="1" applyFill="1" applyBorder="1" applyAlignment="1">
      <alignment horizontal="left" vertical="center"/>
    </xf>
    <xf numFmtId="188" fontId="52" fillId="0" borderId="21" xfId="59" applyNumberFormat="1" applyFont="1" applyFill="1" applyBorder="1" applyAlignment="1">
      <alignment horizontal="right" vertical="center"/>
    </xf>
    <xf numFmtId="0" fontId="49" fillId="0" borderId="10" xfId="0" applyFont="1" applyFill="1" applyBorder="1" applyAlignment="1">
      <alignment horizontal="left" vertical="center" indent="1"/>
    </xf>
    <xf numFmtId="188" fontId="49" fillId="0" borderId="10" xfId="59" applyNumberFormat="1" applyFont="1" applyFill="1" applyBorder="1" applyAlignment="1">
      <alignment horizontal="right" vertical="center"/>
    </xf>
    <xf numFmtId="0" fontId="49" fillId="0" borderId="22" xfId="0" applyFont="1" applyFill="1" applyBorder="1" applyAlignment="1">
      <alignment horizontal="left" vertical="center" indent="1"/>
    </xf>
    <xf numFmtId="188" fontId="49" fillId="0" borderId="22" xfId="59" applyNumberFormat="1" applyFont="1" applyFill="1" applyBorder="1" applyAlignment="1">
      <alignment horizontal="right" vertical="center"/>
    </xf>
    <xf numFmtId="0" fontId="49" fillId="5" borderId="5" xfId="0" applyFont="1" applyFill="1" applyBorder="1" applyAlignment="1">
      <alignment horizontal="left" vertical="center" indent="1"/>
    </xf>
    <xf numFmtId="188" fontId="49" fillId="5" borderId="5" xfId="59" applyNumberFormat="1" applyFont="1" applyFill="1" applyBorder="1" applyAlignment="1">
      <alignment horizontal="right" vertical="center"/>
    </xf>
    <xf numFmtId="0" fontId="52" fillId="0" borderId="21" xfId="0" applyFont="1" applyFill="1" applyBorder="1" applyAlignment="1">
      <alignment vertical="center"/>
    </xf>
    <xf numFmtId="188" fontId="52" fillId="0" borderId="21" xfId="59" applyNumberFormat="1" applyFont="1" applyFill="1" applyBorder="1" applyAlignment="1" applyProtection="1">
      <alignment horizontal="right" vertical="center"/>
    </xf>
    <xf numFmtId="188" fontId="49" fillId="0" borderId="22" xfId="59" applyNumberFormat="1" applyFont="1" applyFill="1" applyBorder="1" applyAlignment="1">
      <alignment horizontal="center" vertical="center"/>
    </xf>
    <xf numFmtId="188" fontId="49" fillId="5" borderId="5" xfId="59" applyNumberFormat="1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vertical="center"/>
    </xf>
    <xf numFmtId="188" fontId="52" fillId="0" borderId="15" xfId="59" applyNumberFormat="1" applyFont="1" applyFill="1" applyBorder="1" applyAlignment="1">
      <alignment horizontal="right" vertical="center"/>
    </xf>
    <xf numFmtId="0" fontId="30" fillId="0" borderId="0" xfId="0" applyFont="1" applyFill="1" applyBorder="1" applyAlignment="1" applyProtection="1">
      <alignment vertical="center"/>
    </xf>
    <xf numFmtId="189" fontId="56" fillId="0" borderId="0" xfId="0" applyNumberFormat="1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57" fillId="0" borderId="0" xfId="0" applyFont="1" applyFill="1" applyBorder="1" applyAlignment="1" applyProtection="1">
      <alignment vertical="center"/>
    </xf>
    <xf numFmtId="0" fontId="52" fillId="3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right" vertical="center" indent="1"/>
    </xf>
    <xf numFmtId="188" fontId="1" fillId="0" borderId="0" xfId="59" applyNumberFormat="1" applyFont="1" applyBorder="1" applyAlignment="1">
      <alignment vertical="center"/>
    </xf>
    <xf numFmtId="0" fontId="52" fillId="3" borderId="1" xfId="0" applyFont="1" applyFill="1" applyBorder="1" applyAlignment="1">
      <alignment horizontal="center" vertical="center"/>
    </xf>
    <xf numFmtId="0" fontId="52" fillId="3" borderId="8" xfId="0" applyFont="1" applyFill="1" applyBorder="1" applyAlignment="1">
      <alignment horizontal="center" vertical="center"/>
    </xf>
    <xf numFmtId="0" fontId="52" fillId="3" borderId="11" xfId="0" applyFont="1" applyFill="1" applyBorder="1" applyAlignment="1">
      <alignment horizontal="center" vertical="center"/>
    </xf>
    <xf numFmtId="188" fontId="37" fillId="2" borderId="1" xfId="59" applyNumberFormat="1" applyFont="1" applyFill="1" applyBorder="1" applyAlignment="1">
      <alignment horizontal="right" vertical="center"/>
    </xf>
    <xf numFmtId="188" fontId="58" fillId="0" borderId="21" xfId="59" applyNumberFormat="1" applyFont="1" applyFill="1" applyBorder="1" applyAlignment="1">
      <alignment horizontal="right" vertical="center"/>
    </xf>
    <xf numFmtId="188" fontId="30" fillId="0" borderId="3" xfId="59" applyNumberFormat="1" applyFont="1" applyFill="1" applyBorder="1" applyAlignment="1">
      <alignment horizontal="center" vertical="center"/>
    </xf>
    <xf numFmtId="188" fontId="59" fillId="0" borderId="13" xfId="59" applyNumberFormat="1" applyFont="1" applyFill="1" applyBorder="1" applyAlignment="1">
      <alignment horizontal="right" vertical="center"/>
    </xf>
    <xf numFmtId="188" fontId="59" fillId="0" borderId="10" xfId="59" applyNumberFormat="1" applyFont="1" applyFill="1" applyBorder="1" applyAlignment="1">
      <alignment horizontal="right" vertical="center"/>
    </xf>
    <xf numFmtId="188" fontId="30" fillId="0" borderId="9" xfId="59" applyNumberFormat="1" applyFont="1" applyFill="1" applyBorder="1" applyAlignment="1">
      <alignment horizontal="center" vertical="center"/>
    </xf>
    <xf numFmtId="188" fontId="59" fillId="0" borderId="23" xfId="59" applyNumberFormat="1" applyFont="1" applyFill="1" applyBorder="1" applyAlignment="1">
      <alignment horizontal="right" vertical="center"/>
    </xf>
    <xf numFmtId="188" fontId="59" fillId="0" borderId="22" xfId="59" applyNumberFormat="1" applyFont="1" applyFill="1" applyBorder="1" applyAlignment="1">
      <alignment horizontal="right" vertical="center"/>
    </xf>
    <xf numFmtId="188" fontId="30" fillId="5" borderId="24" xfId="59" applyNumberFormat="1" applyFont="1" applyFill="1" applyBorder="1" applyAlignment="1">
      <alignment horizontal="center" vertical="center"/>
    </xf>
    <xf numFmtId="188" fontId="30" fillId="5" borderId="0" xfId="59" applyNumberFormat="1" applyFont="1" applyFill="1" applyBorder="1" applyAlignment="1">
      <alignment horizontal="right" vertical="center"/>
    </xf>
    <xf numFmtId="188" fontId="59" fillId="5" borderId="24" xfId="59" applyNumberFormat="1" applyFont="1" applyFill="1" applyBorder="1" applyAlignment="1">
      <alignment horizontal="right" vertical="center"/>
    </xf>
    <xf numFmtId="188" fontId="58" fillId="0" borderId="21" xfId="59" applyNumberFormat="1" applyFont="1" applyFill="1" applyBorder="1" applyAlignment="1" applyProtection="1">
      <alignment horizontal="right" vertical="center"/>
    </xf>
    <xf numFmtId="188" fontId="30" fillId="0" borderId="13" xfId="59" applyNumberFormat="1" applyFont="1" applyFill="1" applyBorder="1" applyAlignment="1">
      <alignment horizontal="right" vertical="center"/>
    </xf>
    <xf numFmtId="188" fontId="30" fillId="0" borderId="23" xfId="59" applyNumberFormat="1" applyFont="1" applyFill="1" applyBorder="1" applyAlignment="1">
      <alignment horizontal="center" vertical="center"/>
    </xf>
    <xf numFmtId="188" fontId="59" fillId="0" borderId="9" xfId="59" applyNumberFormat="1" applyFont="1" applyFill="1" applyBorder="1" applyAlignment="1">
      <alignment horizontal="center" vertical="center"/>
    </xf>
    <xf numFmtId="188" fontId="30" fillId="5" borderId="0" xfId="59" applyNumberFormat="1" applyFont="1" applyFill="1" applyBorder="1" applyAlignment="1">
      <alignment horizontal="center" vertical="center"/>
    </xf>
    <xf numFmtId="188" fontId="59" fillId="5" borderId="24" xfId="59" applyNumberFormat="1" applyFont="1" applyFill="1" applyBorder="1" applyAlignment="1">
      <alignment horizontal="center" vertical="center"/>
    </xf>
    <xf numFmtId="188" fontId="37" fillId="0" borderId="8" xfId="59" applyNumberFormat="1" applyFont="1" applyFill="1" applyBorder="1" applyAlignment="1">
      <alignment horizontal="center" vertical="center"/>
    </xf>
    <xf numFmtId="188" fontId="37" fillId="0" borderId="16" xfId="59" applyNumberFormat="1" applyFont="1" applyFill="1" applyBorder="1" applyAlignment="1">
      <alignment horizontal="right" vertical="center"/>
    </xf>
    <xf numFmtId="188" fontId="58" fillId="0" borderId="8" xfId="59" applyNumberFormat="1" applyFont="1" applyFill="1" applyBorder="1" applyAlignment="1">
      <alignment horizontal="right" vertical="center"/>
    </xf>
    <xf numFmtId="4" fontId="52" fillId="0" borderId="2" xfId="1" applyNumberFormat="1" applyFont="1" applyFill="1" applyBorder="1" applyAlignment="1">
      <alignment horizontal="right" vertical="center"/>
    </xf>
    <xf numFmtId="2" fontId="52" fillId="0" borderId="25" xfId="1" applyNumberFormat="1" applyFont="1" applyFill="1" applyBorder="1" applyAlignment="1">
      <alignment horizontal="right" vertical="center"/>
    </xf>
    <xf numFmtId="2" fontId="49" fillId="0" borderId="26" xfId="1" applyNumberFormat="1" applyFont="1" applyFill="1" applyBorder="1" applyAlignment="1">
      <alignment horizontal="right" vertical="center"/>
    </xf>
    <xf numFmtId="185" fontId="1" fillId="0" borderId="0" xfId="0" applyNumberFormat="1" applyFont="1" applyAlignment="1">
      <alignment vertical="center"/>
    </xf>
    <xf numFmtId="4" fontId="49" fillId="0" borderId="28" xfId="1" applyNumberFormat="1" applyFont="1" applyFill="1" applyBorder="1" applyAlignment="1">
      <alignment horizontal="right" vertical="center"/>
    </xf>
    <xf numFmtId="2" fontId="49" fillId="0" borderId="29" xfId="1" applyNumberFormat="1" applyFont="1" applyFill="1" applyBorder="1" applyAlignment="1">
      <alignment horizontal="right" vertical="center"/>
    </xf>
    <xf numFmtId="4" fontId="49" fillId="5" borderId="8" xfId="1" applyNumberFormat="1" applyFont="1" applyFill="1" applyBorder="1" applyAlignment="1">
      <alignment horizontal="right" vertical="center"/>
    </xf>
    <xf numFmtId="2" fontId="52" fillId="5" borderId="8" xfId="1" applyNumberFormat="1" applyFont="1" applyFill="1" applyBorder="1" applyAlignment="1">
      <alignment horizontal="right" vertical="center"/>
    </xf>
    <xf numFmtId="4" fontId="49" fillId="0" borderId="30" xfId="1" applyNumberFormat="1" applyFont="1" applyFill="1" applyBorder="1" applyAlignment="1">
      <alignment horizontal="right" vertical="center"/>
    </xf>
    <xf numFmtId="2" fontId="49" fillId="0" borderId="31" xfId="1" applyNumberFormat="1" applyFont="1" applyFill="1" applyBorder="1" applyAlignment="1">
      <alignment horizontal="right" vertical="center"/>
    </xf>
    <xf numFmtId="2" fontId="52" fillId="0" borderId="32" xfId="1" applyNumberFormat="1" applyFont="1" applyFill="1" applyBorder="1" applyAlignment="1">
      <alignment horizontal="right" vertical="center"/>
    </xf>
    <xf numFmtId="4" fontId="52" fillId="0" borderId="8" xfId="1" applyNumberFormat="1" applyFont="1" applyFill="1" applyBorder="1" applyAlignment="1">
      <alignment horizontal="right" vertical="center"/>
    </xf>
    <xf numFmtId="2" fontId="52" fillId="0" borderId="8" xfId="1" applyNumberFormat="1" applyFont="1" applyFill="1" applyBorder="1" applyAlignment="1">
      <alignment horizontal="right" vertical="center"/>
    </xf>
    <xf numFmtId="0" fontId="56" fillId="0" borderId="0" xfId="0" applyFont="1" applyFill="1" applyAlignment="1">
      <alignment vertical="center"/>
    </xf>
    <xf numFmtId="184" fontId="1" fillId="0" borderId="0" xfId="0" applyNumberFormat="1" applyFont="1" applyAlignment="1">
      <alignment vertical="center"/>
    </xf>
    <xf numFmtId="0" fontId="48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>
      <alignment vertical="center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6" xfId="1" applyFont="1" applyFill="1" applyBorder="1" applyAlignment="1">
      <alignment vertical="center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185" fontId="2" fillId="2" borderId="14" xfId="0" applyNumberFormat="1" applyFont="1" applyFill="1" applyBorder="1" applyAlignment="1">
      <alignment vertical="center"/>
    </xf>
    <xf numFmtId="0" fontId="33" fillId="0" borderId="14" xfId="0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vertical="center"/>
      <protection locked="0"/>
    </xf>
    <xf numFmtId="185" fontId="2" fillId="0" borderId="8" xfId="0" applyNumberFormat="1" applyFont="1" applyFill="1" applyBorder="1" applyAlignment="1">
      <alignment vertical="center"/>
    </xf>
    <xf numFmtId="0" fontId="33" fillId="0" borderId="24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vertical="center"/>
      <protection locked="0"/>
    </xf>
    <xf numFmtId="185" fontId="1" fillId="0" borderId="24" xfId="0" applyNumberFormat="1" applyFont="1" applyFill="1" applyBorder="1" applyAlignment="1">
      <alignment vertical="center"/>
    </xf>
    <xf numFmtId="0" fontId="1" fillId="0" borderId="5" xfId="0" applyFont="1" applyFill="1" applyBorder="1" applyAlignment="1" applyProtection="1">
      <alignment vertical="center" wrapText="1"/>
      <protection locked="0"/>
    </xf>
    <xf numFmtId="185" fontId="1" fillId="0" borderId="24" xfId="0" applyNumberFormat="1" applyFont="1" applyFill="1" applyBorder="1" applyAlignment="1">
      <alignment vertical="center" wrapText="1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2" fillId="0" borderId="24" xfId="0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vertical="center" wrapText="1"/>
      <protection locked="0"/>
    </xf>
    <xf numFmtId="185" fontId="1" fillId="0" borderId="2" xfId="30" applyNumberFormat="1" applyFont="1" applyFill="1" applyBorder="1" applyAlignment="1" applyProtection="1">
      <alignment vertical="center"/>
    </xf>
    <xf numFmtId="0" fontId="1" fillId="0" borderId="10" xfId="0" applyFont="1" applyFill="1" applyBorder="1" applyAlignment="1" applyProtection="1">
      <alignment vertical="center" wrapText="1"/>
      <protection locked="0"/>
    </xf>
    <xf numFmtId="185" fontId="1" fillId="0" borderId="3" xfId="30" applyNumberFormat="1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Alignment="1" applyProtection="1">
      <alignment vertical="center" wrapText="1"/>
      <protection locked="0"/>
    </xf>
    <xf numFmtId="0" fontId="56" fillId="0" borderId="0" xfId="0" applyFont="1" applyFill="1" applyBorder="1" applyAlignment="1" applyProtection="1">
      <alignment vertical="center"/>
    </xf>
    <xf numFmtId="182" fontId="1" fillId="0" borderId="0" xfId="30" applyNumberFormat="1" applyFont="1" applyBorder="1" applyAlignment="1">
      <alignment vertical="center"/>
    </xf>
    <xf numFmtId="0" fontId="56" fillId="0" borderId="0" xfId="0" applyFont="1" applyFill="1" applyBorder="1" applyAlignment="1" applyProtection="1">
      <alignment horizontal="left" vertical="center"/>
    </xf>
    <xf numFmtId="0" fontId="2" fillId="3" borderId="4" xfId="1" applyFont="1" applyFill="1" applyBorder="1" applyAlignment="1">
      <alignment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184" fontId="2" fillId="2" borderId="14" xfId="0" applyNumberFormat="1" applyFont="1" applyFill="1" applyBorder="1" applyAlignment="1">
      <alignment vertical="center"/>
    </xf>
    <xf numFmtId="184" fontId="2" fillId="0" borderId="15" xfId="0" applyNumberFormat="1" applyFont="1" applyFill="1" applyBorder="1" applyAlignment="1">
      <alignment vertical="center"/>
    </xf>
    <xf numFmtId="184" fontId="52" fillId="0" borderId="15" xfId="0" applyNumberFormat="1" applyFont="1" applyFill="1" applyBorder="1" applyAlignment="1">
      <alignment vertical="center"/>
    </xf>
    <xf numFmtId="185" fontId="1" fillId="0" borderId="24" xfId="0" applyNumberFormat="1" applyFont="1" applyFill="1" applyBorder="1" applyAlignment="1">
      <alignment horizontal="right" vertical="center"/>
    </xf>
    <xf numFmtId="184" fontId="1" fillId="0" borderId="24" xfId="0" applyNumberFormat="1" applyFont="1" applyFill="1" applyBorder="1" applyAlignment="1">
      <alignment horizontal="right" vertical="center"/>
    </xf>
    <xf numFmtId="184" fontId="49" fillId="0" borderId="21" xfId="0" applyNumberFormat="1" applyFont="1" applyFill="1" applyBorder="1" applyAlignment="1">
      <alignment vertical="center"/>
    </xf>
    <xf numFmtId="184" fontId="49" fillId="0" borderId="2" xfId="0" applyNumberFormat="1" applyFont="1" applyFill="1" applyBorder="1" applyAlignment="1">
      <alignment vertical="center"/>
    </xf>
    <xf numFmtId="185" fontId="1" fillId="0" borderId="24" xfId="0" applyNumberFormat="1" applyFont="1" applyFill="1" applyBorder="1" applyAlignment="1">
      <alignment horizontal="right" vertical="center" wrapText="1"/>
    </xf>
    <xf numFmtId="184" fontId="1" fillId="0" borderId="24" xfId="0" applyNumberFormat="1" applyFont="1" applyFill="1" applyBorder="1" applyAlignment="1">
      <alignment horizontal="right" vertical="center" wrapText="1"/>
    </xf>
    <xf numFmtId="184" fontId="49" fillId="0" borderId="22" xfId="0" applyNumberFormat="1" applyFont="1" applyFill="1" applyBorder="1" applyAlignment="1">
      <alignment horizontal="right" vertical="center" wrapText="1"/>
    </xf>
    <xf numFmtId="184" fontId="49" fillId="0" borderId="9" xfId="0" applyNumberFormat="1" applyFont="1" applyFill="1" applyBorder="1" applyAlignment="1">
      <alignment vertical="center" wrapText="1"/>
    </xf>
    <xf numFmtId="184" fontId="2" fillId="0" borderId="8" xfId="0" applyNumberFormat="1" applyFont="1" applyFill="1" applyBorder="1" applyAlignment="1">
      <alignment vertical="center"/>
    </xf>
    <xf numFmtId="184" fontId="52" fillId="0" borderId="8" xfId="0" applyNumberFormat="1" applyFont="1" applyFill="1" applyBorder="1" applyAlignment="1">
      <alignment vertical="center"/>
    </xf>
    <xf numFmtId="184" fontId="1" fillId="0" borderId="2" xfId="0" applyNumberFormat="1" applyFont="1" applyFill="1" applyBorder="1" applyAlignment="1">
      <alignment vertical="center"/>
    </xf>
    <xf numFmtId="184" fontId="1" fillId="0" borderId="3" xfId="0" applyNumberFormat="1" applyFont="1" applyFill="1" applyBorder="1" applyAlignment="1">
      <alignment vertical="center"/>
    </xf>
    <xf numFmtId="184" fontId="49" fillId="0" borderId="10" xfId="0" applyNumberFormat="1" applyFont="1" applyFill="1" applyBorder="1" applyAlignment="1">
      <alignment vertical="center"/>
    </xf>
    <xf numFmtId="184" fontId="49" fillId="0" borderId="3" xfId="0" applyNumberFormat="1" applyFont="1" applyFill="1" applyBorder="1" applyAlignment="1">
      <alignment vertical="center"/>
    </xf>
    <xf numFmtId="185" fontId="1" fillId="0" borderId="9" xfId="0" applyNumberFormat="1" applyFont="1" applyFill="1" applyBorder="1" applyAlignment="1" applyProtection="1">
      <alignment horizontal="right" vertical="center"/>
    </xf>
    <xf numFmtId="184" fontId="1" fillId="0" borderId="9" xfId="0" applyNumberFormat="1" applyFont="1" applyFill="1" applyBorder="1" applyAlignment="1">
      <alignment vertical="center"/>
    </xf>
    <xf numFmtId="184" fontId="49" fillId="0" borderId="22" xfId="0" applyNumberFormat="1" applyFont="1" applyFill="1" applyBorder="1" applyAlignment="1">
      <alignment vertical="center"/>
    </xf>
    <xf numFmtId="184" fontId="49" fillId="0" borderId="9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 applyProtection="1">
      <alignment horizontal="right" vertical="center"/>
    </xf>
    <xf numFmtId="184" fontId="52" fillId="15" borderId="1" xfId="0" applyNumberFormat="1" applyFont="1" applyFill="1" applyBorder="1" applyAlignment="1">
      <alignment vertical="center"/>
    </xf>
    <xf numFmtId="184" fontId="1" fillId="0" borderId="21" xfId="2" applyNumberFormat="1" applyFont="1" applyFill="1" applyBorder="1" applyAlignment="1">
      <alignment vertical="center"/>
    </xf>
    <xf numFmtId="184" fontId="1" fillId="0" borderId="22" xfId="2" applyNumberFormat="1" applyFont="1" applyFill="1" applyBorder="1" applyAlignment="1">
      <alignment vertical="center" wrapText="1"/>
    </xf>
    <xf numFmtId="184" fontId="52" fillId="15" borderId="15" xfId="0" applyNumberFormat="1" applyFont="1" applyFill="1" applyBorder="1" applyAlignment="1">
      <alignment vertical="center"/>
    </xf>
    <xf numFmtId="184" fontId="49" fillId="0" borderId="21" xfId="0" applyNumberFormat="1" applyFont="1" applyFill="1" applyBorder="1" applyAlignment="1">
      <alignment horizontal="center" vertical="center"/>
    </xf>
    <xf numFmtId="184" fontId="49" fillId="15" borderId="5" xfId="0" applyNumberFormat="1" applyFont="1" applyFill="1" applyBorder="1" applyAlignment="1">
      <alignment horizontal="center" vertical="center"/>
    </xf>
    <xf numFmtId="184" fontId="49" fillId="0" borderId="10" xfId="0" applyNumberFormat="1" applyFont="1" applyFill="1" applyBorder="1" applyAlignment="1">
      <alignment horizontal="center" vertical="center"/>
    </xf>
    <xf numFmtId="184" fontId="1" fillId="0" borderId="10" xfId="2" applyNumberFormat="1" applyFont="1" applyFill="1" applyBorder="1" applyAlignment="1">
      <alignment vertical="center"/>
    </xf>
    <xf numFmtId="184" fontId="49" fillId="0" borderId="22" xfId="0" applyNumberFormat="1" applyFont="1" applyFill="1" applyBorder="1" applyAlignment="1">
      <alignment horizontal="center" vertical="center"/>
    </xf>
    <xf numFmtId="184" fontId="1" fillId="0" borderId="22" xfId="2" applyNumberFormat="1" applyFont="1" applyFill="1" applyBorder="1" applyAlignment="1">
      <alignment vertical="center"/>
    </xf>
    <xf numFmtId="184" fontId="49" fillId="15" borderId="6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horizontal="right" vertical="center"/>
    </xf>
    <xf numFmtId="0" fontId="32" fillId="0" borderId="0" xfId="0" applyFont="1" applyFill="1" applyAlignment="1">
      <alignment horizontal="right" vertical="top"/>
    </xf>
    <xf numFmtId="0" fontId="2" fillId="3" borderId="1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/>
    </xf>
    <xf numFmtId="0" fontId="33" fillId="3" borderId="6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7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184" fontId="52" fillId="15" borderId="11" xfId="0" applyNumberFormat="1" applyFont="1" applyFill="1" applyBorder="1" applyAlignment="1">
      <alignment vertical="center"/>
    </xf>
    <xf numFmtId="4" fontId="2" fillId="2" borderId="11" xfId="1" applyNumberFormat="1" applyFont="1" applyFill="1" applyBorder="1" applyAlignment="1">
      <alignment vertical="center"/>
    </xf>
    <xf numFmtId="2" fontId="2" fillId="13" borderId="14" xfId="1" applyNumberFormat="1" applyFont="1" applyFill="1" applyBorder="1" applyAlignment="1">
      <alignment vertical="center"/>
    </xf>
    <xf numFmtId="184" fontId="52" fillId="0" borderId="17" xfId="0" applyNumberFormat="1" applyFont="1" applyFill="1" applyBorder="1" applyAlignment="1">
      <alignment vertical="center"/>
    </xf>
    <xf numFmtId="2" fontId="1" fillId="0" borderId="25" xfId="1" applyNumberFormat="1" applyFont="1" applyFill="1" applyBorder="1" applyAlignment="1">
      <alignment vertical="center"/>
    </xf>
    <xf numFmtId="2" fontId="1" fillId="0" borderId="2" xfId="1" applyNumberFormat="1" applyFont="1" applyFill="1" applyBorder="1" applyAlignment="1">
      <alignment vertical="center"/>
    </xf>
    <xf numFmtId="184" fontId="49" fillId="0" borderId="25" xfId="0" applyNumberFormat="1" applyFont="1" applyFill="1" applyBorder="1" applyAlignment="1">
      <alignment horizontal="right" vertical="center"/>
    </xf>
    <xf numFmtId="184" fontId="49" fillId="0" borderId="32" xfId="0" applyNumberFormat="1" applyFont="1" applyFill="1" applyBorder="1" applyAlignment="1">
      <alignment horizontal="right" vertical="center" wrapText="1"/>
    </xf>
    <xf numFmtId="2" fontId="1" fillId="0" borderId="32" xfId="1" applyNumberFormat="1" applyFont="1" applyFill="1" applyBorder="1" applyAlignment="1">
      <alignment vertical="center"/>
    </xf>
    <xf numFmtId="2" fontId="1" fillId="0" borderId="9" xfId="1" applyNumberFormat="1" applyFont="1" applyFill="1" applyBorder="1" applyAlignment="1">
      <alignment vertical="center"/>
    </xf>
    <xf numFmtId="184" fontId="52" fillId="15" borderId="17" xfId="0" applyNumberFormat="1" applyFont="1" applyFill="1" applyBorder="1" applyAlignment="1">
      <alignment vertical="center"/>
    </xf>
    <xf numFmtId="4" fontId="2" fillId="0" borderId="19" xfId="1" applyNumberFormat="1" applyFont="1" applyFill="1" applyBorder="1" applyAlignment="1">
      <alignment vertical="center"/>
    </xf>
    <xf numFmtId="184" fontId="49" fillId="15" borderId="19" xfId="0" applyNumberFormat="1" applyFont="1" applyFill="1" applyBorder="1" applyAlignment="1">
      <alignment horizontal="right" vertical="center"/>
    </xf>
    <xf numFmtId="2" fontId="1" fillId="0" borderId="3" xfId="1" applyNumberFormat="1" applyFont="1" applyFill="1" applyBorder="1" applyAlignment="1">
      <alignment vertical="center"/>
    </xf>
    <xf numFmtId="184" fontId="49" fillId="15" borderId="12" xfId="0" applyNumberFormat="1" applyFont="1" applyFill="1" applyBorder="1" applyAlignment="1">
      <alignment horizontal="right" vertical="center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11" xfId="0" applyFont="1" applyFill="1" applyBorder="1" applyAlignment="1" applyProtection="1">
      <alignment horizontal="center" vertical="center"/>
      <protection locked="0"/>
    </xf>
    <xf numFmtId="0" fontId="2" fillId="12" borderId="1" xfId="1" applyFont="1" applyFill="1" applyBorder="1" applyAlignment="1">
      <alignment vertical="center"/>
    </xf>
    <xf numFmtId="0" fontId="2" fillId="12" borderId="5" xfId="0" applyFont="1" applyFill="1" applyBorder="1" applyAlignment="1" applyProtection="1">
      <alignment horizontal="center" vertical="center"/>
      <protection locked="0"/>
    </xf>
    <xf numFmtId="0" fontId="2" fillId="12" borderId="19" xfId="0" applyFont="1" applyFill="1" applyBorder="1" applyAlignment="1" applyProtection="1">
      <alignment horizontal="center" vertical="center"/>
      <protection locked="0"/>
    </xf>
    <xf numFmtId="0" fontId="2" fillId="12" borderId="6" xfId="1" applyFont="1" applyFill="1" applyBorder="1" applyAlignment="1">
      <alignment vertical="center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2" xfId="0" applyFont="1" applyFill="1" applyBorder="1" applyAlignment="1" applyProtection="1">
      <alignment horizontal="center" vertical="center"/>
      <protection locked="0"/>
    </xf>
    <xf numFmtId="0" fontId="2" fillId="12" borderId="8" xfId="0" applyFont="1" applyFill="1" applyBorder="1" applyAlignment="1" applyProtection="1">
      <alignment horizontal="center" vertical="center"/>
      <protection locked="0"/>
    </xf>
    <xf numFmtId="0" fontId="2" fillId="13" borderId="15" xfId="0" applyFont="1" applyFill="1" applyBorder="1" applyAlignment="1" applyProtection="1">
      <alignment horizontal="center" vertical="center"/>
    </xf>
    <xf numFmtId="0" fontId="2" fillId="13" borderId="16" xfId="0" applyFont="1" applyFill="1" applyBorder="1" applyAlignment="1" applyProtection="1">
      <alignment horizontal="center" vertical="center"/>
    </xf>
    <xf numFmtId="185" fontId="2" fillId="13" borderId="14" xfId="0" applyNumberFormat="1" applyFont="1" applyFill="1" applyBorder="1" applyAlignment="1">
      <alignment vertical="center"/>
    </xf>
    <xf numFmtId="0" fontId="30" fillId="0" borderId="0" xfId="0" applyFont="1" applyFill="1" applyBorder="1" applyAlignment="1" applyProtection="1">
      <alignment horizontal="left" vertical="center"/>
    </xf>
    <xf numFmtId="0" fontId="2" fillId="12" borderId="4" xfId="1" applyFont="1" applyFill="1" applyBorder="1" applyAlignment="1">
      <alignment vertical="center"/>
    </xf>
    <xf numFmtId="0" fontId="2" fillId="12" borderId="1" xfId="1" applyFont="1" applyFill="1" applyBorder="1" applyAlignment="1">
      <alignment horizontal="center" vertical="center"/>
    </xf>
    <xf numFmtId="0" fontId="2" fillId="12" borderId="4" xfId="1" applyFont="1" applyFill="1" applyBorder="1" applyAlignment="1">
      <alignment horizontal="center" vertical="center"/>
    </xf>
    <xf numFmtId="0" fontId="2" fillId="12" borderId="7" xfId="1" applyFont="1" applyFill="1" applyBorder="1" applyAlignment="1">
      <alignment vertical="center"/>
    </xf>
    <xf numFmtId="0" fontId="2" fillId="12" borderId="6" xfId="1" applyFont="1" applyFill="1" applyBorder="1" applyAlignment="1">
      <alignment horizontal="center" vertical="center"/>
    </xf>
    <xf numFmtId="0" fontId="2" fillId="12" borderId="7" xfId="1" applyFont="1" applyFill="1" applyBorder="1" applyAlignment="1">
      <alignment horizontal="center" vertical="center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185" fontId="2" fillId="13" borderId="1" xfId="0" applyNumberFormat="1" applyFont="1" applyFill="1" applyBorder="1" applyAlignment="1">
      <alignment vertical="center"/>
    </xf>
    <xf numFmtId="184" fontId="2" fillId="13" borderId="14" xfId="0" applyNumberFormat="1" applyFont="1" applyFill="1" applyBorder="1" applyAlignment="1">
      <alignment vertical="center"/>
    </xf>
    <xf numFmtId="184" fontId="52" fillId="13" borderId="1" xfId="0" applyNumberFormat="1" applyFont="1" applyFill="1" applyBorder="1" applyAlignment="1">
      <alignment vertical="center"/>
    </xf>
    <xf numFmtId="184" fontId="52" fillId="13" borderId="14" xfId="0" applyNumberFormat="1" applyFont="1" applyFill="1" applyBorder="1" applyAlignment="1">
      <alignment vertical="center"/>
    </xf>
    <xf numFmtId="185" fontId="2" fillId="0" borderId="15" xfId="0" applyNumberFormat="1" applyFont="1" applyFill="1" applyBorder="1" applyAlignment="1">
      <alignment vertical="center"/>
    </xf>
    <xf numFmtId="185" fontId="1" fillId="0" borderId="5" xfId="0" applyNumberFormat="1" applyFont="1" applyFill="1" applyBorder="1" applyAlignment="1">
      <alignment horizontal="right" vertical="center"/>
    </xf>
    <xf numFmtId="185" fontId="1" fillId="0" borderId="5" xfId="0" applyNumberFormat="1" applyFont="1" applyFill="1" applyBorder="1" applyAlignment="1">
      <alignment horizontal="right" vertical="center" wrapText="1"/>
    </xf>
    <xf numFmtId="185" fontId="1" fillId="0" borderId="21" xfId="30" applyNumberFormat="1" applyFont="1" applyFill="1" applyBorder="1" applyAlignment="1">
      <alignment vertical="center"/>
    </xf>
    <xf numFmtId="185" fontId="1" fillId="0" borderId="10" xfId="30" applyNumberFormat="1" applyFont="1" applyFill="1" applyBorder="1" applyAlignment="1">
      <alignment vertical="center"/>
    </xf>
    <xf numFmtId="185" fontId="1" fillId="0" borderId="22" xfId="0" applyNumberFormat="1" applyFont="1" applyFill="1" applyBorder="1" applyAlignment="1" applyProtection="1">
      <alignment horizontal="right" vertical="center"/>
    </xf>
    <xf numFmtId="184" fontId="52" fillId="13" borderId="15" xfId="0" applyNumberFormat="1" applyFont="1" applyFill="1" applyBorder="1" applyAlignment="1">
      <alignment vertical="center"/>
    </xf>
    <xf numFmtId="184" fontId="52" fillId="13" borderId="17" xfId="0" applyNumberFormat="1" applyFont="1" applyFill="1" applyBorder="1" applyAlignment="1" applyProtection="1">
      <alignment vertical="center"/>
      <protection locked="0"/>
    </xf>
    <xf numFmtId="184" fontId="52" fillId="0" borderId="17" xfId="0" applyNumberFormat="1" applyFont="1" applyFill="1" applyBorder="1" applyAlignment="1" applyProtection="1">
      <alignment vertical="center"/>
    </xf>
    <xf numFmtId="184" fontId="49" fillId="0" borderId="1" xfId="0" applyNumberFormat="1" applyFont="1" applyFill="1" applyBorder="1" applyAlignment="1">
      <alignment horizontal="right" vertical="center"/>
    </xf>
    <xf numFmtId="184" fontId="49" fillId="0" borderId="11" xfId="0" applyNumberFormat="1" applyFont="1" applyFill="1" applyBorder="1" applyAlignment="1">
      <alignment vertical="center"/>
    </xf>
    <xf numFmtId="184" fontId="49" fillId="0" borderId="6" xfId="0" applyNumberFormat="1" applyFont="1" applyFill="1" applyBorder="1" applyAlignment="1">
      <alignment horizontal="right" vertical="center" wrapText="1"/>
    </xf>
    <xf numFmtId="184" fontId="49" fillId="0" borderId="12" xfId="0" applyNumberFormat="1" applyFont="1" applyFill="1" applyBorder="1" applyAlignment="1">
      <alignment vertical="center"/>
    </xf>
    <xf numFmtId="184" fontId="49" fillId="0" borderId="26" xfId="0" applyNumberFormat="1" applyFont="1" applyFill="1" applyBorder="1" applyAlignment="1">
      <alignment horizontal="right" vertical="center"/>
    </xf>
    <xf numFmtId="184" fontId="49" fillId="0" borderId="32" xfId="0" applyNumberFormat="1" applyFont="1" applyFill="1" applyBorder="1" applyAlignment="1">
      <alignment horizontal="right" vertical="center"/>
    </xf>
    <xf numFmtId="0" fontId="2" fillId="12" borderId="11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center" wrapText="1"/>
    </xf>
    <xf numFmtId="0" fontId="2" fillId="12" borderId="11" xfId="1" applyFont="1" applyFill="1" applyBorder="1" applyAlignment="1">
      <alignment horizontal="center" wrapText="1"/>
    </xf>
    <xf numFmtId="0" fontId="2" fillId="12" borderId="12" xfId="1" applyFont="1" applyFill="1" applyBorder="1" applyAlignment="1">
      <alignment horizontal="center" vertical="center"/>
    </xf>
    <xf numFmtId="0" fontId="33" fillId="12" borderId="6" xfId="1" applyFont="1" applyFill="1" applyBorder="1" applyAlignment="1">
      <alignment horizontal="center" vertical="top" wrapText="1"/>
    </xf>
    <xf numFmtId="0" fontId="2" fillId="12" borderId="12" xfId="1" applyFont="1" applyFill="1" applyBorder="1" applyAlignment="1">
      <alignment horizontal="center" vertical="top" wrapText="1"/>
    </xf>
    <xf numFmtId="0" fontId="2" fillId="12" borderId="8" xfId="1" applyFont="1" applyFill="1" applyBorder="1" applyAlignment="1">
      <alignment horizontal="center" vertical="center"/>
    </xf>
    <xf numFmtId="184" fontId="52" fillId="13" borderId="11" xfId="0" applyNumberFormat="1" applyFont="1" applyFill="1" applyBorder="1" applyAlignment="1">
      <alignment vertical="center"/>
    </xf>
    <xf numFmtId="4" fontId="2" fillId="13" borderId="14" xfId="1" applyNumberFormat="1" applyFont="1" applyFill="1" applyBorder="1" applyAlignment="1">
      <alignment vertical="center"/>
    </xf>
    <xf numFmtId="184" fontId="52" fillId="16" borderId="11" xfId="0" applyNumberFormat="1" applyFont="1" applyFill="1" applyBorder="1" applyAlignment="1">
      <alignment vertical="center"/>
    </xf>
    <xf numFmtId="184" fontId="49" fillId="16" borderId="25" xfId="0" applyNumberFormat="1" applyFont="1" applyFill="1" applyBorder="1" applyAlignment="1">
      <alignment horizontal="right" vertical="center"/>
    </xf>
    <xf numFmtId="184" fontId="49" fillId="16" borderId="32" xfId="0" applyNumberFormat="1" applyFont="1" applyFill="1" applyBorder="1" applyAlignment="1">
      <alignment horizontal="right" vertical="center" wrapText="1"/>
    </xf>
    <xf numFmtId="184" fontId="52" fillId="0" borderId="19" xfId="0" applyNumberFormat="1" applyFont="1" applyFill="1" applyBorder="1" applyAlignment="1">
      <alignment vertical="center"/>
    </xf>
    <xf numFmtId="4" fontId="2" fillId="0" borderId="24" xfId="1" applyNumberFormat="1" applyFont="1" applyFill="1" applyBorder="1" applyAlignment="1">
      <alignment vertical="center"/>
    </xf>
    <xf numFmtId="184" fontId="49" fillId="0" borderId="25" xfId="0" applyNumberFormat="1" applyFont="1" applyFill="1" applyBorder="1" applyAlignment="1">
      <alignment horizontal="center" vertical="center"/>
    </xf>
    <xf numFmtId="4" fontId="1" fillId="0" borderId="2" xfId="1" applyNumberFormat="1" applyFont="1" applyFill="1" applyBorder="1" applyAlignment="1">
      <alignment vertical="center"/>
    </xf>
    <xf numFmtId="184" fontId="49" fillId="0" borderId="26" xfId="0" applyNumberFormat="1" applyFont="1" applyFill="1" applyBorder="1" applyAlignment="1">
      <alignment horizontal="center" vertical="center"/>
    </xf>
    <xf numFmtId="4" fontId="1" fillId="0" borderId="3" xfId="1" applyNumberFormat="1" applyFont="1" applyFill="1" applyBorder="1" applyAlignment="1">
      <alignment vertical="center"/>
    </xf>
    <xf numFmtId="184" fontId="49" fillId="0" borderId="32" xfId="0" applyNumberFormat="1" applyFont="1" applyFill="1" applyBorder="1" applyAlignment="1">
      <alignment horizontal="center" vertical="center"/>
    </xf>
    <xf numFmtId="4" fontId="1" fillId="0" borderId="9" xfId="1" applyNumberFormat="1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0" fontId="56" fillId="0" borderId="0" xfId="0" applyFont="1" applyFill="1" applyAlignment="1" applyProtection="1">
      <alignment vertical="center"/>
      <protection locked="0"/>
    </xf>
    <xf numFmtId="0" fontId="48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33" fillId="0" borderId="0" xfId="0" applyFont="1" applyFill="1" applyAlignment="1" applyProtection="1">
      <alignment vertical="center"/>
      <protection locked="0"/>
    </xf>
    <xf numFmtId="0" fontId="1" fillId="3" borderId="1" xfId="0" applyFont="1" applyFill="1" applyBorder="1" applyAlignment="1">
      <alignment vertical="center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 applyProtection="1">
      <alignment vertical="center" wrapText="1"/>
      <protection locked="0"/>
    </xf>
    <xf numFmtId="185" fontId="2" fillId="2" borderId="8" xfId="0" applyNumberFormat="1" applyFont="1" applyFill="1" applyBorder="1" applyAlignment="1" applyProtection="1">
      <alignment vertical="center"/>
      <protection locked="0"/>
    </xf>
    <xf numFmtId="185" fontId="2" fillId="0" borderId="8" xfId="0" applyNumberFormat="1" applyFont="1" applyFill="1" applyBorder="1" applyAlignment="1" applyProtection="1">
      <alignment vertical="center"/>
      <protection locked="0"/>
    </xf>
    <xf numFmtId="0" fontId="1" fillId="0" borderId="21" xfId="0" applyFont="1" applyFill="1" applyBorder="1" applyAlignment="1" applyProtection="1">
      <alignment vertical="center"/>
      <protection locked="0"/>
    </xf>
    <xf numFmtId="185" fontId="1" fillId="0" borderId="21" xfId="30" applyNumberFormat="1" applyFont="1" applyFill="1" applyBorder="1" applyAlignment="1" applyProtection="1">
      <alignment vertical="center"/>
      <protection locked="0"/>
    </xf>
    <xf numFmtId="0" fontId="1" fillId="0" borderId="22" xfId="0" applyFont="1" applyFill="1" applyBorder="1" applyAlignment="1" applyProtection="1">
      <alignment vertical="center"/>
      <protection locked="0"/>
    </xf>
    <xf numFmtId="185" fontId="1" fillId="0" borderId="22" xfId="30" applyNumberFormat="1" applyFont="1" applyFill="1" applyBorder="1" applyAlignment="1" applyProtection="1">
      <alignment vertical="center"/>
      <protection locked="0"/>
    </xf>
    <xf numFmtId="185" fontId="2" fillId="0" borderId="8" xfId="30" applyNumberFormat="1" applyFont="1" applyFill="1" applyBorder="1" applyAlignment="1" applyProtection="1">
      <alignment vertical="center"/>
      <protection locked="0"/>
    </xf>
    <xf numFmtId="185" fontId="1" fillId="0" borderId="2" xfId="30" applyNumberFormat="1" applyFont="1" applyFill="1" applyBorder="1" applyAlignment="1" applyProtection="1">
      <alignment vertical="center"/>
      <protection locked="0"/>
    </xf>
    <xf numFmtId="185" fontId="1" fillId="0" borderId="3" xfId="30" applyNumberFormat="1" applyFont="1" applyFill="1" applyBorder="1" applyAlignment="1" applyProtection="1">
      <alignment vertical="center"/>
      <protection locked="0"/>
    </xf>
    <xf numFmtId="185" fontId="1" fillId="0" borderId="9" xfId="30" applyNumberFormat="1" applyFont="1" applyFill="1" applyBorder="1" applyAlignment="1" applyProtection="1">
      <alignment vertical="center"/>
      <protection locked="0"/>
    </xf>
    <xf numFmtId="185" fontId="2" fillId="2" borderId="14" xfId="0" applyNumberFormat="1" applyFont="1" applyFill="1" applyBorder="1" applyAlignment="1" applyProtection="1">
      <alignment vertical="center"/>
      <protection locked="0"/>
    </xf>
    <xf numFmtId="184" fontId="2" fillId="2" borderId="14" xfId="0" applyNumberFormat="1" applyFont="1" applyFill="1" applyBorder="1" applyAlignment="1" applyProtection="1">
      <alignment vertical="center"/>
      <protection locked="0"/>
    </xf>
    <xf numFmtId="184" fontId="52" fillId="2" borderId="1" xfId="0" applyNumberFormat="1" applyFont="1" applyFill="1" applyBorder="1" applyAlignment="1" applyProtection="1">
      <alignment vertical="center"/>
      <protection locked="0"/>
    </xf>
    <xf numFmtId="184" fontId="52" fillId="2" borderId="14" xfId="0" applyNumberFormat="1" applyFont="1" applyFill="1" applyBorder="1" applyAlignment="1" applyProtection="1">
      <alignment vertical="center"/>
      <protection locked="0"/>
    </xf>
    <xf numFmtId="185" fontId="2" fillId="0" borderId="11" xfId="0" applyNumberFormat="1" applyFont="1" applyFill="1" applyBorder="1" applyAlignment="1" applyProtection="1">
      <alignment horizontal="right" vertical="center"/>
    </xf>
    <xf numFmtId="184" fontId="2" fillId="0" borderId="8" xfId="0" applyNumberFormat="1" applyFont="1" applyFill="1" applyBorder="1" applyAlignment="1" applyProtection="1">
      <alignment horizontal="right" vertical="center"/>
    </xf>
    <xf numFmtId="184" fontId="52" fillId="0" borderId="15" xfId="0" applyNumberFormat="1" applyFont="1" applyFill="1" applyBorder="1" applyAlignment="1" applyProtection="1">
      <alignment horizontal="right" vertical="center"/>
    </xf>
    <xf numFmtId="184" fontId="52" fillId="0" borderId="8" xfId="0" applyNumberFormat="1" applyFont="1" applyFill="1" applyBorder="1" applyAlignment="1" applyProtection="1">
      <alignment horizontal="right" vertical="center"/>
    </xf>
    <xf numFmtId="185" fontId="1" fillId="0" borderId="2" xfId="0" applyNumberFormat="1" applyFont="1" applyFill="1" applyBorder="1" applyAlignment="1">
      <alignment horizontal="right" vertical="center"/>
    </xf>
    <xf numFmtId="184" fontId="49" fillId="0" borderId="2" xfId="0" applyNumberFormat="1" applyFont="1" applyFill="1" applyBorder="1" applyAlignment="1">
      <alignment horizontal="right" vertical="center"/>
    </xf>
    <xf numFmtId="185" fontId="1" fillId="0" borderId="9" xfId="0" applyNumberFormat="1" applyFont="1" applyFill="1" applyBorder="1" applyAlignment="1">
      <alignment horizontal="right" vertical="center"/>
    </xf>
    <xf numFmtId="184" fontId="49" fillId="0" borderId="22" xfId="30" applyNumberFormat="1" applyFont="1" applyFill="1" applyBorder="1" applyAlignment="1" applyProtection="1">
      <alignment horizontal="right" vertical="center"/>
      <protection locked="0"/>
    </xf>
    <xf numFmtId="184" fontId="49" fillId="0" borderId="9" xfId="30" applyNumberFormat="1" applyFont="1" applyFill="1" applyBorder="1" applyAlignment="1" applyProtection="1">
      <alignment vertical="center"/>
      <protection locked="0"/>
    </xf>
    <xf numFmtId="184" fontId="2" fillId="0" borderId="8" xfId="30" applyNumberFormat="1" applyFont="1" applyFill="1" applyBorder="1" applyAlignment="1" applyProtection="1">
      <alignment vertical="center"/>
      <protection locked="0"/>
    </xf>
    <xf numFmtId="184" fontId="52" fillId="0" borderId="15" xfId="30" applyNumberFormat="1" applyFont="1" applyFill="1" applyBorder="1" applyAlignment="1" applyProtection="1">
      <alignment vertical="center"/>
      <protection locked="0"/>
    </xf>
    <xf numFmtId="184" fontId="1" fillId="0" borderId="2" xfId="30" applyNumberFormat="1" applyFont="1" applyFill="1" applyBorder="1" applyAlignment="1" applyProtection="1">
      <alignment vertical="center"/>
      <protection locked="0"/>
    </xf>
    <xf numFmtId="184" fontId="49" fillId="0" borderId="21" xfId="30" applyNumberFormat="1" applyFont="1" applyFill="1" applyBorder="1" applyAlignment="1" applyProtection="1">
      <alignment vertical="center"/>
      <protection locked="0"/>
    </xf>
    <xf numFmtId="184" fontId="1" fillId="0" borderId="2" xfId="11" applyNumberFormat="1" applyFont="1" applyFill="1" applyBorder="1" applyAlignment="1">
      <alignment vertical="center"/>
    </xf>
    <xf numFmtId="184" fontId="1" fillId="0" borderId="3" xfId="30" applyNumberFormat="1" applyFont="1" applyFill="1" applyBorder="1" applyAlignment="1" applyProtection="1">
      <alignment vertical="center"/>
      <protection locked="0"/>
    </xf>
    <xf numFmtId="184" fontId="49" fillId="0" borderId="10" xfId="30" applyNumberFormat="1" applyFont="1" applyFill="1" applyBorder="1" applyAlignment="1" applyProtection="1">
      <alignment vertical="center"/>
      <protection locked="0"/>
    </xf>
    <xf numFmtId="184" fontId="1" fillId="0" borderId="3" xfId="11" applyNumberFormat="1" applyFont="1" applyFill="1" applyBorder="1" applyAlignment="1">
      <alignment vertical="center"/>
    </xf>
    <xf numFmtId="184" fontId="1" fillId="0" borderId="9" xfId="30" applyNumberFormat="1" applyFont="1" applyFill="1" applyBorder="1" applyAlignment="1" applyProtection="1">
      <alignment vertical="center"/>
      <protection locked="0"/>
    </xf>
    <xf numFmtId="184" fontId="49" fillId="0" borderId="22" xfId="30" applyNumberFormat="1" applyFont="1" applyFill="1" applyBorder="1" applyAlignment="1" applyProtection="1">
      <alignment vertical="center"/>
      <protection locked="0"/>
    </xf>
    <xf numFmtId="184" fontId="1" fillId="0" borderId="9" xfId="11" applyNumberFormat="1" applyFont="1" applyFill="1" applyBorder="1" applyAlignment="1">
      <alignment vertical="center"/>
    </xf>
    <xf numFmtId="0" fontId="2" fillId="3" borderId="0" xfId="1" applyFont="1" applyFill="1" applyBorder="1" applyAlignment="1">
      <alignment horizontal="center" vertical="center"/>
    </xf>
    <xf numFmtId="184" fontId="52" fillId="2" borderId="6" xfId="0" applyNumberFormat="1" applyFont="1" applyFill="1" applyBorder="1" applyAlignment="1" applyProtection="1">
      <alignment vertical="center"/>
      <protection locked="0"/>
    </xf>
    <xf numFmtId="185" fontId="52" fillId="15" borderId="15" xfId="0" applyNumberFormat="1" applyFont="1" applyFill="1" applyBorder="1" applyAlignment="1" applyProtection="1">
      <alignment vertical="center"/>
      <protection locked="0"/>
    </xf>
    <xf numFmtId="184" fontId="52" fillId="0" borderId="15" xfId="0" applyNumberFormat="1" applyFont="1" applyFill="1" applyBorder="1" applyAlignment="1" applyProtection="1">
      <alignment vertical="center"/>
    </xf>
    <xf numFmtId="184" fontId="49" fillId="0" borderId="35" xfId="0" applyNumberFormat="1" applyFont="1" applyFill="1" applyBorder="1" applyAlignment="1">
      <alignment vertical="center"/>
    </xf>
    <xf numFmtId="186" fontId="49" fillId="0" borderId="21" xfId="0" applyNumberFormat="1" applyFont="1" applyFill="1" applyBorder="1" applyAlignment="1">
      <alignment horizontal="right" vertical="center"/>
    </xf>
    <xf numFmtId="184" fontId="49" fillId="0" borderId="27" xfId="0" applyNumberFormat="1" applyFont="1" applyFill="1" applyBorder="1" applyAlignment="1">
      <alignment vertical="center"/>
    </xf>
    <xf numFmtId="186" fontId="49" fillId="0" borderId="6" xfId="0" applyNumberFormat="1" applyFont="1" applyFill="1" applyBorder="1" applyAlignment="1">
      <alignment horizontal="right" vertical="center"/>
    </xf>
    <xf numFmtId="185" fontId="52" fillId="15" borderId="15" xfId="30" applyNumberFormat="1" applyFont="1" applyFill="1" applyBorder="1" applyAlignment="1" applyProtection="1">
      <alignment vertical="center"/>
      <protection locked="0"/>
    </xf>
    <xf numFmtId="184" fontId="1" fillId="0" borderId="33" xfId="11" applyNumberFormat="1" applyFont="1" applyFill="1" applyBorder="1" applyAlignment="1">
      <alignment horizontal="right" vertical="center"/>
    </xf>
    <xf numFmtId="184" fontId="1" fillId="0" borderId="21" xfId="11" applyNumberFormat="1" applyFont="1" applyFill="1" applyBorder="1" applyAlignment="1">
      <alignment horizontal="right" vertical="center"/>
    </xf>
    <xf numFmtId="182" fontId="1" fillId="15" borderId="5" xfId="11" applyNumberFormat="1" applyFont="1" applyFill="1" applyBorder="1" applyAlignment="1">
      <alignment horizontal="right" vertical="center"/>
    </xf>
    <xf numFmtId="184" fontId="1" fillId="0" borderId="13" xfId="11" applyNumberFormat="1" applyFont="1" applyFill="1" applyBorder="1" applyAlignment="1">
      <alignment horizontal="right" vertical="center"/>
    </xf>
    <xf numFmtId="184" fontId="1" fillId="0" borderId="10" xfId="11" applyNumberFormat="1" applyFont="1" applyFill="1" applyBorder="1" applyAlignment="1">
      <alignment horizontal="right" vertical="center"/>
    </xf>
    <xf numFmtId="184" fontId="1" fillId="0" borderId="23" xfId="11" applyNumberFormat="1" applyFont="1" applyFill="1" applyBorder="1" applyAlignment="1">
      <alignment horizontal="right" vertical="center"/>
    </xf>
    <xf numFmtId="184" fontId="1" fillId="0" borderId="22" xfId="11" applyNumberFormat="1" applyFont="1" applyFill="1" applyBorder="1" applyAlignment="1">
      <alignment horizontal="right" vertical="center"/>
    </xf>
    <xf numFmtId="182" fontId="1" fillId="15" borderId="6" xfId="11" applyNumberFormat="1" applyFont="1" applyFill="1" applyBorder="1" applyAlignment="1">
      <alignment horizontal="right" vertical="center"/>
    </xf>
    <xf numFmtId="0" fontId="31" fillId="0" borderId="0" xfId="0" applyFont="1" applyFill="1" applyAlignment="1" applyProtection="1">
      <alignment horizontal="right" vertical="center"/>
      <protection locked="0"/>
    </xf>
    <xf numFmtId="0" fontId="32" fillId="0" borderId="0" xfId="0" applyFont="1" applyFill="1" applyAlignment="1" applyProtection="1">
      <alignment horizontal="right" vertical="center"/>
      <protection locked="0"/>
    </xf>
    <xf numFmtId="0" fontId="2" fillId="3" borderId="1" xfId="1" applyFont="1" applyFill="1" applyBorder="1" applyAlignment="1">
      <alignment horizontal="center" wrapText="1"/>
    </xf>
    <xf numFmtId="0" fontId="2" fillId="3" borderId="11" xfId="1" applyFont="1" applyFill="1" applyBorder="1" applyAlignment="1">
      <alignment horizontal="center" wrapText="1"/>
    </xf>
    <xf numFmtId="0" fontId="2" fillId="3" borderId="19" xfId="1" applyFont="1" applyFill="1" applyBorder="1" applyAlignment="1">
      <alignment horizontal="center" vertical="center"/>
    </xf>
    <xf numFmtId="0" fontId="33" fillId="3" borderId="6" xfId="1" applyFont="1" applyFill="1" applyBorder="1" applyAlignment="1">
      <alignment horizontal="center" vertical="top" wrapText="1"/>
    </xf>
    <xf numFmtId="0" fontId="2" fillId="3" borderId="12" xfId="1" applyFont="1" applyFill="1" applyBorder="1" applyAlignment="1">
      <alignment horizontal="center" vertical="top" wrapText="1"/>
    </xf>
    <xf numFmtId="184" fontId="52" fillId="15" borderId="17" xfId="0" applyNumberFormat="1" applyFont="1" applyFill="1" applyBorder="1" applyAlignment="1" applyProtection="1">
      <alignment vertical="center"/>
      <protection locked="0"/>
    </xf>
    <xf numFmtId="184" fontId="49" fillId="0" borderId="25" xfId="0" applyNumberFormat="1" applyFont="1" applyFill="1" applyBorder="1" applyAlignment="1">
      <alignment vertical="center"/>
    </xf>
    <xf numFmtId="184" fontId="49" fillId="0" borderId="19" xfId="0" applyNumberFormat="1" applyFont="1" applyFill="1" applyBorder="1" applyAlignment="1">
      <alignment vertical="center"/>
    </xf>
    <xf numFmtId="184" fontId="52" fillId="15" borderId="17" xfId="30" applyNumberFormat="1" applyFont="1" applyFill="1" applyBorder="1" applyAlignment="1" applyProtection="1">
      <alignment vertical="center"/>
      <protection locked="0"/>
    </xf>
    <xf numFmtId="184" fontId="1" fillId="15" borderId="19" xfId="11" applyNumberFormat="1" applyFont="1" applyFill="1" applyBorder="1" applyAlignment="1">
      <alignment horizontal="right" vertical="center"/>
    </xf>
    <xf numFmtId="184" fontId="1" fillId="15" borderId="12" xfId="11" applyNumberFormat="1" applyFont="1" applyFill="1" applyBorder="1" applyAlignment="1">
      <alignment horizontal="right" vertical="center"/>
    </xf>
    <xf numFmtId="0" fontId="1" fillId="12" borderId="1" xfId="0" applyFont="1" applyFill="1" applyBorder="1" applyAlignment="1">
      <alignment vertical="center"/>
    </xf>
    <xf numFmtId="0" fontId="2" fillId="13" borderId="15" xfId="0" applyFont="1" applyFill="1" applyBorder="1" applyAlignment="1" applyProtection="1">
      <alignment horizontal="center" vertical="center" wrapText="1"/>
      <protection locked="0"/>
    </xf>
    <xf numFmtId="0" fontId="1" fillId="13" borderId="17" xfId="0" applyFont="1" applyFill="1" applyBorder="1" applyAlignment="1" applyProtection="1">
      <alignment vertical="center" wrapText="1"/>
      <protection locked="0"/>
    </xf>
    <xf numFmtId="185" fontId="2" fillId="13" borderId="8" xfId="0" applyNumberFormat="1" applyFont="1" applyFill="1" applyBorder="1" applyAlignment="1" applyProtection="1">
      <alignment vertical="center"/>
      <protection locked="0"/>
    </xf>
    <xf numFmtId="185" fontId="2" fillId="13" borderId="14" xfId="0" applyNumberFormat="1" applyFont="1" applyFill="1" applyBorder="1" applyAlignment="1" applyProtection="1">
      <alignment vertical="center"/>
      <protection locked="0"/>
    </xf>
    <xf numFmtId="184" fontId="2" fillId="13" borderId="14" xfId="0" applyNumberFormat="1" applyFont="1" applyFill="1" applyBorder="1" applyAlignment="1" applyProtection="1">
      <alignment vertical="center"/>
      <protection locked="0"/>
    </xf>
    <xf numFmtId="184" fontId="52" fillId="13" borderId="1" xfId="0" applyNumberFormat="1" applyFont="1" applyFill="1" applyBorder="1" applyAlignment="1" applyProtection="1">
      <alignment vertical="center"/>
      <protection locked="0"/>
    </xf>
    <xf numFmtId="184" fontId="52" fillId="13" borderId="14" xfId="0" applyNumberFormat="1" applyFont="1" applyFill="1" applyBorder="1" applyAlignment="1" applyProtection="1">
      <alignment vertical="center"/>
      <protection locked="0"/>
    </xf>
    <xf numFmtId="0" fontId="2" fillId="12" borderId="0" xfId="1" applyFont="1" applyFill="1" applyBorder="1" applyAlignment="1">
      <alignment horizontal="center" vertical="center"/>
    </xf>
    <xf numFmtId="184" fontId="52" fillId="13" borderId="15" xfId="0" applyNumberFormat="1" applyFont="1" applyFill="1" applyBorder="1" applyAlignment="1" applyProtection="1">
      <alignment vertical="center"/>
      <protection locked="0"/>
    </xf>
    <xf numFmtId="184" fontId="49" fillId="0" borderId="1" xfId="0" applyNumberFormat="1" applyFont="1" applyFill="1" applyBorder="1" applyAlignment="1">
      <alignment vertical="center"/>
    </xf>
    <xf numFmtId="184" fontId="49" fillId="0" borderId="5" xfId="0" applyNumberFormat="1" applyFont="1" applyFill="1" applyBorder="1" applyAlignment="1">
      <alignment vertical="center"/>
    </xf>
    <xf numFmtId="184" fontId="52" fillId="0" borderId="17" xfId="30" applyNumberFormat="1" applyFont="1" applyFill="1" applyBorder="1" applyAlignment="1" applyProtection="1">
      <alignment vertical="center"/>
      <protection locked="0"/>
    </xf>
    <xf numFmtId="184" fontId="1" fillId="0" borderId="25" xfId="11" applyNumberFormat="1" applyFont="1" applyFill="1" applyBorder="1" applyAlignment="1">
      <alignment horizontal="right" vertical="center"/>
    </xf>
    <xf numFmtId="184" fontId="1" fillId="0" borderId="26" xfId="11" applyNumberFormat="1" applyFont="1" applyFill="1" applyBorder="1" applyAlignment="1">
      <alignment horizontal="right" vertical="center"/>
    </xf>
    <xf numFmtId="184" fontId="1" fillId="0" borderId="32" xfId="11" applyNumberFormat="1" applyFont="1" applyFill="1" applyBorder="1" applyAlignment="1">
      <alignment horizontal="right" vertical="center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185" fontId="52" fillId="13" borderId="11" xfId="0" applyNumberFormat="1" applyFont="1" applyFill="1" applyBorder="1" applyAlignment="1" applyProtection="1">
      <alignment vertical="center"/>
      <protection locked="0"/>
    </xf>
    <xf numFmtId="185" fontId="52" fillId="16" borderId="17" xfId="0" applyNumberFormat="1" applyFont="1" applyFill="1" applyBorder="1" applyAlignment="1" applyProtection="1">
      <alignment horizontal="right" vertical="center"/>
    </xf>
    <xf numFmtId="185" fontId="49" fillId="16" borderId="25" xfId="0" applyNumberFormat="1" applyFont="1" applyFill="1" applyBorder="1" applyAlignment="1">
      <alignment horizontal="center" vertical="center"/>
    </xf>
    <xf numFmtId="185" fontId="49" fillId="16" borderId="32" xfId="0" applyNumberFormat="1" applyFont="1" applyFill="1" applyBorder="1" applyAlignment="1">
      <alignment horizontal="center" vertical="center"/>
    </xf>
    <xf numFmtId="185" fontId="52" fillId="0" borderId="17" xfId="30" applyNumberFormat="1" applyFont="1" applyFill="1" applyBorder="1" applyAlignment="1" applyProtection="1">
      <alignment vertical="center"/>
      <protection locked="0"/>
    </xf>
    <xf numFmtId="182" fontId="1" fillId="0" borderId="25" xfId="11" applyNumberFormat="1" applyFont="1" applyFill="1" applyBorder="1" applyAlignment="1">
      <alignment horizontal="right" vertical="center"/>
    </xf>
    <xf numFmtId="182" fontId="1" fillId="0" borderId="26" xfId="11" applyNumberFormat="1" applyFont="1" applyFill="1" applyBorder="1" applyAlignment="1">
      <alignment horizontal="right" vertical="center"/>
    </xf>
    <xf numFmtId="182" fontId="1" fillId="0" borderId="32" xfId="11" applyNumberFormat="1" applyFont="1" applyFill="1" applyBorder="1" applyAlignment="1">
      <alignment horizontal="right" vertical="center"/>
    </xf>
    <xf numFmtId="0" fontId="4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3" fillId="0" borderId="0" xfId="0" applyFont="1" applyAlignment="1">
      <alignment vertical="top"/>
    </xf>
    <xf numFmtId="0" fontId="33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7" xfId="0" applyFill="1" applyBorder="1"/>
    <xf numFmtId="0" fontId="2" fillId="2" borderId="15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top"/>
    </xf>
    <xf numFmtId="0" fontId="1" fillId="0" borderId="19" xfId="0" applyFont="1" applyFill="1" applyBorder="1" applyAlignment="1">
      <alignment horizontal="center" vertical="top"/>
    </xf>
    <xf numFmtId="0" fontId="1" fillId="0" borderId="24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1" fillId="0" borderId="26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left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vertical="center"/>
    </xf>
    <xf numFmtId="0" fontId="2" fillId="12" borderId="16" xfId="0" applyFont="1" applyFill="1" applyBorder="1" applyAlignment="1">
      <alignment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horizontal="right" vertical="center"/>
    </xf>
    <xf numFmtId="0" fontId="33" fillId="0" borderId="0" xfId="0" applyFont="1" applyFill="1" applyAlignment="1" applyProtection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35" xfId="0" applyFont="1" applyFill="1" applyBorder="1" applyAlignment="1" applyProtection="1">
      <alignment vertical="center"/>
    </xf>
    <xf numFmtId="0" fontId="1" fillId="0" borderId="31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189" fontId="2" fillId="0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85" fontId="2" fillId="2" borderId="11" xfId="0" applyNumberFormat="1" applyFont="1" applyFill="1" applyBorder="1" applyAlignment="1" applyProtection="1">
      <alignment vertical="center"/>
    </xf>
    <xf numFmtId="184" fontId="2" fillId="2" borderId="11" xfId="0" applyNumberFormat="1" applyFont="1" applyFill="1" applyBorder="1" applyAlignment="1" applyProtection="1">
      <alignment vertical="center"/>
    </xf>
    <xf numFmtId="185" fontId="1" fillId="0" borderId="4" xfId="0" applyNumberFormat="1" applyFont="1" applyFill="1" applyBorder="1" applyAlignment="1">
      <alignment vertical="center"/>
    </xf>
    <xf numFmtId="185" fontId="1" fillId="0" borderId="14" xfId="0" applyNumberFormat="1" applyFont="1" applyFill="1" applyBorder="1" applyAlignment="1">
      <alignment vertical="center"/>
    </xf>
    <xf numFmtId="184" fontId="1" fillId="0" borderId="4" xfId="0" applyNumberFormat="1" applyFont="1" applyFill="1" applyBorder="1" applyAlignment="1">
      <alignment vertical="center"/>
    </xf>
    <xf numFmtId="184" fontId="1" fillId="0" borderId="14" xfId="0" applyNumberFormat="1" applyFont="1" applyFill="1" applyBorder="1" applyAlignment="1">
      <alignment vertical="center"/>
    </xf>
    <xf numFmtId="185" fontId="1" fillId="0" borderId="37" xfId="0" applyNumberFormat="1" applyFont="1" applyFill="1" applyBorder="1" applyAlignment="1">
      <alignment vertical="center"/>
    </xf>
    <xf numFmtId="185" fontId="1" fillId="0" borderId="30" xfId="0" applyNumberFormat="1" applyFont="1" applyFill="1" applyBorder="1" applyAlignment="1">
      <alignment vertical="center"/>
    </xf>
    <xf numFmtId="184" fontId="1" fillId="0" borderId="37" xfId="0" applyNumberFormat="1" applyFont="1" applyFill="1" applyBorder="1" applyAlignment="1">
      <alignment vertical="center"/>
    </xf>
    <xf numFmtId="184" fontId="1" fillId="0" borderId="30" xfId="0" applyNumberFormat="1" applyFont="1" applyFill="1" applyBorder="1" applyAlignment="1">
      <alignment vertical="center"/>
    </xf>
    <xf numFmtId="185" fontId="1" fillId="0" borderId="0" xfId="0" applyNumberFormat="1" applyFont="1" applyFill="1" applyBorder="1" applyAlignment="1">
      <alignment vertical="center"/>
    </xf>
    <xf numFmtId="184" fontId="1" fillId="0" borderId="0" xfId="0" applyNumberFormat="1" applyFont="1" applyFill="1" applyBorder="1" applyAlignment="1">
      <alignment vertical="center"/>
    </xf>
    <xf numFmtId="184" fontId="1" fillId="0" borderId="24" xfId="0" applyNumberFormat="1" applyFont="1" applyFill="1" applyBorder="1" applyAlignment="1">
      <alignment vertical="center"/>
    </xf>
    <xf numFmtId="185" fontId="1" fillId="0" borderId="7" xfId="0" applyNumberFormat="1" applyFont="1" applyFill="1" applyBorder="1" applyAlignment="1">
      <alignment vertical="center"/>
    </xf>
    <xf numFmtId="185" fontId="1" fillId="0" borderId="34" xfId="0" applyNumberFormat="1" applyFont="1" applyFill="1" applyBorder="1" applyAlignment="1">
      <alignment vertical="center"/>
    </xf>
    <xf numFmtId="184" fontId="1" fillId="0" borderId="7" xfId="0" applyNumberFormat="1" applyFont="1" applyFill="1" applyBorder="1" applyAlignment="1">
      <alignment vertical="center"/>
    </xf>
    <xf numFmtId="184" fontId="1" fillId="0" borderId="34" xfId="0" applyNumberFormat="1" applyFont="1" applyFill="1" applyBorder="1" applyAlignment="1">
      <alignment vertical="center"/>
    </xf>
    <xf numFmtId="189" fontId="1" fillId="0" borderId="0" xfId="0" applyNumberFormat="1" applyFont="1" applyFill="1" applyBorder="1" applyAlignment="1">
      <alignment vertical="center"/>
    </xf>
    <xf numFmtId="184" fontId="2" fillId="2" borderId="11" xfId="0" applyNumberFormat="1" applyFont="1" applyFill="1" applyBorder="1" applyAlignment="1" applyProtection="1">
      <alignment horizontal="center" vertical="center"/>
    </xf>
    <xf numFmtId="184" fontId="1" fillId="0" borderId="14" xfId="0" applyNumberFormat="1" applyFont="1" applyFill="1" applyBorder="1" applyAlignment="1">
      <alignment horizontal="center" vertical="center"/>
    </xf>
    <xf numFmtId="184" fontId="1" fillId="0" borderId="30" xfId="0" applyNumberFormat="1" applyFont="1" applyFill="1" applyBorder="1" applyAlignment="1">
      <alignment horizontal="center" vertical="center"/>
    </xf>
    <xf numFmtId="184" fontId="1" fillId="0" borderId="24" xfId="0" applyNumberFormat="1" applyFont="1" applyFill="1" applyBorder="1" applyAlignment="1">
      <alignment horizontal="center" vertical="center"/>
    </xf>
    <xf numFmtId="184" fontId="1" fillId="0" borderId="6" xfId="0" applyNumberFormat="1" applyFont="1" applyFill="1" applyBorder="1" applyAlignment="1">
      <alignment horizontal="center" vertical="center"/>
    </xf>
    <xf numFmtId="185" fontId="1" fillId="0" borderId="6" xfId="0" applyNumberFormat="1" applyFont="1" applyFill="1" applyBorder="1" applyAlignment="1">
      <alignment horizontal="center" vertical="center"/>
    </xf>
    <xf numFmtId="189" fontId="32" fillId="0" borderId="0" xfId="0" applyNumberFormat="1" applyFont="1" applyFill="1" applyAlignment="1">
      <alignment horizontal="right" vertical="top"/>
    </xf>
    <xf numFmtId="4" fontId="2" fillId="2" borderId="8" xfId="1" applyNumberFormat="1" applyFont="1" applyFill="1" applyBorder="1" applyAlignment="1">
      <alignment vertical="center"/>
    </xf>
    <xf numFmtId="2" fontId="2" fillId="2" borderId="8" xfId="1" applyNumberFormat="1" applyFont="1" applyFill="1" applyBorder="1" applyAlignment="1">
      <alignment vertical="center"/>
    </xf>
    <xf numFmtId="4" fontId="1" fillId="0" borderId="14" xfId="1" applyNumberFormat="1" applyFont="1" applyFill="1" applyBorder="1" applyAlignment="1">
      <alignment vertical="center"/>
    </xf>
    <xf numFmtId="2" fontId="1" fillId="0" borderId="14" xfId="1" applyNumberFormat="1" applyFont="1" applyFill="1" applyBorder="1" applyAlignment="1">
      <alignment vertical="center"/>
    </xf>
    <xf numFmtId="4" fontId="1" fillId="0" borderId="24" xfId="0" applyNumberFormat="1" applyFont="1" applyFill="1" applyBorder="1" applyAlignment="1">
      <alignment horizontal="right" vertical="center"/>
    </xf>
    <xf numFmtId="4" fontId="1" fillId="0" borderId="19" xfId="0" applyNumberFormat="1" applyFont="1" applyFill="1" applyBorder="1" applyAlignment="1" applyProtection="1">
      <alignment horizontal="right" vertical="center"/>
    </xf>
    <xf numFmtId="4" fontId="1" fillId="0" borderId="28" xfId="1" applyNumberFormat="1" applyFont="1" applyFill="1" applyBorder="1" applyAlignment="1">
      <alignment vertical="center"/>
    </xf>
    <xf numFmtId="2" fontId="1" fillId="0" borderId="28" xfId="1" applyNumberFormat="1" applyFont="1" applyFill="1" applyBorder="1" applyAlignment="1">
      <alignment vertical="center"/>
    </xf>
    <xf numFmtId="185" fontId="1" fillId="0" borderId="34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176" fontId="1" fillId="0" borderId="34" xfId="0" applyNumberFormat="1" applyFont="1" applyFill="1" applyBorder="1" applyAlignment="1">
      <alignment horizontal="center" vertical="center"/>
    </xf>
    <xf numFmtId="0" fontId="56" fillId="0" borderId="0" xfId="0" applyFont="1" applyBorder="1" applyAlignment="1">
      <alignment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vertical="center"/>
    </xf>
    <xf numFmtId="0" fontId="33" fillId="0" borderId="24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vertical="center"/>
    </xf>
    <xf numFmtId="0" fontId="1" fillId="0" borderId="32" xfId="0" applyFont="1" applyFill="1" applyBorder="1" applyAlignment="1">
      <alignment vertical="center"/>
    </xf>
    <xf numFmtId="185" fontId="2" fillId="2" borderId="14" xfId="30" applyNumberFormat="1" applyFont="1" applyFill="1" applyBorder="1" applyAlignment="1">
      <alignment vertical="center"/>
    </xf>
    <xf numFmtId="185" fontId="2" fillId="2" borderId="1" xfId="30" applyNumberFormat="1" applyFont="1" applyFill="1" applyBorder="1" applyAlignment="1">
      <alignment vertical="center"/>
    </xf>
    <xf numFmtId="184" fontId="2" fillId="2" borderId="1" xfId="30" applyNumberFormat="1" applyFont="1" applyFill="1" applyBorder="1" applyAlignment="1">
      <alignment vertical="center"/>
    </xf>
    <xf numFmtId="185" fontId="2" fillId="0" borderId="8" xfId="30" applyNumberFormat="1" applyFont="1" applyFill="1" applyBorder="1" applyAlignment="1">
      <alignment vertical="center"/>
    </xf>
    <xf numFmtId="184" fontId="2" fillId="0" borderId="8" xfId="30" applyNumberFormat="1" applyFont="1" applyFill="1" applyBorder="1" applyAlignment="1">
      <alignment vertical="center"/>
    </xf>
    <xf numFmtId="185" fontId="2" fillId="0" borderId="15" xfId="30" applyNumberFormat="1" applyFont="1" applyFill="1" applyBorder="1" applyAlignment="1">
      <alignment vertical="center"/>
    </xf>
    <xf numFmtId="184" fontId="2" fillId="0" borderId="15" xfId="30" applyNumberFormat="1" applyFont="1" applyFill="1" applyBorder="1" applyAlignment="1">
      <alignment vertical="center"/>
    </xf>
    <xf numFmtId="184" fontId="1" fillId="0" borderId="2" xfId="30" applyNumberFormat="1" applyFont="1" applyFill="1" applyBorder="1" applyAlignment="1">
      <alignment vertical="center"/>
    </xf>
    <xf numFmtId="184" fontId="1" fillId="0" borderId="21" xfId="30" applyNumberFormat="1" applyFont="1" applyFill="1" applyBorder="1" applyAlignment="1">
      <alignment vertical="center"/>
    </xf>
    <xf numFmtId="184" fontId="1" fillId="0" borderId="3" xfId="30" applyNumberFormat="1" applyFont="1" applyFill="1" applyBorder="1" applyAlignment="1">
      <alignment vertical="center"/>
    </xf>
    <xf numFmtId="184" fontId="1" fillId="0" borderId="10" xfId="30" applyNumberFormat="1" applyFont="1" applyFill="1" applyBorder="1" applyAlignment="1">
      <alignment vertical="center"/>
    </xf>
    <xf numFmtId="185" fontId="1" fillId="0" borderId="22" xfId="30" applyNumberFormat="1" applyFont="1" applyFill="1" applyBorder="1" applyAlignment="1">
      <alignment vertical="center"/>
    </xf>
    <xf numFmtId="184" fontId="1" fillId="0" borderId="9" xfId="30" applyNumberFormat="1" applyFont="1" applyFill="1" applyBorder="1" applyAlignment="1">
      <alignment vertical="center"/>
    </xf>
    <xf numFmtId="184" fontId="1" fillId="0" borderId="22" xfId="30" applyNumberFormat="1" applyFont="1" applyFill="1" applyBorder="1" applyAlignment="1">
      <alignment vertical="center"/>
    </xf>
    <xf numFmtId="184" fontId="52" fillId="2" borderId="1" xfId="30" applyNumberFormat="1" applyFont="1" applyFill="1" applyBorder="1" applyAlignment="1">
      <alignment vertical="center"/>
    </xf>
    <xf numFmtId="184" fontId="52" fillId="0" borderId="8" xfId="30" applyNumberFormat="1" applyFont="1" applyFill="1" applyBorder="1" applyAlignment="1">
      <alignment vertical="center"/>
    </xf>
    <xf numFmtId="184" fontId="52" fillId="0" borderId="8" xfId="30" applyNumberFormat="1" applyFont="1" applyFill="1" applyBorder="1" applyAlignment="1">
      <alignment horizontal="right" vertical="center"/>
    </xf>
    <xf numFmtId="186" fontId="37" fillId="0" borderId="8" xfId="30" applyNumberFormat="1" applyFont="1" applyFill="1" applyBorder="1" applyAlignment="1">
      <alignment horizontal="right" vertical="center"/>
    </xf>
    <xf numFmtId="184" fontId="52" fillId="0" borderId="24" xfId="30" applyNumberFormat="1" applyFont="1" applyFill="1" applyBorder="1" applyAlignment="1">
      <alignment vertical="center"/>
    </xf>
    <xf numFmtId="184" fontId="52" fillId="0" borderId="24" xfId="30" applyNumberFormat="1" applyFont="1" applyFill="1" applyBorder="1" applyAlignment="1">
      <alignment horizontal="right" vertical="center"/>
    </xf>
    <xf numFmtId="186" fontId="37" fillId="0" borderId="24" xfId="30" applyNumberFormat="1" applyFont="1" applyFill="1" applyBorder="1" applyAlignment="1">
      <alignment horizontal="right" vertical="center"/>
    </xf>
    <xf numFmtId="184" fontId="52" fillId="0" borderId="15" xfId="30" applyNumberFormat="1" applyFont="1" applyFill="1" applyBorder="1" applyAlignment="1">
      <alignment vertical="center"/>
    </xf>
    <xf numFmtId="184" fontId="49" fillId="0" borderId="21" xfId="30" applyNumberFormat="1" applyFont="1" applyFill="1" applyBorder="1" applyAlignment="1">
      <alignment vertical="center"/>
    </xf>
    <xf numFmtId="184" fontId="49" fillId="0" borderId="21" xfId="30" applyNumberFormat="1" applyFont="1" applyFill="1" applyBorder="1" applyAlignment="1">
      <alignment horizontal="right" vertical="center"/>
    </xf>
    <xf numFmtId="186" fontId="30" fillId="0" borderId="21" xfId="30" applyNumberFormat="1" applyFont="1" applyFill="1" applyBorder="1" applyAlignment="1">
      <alignment horizontal="right" vertical="center"/>
    </xf>
    <xf numFmtId="184" fontId="49" fillId="0" borderId="10" xfId="30" applyNumberFormat="1" applyFont="1" applyFill="1" applyBorder="1" applyAlignment="1">
      <alignment vertical="center"/>
    </xf>
    <xf numFmtId="184" fontId="49" fillId="0" borderId="10" xfId="30" applyNumberFormat="1" applyFont="1" applyFill="1" applyBorder="1" applyAlignment="1">
      <alignment horizontal="right" vertical="center"/>
    </xf>
    <xf numFmtId="186" fontId="30" fillId="0" borderId="10" xfId="30" applyNumberFormat="1" applyFont="1" applyFill="1" applyBorder="1" applyAlignment="1">
      <alignment horizontal="right" vertical="center"/>
    </xf>
    <xf numFmtId="184" fontId="49" fillId="0" borderId="3" xfId="30" applyNumberFormat="1" applyFont="1" applyFill="1" applyBorder="1" applyAlignment="1">
      <alignment horizontal="right" vertical="center"/>
    </xf>
    <xf numFmtId="184" fontId="49" fillId="0" borderId="22" xfId="30" applyNumberFormat="1" applyFont="1" applyFill="1" applyBorder="1" applyAlignment="1">
      <alignment vertical="center"/>
    </xf>
    <xf numFmtId="184" fontId="49" fillId="0" borderId="9" xfId="30" applyNumberFormat="1" applyFont="1" applyFill="1" applyBorder="1" applyAlignment="1">
      <alignment horizontal="right" vertical="center"/>
    </xf>
    <xf numFmtId="186" fontId="30" fillId="0" borderId="22" xfId="30" applyNumberFormat="1" applyFont="1" applyFill="1" applyBorder="1" applyAlignment="1">
      <alignment horizontal="right" vertical="center"/>
    </xf>
    <xf numFmtId="189" fontId="1" fillId="0" borderId="0" xfId="0" applyNumberFormat="1" applyFont="1" applyAlignment="1">
      <alignment horizontal="left" vertical="center"/>
    </xf>
    <xf numFmtId="181" fontId="1" fillId="0" borderId="0" xfId="0" applyNumberFormat="1" applyFont="1" applyAlignment="1">
      <alignment vertical="center"/>
    </xf>
    <xf numFmtId="184" fontId="49" fillId="0" borderId="2" xfId="30" applyNumberFormat="1" applyFont="1" applyFill="1" applyBorder="1" applyAlignment="1">
      <alignment horizontal="right" vertical="center"/>
    </xf>
    <xf numFmtId="0" fontId="61" fillId="0" borderId="0" xfId="0" applyFont="1" applyAlignment="1">
      <alignment vertical="center"/>
    </xf>
    <xf numFmtId="0" fontId="1" fillId="8" borderId="0" xfId="1" applyFont="1" applyFill="1" applyAlignment="1">
      <alignment vertical="center"/>
    </xf>
    <xf numFmtId="0" fontId="56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189" fontId="1" fillId="0" borderId="0" xfId="1" applyNumberFormat="1" applyFont="1" applyFill="1" applyAlignment="1">
      <alignment vertical="center"/>
    </xf>
    <xf numFmtId="0" fontId="48" fillId="0" borderId="0" xfId="1" applyFont="1" applyFill="1" applyAlignment="1">
      <alignment vertical="center"/>
    </xf>
    <xf numFmtId="0" fontId="33" fillId="0" borderId="0" xfId="1" applyFont="1" applyFill="1" applyAlignment="1">
      <alignment vertical="top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19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1" fillId="0" borderId="1" xfId="1" applyFont="1" applyFill="1" applyBorder="1" applyAlignment="1" applyProtection="1">
      <alignment vertical="center"/>
    </xf>
    <xf numFmtId="0" fontId="1" fillId="0" borderId="4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32" fillId="0" borderId="35" xfId="1" applyFont="1" applyFill="1" applyBorder="1" applyAlignment="1" applyProtection="1">
      <alignment vertical="center"/>
    </xf>
    <xf numFmtId="0" fontId="1" fillId="0" borderId="37" xfId="1" applyFont="1" applyFill="1" applyBorder="1" applyAlignment="1">
      <alignment vertical="center"/>
    </xf>
    <xf numFmtId="0" fontId="1" fillId="0" borderId="31" xfId="1" applyFont="1" applyFill="1" applyBorder="1" applyAlignment="1">
      <alignment vertical="center"/>
    </xf>
    <xf numFmtId="0" fontId="1" fillId="0" borderId="5" xfId="1" applyFont="1" applyFill="1" applyBorder="1" applyAlignment="1" applyProtection="1">
      <alignment vertical="center"/>
    </xf>
    <xf numFmtId="0" fontId="1" fillId="0" borderId="0" xfId="1" applyFont="1" applyFill="1" applyBorder="1" applyAlignment="1">
      <alignment vertical="center"/>
    </xf>
    <xf numFmtId="0" fontId="1" fillId="0" borderId="19" xfId="1" applyFont="1" applyFill="1" applyBorder="1" applyAlignment="1">
      <alignment vertical="center"/>
    </xf>
    <xf numFmtId="0" fontId="32" fillId="0" borderId="6" xfId="1" applyFont="1" applyFill="1" applyBorder="1" applyAlignment="1" applyProtection="1">
      <alignment vertical="center"/>
    </xf>
    <xf numFmtId="0" fontId="1" fillId="0" borderId="7" xfId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Border="1" applyAlignment="1" applyProtection="1">
      <alignment vertical="center"/>
    </xf>
    <xf numFmtId="0" fontId="30" fillId="0" borderId="0" xfId="1" applyFont="1" applyFill="1" applyBorder="1" applyAlignment="1" applyProtection="1">
      <alignment vertical="center"/>
    </xf>
    <xf numFmtId="0" fontId="56" fillId="0" borderId="0" xfId="1" applyFont="1" applyFill="1" applyBorder="1" applyAlignment="1">
      <alignment vertical="center"/>
    </xf>
    <xf numFmtId="189" fontId="2" fillId="0" borderId="0" xfId="1" applyNumberFormat="1" applyFont="1" applyFill="1" applyAlignment="1">
      <alignment vertical="center"/>
    </xf>
    <xf numFmtId="189" fontId="1" fillId="3" borderId="0" xfId="1" applyNumberFormat="1" applyFont="1" applyFill="1" applyAlignment="1">
      <alignment vertical="center"/>
    </xf>
    <xf numFmtId="0" fontId="2" fillId="3" borderId="8" xfId="1" applyNumberFormat="1" applyFont="1" applyFill="1" applyBorder="1" applyAlignment="1">
      <alignment horizontal="center" vertical="center"/>
    </xf>
    <xf numFmtId="185" fontId="2" fillId="2" borderId="8" xfId="1" applyNumberFormat="1" applyFont="1" applyFill="1" applyBorder="1" applyAlignment="1">
      <alignment vertical="center"/>
    </xf>
    <xf numFmtId="185" fontId="2" fillId="2" borderId="11" xfId="1" applyNumberFormat="1" applyFont="1" applyFill="1" applyBorder="1" applyAlignment="1">
      <alignment horizontal="right" vertical="center"/>
    </xf>
    <xf numFmtId="186" fontId="2" fillId="2" borderId="8" xfId="1" applyNumberFormat="1" applyFont="1" applyFill="1" applyBorder="1" applyAlignment="1">
      <alignment horizontal="right" vertical="center"/>
    </xf>
    <xf numFmtId="186" fontId="52" fillId="2" borderId="8" xfId="1" applyNumberFormat="1" applyFont="1" applyFill="1" applyBorder="1" applyAlignment="1">
      <alignment horizontal="right" vertical="center"/>
    </xf>
    <xf numFmtId="185" fontId="1" fillId="0" borderId="14" xfId="1" applyNumberFormat="1" applyFont="1" applyFill="1" applyBorder="1" applyAlignment="1">
      <alignment vertical="center"/>
    </xf>
    <xf numFmtId="185" fontId="1" fillId="0" borderId="1" xfId="1" applyNumberFormat="1" applyFont="1" applyFill="1" applyBorder="1" applyAlignment="1">
      <alignment horizontal="right" vertical="center"/>
    </xf>
    <xf numFmtId="186" fontId="1" fillId="0" borderId="14" xfId="21" applyNumberFormat="1" applyFont="1" applyFill="1" applyBorder="1" applyAlignment="1">
      <alignment vertical="center"/>
    </xf>
    <xf numFmtId="186" fontId="49" fillId="0" borderId="1" xfId="1" applyNumberFormat="1" applyFont="1" applyFill="1" applyBorder="1" applyAlignment="1">
      <alignment vertical="center"/>
    </xf>
    <xf numFmtId="185" fontId="1" fillId="0" borderId="30" xfId="1" applyNumberFormat="1" applyFont="1" applyFill="1" applyBorder="1" applyAlignment="1">
      <alignment vertical="center"/>
    </xf>
    <xf numFmtId="185" fontId="1" fillId="0" borderId="35" xfId="1" applyNumberFormat="1" applyFont="1" applyFill="1" applyBorder="1" applyAlignment="1">
      <alignment horizontal="right" vertical="center"/>
    </xf>
    <xf numFmtId="186" fontId="1" fillId="0" borderId="30" xfId="21" applyNumberFormat="1" applyFont="1" applyFill="1" applyBorder="1" applyAlignment="1">
      <alignment vertical="center"/>
    </xf>
    <xf numFmtId="186" fontId="49" fillId="0" borderId="35" xfId="1" applyNumberFormat="1" applyFont="1" applyFill="1" applyBorder="1" applyAlignment="1">
      <alignment vertical="center"/>
    </xf>
    <xf numFmtId="185" fontId="1" fillId="0" borderId="24" xfId="1" applyNumberFormat="1" applyFont="1" applyFill="1" applyBorder="1" applyAlignment="1">
      <alignment vertical="center"/>
    </xf>
    <xf numFmtId="185" fontId="1" fillId="0" borderId="0" xfId="1" applyNumberFormat="1" applyFont="1" applyFill="1" applyBorder="1" applyAlignment="1">
      <alignment horizontal="right" vertical="center"/>
    </xf>
    <xf numFmtId="186" fontId="1" fillId="0" borderId="24" xfId="1" applyNumberFormat="1" applyFont="1" applyFill="1" applyBorder="1" applyAlignment="1">
      <alignment horizontal="right" vertical="center"/>
    </xf>
    <xf numFmtId="186" fontId="49" fillId="0" borderId="5" xfId="1" applyNumberFormat="1" applyFont="1" applyFill="1" applyBorder="1" applyAlignment="1">
      <alignment vertical="center"/>
    </xf>
    <xf numFmtId="185" fontId="1" fillId="0" borderId="34" xfId="1" applyNumberFormat="1" applyFont="1" applyFill="1" applyBorder="1" applyAlignment="1">
      <alignment vertical="center"/>
    </xf>
    <xf numFmtId="185" fontId="1" fillId="0" borderId="7" xfId="1" applyNumberFormat="1" applyFont="1" applyFill="1" applyBorder="1" applyAlignment="1">
      <alignment horizontal="right" vertical="center"/>
    </xf>
    <xf numFmtId="186" fontId="1" fillId="0" borderId="34" xfId="1" applyNumberFormat="1" applyFont="1" applyFill="1" applyBorder="1" applyAlignment="1">
      <alignment horizontal="right" vertical="center"/>
    </xf>
    <xf numFmtId="186" fontId="49" fillId="0" borderId="12" xfId="1" applyNumberFormat="1" applyFont="1" applyFill="1" applyBorder="1" applyAlignment="1">
      <alignment horizontal="right" vertical="center"/>
    </xf>
    <xf numFmtId="189" fontId="1" fillId="0" borderId="0" xfId="1" applyNumberFormat="1" applyFont="1" applyFill="1" applyBorder="1" applyAlignment="1">
      <alignment vertical="center"/>
    </xf>
    <xf numFmtId="189" fontId="56" fillId="0" borderId="0" xfId="1" applyNumberFormat="1" applyFont="1" applyFill="1" applyBorder="1" applyAlignment="1">
      <alignment vertical="center"/>
    </xf>
    <xf numFmtId="186" fontId="52" fillId="2" borderId="15" xfId="1" applyNumberFormat="1" applyFont="1" applyFill="1" applyBorder="1" applyAlignment="1">
      <alignment horizontal="right" vertical="center"/>
    </xf>
    <xf numFmtId="186" fontId="49" fillId="0" borderId="7" xfId="1" applyNumberFormat="1" applyFont="1" applyFill="1" applyBorder="1" applyAlignment="1">
      <alignment horizontal="right" vertical="center"/>
    </xf>
    <xf numFmtId="186" fontId="49" fillId="0" borderId="34" xfId="1" applyNumberFormat="1" applyFont="1" applyFill="1" applyBorder="1" applyAlignment="1">
      <alignment horizontal="right" vertical="center"/>
    </xf>
    <xf numFmtId="186" fontId="49" fillId="0" borderId="6" xfId="1" applyNumberFormat="1" applyFont="1" applyFill="1" applyBorder="1" applyAlignment="1">
      <alignment horizontal="right" vertical="center"/>
    </xf>
    <xf numFmtId="0" fontId="31" fillId="0" borderId="0" xfId="1" applyFont="1" applyFill="1" applyAlignment="1">
      <alignment horizontal="right" vertical="center"/>
    </xf>
    <xf numFmtId="0" fontId="32" fillId="0" borderId="0" xfId="1" applyFont="1" applyFill="1" applyAlignment="1">
      <alignment horizontal="right" vertical="top"/>
    </xf>
    <xf numFmtId="186" fontId="49" fillId="0" borderId="14" xfId="1" applyNumberFormat="1" applyFont="1" applyFill="1" applyBorder="1" applyAlignment="1">
      <alignment horizontal="center" vertical="center"/>
    </xf>
    <xf numFmtId="186" fontId="49" fillId="0" borderId="30" xfId="1" applyNumberFormat="1" applyFont="1" applyFill="1" applyBorder="1" applyAlignment="1">
      <alignment horizontal="center" vertical="center"/>
    </xf>
    <xf numFmtId="2" fontId="1" fillId="0" borderId="30" xfId="1" applyNumberFormat="1" applyFont="1" applyFill="1" applyBorder="1" applyAlignment="1">
      <alignment vertical="center"/>
    </xf>
    <xf numFmtId="2" fontId="1" fillId="0" borderId="30" xfId="1" applyNumberFormat="1" applyFont="1" applyFill="1" applyBorder="1" applyAlignment="1">
      <alignment horizontal="right" vertical="center"/>
    </xf>
    <xf numFmtId="186" fontId="49" fillId="0" borderId="24" xfId="1" applyNumberFormat="1" applyFont="1" applyFill="1" applyBorder="1" applyAlignment="1">
      <alignment horizontal="center" vertical="center"/>
    </xf>
    <xf numFmtId="4" fontId="1" fillId="0" borderId="24" xfId="1" applyNumberFormat="1" applyFont="1" applyFill="1" applyBorder="1" applyAlignment="1">
      <alignment vertical="center"/>
    </xf>
    <xf numFmtId="2" fontId="1" fillId="0" borderId="24" xfId="1" applyNumberFormat="1" applyFont="1" applyFill="1" applyBorder="1" applyAlignment="1">
      <alignment vertical="center"/>
    </xf>
    <xf numFmtId="2" fontId="1" fillId="0" borderId="6" xfId="1" applyNumberFormat="1" applyFont="1" applyFill="1" applyBorder="1" applyAlignment="1">
      <alignment vertical="center"/>
    </xf>
    <xf numFmtId="2" fontId="1" fillId="0" borderId="34" xfId="1" applyNumberFormat="1" applyFont="1" applyFill="1" applyBorder="1" applyAlignment="1">
      <alignment horizontal="right" vertical="center"/>
    </xf>
    <xf numFmtId="2" fontId="1" fillId="0" borderId="0" xfId="1" applyNumberFormat="1" applyFont="1" applyFill="1" applyBorder="1" applyAlignment="1">
      <alignment horizontal="right" vertical="center"/>
    </xf>
    <xf numFmtId="2" fontId="56" fillId="0" borderId="0" xfId="1" applyNumberFormat="1" applyFont="1" applyFill="1" applyBorder="1" applyAlignment="1">
      <alignment horizontal="right" vertical="center"/>
    </xf>
    <xf numFmtId="0" fontId="1" fillId="0" borderId="0" xfId="1" applyFont="1" applyFill="1">
      <alignment vertical="center"/>
    </xf>
    <xf numFmtId="0" fontId="56" fillId="0" borderId="0" xfId="1" applyFont="1">
      <alignment vertical="center"/>
    </xf>
    <xf numFmtId="0" fontId="1" fillId="0" borderId="0" xfId="1" applyFont="1">
      <alignment vertical="center"/>
    </xf>
    <xf numFmtId="0" fontId="48" fillId="0" borderId="0" xfId="1" applyFont="1" applyFill="1" applyAlignment="1" applyProtection="1">
      <alignment vertical="center"/>
    </xf>
    <xf numFmtId="191" fontId="33" fillId="0" borderId="0" xfId="1" applyNumberFormat="1" applyFont="1" applyAlignment="1" applyProtection="1">
      <alignment vertical="top"/>
    </xf>
    <xf numFmtId="0" fontId="2" fillId="0" borderId="0" xfId="1" applyFont="1" applyFill="1" applyAlignment="1">
      <alignment vertical="center"/>
    </xf>
    <xf numFmtId="0" fontId="1" fillId="0" borderId="14" xfId="1" applyFont="1" applyFill="1" applyBorder="1" applyAlignment="1">
      <alignment vertical="center"/>
    </xf>
    <xf numFmtId="0" fontId="1" fillId="0" borderId="35" xfId="1" applyFont="1" applyFill="1" applyBorder="1" applyAlignment="1" applyProtection="1">
      <alignment vertical="center"/>
    </xf>
    <xf numFmtId="0" fontId="1" fillId="0" borderId="24" xfId="1" applyFont="1" applyFill="1" applyBorder="1" applyAlignment="1">
      <alignment vertical="center"/>
    </xf>
    <xf numFmtId="0" fontId="1" fillId="0" borderId="6" xfId="1" applyFont="1" applyFill="1" applyBorder="1" applyAlignment="1" applyProtection="1">
      <alignment vertical="center"/>
    </xf>
    <xf numFmtId="0" fontId="1" fillId="0" borderId="34" xfId="1" applyFont="1" applyFill="1" applyBorder="1" applyAlignment="1">
      <alignment vertical="center"/>
    </xf>
    <xf numFmtId="0" fontId="56" fillId="0" borderId="0" xfId="1" applyFont="1" applyFill="1" applyBorder="1" applyAlignment="1" applyProtection="1">
      <alignment vertical="center"/>
    </xf>
    <xf numFmtId="0" fontId="1" fillId="3" borderId="0" xfId="1" applyFont="1" applyFill="1">
      <alignment vertical="center"/>
    </xf>
    <xf numFmtId="186" fontId="2" fillId="2" borderId="8" xfId="1" applyNumberFormat="1" applyFont="1" applyFill="1" applyBorder="1" applyAlignment="1">
      <alignment vertical="center"/>
    </xf>
    <xf numFmtId="186" fontId="52" fillId="2" borderId="8" xfId="1" applyNumberFormat="1" applyFont="1" applyFill="1" applyBorder="1" applyAlignment="1">
      <alignment vertical="center"/>
    </xf>
    <xf numFmtId="186" fontId="1" fillId="0" borderId="14" xfId="1" applyNumberFormat="1" applyFont="1" applyFill="1" applyBorder="1" applyAlignment="1">
      <alignment horizontal="right" vertical="center"/>
    </xf>
    <xf numFmtId="186" fontId="49" fillId="0" borderId="14" xfId="1" applyNumberFormat="1" applyFont="1" applyFill="1" applyBorder="1" applyAlignment="1">
      <alignment horizontal="right" vertical="center"/>
    </xf>
    <xf numFmtId="186" fontId="1" fillId="0" borderId="35" xfId="1" applyNumberFormat="1" applyFont="1" applyFill="1" applyBorder="1" applyAlignment="1">
      <alignment horizontal="right" vertical="center"/>
    </xf>
    <xf numFmtId="186" fontId="49" fillId="0" borderId="35" xfId="1" applyNumberFormat="1" applyFont="1" applyFill="1" applyBorder="1" applyAlignment="1">
      <alignment horizontal="right" vertical="center"/>
    </xf>
    <xf numFmtId="186" fontId="49" fillId="0" borderId="24" xfId="1" applyNumberFormat="1" applyFont="1" applyFill="1" applyBorder="1" applyAlignment="1">
      <alignment horizontal="right" vertical="center"/>
    </xf>
    <xf numFmtId="186" fontId="49" fillId="0" borderId="6" xfId="1" applyNumberFormat="1" applyFont="1" applyFill="1" applyBorder="1" applyAlignment="1">
      <alignment horizontal="center" vertical="center"/>
    </xf>
    <xf numFmtId="185" fontId="49" fillId="0" borderId="6" xfId="1" applyNumberFormat="1" applyFont="1" applyFill="1" applyBorder="1" applyAlignment="1">
      <alignment horizontal="center" vertical="center"/>
    </xf>
    <xf numFmtId="186" fontId="49" fillId="0" borderId="14" xfId="1" applyNumberFormat="1" applyFont="1" applyFill="1" applyBorder="1" applyAlignment="1">
      <alignment vertical="center"/>
    </xf>
    <xf numFmtId="186" fontId="49" fillId="0" borderId="30" xfId="1" applyNumberFormat="1" applyFont="1" applyFill="1" applyBorder="1" applyAlignment="1">
      <alignment vertical="center"/>
    </xf>
    <xf numFmtId="186" fontId="49" fillId="0" borderId="24" xfId="1" applyNumberFormat="1" applyFont="1" applyFill="1" applyBorder="1" applyAlignment="1">
      <alignment vertical="center"/>
    </xf>
    <xf numFmtId="185" fontId="49" fillId="0" borderId="34" xfId="1" applyNumberFormat="1" applyFont="1" applyFill="1" applyBorder="1" applyAlignment="1">
      <alignment horizontal="center" vertical="center"/>
    </xf>
    <xf numFmtId="2" fontId="1" fillId="0" borderId="0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9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62" fillId="0" borderId="0" xfId="1" applyFont="1" applyAlignment="1">
      <alignment vertical="center"/>
    </xf>
    <xf numFmtId="0" fontId="41" fillId="0" borderId="0" xfId="1" applyFont="1" applyAlignment="1">
      <alignment vertical="center"/>
    </xf>
    <xf numFmtId="0" fontId="43" fillId="0" borderId="0" xfId="1" applyFont="1" applyAlignment="1">
      <alignment horizontal="left" vertical="center"/>
    </xf>
    <xf numFmtId="0" fontId="40" fillId="0" borderId="0" xfId="1" applyFont="1" applyAlignment="1">
      <alignment horizontal="left"/>
    </xf>
    <xf numFmtId="0" fontId="40" fillId="0" borderId="0" xfId="1" applyFont="1" applyAlignment="1">
      <alignment horizontal="left" vertical="center"/>
    </xf>
    <xf numFmtId="0" fontId="42" fillId="0" borderId="0" xfId="1" applyFont="1" applyAlignment="1">
      <alignment vertical="center"/>
    </xf>
    <xf numFmtId="0" fontId="42" fillId="0" borderId="0" xfId="1" applyFont="1" applyAlignment="1">
      <alignment vertical="top"/>
    </xf>
    <xf numFmtId="0" fontId="42" fillId="0" borderId="0" xfId="1" applyFont="1" applyFill="1" applyBorder="1" applyAlignment="1">
      <alignment vertical="center"/>
    </xf>
    <xf numFmtId="0" fontId="41" fillId="0" borderId="0" xfId="1" applyFont="1" applyFill="1" applyBorder="1" applyAlignment="1">
      <alignment vertical="center"/>
    </xf>
    <xf numFmtId="0" fontId="43" fillId="0" borderId="0" xfId="1" applyFont="1" applyBorder="1" applyAlignment="1">
      <alignment vertical="center" wrapText="1"/>
    </xf>
    <xf numFmtId="0" fontId="43" fillId="0" borderId="0" xfId="1" applyFont="1" applyFill="1" applyBorder="1" applyAlignment="1">
      <alignment vertical="center" wrapText="1"/>
    </xf>
    <xf numFmtId="0" fontId="41" fillId="0" borderId="0" xfId="1" applyFont="1" applyBorder="1" applyAlignment="1">
      <alignment horizontal="center" vertical="center" wrapText="1"/>
    </xf>
    <xf numFmtId="0" fontId="41" fillId="0" borderId="0" xfId="1" applyFont="1" applyFill="1" applyBorder="1" applyAlignment="1">
      <alignment horizontal="center" vertical="center" wrapText="1"/>
    </xf>
    <xf numFmtId="0" fontId="63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center" vertical="center" wrapText="1"/>
    </xf>
    <xf numFmtId="0" fontId="44" fillId="0" borderId="0" xfId="1" applyFont="1" applyAlignment="1">
      <alignment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justify"/>
    </xf>
    <xf numFmtId="0" fontId="1" fillId="3" borderId="1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wrapText="1"/>
    </xf>
    <xf numFmtId="180" fontId="30" fillId="17" borderId="2" xfId="30" applyNumberFormat="1" applyFont="1" applyFill="1" applyBorder="1" applyAlignment="1">
      <alignment vertical="center"/>
    </xf>
    <xf numFmtId="0" fontId="30" fillId="17" borderId="3" xfId="0" applyFont="1" applyFill="1" applyBorder="1" applyAlignment="1">
      <alignment wrapText="1"/>
    </xf>
    <xf numFmtId="180" fontId="30" fillId="17" borderId="3" xfId="30" applyNumberFormat="1" applyFont="1" applyFill="1" applyBorder="1" applyAlignment="1">
      <alignment vertical="center"/>
    </xf>
    <xf numFmtId="0" fontId="30" fillId="17" borderId="9" xfId="0" applyFont="1" applyFill="1" applyBorder="1" applyAlignment="1">
      <alignment wrapText="1"/>
    </xf>
    <xf numFmtId="180" fontId="30" fillId="17" borderId="9" xfId="30" applyNumberFormat="1" applyFont="1" applyFill="1" applyBorder="1" applyAlignment="1">
      <alignment vertical="center"/>
    </xf>
    <xf numFmtId="0" fontId="30" fillId="3" borderId="14" xfId="0" applyFont="1" applyFill="1" applyBorder="1" applyAlignment="1">
      <alignment horizontal="center" wrapText="1"/>
    </xf>
    <xf numFmtId="180" fontId="30" fillId="3" borderId="14" xfId="30" applyNumberFormat="1" applyFont="1" applyFill="1" applyBorder="1" applyAlignment="1">
      <alignment horizontal="center" vertical="center"/>
    </xf>
    <xf numFmtId="0" fontId="30" fillId="3" borderId="34" xfId="0" applyFont="1" applyFill="1" applyBorder="1" applyAlignment="1">
      <alignment horizontal="center" wrapText="1"/>
    </xf>
    <xf numFmtId="180" fontId="30" fillId="3" borderId="34" xfId="3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1" fillId="0" borderId="0" xfId="1" applyFont="1" applyFill="1" applyBorder="1" applyAlignment="1">
      <alignment horizontal="left" vertical="center"/>
    </xf>
    <xf numFmtId="49" fontId="41" fillId="0" borderId="0" xfId="1" applyNumberFormat="1" applyFont="1" applyFill="1" applyBorder="1" applyAlignment="1">
      <alignment horizontal="center" vertical="center"/>
    </xf>
    <xf numFmtId="0" fontId="41" fillId="0" borderId="0" xfId="1" applyFont="1" applyBorder="1" applyAlignment="1">
      <alignment horizontal="left" vertical="center"/>
    </xf>
    <xf numFmtId="0" fontId="43" fillId="0" borderId="0" xfId="1" applyFont="1" applyBorder="1" applyAlignment="1">
      <alignment horizontal="left" vertical="center"/>
    </xf>
    <xf numFmtId="0" fontId="45" fillId="0" borderId="0" xfId="1" applyFont="1" applyAlignment="1">
      <alignment vertical="center"/>
    </xf>
    <xf numFmtId="186" fontId="30" fillId="3" borderId="14" xfId="30" applyNumberFormat="1" applyFont="1" applyFill="1" applyBorder="1" applyAlignment="1">
      <alignment horizontal="center" vertical="center"/>
    </xf>
    <xf numFmtId="186" fontId="30" fillId="3" borderId="34" xfId="30" applyNumberFormat="1" applyFont="1" applyFill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41" fillId="0" borderId="0" xfId="1" applyFont="1" applyBorder="1" applyAlignment="1">
      <alignment vertical="center"/>
    </xf>
    <xf numFmtId="0" fontId="18" fillId="0" borderId="0" xfId="1" applyFont="1" applyAlignment="1">
      <alignment horizontal="left" vertical="center"/>
    </xf>
    <xf numFmtId="180" fontId="30" fillId="17" borderId="3" xfId="30" applyNumberFormat="1" applyFont="1" applyFill="1" applyBorder="1" applyAlignment="1">
      <alignment horizontal="right" vertical="center"/>
    </xf>
    <xf numFmtId="0" fontId="43" fillId="0" borderId="0" xfId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190" fontId="30" fillId="17" borderId="2" xfId="0" applyNumberFormat="1" applyFont="1" applyFill="1" applyBorder="1"/>
    <xf numFmtId="190" fontId="30" fillId="17" borderId="3" xfId="0" applyNumberFormat="1" applyFont="1" applyFill="1" applyBorder="1"/>
    <xf numFmtId="180" fontId="30" fillId="17" borderId="3" xfId="0" applyNumberFormat="1" applyFont="1" applyFill="1" applyBorder="1"/>
    <xf numFmtId="180" fontId="30" fillId="17" borderId="9" xfId="0" applyNumberFormat="1" applyFont="1" applyFill="1" applyBorder="1"/>
    <xf numFmtId="190" fontId="30" fillId="3" borderId="14" xfId="30" applyNumberFormat="1" applyFont="1" applyFill="1" applyBorder="1" applyAlignment="1">
      <alignment horizontal="center" vertical="center"/>
    </xf>
    <xf numFmtId="190" fontId="30" fillId="3" borderId="34" xfId="30" applyNumberFormat="1" applyFont="1" applyFill="1" applyBorder="1" applyAlignment="1">
      <alignment horizontal="center" vertical="center"/>
    </xf>
    <xf numFmtId="0" fontId="41" fillId="0" borderId="0" xfId="1" applyFont="1" applyAlignment="1">
      <alignment horizontal="left" vertical="center"/>
    </xf>
    <xf numFmtId="0" fontId="43" fillId="0" borderId="0" xfId="1" applyFont="1" applyAlignment="1">
      <alignment vertical="center"/>
    </xf>
    <xf numFmtId="0" fontId="43" fillId="0" borderId="0" xfId="1" applyFont="1" applyAlignment="1">
      <alignment horizontal="center" vertical="center"/>
    </xf>
    <xf numFmtId="0" fontId="41" fillId="0" borderId="0" xfId="1" applyFont="1" applyFill="1" applyAlignment="1">
      <alignment vertical="center"/>
    </xf>
    <xf numFmtId="0" fontId="1" fillId="0" borderId="35" xfId="0" applyFont="1" applyFill="1" applyBorder="1" applyAlignment="1" quotePrefix="1">
      <alignment horizontal="left" vertical="center"/>
    </xf>
    <xf numFmtId="0" fontId="1" fillId="0" borderId="10" xfId="0" applyFont="1" applyFill="1" applyBorder="1" applyAlignment="1" quotePrefix="1">
      <alignment horizontal="left" vertical="center"/>
    </xf>
    <xf numFmtId="0" fontId="1" fillId="0" borderId="5" xfId="0" applyFont="1" applyFill="1" applyBorder="1" applyAlignment="1" quotePrefix="1">
      <alignment horizontal="left" vertical="center"/>
    </xf>
    <xf numFmtId="0" fontId="2" fillId="3" borderId="1" xfId="0" applyFont="1" applyFill="1" applyBorder="1" applyAlignment="1" quotePrefix="1">
      <alignment horizontal="left" vertical="center"/>
    </xf>
    <xf numFmtId="0" fontId="2" fillId="3" borderId="4" xfId="0" applyFont="1" applyFill="1" applyBorder="1" applyAlignment="1" quotePrefix="1">
      <alignment vertical="center"/>
    </xf>
    <xf numFmtId="0" fontId="1" fillId="0" borderId="0" xfId="44" applyFont="1" applyFill="1" applyBorder="1" applyAlignment="1" applyProtection="1" quotePrefix="1">
      <alignment horizontal="left" vertical="center"/>
    </xf>
    <xf numFmtId="0" fontId="6" fillId="0" borderId="0" xfId="0" applyFont="1" applyFill="1" applyBorder="1" applyAlignment="1" applyProtection="1" quotePrefix="1">
      <alignment vertical="center"/>
    </xf>
  </cellXfs>
  <cellStyles count="62">
    <cellStyle name="Normal" xfId="0" builtinId="0"/>
    <cellStyle name="Normal_KP Dalam Angka 2008" xfId="1"/>
    <cellStyle name="Normal 3_Data KP3K-Kirim ke Pusdatin" xfId="2"/>
    <cellStyle name="Normal 2 2" xfId="3"/>
    <cellStyle name="Normal 2" xfId="4"/>
    <cellStyle name="Comma 2" xfId="5"/>
    <cellStyle name="Comma [0] 3 2" xfId="6"/>
    <cellStyle name="Comma [0] 2" xfId="7"/>
    <cellStyle name="60% - Accent6" xfId="8" builtinId="52"/>
    <cellStyle name="40% - Accent6" xfId="9" builtinId="51"/>
    <cellStyle name="60% - Accent5" xfId="10" builtinId="48"/>
    <cellStyle name="Normal_DRAFT STAT SERIES BUD 98-07" xfId="11"/>
    <cellStyle name="Accent6" xfId="12" builtinId="49"/>
    <cellStyle name="40% - Accent5" xfId="13" builtinId="47"/>
    <cellStyle name="20% - Accent5" xfId="14" builtinId="46"/>
    <cellStyle name="60% - Accent4" xfId="15" builtinId="44"/>
    <cellStyle name="Accent5" xfId="16" builtinId="45"/>
    <cellStyle name="40% - Accent4" xfId="17" builtinId="43"/>
    <cellStyle name="Accent4" xfId="18" builtinId="41"/>
    <cellStyle name="Linked Cell" xfId="19" builtinId="24"/>
    <cellStyle name="40% - Accent3" xfId="20" builtinId="39"/>
    <cellStyle name="Normal_2 Potensi Perikanan" xfId="21"/>
    <cellStyle name="60% - Accent2" xfId="22" builtinId="36"/>
    <cellStyle name="Accent3" xfId="23" builtinId="37"/>
    <cellStyle name="40% - Accent2" xfId="24" builtinId="35"/>
    <cellStyle name="20% - Accent2" xfId="25" builtinId="34"/>
    <cellStyle name="Accent2" xfId="26" builtinId="33"/>
    <cellStyle name="40% - Accent1" xfId="27" builtinId="31"/>
    <cellStyle name="Normal 3 2" xfId="28"/>
    <cellStyle name="Accent1" xfId="29" builtinId="29"/>
    <cellStyle name="Comma[0]" xfId="30" builtinId="6"/>
    <cellStyle name="Neutral" xfId="31" builtinId="28"/>
    <cellStyle name="60% - Accent1" xfId="32" builtinId="32"/>
    <cellStyle name="Bad" xfId="33" builtinId="27"/>
    <cellStyle name="20% - Accent4" xfId="34" builtinId="42"/>
    <cellStyle name="Total" xfId="35" builtinId="25"/>
    <cellStyle name="Output" xfId="36" builtinId="21"/>
    <cellStyle name="Currency" xfId="37" builtinId="4"/>
    <cellStyle name="20% - Accent3" xfId="38" builtinId="38"/>
    <cellStyle name="Note" xfId="39" builtinId="10"/>
    <cellStyle name="Comma [0] 4" xfId="40"/>
    <cellStyle name="Input" xfId="41" builtinId="20"/>
    <cellStyle name="Heading 4" xfId="42" builtinId="19"/>
    <cellStyle name="Calculation" xfId="43" builtinId="22"/>
    <cellStyle name="Normal_KUB Tangkap 07" xfId="44"/>
    <cellStyle name="Good" xfId="45" builtinId="26"/>
    <cellStyle name="Heading 3" xfId="46" builtinId="18"/>
    <cellStyle name="CExplanatory Text" xfId="47" builtinId="53"/>
    <cellStyle name="60% - Accent3" xfId="48" builtinId="40"/>
    <cellStyle name="Currency[0]" xfId="49" builtinId="7"/>
    <cellStyle name="Heading 1" xfId="50" builtinId="16"/>
    <cellStyle name="20% - Accent6" xfId="51" builtinId="50"/>
    <cellStyle name="Title" xfId="52" builtinId="15"/>
    <cellStyle name="Warning Text" xfId="53" builtinId="11"/>
    <cellStyle name="Normal 3" xfId="54"/>
    <cellStyle name="20% - Accent1" xfId="55" builtinId="30"/>
    <cellStyle name="Hyperlink" xfId="56" builtinId="8"/>
    <cellStyle name="Followed Hyperlink" xfId="57" builtinId="9"/>
    <cellStyle name="Heading 2" xfId="58" builtinId="17"/>
    <cellStyle name="Comma" xfId="59" builtinId="3"/>
    <cellStyle name="Check Cell" xfId="60" builtinId="23"/>
    <cellStyle name="Percent" xfId="61" builtinId="5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2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18"/>
    </mc:Fallback>
  </mc:AlternateContent>
  <c:chart>
    <c:title>
      <c:tx>
        <c:rich>
          <a:bodyPr vertOverflow="ellipsis" anchor="ctr" anchorCtr="1"/>
          <a:lstStyle/>
          <a:p>
            <a:pPr algn="ctr">
              <a:defRPr lang="id-ID"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Perkembangan Komoditas Utama Perikanan Tangkap Tahun 2009 - 2014*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2981318329445"/>
          <c:y val="0.231173874202058"/>
          <c:w val="0.887779379622006"/>
          <c:h val="0.669155580588294"/>
        </c:manualLayout>
      </c:layout>
      <c:lineChart>
        <c:grouping val="standard"/>
        <c:varyColors val="0"/>
        <c:ser>
          <c:idx val="0"/>
          <c:order val="0"/>
          <c:tx>
            <c:strRef>
              <c:f>'9A'!$B$27</c:f>
              <c:strCache>
                <c:ptCount val="1"/>
                <c:pt idx="0">
                  <c:v>Tuna</c:v>
                </c:pt>
              </c:strCache>
            </c:strRef>
          </c:tx>
          <c:spPr>
            <a:noFill/>
            <a:ln w="4762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0.034995615903551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380408882637274"/>
                  <c:y val="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71183997186772"/>
                  <c:y val="0.0489938622649714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14122664791181"/>
                  <c:y val="-0.052493423855327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33143108923044"/>
                  <c:y val="-0.0314960543131958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951022206593175"/>
                  <c:y val="-0.034995615903551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lang="id-ID"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'9A'!$C$26:$H$26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 *)</c:v>
                </c:pt>
              </c:strCache>
            </c:strRef>
          </c:cat>
          <c:val>
            <c:numRef>
              <c:f>'9A'!$C$27:$H$27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163965</c:v>
                </c:pt>
                <c:pt idx="1" c:formatCode="_(* #,##0_);_(* \(#,##0\);_(* &quot;-&quot;??_);_(@_)">
                  <c:v>166208</c:v>
                </c:pt>
                <c:pt idx="2" c:formatCode="_(* #,##0_);_(* \(#,##0\);_(* &quot;-&quot;??_);_(@_)">
                  <c:v>241364</c:v>
                </c:pt>
                <c:pt idx="3" c:formatCode="_(* #,##0_);_(* \(#,##0\);_(* &quot;-&quot;??_);_(@_)">
                  <c:v>275778</c:v>
                </c:pt>
                <c:pt idx="4" c:formatCode="_(* #,##0_);_(* \(#,##0\);_(* &quot;-&quot;??_);_(@_)">
                  <c:v>305435</c:v>
                </c:pt>
                <c:pt idx="5" c:formatCode="_(* #,##0_);_(* \(#,##0\);_(* &quot;-&quot;??_);_(@_)">
                  <c:v>280960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'9A'!$B$28</c:f>
              <c:strCache>
                <c:ptCount val="1"/>
                <c:pt idx="0">
                  <c:v>Cakalang</c:v>
                </c:pt>
              </c:strCache>
            </c:strRef>
          </c:tx>
          <c:spPr>
            <a:noFill/>
            <a:ln w="47625">
              <a:solidFill>
                <a:schemeClr val="accent2"/>
              </a:solidFill>
            </a:ln>
            <a:effectLst/>
          </c:spPr>
          <c:marker>
            <c:symbol val="square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chemeClr val="accent2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0.0244969311324857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14122664791181"/>
                  <c:y val="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90204441318636"/>
                  <c:y val="0.0174978079517755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570613323955905"/>
                  <c:y val="0.031496054313195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90204441318636"/>
                  <c:y val="-0.034995615903551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76081776527454"/>
                  <c:y val="0.0279964927228408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lang="id-ID"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'9A'!$C$26:$H$26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 *)</c:v>
                </c:pt>
              </c:strCache>
            </c:strRef>
          </c:cat>
          <c:val>
            <c:numRef>
              <c:f>'9A'!$C$28:$H$28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355624</c:v>
                </c:pt>
                <c:pt idx="1" c:formatCode="_(* #,##0_);_(* \(#,##0\);_(* &quot;-&quot;??_);_(@_)">
                  <c:v>348897</c:v>
                </c:pt>
                <c:pt idx="2" c:formatCode="_(* #,##0_);_(* \(#,##0\);_(* &quot;-&quot;??_);_(@_)">
                  <c:v>372211</c:v>
                </c:pt>
                <c:pt idx="3" c:formatCode="_(* #,##0_);_(* \(#,##0\);_(* &quot;-&quot;??_);_(@_)">
                  <c:v>429024</c:v>
                </c:pt>
                <c:pt idx="4" c:formatCode="_(* #,##0_);_(* \(#,##0\);_(* &quot;-&quot;??_);_(@_)">
                  <c:v>481014</c:v>
                </c:pt>
                <c:pt idx="5" c:formatCode="_(* #,##0_);_(* \(#,##0\);_(* &quot;-&quot;??_);_(@_)">
                  <c:v>433820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'9A'!$B$29</c:f>
              <c:strCache>
                <c:ptCount val="1"/>
                <c:pt idx="0">
                  <c:v>Tongkol</c:v>
                </c:pt>
              </c:strCache>
            </c:strRef>
          </c:tx>
          <c:spPr>
            <a:noFill/>
            <a:ln w="47625">
              <a:solidFill>
                <a:schemeClr val="accent3"/>
              </a:solidFill>
            </a:ln>
            <a:effectLst/>
          </c:spPr>
          <c:marker>
            <c:symbol val="triangle"/>
            <c:size val="7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chemeClr val="accent3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marker>
          <c:dLbls>
            <c:dLbl>
              <c:idx val="0"/>
              <c:layout>
                <c:manualLayout>
                  <c:x val="-0.00570613323955905"/>
                  <c:y val="-0.031496054313195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52163553054908"/>
                  <c:y val="-0.0384951774939063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47265773714225"/>
                  <c:y val="-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14122664791181"/>
                  <c:y val="-0.052493423855327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570613323955905"/>
                  <c:y val="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76081776527454"/>
                  <c:y val="-0.0384951774939063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lang="id-ID"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'9A'!$C$26:$H$26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 *)</c:v>
                </c:pt>
              </c:strCache>
            </c:strRef>
          </c:cat>
          <c:val>
            <c:numRef>
              <c:f>'9A'!$C$29:$H$29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423847</c:v>
                </c:pt>
                <c:pt idx="1" c:formatCode="_(* #,##0_);_(* \(#,##0\);_(* &quot;-&quot;??_);_(@_)">
                  <c:v>390595</c:v>
                </c:pt>
                <c:pt idx="2" c:formatCode="_(* #,##0_);_(* \(#,##0\);_(* &quot;-&quot;??_);_(@_)">
                  <c:v>415331</c:v>
                </c:pt>
                <c:pt idx="3" c:formatCode="_(* #,##0_);_(* \(#,##0\);_(* &quot;-&quot;??_);_(@_)">
                  <c:v>432138</c:v>
                </c:pt>
                <c:pt idx="4" c:formatCode="_(* #,##0_);_(* \(#,##0\);_(* &quot;-&quot;??_);_(@_)">
                  <c:v>451048</c:v>
                </c:pt>
                <c:pt idx="5" c:formatCode="_(* #,##0_);_(* \(#,##0\);_(* &quot;-&quot;??_);_(@_)">
                  <c:v>448890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'9A'!$B$30</c:f>
              <c:strCache>
                <c:ptCount val="1"/>
                <c:pt idx="0">
                  <c:v>Udang</c:v>
                </c:pt>
              </c:strCache>
            </c:strRef>
          </c:tx>
          <c:spPr>
            <a:noFill/>
            <a:ln w="47625">
              <a:solidFill>
                <a:schemeClr val="accent4"/>
              </a:solidFill>
            </a:ln>
            <a:effectLst/>
          </c:spPr>
          <c:marker>
            <c:symbol val="x"/>
            <c:size val="7"/>
            <c:spPr>
              <a:noFill/>
              <a:ln>
                <a:solidFill>
                  <a:schemeClr val="accent4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0209973695421306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28245329582362"/>
                  <c:y val="-0.031496054313195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33143108923044"/>
                  <c:y val="-0.034995615903550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951022206593175"/>
                  <c:y val="0.0454943006746163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09224885450498"/>
                  <c:y val="0.031496054313195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570613323955905"/>
                  <c:y val="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lang="id-ID"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'9A'!$C$26:$H$26</c:f>
              <c:strCach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 *)</c:v>
                </c:pt>
              </c:strCache>
            </c:strRef>
          </c:cat>
          <c:val>
            <c:numRef>
              <c:f>'9A'!$C$30:$H$30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236870</c:v>
                </c:pt>
                <c:pt idx="1" c:formatCode="_(* #,##0_);_(* \(#,##0\);_(* &quot;-&quot;??_);_(@_)">
                  <c:v>227326</c:v>
                </c:pt>
                <c:pt idx="2" c:formatCode="_(* #,##0_);_(* \(#,##0\);_(* &quot;-&quot;??_);_(@_)">
                  <c:v>260618</c:v>
                </c:pt>
                <c:pt idx="3" c:formatCode="_(* #,##0_);_(* \(#,##0\);_(* &quot;-&quot;??_);_(@_)">
                  <c:v>263032</c:v>
                </c:pt>
                <c:pt idx="4" c:formatCode="_(* #,##0_);_(* \(#,##0\);_(* &quot;-&quot;??_);_(@_)">
                  <c:v>251343</c:v>
                </c:pt>
                <c:pt idx="5" c:formatCode="_(* #,##0_);_(* \(#,##0\);_(* &quot;-&quot;??_);_(@_)">
                  <c:v>279450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69248"/>
        <c:axId val="120883072"/>
      </c:lineChart>
      <c:catAx>
        <c:axId val="1208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id-ID"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0883072"/>
        <c:crosses val="autoZero"/>
        <c:auto val="1"/>
        <c:lblAlgn val="ctr"/>
        <c:lblOffset val="100"/>
        <c:tickMarkSkip val="1"/>
        <c:noMultiLvlLbl val="0"/>
      </c:catAx>
      <c:valAx>
        <c:axId val="120883072"/>
        <c:scaling>
          <c:orientation val="minMax"/>
        </c:scaling>
        <c:delete val="1"/>
        <c:axPos val="l"/>
        <c:numFmt formatCode="_(* #.##0_);_(* \(#.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08692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305228705115"/>
          <c:y val="0.80822374929251"/>
          <c:w val="0.482328210194182"/>
          <c:h val="0.06328226912675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id-ID"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id-ID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18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</a:defRPr>
            </a:pPr>
            <a:r>
              <a:rPr lang="en-US" sz="1200"/>
              <a:t>Perkembangan Komoditas Utama Perikanan Tangkap Tahun 2009 - 2014</a:t>
            </a:r>
          </a:p>
        </c:rich>
      </c:tx>
      <c:layout>
        <c:manualLayout>
          <c:xMode val="edge"/>
          <c:yMode val="edge"/>
          <c:x val="0.20197916205356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17874237621223"/>
          <c:y val="0.10868921853963"/>
          <c:w val="0.963485923332944"/>
          <c:h val="0.722976237165757"/>
        </c:manualLayout>
      </c:layout>
      <c:lineChart>
        <c:grouping val="standard"/>
        <c:varyColors val="0"/>
        <c:ser>
          <c:idx val="0"/>
          <c:order val="0"/>
          <c:tx>
            <c:strRef>
              <c:f>'3.6'!$B$27</c:f>
              <c:strCache>
                <c:ptCount val="1"/>
                <c:pt idx="0">
                  <c:v>Tuna</c:v>
                </c:pt>
              </c:strCache>
            </c:strRef>
          </c:tx>
          <c:spPr>
            <a:noFill/>
            <a:ln w="47625">
              <a:solidFill>
                <a:schemeClr val="accent1"/>
              </a:solidFill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0.034995615903551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380408882637274"/>
                  <c:y val="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71183997186772"/>
                  <c:y val="0.0489938622649714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14122664791181"/>
                  <c:y val="-0.052493423855327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33143108923044"/>
                  <c:y val="-0.0314960543131958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951022206593175"/>
                  <c:y val="-0.034995615903551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numRef>
              <c:f>'3.6'!$C$26:$H$26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'3.6'!$C$27:$H$27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163965</c:v>
                </c:pt>
                <c:pt idx="1" c:formatCode="_(* #,##0_);_(* \(#,##0\);_(* &quot;-&quot;??_);_(@_)">
                  <c:v>166208</c:v>
                </c:pt>
                <c:pt idx="2" c:formatCode="_(* #,##0_);_(* \(#,##0\);_(* &quot;-&quot;??_);_(@_)">
                  <c:v>241364</c:v>
                </c:pt>
                <c:pt idx="3" c:formatCode="_(* #,##0_);_(* \(#,##0\);_(* &quot;-&quot;??_);_(@_)">
                  <c:v>275778</c:v>
                </c:pt>
                <c:pt idx="4" c:formatCode="_(* #,##0_);_(* \(#,##0\);_(* &quot;-&quot;??_);_(@_)">
                  <c:v>305435</c:v>
                </c:pt>
                <c:pt idx="5" c:formatCode="_(* #,##0_);_(* \(#,##0\);_(* &quot;-&quot;??_);_(@_)">
                  <c:v>313873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'3.6'!$B$28</c:f>
              <c:strCache>
                <c:ptCount val="1"/>
                <c:pt idx="0">
                  <c:v>Cakalang</c:v>
                </c:pt>
              </c:strCache>
            </c:strRef>
          </c:tx>
          <c:spPr>
            <a:noFill/>
            <a:ln w="47625">
              <a:solidFill>
                <a:schemeClr val="accent2"/>
              </a:solidFill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0.0244969311324857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14122664791181"/>
                  <c:y val="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90204441318636"/>
                  <c:y val="0.0174978079517755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570613323955905"/>
                  <c:y val="0.031496054313195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90204441318636"/>
                  <c:y val="-0.034995615903551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964691185325727"/>
                  <c:y val="0.00724409152891064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numRef>
              <c:f>'3.6'!$C$26:$H$26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'3.6'!$C$28:$H$28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355624</c:v>
                </c:pt>
                <c:pt idx="1" c:formatCode="_(* #,##0_);_(* \(#,##0\);_(* &quot;-&quot;??_);_(@_)">
                  <c:v>348897</c:v>
                </c:pt>
                <c:pt idx="2" c:formatCode="_(* #,##0_);_(* \(#,##0\);_(* &quot;-&quot;??_);_(@_)">
                  <c:v>372211</c:v>
                </c:pt>
                <c:pt idx="3" c:formatCode="_(* #,##0_);_(* \(#,##0\);_(* &quot;-&quot;??_);_(@_)">
                  <c:v>429024</c:v>
                </c:pt>
                <c:pt idx="4" c:formatCode="_(* #,##0_);_(* \(#,##0\);_(* &quot;-&quot;??_);_(@_)">
                  <c:v>481014</c:v>
                </c:pt>
                <c:pt idx="5" c:formatCode="_(* #,##0_);_(* \(#,##0\);_(* &quot;-&quot;??_);_(@_)">
                  <c:v>496682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'3.6'!$B$29</c:f>
              <c:strCache>
                <c:ptCount val="1"/>
                <c:pt idx="0">
                  <c:v>Tongkol</c:v>
                </c:pt>
              </c:strCache>
            </c:strRef>
          </c:tx>
          <c:spPr>
            <a:noFill/>
            <a:ln w="47625">
              <a:solidFill>
                <a:schemeClr val="accent3"/>
              </a:solidFill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0570613323955905"/>
                  <c:y val="-0.031496054313195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52163553054908"/>
                  <c:y val="-0.0384951774939063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47265773714225"/>
                  <c:y val="-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14122664791181"/>
                  <c:y val="-0.052493423855327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570613323955905"/>
                  <c:y val="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1736102646612"/>
                  <c:y val="0.0393258313975121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numRef>
              <c:f>'3.6'!$C$26:$H$26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'3.6'!$C$29:$H$29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423847</c:v>
                </c:pt>
                <c:pt idx="1" c:formatCode="_(* #,##0_);_(* \(#,##0\);_(* &quot;-&quot;??_);_(@_)">
                  <c:v>390595</c:v>
                </c:pt>
                <c:pt idx="2" c:formatCode="_(* #,##0_);_(* \(#,##0\);_(* &quot;-&quot;??_);_(@_)">
                  <c:v>415331</c:v>
                </c:pt>
                <c:pt idx="3" c:formatCode="_(* #,##0_);_(* \(#,##0\);_(* &quot;-&quot;??_);_(@_)">
                  <c:v>432138</c:v>
                </c:pt>
                <c:pt idx="4" c:formatCode="_(* #,##0_);_(* \(#,##0\);_(* &quot;-&quot;??_);_(@_)">
                  <c:v>451048</c:v>
                </c:pt>
                <c:pt idx="5" c:formatCode="_(* #,##0_);_(* \(#,##0\);_(* &quot;-&quot;??_);_(@_)">
                  <c:v>515571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'3.6'!$B$30</c:f>
              <c:strCache>
                <c:ptCount val="1"/>
                <c:pt idx="0">
                  <c:v>Udang</c:v>
                </c:pt>
              </c:strCache>
            </c:strRef>
          </c:tx>
          <c:spPr>
            <a:noFill/>
            <a:ln w="47625">
              <a:solidFill>
                <a:schemeClr val="accent4"/>
              </a:solidFill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0.0209973695421306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28245329582362"/>
                  <c:y val="-0.031496054313195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33143108923044"/>
                  <c:y val="-0.034995615903550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951022206593175"/>
                  <c:y val="0.0454943006746163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09224885450498"/>
                  <c:y val="0.0314960543131959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570613323955905"/>
                  <c:y val="0.0419947390842612"/>
                </c:manualLayout>
              </c:layout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numRef>
              <c:f>'3.6'!$C$26:$H$26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'3.6'!$C$30:$H$30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236870</c:v>
                </c:pt>
                <c:pt idx="1" c:formatCode="_(* #,##0_);_(* \(#,##0\);_(* &quot;-&quot;??_);_(@_)">
                  <c:v>227326</c:v>
                </c:pt>
                <c:pt idx="2" c:formatCode="_(* #,##0_);_(* \(#,##0\);_(* &quot;-&quot;??_);_(@_)">
                  <c:v>260618</c:v>
                </c:pt>
                <c:pt idx="3" c:formatCode="_(* #,##0_);_(* \(#,##0\);_(* &quot;-&quot;??_);_(@_)">
                  <c:v>263032</c:v>
                </c:pt>
                <c:pt idx="4" c:formatCode="_(* #,##0_);_(* \(#,##0\);_(* &quot;-&quot;??_);_(@_)">
                  <c:v>251343</c:v>
                </c:pt>
                <c:pt idx="5" c:formatCode="_(* #,##0_);_(* \(#,##0\);_(* &quot;-&quot;??_);_(@_)">
                  <c:v>273133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1799552"/>
        <c:axId val="91801088"/>
      </c:lineChart>
      <c:catAx>
        <c:axId val="917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</a:defRPr>
            </a:pPr>
          </a:p>
        </c:txPr>
        <c:crossAx val="91801088"/>
        <c:crosses val="autoZero"/>
        <c:auto val="1"/>
        <c:lblAlgn val="ctr"/>
        <c:lblOffset val="100"/>
        <c:tickMarkSkip val="1"/>
        <c:noMultiLvlLbl val="0"/>
      </c:catAx>
      <c:valAx>
        <c:axId val="91801088"/>
        <c:scaling>
          <c:orientation val="minMax"/>
        </c:scaling>
        <c:delete val="1"/>
        <c:axPos val="l"/>
        <c:numFmt formatCode="_(* #.##0_);_(* \(#.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</a:defRPr>
            </a:pPr>
          </a:p>
        </c:txPr>
        <c:crossAx val="917995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025310812526"/>
          <c:y val="0.0990998347428799"/>
          <c:w val="0.394393771644689"/>
          <c:h val="0.086926800816564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id-ID">
          <a:latin typeface="+mj-lt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Tuna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strRef>
              <c:f>Sheet1!$C$61:$H$61</c:f>
              <c:strCache>
                <c:ptCount val="6"/>
                <c:pt idx="0" c:formatCode="0">
                  <c:v>2011</c:v>
                </c:pt>
                <c:pt idx="1" c:formatCode="0">
                  <c:v>2012</c:v>
                </c:pt>
                <c:pt idx="2" c:formatCode="0">
                  <c:v>2013</c:v>
                </c:pt>
                <c:pt idx="3" c:formatCode="0">
                  <c:v>2014</c:v>
                </c:pt>
                <c:pt idx="4" c:formatCode="0">
                  <c:v>2015</c:v>
                </c:pt>
                <c:pt idx="5" c:formatCode="0">
                  <c:v>2016*</c:v>
                </c:pt>
              </c:strCache>
            </c:strRef>
          </c:cat>
          <c:val>
            <c:numRef>
              <c:f>Sheet1!$C$62:$H$62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241364</c:v>
                </c:pt>
                <c:pt idx="1" c:formatCode="_(* #,##0_);_(* \(#,##0\);_(* &quot;-&quot;??_);_(@_)">
                  <c:v>275778.791</c:v>
                </c:pt>
                <c:pt idx="2" c:formatCode="_(* #,##0_);_(* \(#,##0\);_(* &quot;-&quot;??_);_(@_)">
                  <c:v>305435</c:v>
                </c:pt>
                <c:pt idx="3" c:formatCode="_(* #,##0_);_(* \(#,##0\);_(* &quot;-&quot;??_);_(@_)">
                  <c:v>313873</c:v>
                </c:pt>
                <c:pt idx="4" c:formatCode="_(* #,##0_);_(* \(#,##0\);_(* &quot;-&quot;??_);_(@_)">
                  <c:v>255452.035</c:v>
                </c:pt>
                <c:pt idx="5" c:formatCode="_(* #,##0_);_(* \(#,##0\);_(* &quot;-&quot;??_);_(@_)">
                  <c:v>250900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Sheet1!$B$63</c:f>
              <c:strCache>
                <c:ptCount val="1"/>
                <c:pt idx="0">
                  <c:v>Cakalang</c:v>
                </c:pt>
              </c:strCache>
            </c:strRef>
          </c:tx>
          <c:spPr>
            <a:noFill/>
            <a:ln w="28575">
              <a:solidFill>
                <a:schemeClr val="accent2"/>
              </a:solidFill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cat>
            <c:strRef>
              <c:f>Sheet1!$C$61:$H$61</c:f>
              <c:strCache>
                <c:ptCount val="6"/>
                <c:pt idx="0" c:formatCode="0">
                  <c:v>2011</c:v>
                </c:pt>
                <c:pt idx="1" c:formatCode="0">
                  <c:v>2012</c:v>
                </c:pt>
                <c:pt idx="2" c:formatCode="0">
                  <c:v>2013</c:v>
                </c:pt>
                <c:pt idx="3" c:formatCode="0">
                  <c:v>2014</c:v>
                </c:pt>
                <c:pt idx="4" c:formatCode="0">
                  <c:v>2015</c:v>
                </c:pt>
                <c:pt idx="5" c:formatCode="0">
                  <c:v>2016*</c:v>
                </c:pt>
              </c:strCache>
            </c:strRef>
          </c:cat>
          <c:val>
            <c:numRef>
              <c:f>Sheet1!$C$63:$H$63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372211</c:v>
                </c:pt>
                <c:pt idx="1" c:formatCode="_(* #,##0_);_(* \(#,##0\);_(* &quot;-&quot;??_);_(@_)">
                  <c:v>429024</c:v>
                </c:pt>
                <c:pt idx="2" c:formatCode="_(* #,##0_);_(* \(#,##0\);_(* &quot;-&quot;??_);_(@_)">
                  <c:v>481014</c:v>
                </c:pt>
                <c:pt idx="3" c:formatCode="_(* #,##0_);_(* \(#,##0\);_(* &quot;-&quot;??_);_(@_)">
                  <c:v>496682</c:v>
                </c:pt>
                <c:pt idx="4" c:formatCode="_(* #,##0_);_(* \(#,##0\);_(* &quot;-&quot;??_);_(@_)">
                  <c:v>415059.9936</c:v>
                </c:pt>
                <c:pt idx="5" c:formatCode="_(* #,##0_);_(* \(#,##0\);_(* &quot;-&quot;??_);_(@_)">
                  <c:v>400850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Sheet1!$B$64</c:f>
              <c:strCache>
                <c:ptCount val="1"/>
                <c:pt idx="0">
                  <c:v>Tongkol</c:v>
                </c:pt>
              </c:strCache>
            </c:strRef>
          </c:tx>
          <c:spPr>
            <a:noFill/>
            <a:ln w="28575">
              <a:solidFill>
                <a:schemeClr val="accent3"/>
              </a:solidFill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strRef>
              <c:f>Sheet1!$C$61:$H$61</c:f>
              <c:strCache>
                <c:ptCount val="6"/>
                <c:pt idx="0" c:formatCode="0">
                  <c:v>2011</c:v>
                </c:pt>
                <c:pt idx="1" c:formatCode="0">
                  <c:v>2012</c:v>
                </c:pt>
                <c:pt idx="2" c:formatCode="0">
                  <c:v>2013</c:v>
                </c:pt>
                <c:pt idx="3" c:formatCode="0">
                  <c:v>2014</c:v>
                </c:pt>
                <c:pt idx="4" c:formatCode="0">
                  <c:v>2015</c:v>
                </c:pt>
                <c:pt idx="5" c:formatCode="0">
                  <c:v>2016*</c:v>
                </c:pt>
              </c:strCache>
            </c:strRef>
          </c:cat>
          <c:val>
            <c:numRef>
              <c:f>Sheet1!$C$64:$H$64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415331</c:v>
                </c:pt>
                <c:pt idx="1" c:formatCode="_(* #,##0_);_(* \(#,##0\);_(* &quot;-&quot;??_);_(@_)">
                  <c:v>432138</c:v>
                </c:pt>
                <c:pt idx="2" c:formatCode="_(* #,##0_);_(* \(#,##0\);_(* &quot;-&quot;??_);_(@_)">
                  <c:v>451048</c:v>
                </c:pt>
                <c:pt idx="3" c:formatCode="_(* #,##0_);_(* \(#,##0\);_(* &quot;-&quot;??_);_(@_)">
                  <c:v>515571</c:v>
                </c:pt>
                <c:pt idx="4" c:formatCode="_(* #,##0_);_(* \(#,##0\);_(* &quot;-&quot;??_);_(@_)">
                  <c:v>524386.674222</c:v>
                </c:pt>
                <c:pt idx="5" c:formatCode="_(* #,##0_);_(* \(#,##0\);_(* &quot;-&quot;??_);_(@_)">
                  <c:v>539320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Sheet1!$B$65</c:f>
              <c:strCache>
                <c:ptCount val="1"/>
                <c:pt idx="0">
                  <c:v>Udang</c:v>
                </c:pt>
              </c:strCache>
            </c:strRef>
          </c:tx>
          <c:spPr>
            <a:noFill/>
            <a:ln w="28575">
              <a:solidFill>
                <a:schemeClr val="accent4"/>
              </a:solidFill>
            </a:ln>
            <a:effectLst/>
          </c:spPr>
          <c:marker>
            <c:symbol val="x"/>
            <c:size val="7"/>
            <c:spPr>
              <a:noFill/>
              <a:ln>
                <a:solidFill>
                  <a:schemeClr val="accent4"/>
                </a:solidFill>
              </a:ln>
              <a:effectLst/>
            </c:spPr>
          </c:marker>
          <c:cat>
            <c:strRef>
              <c:f>Sheet1!$C$61:$H$61</c:f>
              <c:strCache>
                <c:ptCount val="6"/>
                <c:pt idx="0" c:formatCode="0">
                  <c:v>2011</c:v>
                </c:pt>
                <c:pt idx="1" c:formatCode="0">
                  <c:v>2012</c:v>
                </c:pt>
                <c:pt idx="2" c:formatCode="0">
                  <c:v>2013</c:v>
                </c:pt>
                <c:pt idx="3" c:formatCode="0">
                  <c:v>2014</c:v>
                </c:pt>
                <c:pt idx="4" c:formatCode="0">
                  <c:v>2015</c:v>
                </c:pt>
                <c:pt idx="5" c:formatCode="0">
                  <c:v>2016*</c:v>
                </c:pt>
              </c:strCache>
            </c:strRef>
          </c:cat>
          <c:val>
            <c:numRef>
              <c:f>Sheet1!$C$65:$H$65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260618</c:v>
                </c:pt>
                <c:pt idx="1" c:formatCode="_(* #,##0_);_(* \(#,##0\);_(* &quot;-&quot;??_);_(@_)">
                  <c:v>263032</c:v>
                </c:pt>
                <c:pt idx="2" c:formatCode="_(* #,##0_);_(* \(#,##0\);_(* &quot;-&quot;??_);_(@_)">
                  <c:v>251343</c:v>
                </c:pt>
                <c:pt idx="3" c:formatCode="_(* #,##0_);_(* \(#,##0\);_(* &quot;-&quot;??_);_(@_)">
                  <c:v>273133</c:v>
                </c:pt>
                <c:pt idx="4" c:formatCode="_(* #,##0_);_(* \(#,##0\);_(* &quot;-&quot;??_);_(@_)">
                  <c:v>278624.60937</c:v>
                </c:pt>
                <c:pt idx="5" c:formatCode="_(* #,##0_);_(* \(#,##0\);_(* &quot;-&quot;??_);_(@_)">
                  <c:v>280230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0656"/>
        <c:axId val="92004736"/>
      </c:lineChart>
      <c:catAx>
        <c:axId val="91990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</a:defRPr>
            </a:pPr>
          </a:p>
        </c:txPr>
        <c:crossAx val="92004736"/>
        <c:crosses val="autoZero"/>
        <c:auto val="1"/>
        <c:lblAlgn val="ctr"/>
        <c:lblOffset val="100"/>
        <c:tickMarkSkip val="1"/>
        <c:noMultiLvlLbl val="0"/>
      </c:catAx>
      <c:valAx>
        <c:axId val="92004736"/>
        <c:scaling>
          <c:orientation val="minMax"/>
          <c:max val="550000"/>
          <c:min val="200000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</a:defRPr>
            </a:pPr>
          </a:p>
        </c:txPr>
        <c:crossAx val="919906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id-ID">
          <a:latin typeface="+mj-lt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Tuna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strRef>
              <c:f>Sheet1!$C$61:$H$61</c:f>
              <c:strCache>
                <c:ptCount val="6"/>
                <c:pt idx="0" c:formatCode="0">
                  <c:v>2011</c:v>
                </c:pt>
                <c:pt idx="1" c:formatCode="0">
                  <c:v>2012</c:v>
                </c:pt>
                <c:pt idx="2" c:formatCode="0">
                  <c:v>2013</c:v>
                </c:pt>
                <c:pt idx="3" c:formatCode="0">
                  <c:v>2014</c:v>
                </c:pt>
                <c:pt idx="4" c:formatCode="0">
                  <c:v>2015</c:v>
                </c:pt>
                <c:pt idx="5" c:formatCode="0">
                  <c:v>2016*</c:v>
                </c:pt>
              </c:strCache>
            </c:strRef>
          </c:cat>
          <c:val>
            <c:numRef>
              <c:f>Sheet1!$C$62:$H$62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241364</c:v>
                </c:pt>
                <c:pt idx="1" c:formatCode="_(* #,##0_);_(* \(#,##0\);_(* &quot;-&quot;??_);_(@_)">
                  <c:v>275778.791</c:v>
                </c:pt>
                <c:pt idx="2" c:formatCode="_(* #,##0_);_(* \(#,##0\);_(* &quot;-&quot;??_);_(@_)">
                  <c:v>305435</c:v>
                </c:pt>
                <c:pt idx="3" c:formatCode="_(* #,##0_);_(* \(#,##0\);_(* &quot;-&quot;??_);_(@_)">
                  <c:v>313873</c:v>
                </c:pt>
                <c:pt idx="4" c:formatCode="_(* #,##0_);_(* \(#,##0\);_(* &quot;-&quot;??_);_(@_)">
                  <c:v>255452.035</c:v>
                </c:pt>
                <c:pt idx="5" c:formatCode="_(* #,##0_);_(* \(#,##0\);_(* &quot;-&quot;??_);_(@_)">
                  <c:v>250900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Sheet1!$B$63</c:f>
              <c:strCache>
                <c:ptCount val="1"/>
                <c:pt idx="0">
                  <c:v>Cakalang</c:v>
                </c:pt>
              </c:strCache>
            </c:strRef>
          </c:tx>
          <c:spPr>
            <a:noFill/>
            <a:ln w="28575">
              <a:solidFill>
                <a:schemeClr val="accent2"/>
              </a:solidFill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cat>
            <c:strRef>
              <c:f>Sheet1!$C$61:$H$61</c:f>
              <c:strCache>
                <c:ptCount val="6"/>
                <c:pt idx="0" c:formatCode="0">
                  <c:v>2011</c:v>
                </c:pt>
                <c:pt idx="1" c:formatCode="0">
                  <c:v>2012</c:v>
                </c:pt>
                <c:pt idx="2" c:formatCode="0">
                  <c:v>2013</c:v>
                </c:pt>
                <c:pt idx="3" c:formatCode="0">
                  <c:v>2014</c:v>
                </c:pt>
                <c:pt idx="4" c:formatCode="0">
                  <c:v>2015</c:v>
                </c:pt>
                <c:pt idx="5" c:formatCode="0">
                  <c:v>2016*</c:v>
                </c:pt>
              </c:strCache>
            </c:strRef>
          </c:cat>
          <c:val>
            <c:numRef>
              <c:f>Sheet1!$C$63:$H$63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372211</c:v>
                </c:pt>
                <c:pt idx="1" c:formatCode="_(* #,##0_);_(* \(#,##0\);_(* &quot;-&quot;??_);_(@_)">
                  <c:v>429024</c:v>
                </c:pt>
                <c:pt idx="2" c:formatCode="_(* #,##0_);_(* \(#,##0\);_(* &quot;-&quot;??_);_(@_)">
                  <c:v>481014</c:v>
                </c:pt>
                <c:pt idx="3" c:formatCode="_(* #,##0_);_(* \(#,##0\);_(* &quot;-&quot;??_);_(@_)">
                  <c:v>496682</c:v>
                </c:pt>
                <c:pt idx="4" c:formatCode="_(* #,##0_);_(* \(#,##0\);_(* &quot;-&quot;??_);_(@_)">
                  <c:v>415059.9936</c:v>
                </c:pt>
                <c:pt idx="5" c:formatCode="_(* #,##0_);_(* \(#,##0\);_(* &quot;-&quot;??_);_(@_)">
                  <c:v>400850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Sheet1!$B$64</c:f>
              <c:strCache>
                <c:ptCount val="1"/>
                <c:pt idx="0">
                  <c:v>Tongkol</c:v>
                </c:pt>
              </c:strCache>
            </c:strRef>
          </c:tx>
          <c:spPr>
            <a:noFill/>
            <a:ln w="28575">
              <a:solidFill>
                <a:schemeClr val="accent3"/>
              </a:solidFill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strRef>
              <c:f>Sheet1!$C$61:$H$61</c:f>
              <c:strCache>
                <c:ptCount val="6"/>
                <c:pt idx="0" c:formatCode="0">
                  <c:v>2011</c:v>
                </c:pt>
                <c:pt idx="1" c:formatCode="0">
                  <c:v>2012</c:v>
                </c:pt>
                <c:pt idx="2" c:formatCode="0">
                  <c:v>2013</c:v>
                </c:pt>
                <c:pt idx="3" c:formatCode="0">
                  <c:v>2014</c:v>
                </c:pt>
                <c:pt idx="4" c:formatCode="0">
                  <c:v>2015</c:v>
                </c:pt>
                <c:pt idx="5" c:formatCode="0">
                  <c:v>2016*</c:v>
                </c:pt>
              </c:strCache>
            </c:strRef>
          </c:cat>
          <c:val>
            <c:numRef>
              <c:f>Sheet1!$C$64:$H$64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415331</c:v>
                </c:pt>
                <c:pt idx="1" c:formatCode="_(* #,##0_);_(* \(#,##0\);_(* &quot;-&quot;??_);_(@_)">
                  <c:v>432138</c:v>
                </c:pt>
                <c:pt idx="2" c:formatCode="_(* #,##0_);_(* \(#,##0\);_(* &quot;-&quot;??_);_(@_)">
                  <c:v>451048</c:v>
                </c:pt>
                <c:pt idx="3" c:formatCode="_(* #,##0_);_(* \(#,##0\);_(* &quot;-&quot;??_);_(@_)">
                  <c:v>515571</c:v>
                </c:pt>
                <c:pt idx="4" c:formatCode="_(* #,##0_);_(* \(#,##0\);_(* &quot;-&quot;??_);_(@_)">
                  <c:v>524386.674222</c:v>
                </c:pt>
                <c:pt idx="5" c:formatCode="_(* #,##0_);_(* \(#,##0\);_(* &quot;-&quot;??_);_(@_)">
                  <c:v>539320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Sheet1!$B$65</c:f>
              <c:strCache>
                <c:ptCount val="1"/>
                <c:pt idx="0">
                  <c:v>Udang</c:v>
                </c:pt>
              </c:strCache>
            </c:strRef>
          </c:tx>
          <c:spPr>
            <a:noFill/>
            <a:ln w="28575">
              <a:solidFill>
                <a:schemeClr val="accent4"/>
              </a:solidFill>
            </a:ln>
            <a:effectLst/>
          </c:spPr>
          <c:marker>
            <c:symbol val="x"/>
            <c:size val="7"/>
            <c:spPr>
              <a:noFill/>
              <a:ln>
                <a:solidFill>
                  <a:schemeClr val="accent4"/>
                </a:solidFill>
              </a:ln>
              <a:effectLst/>
            </c:spPr>
          </c:marker>
          <c:cat>
            <c:strRef>
              <c:f>Sheet1!$C$61:$H$61</c:f>
              <c:strCache>
                <c:ptCount val="6"/>
                <c:pt idx="0" c:formatCode="0">
                  <c:v>2011</c:v>
                </c:pt>
                <c:pt idx="1" c:formatCode="0">
                  <c:v>2012</c:v>
                </c:pt>
                <c:pt idx="2" c:formatCode="0">
                  <c:v>2013</c:v>
                </c:pt>
                <c:pt idx="3" c:formatCode="0">
                  <c:v>2014</c:v>
                </c:pt>
                <c:pt idx="4" c:formatCode="0">
                  <c:v>2015</c:v>
                </c:pt>
                <c:pt idx="5" c:formatCode="0">
                  <c:v>2016*</c:v>
                </c:pt>
              </c:strCache>
            </c:strRef>
          </c:cat>
          <c:val>
            <c:numRef>
              <c:f>Sheet1!$C$65:$H$65</c:f>
              <c:numCache>
                <c:formatCode>_(* #,##0_);_(* \(#,##0\);_(* "-"??_);_(@_)</c:formatCode>
                <c:ptCount val="6"/>
                <c:pt idx="0" c:formatCode="_(* #,##0_);_(* \(#,##0\);_(* &quot;-&quot;??_);_(@_)">
                  <c:v>260618</c:v>
                </c:pt>
                <c:pt idx="1" c:formatCode="_(* #,##0_);_(* \(#,##0\);_(* &quot;-&quot;??_);_(@_)">
                  <c:v>263032</c:v>
                </c:pt>
                <c:pt idx="2" c:formatCode="_(* #,##0_);_(* \(#,##0\);_(* &quot;-&quot;??_);_(@_)">
                  <c:v>251343</c:v>
                </c:pt>
                <c:pt idx="3" c:formatCode="_(* #,##0_);_(* \(#,##0\);_(* &quot;-&quot;??_);_(@_)">
                  <c:v>273133</c:v>
                </c:pt>
                <c:pt idx="4" c:formatCode="_(* #,##0_);_(* \(#,##0\);_(* &quot;-&quot;??_);_(@_)">
                  <c:v>278624.60937</c:v>
                </c:pt>
                <c:pt idx="5" c:formatCode="_(* #,##0_);_(* \(#,##0\);_(* &quot;-&quot;??_);_(@_)">
                  <c:v>280230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67328"/>
        <c:axId val="92068864"/>
      </c:lineChart>
      <c:catAx>
        <c:axId val="920673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068864"/>
        <c:crosses val="autoZero"/>
        <c:auto val="1"/>
        <c:lblAlgn val="ctr"/>
        <c:lblOffset val="100"/>
        <c:tickMarkSkip val="1"/>
        <c:noMultiLvlLbl val="0"/>
      </c:catAx>
      <c:valAx>
        <c:axId val="92068864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_(* #.##0_);_(* \(#.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0673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id-ID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66675</xdr:colOff>
      <xdr:row>3</xdr:row>
      <xdr:rowOff>114300</xdr:rowOff>
    </xdr:from>
    <xdr:to>
      <xdr:col>9</xdr:col>
      <xdr:colOff>330200</xdr:colOff>
      <xdr:row>22</xdr:row>
      <xdr:rowOff>127357</xdr:rowOff>
    </xdr:to>
    <xdr:pic>
      <xdr:nvPicPr>
        <xdr:cNvPr id="13511" name="Picture 4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133350" y="704850"/>
          <a:ext cx="6092825" cy="31235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28</xdr:row>
      <xdr:rowOff>0</xdr:rowOff>
    </xdr:from>
    <xdr:to>
      <xdr:col>2</xdr:col>
      <xdr:colOff>85725</xdr:colOff>
      <xdr:row>28</xdr:row>
      <xdr:rowOff>0</xdr:rowOff>
    </xdr:to>
    <xdr:sp>
      <xdr:nvSpPr>
        <xdr:cNvPr id="2" name="Rectangle 44"/>
        <xdr:cNvSpPr>
          <a:spLocks noChangeArrowheads="1"/>
        </xdr:cNvSpPr>
      </xdr:nvSpPr>
      <xdr:spPr>
        <a:xfrm>
          <a:off x="942975" y="5638800"/>
          <a:ext cx="7620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85725</xdr:colOff>
      <xdr:row>28</xdr:row>
      <xdr:rowOff>0</xdr:rowOff>
    </xdr:to>
    <xdr:sp>
      <xdr:nvSpPr>
        <xdr:cNvPr id="3" name="Rectangle 45"/>
        <xdr:cNvSpPr>
          <a:spLocks noChangeArrowheads="1"/>
        </xdr:cNvSpPr>
      </xdr:nvSpPr>
      <xdr:spPr>
        <a:xfrm>
          <a:off x="85725" y="5638800"/>
          <a:ext cx="9334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  <xdr:twoCellAnchor>
    <xdr:from>
      <xdr:col>2</xdr:col>
      <xdr:colOff>9525</xdr:colOff>
      <xdr:row>28</xdr:row>
      <xdr:rowOff>0</xdr:rowOff>
    </xdr:from>
    <xdr:to>
      <xdr:col>2</xdr:col>
      <xdr:colOff>85725</xdr:colOff>
      <xdr:row>28</xdr:row>
      <xdr:rowOff>0</xdr:rowOff>
    </xdr:to>
    <xdr:sp>
      <xdr:nvSpPr>
        <xdr:cNvPr id="4" name="Rectangle 46"/>
        <xdr:cNvSpPr>
          <a:spLocks noChangeArrowheads="1"/>
        </xdr:cNvSpPr>
      </xdr:nvSpPr>
      <xdr:spPr>
        <a:xfrm>
          <a:off x="942975" y="5638800"/>
          <a:ext cx="7620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28575</xdr:colOff>
      <xdr:row>28</xdr:row>
      <xdr:rowOff>0</xdr:rowOff>
    </xdr:to>
    <xdr:sp>
      <xdr:nvSpPr>
        <xdr:cNvPr id="5" name="Rectangle 47"/>
        <xdr:cNvSpPr>
          <a:spLocks noChangeArrowheads="1"/>
        </xdr:cNvSpPr>
      </xdr:nvSpPr>
      <xdr:spPr>
        <a:xfrm>
          <a:off x="85725" y="5638800"/>
          <a:ext cx="87630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  <xdr:twoCellAnchor>
    <xdr:from>
      <xdr:col>5</xdr:col>
      <xdr:colOff>552450</xdr:colOff>
      <xdr:row>28</xdr:row>
      <xdr:rowOff>0</xdr:rowOff>
    </xdr:from>
    <xdr:to>
      <xdr:col>5</xdr:col>
      <xdr:colOff>914400</xdr:colOff>
      <xdr:row>28</xdr:row>
      <xdr:rowOff>0</xdr:rowOff>
    </xdr:to>
    <xdr:sp>
      <xdr:nvSpPr>
        <xdr:cNvPr id="6" name="Rectangle 49"/>
        <xdr:cNvSpPr>
          <a:spLocks noChangeArrowheads="1"/>
        </xdr:cNvSpPr>
      </xdr:nvSpPr>
      <xdr:spPr>
        <a:xfrm>
          <a:off x="1781175" y="5638800"/>
          <a:ext cx="3619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1.5</a:t>
          </a:r>
        </a:p>
      </xdr:txBody>
    </xdr:sp>
    <xdr:clientData/>
  </xdr:twoCellAnchor>
  <xdr:twoCellAnchor>
    <xdr:from>
      <xdr:col>5</xdr:col>
      <xdr:colOff>552450</xdr:colOff>
      <xdr:row>28</xdr:row>
      <xdr:rowOff>0</xdr:rowOff>
    </xdr:from>
    <xdr:to>
      <xdr:col>5</xdr:col>
      <xdr:colOff>914400</xdr:colOff>
      <xdr:row>28</xdr:row>
      <xdr:rowOff>0</xdr:rowOff>
    </xdr:to>
    <xdr:sp>
      <xdr:nvSpPr>
        <xdr:cNvPr id="7" name="Rectangle 50"/>
        <xdr:cNvSpPr>
          <a:spLocks noChangeArrowheads="1"/>
        </xdr:cNvSpPr>
      </xdr:nvSpPr>
      <xdr:spPr>
        <a:xfrm>
          <a:off x="1781175" y="5638800"/>
          <a:ext cx="3619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3.1</a:t>
          </a:r>
        </a:p>
      </xdr:txBody>
    </xdr:sp>
    <xdr:clientData/>
  </xdr:twoCellAnchor>
  <xdr:twoCellAnchor>
    <xdr:from>
      <xdr:col>5</xdr:col>
      <xdr:colOff>552450</xdr:colOff>
      <xdr:row>28</xdr:row>
      <xdr:rowOff>0</xdr:rowOff>
    </xdr:from>
    <xdr:to>
      <xdr:col>5</xdr:col>
      <xdr:colOff>914400</xdr:colOff>
      <xdr:row>28</xdr:row>
      <xdr:rowOff>0</xdr:rowOff>
    </xdr:to>
    <xdr:sp>
      <xdr:nvSpPr>
        <xdr:cNvPr id="8" name="Rectangle 51"/>
        <xdr:cNvSpPr>
          <a:spLocks noChangeArrowheads="1"/>
        </xdr:cNvSpPr>
      </xdr:nvSpPr>
      <xdr:spPr>
        <a:xfrm>
          <a:off x="1781175" y="5638800"/>
          <a:ext cx="3619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5</xdr:col>
      <xdr:colOff>552450</xdr:colOff>
      <xdr:row>28</xdr:row>
      <xdr:rowOff>0</xdr:rowOff>
    </xdr:from>
    <xdr:to>
      <xdr:col>5</xdr:col>
      <xdr:colOff>914400</xdr:colOff>
      <xdr:row>28</xdr:row>
      <xdr:rowOff>0</xdr:rowOff>
    </xdr:to>
    <xdr:sp>
      <xdr:nvSpPr>
        <xdr:cNvPr id="9" name="Rectangle 52"/>
        <xdr:cNvSpPr>
          <a:spLocks noChangeArrowheads="1"/>
        </xdr:cNvSpPr>
      </xdr:nvSpPr>
      <xdr:spPr>
        <a:xfrm>
          <a:off x="1781175" y="5638800"/>
          <a:ext cx="3619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5</xdr:col>
      <xdr:colOff>552450</xdr:colOff>
      <xdr:row>28</xdr:row>
      <xdr:rowOff>0</xdr:rowOff>
    </xdr:from>
    <xdr:to>
      <xdr:col>5</xdr:col>
      <xdr:colOff>914400</xdr:colOff>
      <xdr:row>28</xdr:row>
      <xdr:rowOff>0</xdr:rowOff>
    </xdr:to>
    <xdr:sp>
      <xdr:nvSpPr>
        <xdr:cNvPr id="10" name="Rectangle 53"/>
        <xdr:cNvSpPr>
          <a:spLocks noChangeArrowheads="1"/>
        </xdr:cNvSpPr>
      </xdr:nvSpPr>
      <xdr:spPr>
        <a:xfrm>
          <a:off x="1781175" y="5638800"/>
          <a:ext cx="3619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3.4</a:t>
          </a:r>
        </a:p>
      </xdr:txBody>
    </xdr:sp>
    <xdr:clientData/>
  </xdr:twoCellAnchor>
  <xdr:twoCellAnchor>
    <xdr:from>
      <xdr:col>5</xdr:col>
      <xdr:colOff>552450</xdr:colOff>
      <xdr:row>28</xdr:row>
      <xdr:rowOff>0</xdr:rowOff>
    </xdr:from>
    <xdr:to>
      <xdr:col>5</xdr:col>
      <xdr:colOff>914400</xdr:colOff>
      <xdr:row>28</xdr:row>
      <xdr:rowOff>0</xdr:rowOff>
    </xdr:to>
    <xdr:sp>
      <xdr:nvSpPr>
        <xdr:cNvPr id="11" name="Rectangle 54"/>
        <xdr:cNvSpPr>
          <a:spLocks noChangeArrowheads="1"/>
        </xdr:cNvSpPr>
      </xdr:nvSpPr>
      <xdr:spPr>
        <a:xfrm>
          <a:off x="1781175" y="5638800"/>
          <a:ext cx="3619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3.5</a:t>
          </a:r>
        </a:p>
      </xdr:txBody>
    </xdr:sp>
    <xdr:clientData/>
  </xdr:twoCellAnchor>
  <xdr:twoCellAnchor>
    <xdr:from>
      <xdr:col>5</xdr:col>
      <xdr:colOff>552450</xdr:colOff>
      <xdr:row>28</xdr:row>
      <xdr:rowOff>0</xdr:rowOff>
    </xdr:from>
    <xdr:to>
      <xdr:col>5</xdr:col>
      <xdr:colOff>914400</xdr:colOff>
      <xdr:row>28</xdr:row>
      <xdr:rowOff>0</xdr:rowOff>
    </xdr:to>
    <xdr:sp>
      <xdr:nvSpPr>
        <xdr:cNvPr id="12" name="Rectangle 55"/>
        <xdr:cNvSpPr>
          <a:spLocks noChangeArrowheads="1"/>
        </xdr:cNvSpPr>
      </xdr:nvSpPr>
      <xdr:spPr>
        <a:xfrm>
          <a:off x="1781175" y="5638800"/>
          <a:ext cx="3619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3.6</a:t>
          </a:r>
        </a:p>
      </xdr:txBody>
    </xdr:sp>
    <xdr:clientData/>
  </xdr:twoCellAnchor>
  <xdr:twoCellAnchor>
    <xdr:from>
      <xdr:col>5</xdr:col>
      <xdr:colOff>552450</xdr:colOff>
      <xdr:row>28</xdr:row>
      <xdr:rowOff>0</xdr:rowOff>
    </xdr:from>
    <xdr:to>
      <xdr:col>5</xdr:col>
      <xdr:colOff>914400</xdr:colOff>
      <xdr:row>28</xdr:row>
      <xdr:rowOff>0</xdr:rowOff>
    </xdr:to>
    <xdr:sp>
      <xdr:nvSpPr>
        <xdr:cNvPr id="13" name="Rectangle 56"/>
        <xdr:cNvSpPr>
          <a:spLocks noChangeArrowheads="1"/>
        </xdr:cNvSpPr>
      </xdr:nvSpPr>
      <xdr:spPr>
        <a:xfrm>
          <a:off x="1781175" y="5638800"/>
          <a:ext cx="3619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3.7</a:t>
          </a:r>
        </a:p>
      </xdr:txBody>
    </xdr:sp>
    <xdr:clientData/>
  </xdr:twoCellAnchor>
  <xdr:twoCellAnchor>
    <xdr:from>
      <xdr:col>5</xdr:col>
      <xdr:colOff>552450</xdr:colOff>
      <xdr:row>28</xdr:row>
      <xdr:rowOff>0</xdr:rowOff>
    </xdr:from>
    <xdr:to>
      <xdr:col>5</xdr:col>
      <xdr:colOff>914400</xdr:colOff>
      <xdr:row>28</xdr:row>
      <xdr:rowOff>0</xdr:rowOff>
    </xdr:to>
    <xdr:sp>
      <xdr:nvSpPr>
        <xdr:cNvPr id="14" name="Rectangle 132"/>
        <xdr:cNvSpPr>
          <a:spLocks noChangeArrowheads="1"/>
        </xdr:cNvSpPr>
      </xdr:nvSpPr>
      <xdr:spPr>
        <a:xfrm>
          <a:off x="1781175" y="5638800"/>
          <a:ext cx="3619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1.5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24</xdr:row>
      <xdr:rowOff>47625</xdr:rowOff>
    </xdr:from>
    <xdr:to>
      <xdr:col>10</xdr:col>
      <xdr:colOff>609600</xdr:colOff>
      <xdr:row>40</xdr:row>
      <xdr:rowOff>28575</xdr:rowOff>
    </xdr:to>
    <xdr:graphicFrame>
      <xdr:nvGraphicFramePr>
        <xdr:cNvPr id="2" name="Chart 1"/>
        <xdr:cNvGraphicFramePr/>
      </xdr:nvGraphicFramePr>
      <xdr:xfrm>
        <a:off x="47625" y="4514850"/>
        <a:ext cx="92202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152400</xdr:colOff>
      <xdr:row>26</xdr:row>
      <xdr:rowOff>47625</xdr:rowOff>
    </xdr:from>
    <xdr:ext cx="865237" cy="223581"/>
    <xdr:sp>
      <xdr:nvSpPr>
        <xdr:cNvPr id="3" name="TextBox 2"/>
        <xdr:cNvSpPr txBox="1"/>
      </xdr:nvSpPr>
      <xdr:spPr>
        <a:xfrm>
          <a:off x="238125" y="4857750"/>
          <a:ext cx="864870" cy="223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>
              <a:latin typeface="+mj-lt"/>
            </a:rPr>
            <a:t>Satuan</a:t>
          </a:r>
          <a:r>
            <a:rPr lang="en-US" sz="1000" baseline="0">
              <a:latin typeface="+mj-lt"/>
            </a:rPr>
            <a:t> : Ton</a:t>
          </a:r>
          <a:endParaRPr lang="en-US" sz="1000">
            <a:latin typeface="+mj-lt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381000</xdr:colOff>
      <xdr:row>33</xdr:row>
      <xdr:rowOff>76200</xdr:rowOff>
    </xdr:from>
    <xdr:ext cx="885825" cy="615955"/>
    <xdr:sp>
      <xdr:nvSpPr>
        <xdr:cNvPr id="6" name="TextBox 5"/>
        <xdr:cNvSpPr txBox="1"/>
      </xdr:nvSpPr>
      <xdr:spPr>
        <a:xfrm>
          <a:off x="5334000" y="6838950"/>
          <a:ext cx="885825" cy="615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>
              <a:latin typeface="+mj-lt"/>
            </a:rPr>
            <a:t>Sumber: </a:t>
          </a:r>
          <a:endParaRPr lang="en-US" sz="1100">
            <a:latin typeface="+mj-lt"/>
          </a:endParaRPr>
        </a:p>
        <a:p>
          <a:r>
            <a:rPr lang="en-US" sz="900">
              <a:latin typeface="+mj-lt"/>
            </a:rPr>
            <a:t>Ditjen Perikanan Tangkap</a:t>
          </a:r>
          <a:r>
            <a:rPr lang="en-US" sz="900" baseline="0">
              <a:latin typeface="+mj-lt"/>
            </a:rPr>
            <a:t> </a:t>
          </a:r>
        </a:p>
      </xdr:txBody>
    </xdr:sp>
    <xdr:clientData/>
  </xdr:oneCellAnchor>
  <xdr:oneCellAnchor>
    <xdr:from>
      <xdr:col>5</xdr:col>
      <xdr:colOff>628650</xdr:colOff>
      <xdr:row>25</xdr:row>
      <xdr:rowOff>19050</xdr:rowOff>
    </xdr:from>
    <xdr:ext cx="865237" cy="223581"/>
    <xdr:sp>
      <xdr:nvSpPr>
        <xdr:cNvPr id="8" name="TextBox 7"/>
        <xdr:cNvSpPr txBox="1"/>
      </xdr:nvSpPr>
      <xdr:spPr>
        <a:xfrm>
          <a:off x="5581650" y="5410200"/>
          <a:ext cx="864870" cy="223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>
              <a:latin typeface="+mj-lt"/>
            </a:rPr>
            <a:t>Satuan</a:t>
          </a:r>
          <a:r>
            <a:rPr lang="en-US" sz="1000" baseline="0">
              <a:latin typeface="+mj-lt"/>
            </a:rPr>
            <a:t> : Ton</a:t>
          </a:r>
          <a:endParaRPr lang="en-US" sz="1000">
            <a:latin typeface="+mj-lt"/>
          </a:endParaRPr>
        </a:p>
      </xdr:txBody>
    </xdr:sp>
    <xdr:clientData/>
  </xdr:oneCellAnchor>
  <xdr:oneCellAnchor>
    <xdr:from>
      <xdr:col>5</xdr:col>
      <xdr:colOff>381000</xdr:colOff>
      <xdr:row>33</xdr:row>
      <xdr:rowOff>76200</xdr:rowOff>
    </xdr:from>
    <xdr:ext cx="885825" cy="615955"/>
    <xdr:sp>
      <xdr:nvSpPr>
        <xdr:cNvPr id="9" name="TextBox 8"/>
        <xdr:cNvSpPr txBox="1"/>
      </xdr:nvSpPr>
      <xdr:spPr>
        <a:xfrm>
          <a:off x="5334000" y="6838950"/>
          <a:ext cx="885825" cy="615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>
              <a:latin typeface="+mj-lt"/>
            </a:rPr>
            <a:t>Sumber: </a:t>
          </a:r>
          <a:endParaRPr lang="en-US" sz="1100">
            <a:latin typeface="+mj-lt"/>
          </a:endParaRPr>
        </a:p>
        <a:p>
          <a:r>
            <a:rPr lang="en-US" sz="900">
              <a:latin typeface="+mj-lt"/>
            </a:rPr>
            <a:t>Ditjen Perikanan Tangkap</a:t>
          </a:r>
          <a:r>
            <a:rPr lang="en-US" sz="900" baseline="0">
              <a:latin typeface="+mj-lt"/>
            </a:rPr>
            <a:t> </a:t>
          </a:r>
        </a:p>
      </xdr:txBody>
    </xdr:sp>
    <xdr:clientData/>
  </xdr:oneCellAnchor>
  <xdr:twoCellAnchor>
    <xdr:from>
      <xdr:col>1</xdr:col>
      <xdr:colOff>9525</xdr:colOff>
      <xdr:row>22</xdr:row>
      <xdr:rowOff>142875</xdr:rowOff>
    </xdr:from>
    <xdr:to>
      <xdr:col>9</xdr:col>
      <xdr:colOff>647700</xdr:colOff>
      <xdr:row>43</xdr:row>
      <xdr:rowOff>76200</xdr:rowOff>
    </xdr:to>
    <xdr:graphicFrame>
      <xdr:nvGraphicFramePr>
        <xdr:cNvPr id="10" name="Chart 9"/>
        <xdr:cNvGraphicFramePr/>
      </xdr:nvGraphicFramePr>
      <xdr:xfrm>
        <a:off x="95250" y="5019675"/>
        <a:ext cx="843915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295275</xdr:colOff>
      <xdr:row>24</xdr:row>
      <xdr:rowOff>85725</xdr:rowOff>
    </xdr:from>
    <xdr:ext cx="865237" cy="252156"/>
    <xdr:sp>
      <xdr:nvSpPr>
        <xdr:cNvPr id="11" name="TextBox 10"/>
        <xdr:cNvSpPr txBox="1"/>
      </xdr:nvSpPr>
      <xdr:spPr>
        <a:xfrm>
          <a:off x="7505700" y="5305425"/>
          <a:ext cx="864870" cy="252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>
              <a:latin typeface="+mj-lt"/>
            </a:rPr>
            <a:t>Satuan</a:t>
          </a:r>
          <a:r>
            <a:rPr lang="en-US" sz="1000" baseline="0">
              <a:latin typeface="+mj-lt"/>
            </a:rPr>
            <a:t> : Ton</a:t>
          </a:r>
          <a:endParaRPr lang="en-US" sz="1000">
            <a:latin typeface="+mj-lt"/>
          </a:endParaRPr>
        </a:p>
      </xdr:txBody>
    </xdr:sp>
    <xdr:clientData/>
  </xdr:oneCellAnchor>
  <xdr:twoCellAnchor>
    <xdr:from>
      <xdr:col>8</xdr:col>
      <xdr:colOff>0</xdr:colOff>
      <xdr:row>9</xdr:row>
      <xdr:rowOff>0</xdr:rowOff>
    </xdr:from>
    <xdr:to>
      <xdr:col>33</xdr:col>
      <xdr:colOff>208915</xdr:colOff>
      <xdr:row>11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10425" y="1657350"/>
          <a:ext cx="4666615" cy="7810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66675</xdr:colOff>
      <xdr:row>0</xdr:row>
      <xdr:rowOff>76200</xdr:rowOff>
    </xdr:from>
    <xdr:to>
      <xdr:col>4</xdr:col>
      <xdr:colOff>542290</xdr:colOff>
      <xdr:row>4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675" y="76200"/>
          <a:ext cx="4666615" cy="7810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428625</xdr:colOff>
      <xdr:row>42</xdr:row>
      <xdr:rowOff>104775</xdr:rowOff>
    </xdr:from>
    <xdr:to>
      <xdr:col>15</xdr:col>
      <xdr:colOff>47625</xdr:colOff>
      <xdr:row>59</xdr:row>
      <xdr:rowOff>95250</xdr:rowOff>
    </xdr:to>
    <xdr:graphicFrame>
      <xdr:nvGraphicFramePr>
        <xdr:cNvPr id="2" name="Chart 1"/>
        <xdr:cNvGraphicFramePr/>
      </xdr:nvGraphicFramePr>
      <xdr:xfrm>
        <a:off x="5514975" y="6505575"/>
        <a:ext cx="4505325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1</xdr:row>
      <xdr:rowOff>0</xdr:rowOff>
    </xdr:from>
    <xdr:to>
      <xdr:col>3</xdr:col>
      <xdr:colOff>473</xdr:colOff>
      <xdr:row>1</xdr:row>
      <xdr:rowOff>0</xdr:rowOff>
    </xdr:to>
    <xdr:sp>
      <xdr:nvSpPr>
        <xdr:cNvPr id="1034" name="Rectangle 10"/>
        <xdr:cNvSpPr>
          <a:spLocks noChangeArrowheads="1"/>
        </xdr:cNvSpPr>
      </xdr:nvSpPr>
      <xdr:spPr>
        <a:xfrm>
          <a:off x="714375" y="152400"/>
          <a:ext cx="60007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47625</xdr:colOff>
      <xdr:row>1</xdr:row>
      <xdr:rowOff>0</xdr:rowOff>
    </xdr:to>
    <xdr:sp>
      <xdr:nvSpPr>
        <xdr:cNvPr id="1035" name="Rectangle 11"/>
        <xdr:cNvSpPr>
          <a:spLocks noChangeArrowheads="1"/>
        </xdr:cNvSpPr>
      </xdr:nvSpPr>
      <xdr:spPr>
        <a:xfrm>
          <a:off x="95250" y="152400"/>
          <a:ext cx="65722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  <xdr:twoCellAnchor>
    <xdr:from>
      <xdr:col>2</xdr:col>
      <xdr:colOff>9525</xdr:colOff>
      <xdr:row>1</xdr:row>
      <xdr:rowOff>0</xdr:rowOff>
    </xdr:from>
    <xdr:to>
      <xdr:col>3</xdr:col>
      <xdr:colOff>473</xdr:colOff>
      <xdr:row>1</xdr:row>
      <xdr:rowOff>0</xdr:rowOff>
    </xdr:to>
    <xdr:sp>
      <xdr:nvSpPr>
        <xdr:cNvPr id="1036" name="Rectangle 12"/>
        <xdr:cNvSpPr>
          <a:spLocks noChangeArrowheads="1"/>
        </xdr:cNvSpPr>
      </xdr:nvSpPr>
      <xdr:spPr>
        <a:xfrm>
          <a:off x="714375" y="152400"/>
          <a:ext cx="60007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9669</xdr:colOff>
      <xdr:row>1</xdr:row>
      <xdr:rowOff>0</xdr:rowOff>
    </xdr:to>
    <xdr:sp>
      <xdr:nvSpPr>
        <xdr:cNvPr id="1037" name="Rectangle 13"/>
        <xdr:cNvSpPr>
          <a:spLocks noChangeArrowheads="1"/>
        </xdr:cNvSpPr>
      </xdr:nvSpPr>
      <xdr:spPr>
        <a:xfrm>
          <a:off x="104775" y="152400"/>
          <a:ext cx="60960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  <xdr:twoCellAnchor>
    <xdr:from>
      <xdr:col>2</xdr:col>
      <xdr:colOff>9525</xdr:colOff>
      <xdr:row>1</xdr:row>
      <xdr:rowOff>0</xdr:rowOff>
    </xdr:from>
    <xdr:to>
      <xdr:col>3</xdr:col>
      <xdr:colOff>473</xdr:colOff>
      <xdr:row>1</xdr:row>
      <xdr:rowOff>0</xdr:rowOff>
    </xdr:to>
    <xdr:sp>
      <xdr:nvSpPr>
        <xdr:cNvPr id="1048" name="Rectangle 24"/>
        <xdr:cNvSpPr>
          <a:spLocks noChangeArrowheads="1"/>
        </xdr:cNvSpPr>
      </xdr:nvSpPr>
      <xdr:spPr>
        <a:xfrm>
          <a:off x="714375" y="152400"/>
          <a:ext cx="60007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82739</xdr:colOff>
      <xdr:row>1</xdr:row>
      <xdr:rowOff>0</xdr:rowOff>
    </xdr:to>
    <xdr:sp>
      <xdr:nvSpPr>
        <xdr:cNvPr id="1049" name="Rectangle 25"/>
        <xdr:cNvSpPr>
          <a:spLocks noChangeArrowheads="1"/>
        </xdr:cNvSpPr>
      </xdr:nvSpPr>
      <xdr:spPr>
        <a:xfrm>
          <a:off x="104775" y="152400"/>
          <a:ext cx="68262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  <xdr:twoCellAnchor>
    <xdr:from>
      <xdr:col>2</xdr:col>
      <xdr:colOff>9525</xdr:colOff>
      <xdr:row>1</xdr:row>
      <xdr:rowOff>0</xdr:rowOff>
    </xdr:from>
    <xdr:to>
      <xdr:col>3</xdr:col>
      <xdr:colOff>473</xdr:colOff>
      <xdr:row>1</xdr:row>
      <xdr:rowOff>0</xdr:rowOff>
    </xdr:to>
    <xdr:sp>
      <xdr:nvSpPr>
        <xdr:cNvPr id="1050" name="Rectangle 26"/>
        <xdr:cNvSpPr>
          <a:spLocks noChangeArrowheads="1"/>
        </xdr:cNvSpPr>
      </xdr:nvSpPr>
      <xdr:spPr>
        <a:xfrm>
          <a:off x="714375" y="152400"/>
          <a:ext cx="60007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41388</xdr:colOff>
      <xdr:row>1</xdr:row>
      <xdr:rowOff>0</xdr:rowOff>
    </xdr:to>
    <xdr:sp>
      <xdr:nvSpPr>
        <xdr:cNvPr id="1051" name="Rectangle 27"/>
        <xdr:cNvSpPr>
          <a:spLocks noChangeArrowheads="1"/>
        </xdr:cNvSpPr>
      </xdr:nvSpPr>
      <xdr:spPr>
        <a:xfrm>
          <a:off x="104775" y="152400"/>
          <a:ext cx="6413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1</xdr:row>
      <xdr:rowOff>0</xdr:rowOff>
    </xdr:from>
    <xdr:to>
      <xdr:col>2</xdr:col>
      <xdr:colOff>609600</xdr:colOff>
      <xdr:row>1</xdr:row>
      <xdr:rowOff>0</xdr:rowOff>
    </xdr:to>
    <xdr:sp>
      <xdr:nvSpPr>
        <xdr:cNvPr id="2" name="Rectangle 10"/>
        <xdr:cNvSpPr>
          <a:spLocks noChangeArrowheads="1"/>
        </xdr:cNvSpPr>
      </xdr:nvSpPr>
      <xdr:spPr>
        <a:xfrm>
          <a:off x="723900" y="190500"/>
          <a:ext cx="60007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47625</xdr:colOff>
      <xdr:row>1</xdr:row>
      <xdr:rowOff>0</xdr:rowOff>
    </xdr:to>
    <xdr:sp>
      <xdr:nvSpPr>
        <xdr:cNvPr id="3" name="Rectangle 11"/>
        <xdr:cNvSpPr>
          <a:spLocks noChangeArrowheads="1"/>
        </xdr:cNvSpPr>
      </xdr:nvSpPr>
      <xdr:spPr>
        <a:xfrm>
          <a:off x="104775" y="190500"/>
          <a:ext cx="65722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  <xdr:twoCellAnchor>
    <xdr:from>
      <xdr:col>2</xdr:col>
      <xdr:colOff>9525</xdr:colOff>
      <xdr:row>1</xdr:row>
      <xdr:rowOff>0</xdr:rowOff>
    </xdr:from>
    <xdr:to>
      <xdr:col>2</xdr:col>
      <xdr:colOff>609600</xdr:colOff>
      <xdr:row>1</xdr:row>
      <xdr:rowOff>0</xdr:rowOff>
    </xdr:to>
    <xdr:sp>
      <xdr:nvSpPr>
        <xdr:cNvPr id="4" name="Rectangle 12"/>
        <xdr:cNvSpPr>
          <a:spLocks noChangeArrowheads="1"/>
        </xdr:cNvSpPr>
      </xdr:nvSpPr>
      <xdr:spPr>
        <a:xfrm>
          <a:off x="723900" y="190500"/>
          <a:ext cx="60007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9669</xdr:colOff>
      <xdr:row>1</xdr:row>
      <xdr:rowOff>0</xdr:rowOff>
    </xdr:to>
    <xdr:sp>
      <xdr:nvSpPr>
        <xdr:cNvPr id="5" name="Rectangle 13"/>
        <xdr:cNvSpPr>
          <a:spLocks noChangeArrowheads="1"/>
        </xdr:cNvSpPr>
      </xdr:nvSpPr>
      <xdr:spPr>
        <a:xfrm>
          <a:off x="114300" y="190500"/>
          <a:ext cx="60960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  <xdr:twoCellAnchor>
    <xdr:from>
      <xdr:col>2</xdr:col>
      <xdr:colOff>9525</xdr:colOff>
      <xdr:row>1</xdr:row>
      <xdr:rowOff>0</xdr:rowOff>
    </xdr:from>
    <xdr:to>
      <xdr:col>2</xdr:col>
      <xdr:colOff>609600</xdr:colOff>
      <xdr:row>1</xdr:row>
      <xdr:rowOff>0</xdr:rowOff>
    </xdr:to>
    <xdr:sp>
      <xdr:nvSpPr>
        <xdr:cNvPr id="6" name="Rectangle 24"/>
        <xdr:cNvSpPr>
          <a:spLocks noChangeArrowheads="1"/>
        </xdr:cNvSpPr>
      </xdr:nvSpPr>
      <xdr:spPr>
        <a:xfrm>
          <a:off x="723900" y="190500"/>
          <a:ext cx="60007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82739</xdr:colOff>
      <xdr:row>1</xdr:row>
      <xdr:rowOff>0</xdr:rowOff>
    </xdr:to>
    <xdr:sp>
      <xdr:nvSpPr>
        <xdr:cNvPr id="7" name="Rectangle 25"/>
        <xdr:cNvSpPr>
          <a:spLocks noChangeArrowheads="1"/>
        </xdr:cNvSpPr>
      </xdr:nvSpPr>
      <xdr:spPr>
        <a:xfrm>
          <a:off x="114300" y="190500"/>
          <a:ext cx="68262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  <xdr:twoCellAnchor>
    <xdr:from>
      <xdr:col>2</xdr:col>
      <xdr:colOff>9525</xdr:colOff>
      <xdr:row>1</xdr:row>
      <xdr:rowOff>0</xdr:rowOff>
    </xdr:from>
    <xdr:to>
      <xdr:col>2</xdr:col>
      <xdr:colOff>609600</xdr:colOff>
      <xdr:row>1</xdr:row>
      <xdr:rowOff>0</xdr:rowOff>
    </xdr:to>
    <xdr:sp>
      <xdr:nvSpPr>
        <xdr:cNvPr id="8" name="Rectangle 26"/>
        <xdr:cNvSpPr>
          <a:spLocks noChangeArrowheads="1"/>
        </xdr:cNvSpPr>
      </xdr:nvSpPr>
      <xdr:spPr>
        <a:xfrm>
          <a:off x="723900" y="190500"/>
          <a:ext cx="600075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Peragian  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Fermentation</a:t>
          </a:r>
        </a:p>
      </xdr:txBody>
    </xdr:sp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41388</xdr:colOff>
      <xdr:row>1</xdr:row>
      <xdr:rowOff>0</xdr:rowOff>
    </xdr:to>
    <xdr:sp>
      <xdr:nvSpPr>
        <xdr:cNvPr id="9" name="Rectangle 27"/>
        <xdr:cNvSpPr>
          <a:spLocks noChangeArrowheads="1"/>
        </xdr:cNvSpPr>
      </xdr:nvSpPr>
      <xdr:spPr>
        <a:xfrm>
          <a:off x="114300" y="190500"/>
          <a:ext cx="64135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Pengawetan </a:t>
          </a:r>
          <a:r>
            <a:rPr lang="en-US" sz="800" b="0" i="1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Preservation</a:t>
          </a:r>
        </a:p>
      </xdr:txBody>
    </xdr:sp>
    <xdr:clientData/>
  </xdr:twoCellAnchor>
  <xdr:twoCellAnchor>
    <xdr:from>
      <xdr:col>2</xdr:col>
      <xdr:colOff>609600</xdr:colOff>
      <xdr:row>1</xdr:row>
      <xdr:rowOff>0</xdr:rowOff>
    </xdr:from>
    <xdr:to>
      <xdr:col>2</xdr:col>
      <xdr:colOff>609600</xdr:colOff>
      <xdr:row>1</xdr:row>
      <xdr:rowOff>0</xdr:rowOff>
    </xdr:to>
    <xdr:sp>
      <xdr:nvSpPr>
        <xdr:cNvPr id="10" name="Rectangle 37"/>
        <xdr:cNvSpPr>
          <a:spLocks noChangeArrowheads="1"/>
        </xdr:cNvSpPr>
      </xdr:nvSpPr>
      <xdr:spPr>
        <a:xfrm>
          <a:off x="1323975" y="19050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 pitchFamily="7" charset="0"/>
              <a:ea typeface="Arial" pitchFamily="7" charset="0"/>
              <a:cs typeface="Arial" pitchFamily="7" charset="0"/>
            </a:rPr>
            <a:t>0.4</a:t>
          </a:r>
          <a:endParaRPr lang="fr-FR" sz="800" b="1" i="0" u="none" strike="noStrike" baseline="0">
            <a:solidFill>
              <a:srgbClr val="000000"/>
            </a:solidFill>
            <a:latin typeface="Arial" pitchFamily="7" charset="0"/>
            <a:ea typeface="Arial" pitchFamily="7" charset="0"/>
            <a:cs typeface="Arial" pitchFamily="7" charset="0"/>
          </a:endParaRP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 pitchFamily="7" charset="0"/>
              <a:ea typeface="Arial" pitchFamily="7" charset="0"/>
              <a:cs typeface="Arial" pitchFamily="7" charset="0"/>
            </a:rPr>
            <a:t>'</a:t>
          </a:r>
          <a:endParaRPr lang="fr-FR" sz="800" b="1" i="0" u="none" strike="noStrike" baseline="0">
            <a:solidFill>
              <a:srgbClr val="000000"/>
            </a:solidFill>
            <a:latin typeface="Arial" pitchFamily="7" charset="0"/>
            <a:ea typeface="Arial" pitchFamily="7" charset="0"/>
            <a:cs typeface="Arial" pitchFamily="7" charset="0"/>
          </a:endParaRP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 pitchFamily="7" charset="0"/>
              <a:ea typeface="Arial" pitchFamily="7" charset="0"/>
              <a:cs typeface="Arial" pitchFamily="7" charset="0"/>
            </a:rPr>
            <a:t>0.1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" name="Rectangle 9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3" name="Rectangle 10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4" name="Rectangle 11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5" name="Rectangle 12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6" name="Rectangle 13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7" name="Rectangle 14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8" name="Rectangle 15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9" name="Rectangle 16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10" name="Rectangle 17"/>
        <xdr:cNvSpPr>
          <a:spLocks noChangeArrowheads="1"/>
        </xdr:cNvSpPr>
      </xdr:nvSpPr>
      <xdr:spPr>
        <a:xfrm>
          <a:off x="1419225" y="20631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11" name="Rectangle 18"/>
        <xdr:cNvSpPr>
          <a:spLocks noChangeArrowheads="1"/>
        </xdr:cNvSpPr>
      </xdr:nvSpPr>
      <xdr:spPr>
        <a:xfrm>
          <a:off x="1419225" y="20631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2" name="Rectangle 19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3" name="Rectangle 20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4" name="Rectangle 21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5" name="Rectangle 22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6" name="Rectangle 23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7" name="Rectangle 24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18" name="Rectangle 25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19" name="Rectangle 26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0" name="Rectangle 27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1" name="Rectangle 28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2" name="Rectangle 29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3" name="Rectangle 30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4" name="Rectangle 31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5" name="Rectangle 32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6" name="Rectangle 9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7" name="Rectangle 10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8" name="Rectangle 11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9" name="Rectangle 12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30" name="Rectangle 13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31" name="Rectangle 14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32" name="Rectangle 15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33" name="Rectangle 16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34" name="Rectangle 17"/>
        <xdr:cNvSpPr>
          <a:spLocks noChangeArrowheads="1"/>
        </xdr:cNvSpPr>
      </xdr:nvSpPr>
      <xdr:spPr>
        <a:xfrm>
          <a:off x="1419225" y="20631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35" name="Rectangle 18"/>
        <xdr:cNvSpPr>
          <a:spLocks noChangeArrowheads="1"/>
        </xdr:cNvSpPr>
      </xdr:nvSpPr>
      <xdr:spPr>
        <a:xfrm>
          <a:off x="1419225" y="20631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36" name="Rectangle 19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37" name="Rectangle 20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38" name="Rectangle 21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39" name="Rectangle 22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40" name="Rectangle 23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41" name="Rectangle 24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42" name="Rectangle 25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43" name="Rectangle 26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44" name="Rectangle 27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45" name="Rectangle 28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46" name="Rectangle 29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47" name="Rectangle 30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48" name="Rectangle 31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49" name="Rectangle 32"/>
        <xdr:cNvSpPr>
          <a:spLocks noChangeArrowheads="1"/>
        </xdr:cNvSpPr>
      </xdr:nvSpPr>
      <xdr:spPr>
        <a:xfrm>
          <a:off x="1419225" y="468439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16</xdr:col>
      <xdr:colOff>495300</xdr:colOff>
      <xdr:row>6</xdr:row>
      <xdr:rowOff>57150</xdr:rowOff>
    </xdr:from>
    <xdr:to>
      <xdr:col>21</xdr:col>
      <xdr:colOff>114300</xdr:colOff>
      <xdr:row>12</xdr:row>
      <xdr:rowOff>66675</xdr:rowOff>
    </xdr:to>
    <xdr:sp>
      <xdr:nvSpPr>
        <xdr:cNvPr id="52" name="Rounded Rectangle 51"/>
        <xdr:cNvSpPr/>
      </xdr:nvSpPr>
      <xdr:spPr>
        <a:xfrm>
          <a:off x="9420225" y="1354455"/>
          <a:ext cx="2667000" cy="160972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3200">
              <a:solidFill>
                <a:srgbClr val="FF0000"/>
              </a:solidFill>
            </a:rPr>
            <a:t>GUNAKAN</a:t>
          </a:r>
          <a:r>
            <a:rPr lang="en-US" sz="3200" baseline="0">
              <a:solidFill>
                <a:srgbClr val="FF0000"/>
              </a:solidFill>
            </a:rPr>
            <a:t> TABEL DI DJPB</a:t>
          </a:r>
          <a:endParaRPr lang="en-US" sz="32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1381125</xdr:colOff>
      <xdr:row>1</xdr:row>
      <xdr:rowOff>19050</xdr:rowOff>
    </xdr:from>
    <xdr:to>
      <xdr:col>13</xdr:col>
      <xdr:colOff>561975</xdr:colOff>
      <xdr:row>20</xdr:row>
      <xdr:rowOff>57150</xdr:rowOff>
    </xdr:to>
    <xdr:cxnSp>
      <xdr:nvCxnSpPr>
        <xdr:cNvPr id="53" name="Straight Connector 52"/>
        <xdr:cNvCxnSpPr/>
      </xdr:nvCxnSpPr>
      <xdr:spPr>
        <a:xfrm flipV="1">
          <a:off x="2800350" y="257175"/>
          <a:ext cx="5067300" cy="46462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" name="Rectangle 9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3" name="Rectangle 10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4" name="Rectangle 11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5" name="Rectangle 12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6" name="Rectangle 13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7" name="Rectangle 14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8" name="Rectangle 15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9" name="Rectangle 16"/>
        <xdr:cNvSpPr>
          <a:spLocks noChangeArrowheads="1"/>
        </xdr:cNvSpPr>
      </xdr:nvSpPr>
      <xdr:spPr>
        <a:xfrm>
          <a:off x="1419225" y="180784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10" name="Rectangle 17"/>
        <xdr:cNvSpPr>
          <a:spLocks noChangeArrowheads="1"/>
        </xdr:cNvSpPr>
      </xdr:nvSpPr>
      <xdr:spPr>
        <a:xfrm>
          <a:off x="1419225" y="20631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11" name="Rectangle 18"/>
        <xdr:cNvSpPr>
          <a:spLocks noChangeArrowheads="1"/>
        </xdr:cNvSpPr>
      </xdr:nvSpPr>
      <xdr:spPr>
        <a:xfrm>
          <a:off x="1419225" y="20631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2" name="Rectangle 19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3" name="Rectangle 20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4" name="Rectangle 21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5" name="Rectangle 22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6" name="Rectangle 23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7" name="Rectangle 24"/>
        <xdr:cNvSpPr>
          <a:spLocks noChangeArrowheads="1"/>
        </xdr:cNvSpPr>
      </xdr:nvSpPr>
      <xdr:spPr>
        <a:xfrm>
          <a:off x="1419225" y="1552575"/>
          <a:ext cx="0" cy="5105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18" name="Rectangle 25"/>
        <xdr:cNvSpPr>
          <a:spLocks noChangeArrowheads="1"/>
        </xdr:cNvSpPr>
      </xdr:nvSpPr>
      <xdr:spPr>
        <a:xfrm>
          <a:off x="1419225" y="46158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19" name="Rectangle 26"/>
        <xdr:cNvSpPr>
          <a:spLocks noChangeArrowheads="1"/>
        </xdr:cNvSpPr>
      </xdr:nvSpPr>
      <xdr:spPr>
        <a:xfrm>
          <a:off x="1419225" y="46158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0" name="Rectangle 27"/>
        <xdr:cNvSpPr>
          <a:spLocks noChangeArrowheads="1"/>
        </xdr:cNvSpPr>
      </xdr:nvSpPr>
      <xdr:spPr>
        <a:xfrm>
          <a:off x="1419225" y="46158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1" name="Rectangle 28"/>
        <xdr:cNvSpPr>
          <a:spLocks noChangeArrowheads="1"/>
        </xdr:cNvSpPr>
      </xdr:nvSpPr>
      <xdr:spPr>
        <a:xfrm>
          <a:off x="1419225" y="46158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2" name="Rectangle 29"/>
        <xdr:cNvSpPr>
          <a:spLocks noChangeArrowheads="1"/>
        </xdr:cNvSpPr>
      </xdr:nvSpPr>
      <xdr:spPr>
        <a:xfrm>
          <a:off x="1419225" y="46158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3" name="Rectangle 30"/>
        <xdr:cNvSpPr>
          <a:spLocks noChangeArrowheads="1"/>
        </xdr:cNvSpPr>
      </xdr:nvSpPr>
      <xdr:spPr>
        <a:xfrm>
          <a:off x="1419225" y="46158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4" name="Rectangle 31"/>
        <xdr:cNvSpPr>
          <a:spLocks noChangeArrowheads="1"/>
        </xdr:cNvSpPr>
      </xdr:nvSpPr>
      <xdr:spPr>
        <a:xfrm>
          <a:off x="1419225" y="46158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sp>
      <xdr:nvSpPr>
        <xdr:cNvPr id="25" name="Rectangle 32"/>
        <xdr:cNvSpPr>
          <a:spLocks noChangeArrowheads="1"/>
        </xdr:cNvSpPr>
      </xdr:nvSpPr>
      <xdr:spPr>
        <a:xfrm>
          <a:off x="1419225" y="461581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" name="Rectangle 9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3" name="Rectangle 10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4" name="Rectangle 11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5" name="Rectangle 12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6" name="Rectangle 13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7" name="Rectangle 14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8" name="Rectangle 15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9" name="Rectangle 16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10" name="Rectangle 17"/>
        <xdr:cNvSpPr>
          <a:spLocks noChangeArrowheads="1"/>
        </xdr:cNvSpPr>
      </xdr:nvSpPr>
      <xdr:spPr>
        <a:xfrm>
          <a:off x="1295400" y="2287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11" name="Rectangle 18"/>
        <xdr:cNvSpPr>
          <a:spLocks noChangeArrowheads="1"/>
        </xdr:cNvSpPr>
      </xdr:nvSpPr>
      <xdr:spPr>
        <a:xfrm>
          <a:off x="1295400" y="2287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2" name="Rectangle 19"/>
        <xdr:cNvSpPr>
          <a:spLocks noChangeArrowheads="1"/>
        </xdr:cNvSpPr>
      </xdr:nvSpPr>
      <xdr:spPr>
        <a:xfrm>
          <a:off x="1295400" y="1659255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3" name="Rectangle 20"/>
        <xdr:cNvSpPr>
          <a:spLocks noChangeArrowheads="1"/>
        </xdr:cNvSpPr>
      </xdr:nvSpPr>
      <xdr:spPr>
        <a:xfrm>
          <a:off x="1295400" y="1659255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4" name="Rectangle 21"/>
        <xdr:cNvSpPr>
          <a:spLocks noChangeArrowheads="1"/>
        </xdr:cNvSpPr>
      </xdr:nvSpPr>
      <xdr:spPr>
        <a:xfrm>
          <a:off x="1295400" y="1659255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5" name="Rectangle 22"/>
        <xdr:cNvSpPr>
          <a:spLocks noChangeArrowheads="1"/>
        </xdr:cNvSpPr>
      </xdr:nvSpPr>
      <xdr:spPr>
        <a:xfrm>
          <a:off x="1295400" y="1659255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6" name="Rectangle 23"/>
        <xdr:cNvSpPr>
          <a:spLocks noChangeArrowheads="1"/>
        </xdr:cNvSpPr>
      </xdr:nvSpPr>
      <xdr:spPr>
        <a:xfrm>
          <a:off x="1295400" y="1659255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7" name="Rectangle 24"/>
        <xdr:cNvSpPr>
          <a:spLocks noChangeArrowheads="1"/>
        </xdr:cNvSpPr>
      </xdr:nvSpPr>
      <xdr:spPr>
        <a:xfrm>
          <a:off x="1295400" y="1659255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>
      <xdr:nvSpPr>
        <xdr:cNvPr id="18" name="Rectangle 9"/>
        <xdr:cNvSpPr>
          <a:spLocks noChangeArrowheads="1"/>
        </xdr:cNvSpPr>
      </xdr:nvSpPr>
      <xdr:spPr>
        <a:xfrm>
          <a:off x="1295400" y="165925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>
      <xdr:nvSpPr>
        <xdr:cNvPr id="19" name="Rectangle 10"/>
        <xdr:cNvSpPr>
          <a:spLocks noChangeArrowheads="1"/>
        </xdr:cNvSpPr>
      </xdr:nvSpPr>
      <xdr:spPr>
        <a:xfrm>
          <a:off x="1295400" y="165925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>
      <xdr:nvSpPr>
        <xdr:cNvPr id="20" name="Rectangle 11"/>
        <xdr:cNvSpPr>
          <a:spLocks noChangeArrowheads="1"/>
        </xdr:cNvSpPr>
      </xdr:nvSpPr>
      <xdr:spPr>
        <a:xfrm>
          <a:off x="1295400" y="165925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>
      <xdr:nvSpPr>
        <xdr:cNvPr id="21" name="Rectangle 12"/>
        <xdr:cNvSpPr>
          <a:spLocks noChangeArrowheads="1"/>
        </xdr:cNvSpPr>
      </xdr:nvSpPr>
      <xdr:spPr>
        <a:xfrm>
          <a:off x="1295400" y="165925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>
      <xdr:nvSpPr>
        <xdr:cNvPr id="22" name="Rectangle 13"/>
        <xdr:cNvSpPr>
          <a:spLocks noChangeArrowheads="1"/>
        </xdr:cNvSpPr>
      </xdr:nvSpPr>
      <xdr:spPr>
        <a:xfrm>
          <a:off x="1295400" y="165925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>
      <xdr:nvSpPr>
        <xdr:cNvPr id="23" name="Rectangle 14"/>
        <xdr:cNvSpPr>
          <a:spLocks noChangeArrowheads="1"/>
        </xdr:cNvSpPr>
      </xdr:nvSpPr>
      <xdr:spPr>
        <a:xfrm>
          <a:off x="1295400" y="165925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>
      <xdr:nvSpPr>
        <xdr:cNvPr id="24" name="Rectangle 15"/>
        <xdr:cNvSpPr>
          <a:spLocks noChangeArrowheads="1"/>
        </xdr:cNvSpPr>
      </xdr:nvSpPr>
      <xdr:spPr>
        <a:xfrm>
          <a:off x="1295400" y="165925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7</xdr:row>
      <xdr:rowOff>0</xdr:rowOff>
    </xdr:to>
    <xdr:sp>
      <xdr:nvSpPr>
        <xdr:cNvPr id="25" name="Rectangle 16"/>
        <xdr:cNvSpPr>
          <a:spLocks noChangeArrowheads="1"/>
        </xdr:cNvSpPr>
      </xdr:nvSpPr>
      <xdr:spPr>
        <a:xfrm>
          <a:off x="1295400" y="165925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6" name="Rectangle 17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7" name="Rectangle 18"/>
        <xdr:cNvSpPr>
          <a:spLocks noChangeArrowheads="1"/>
        </xdr:cNvSpPr>
      </xdr:nvSpPr>
      <xdr:spPr>
        <a:xfrm>
          <a:off x="1295400" y="197358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8</xdr:row>
      <xdr:rowOff>0</xdr:rowOff>
    </xdr:to>
    <xdr:sp>
      <xdr:nvSpPr>
        <xdr:cNvPr id="28" name="Rectangle 19"/>
        <xdr:cNvSpPr>
          <a:spLocks noChangeArrowheads="1"/>
        </xdr:cNvSpPr>
      </xdr:nvSpPr>
      <xdr:spPr>
        <a:xfrm>
          <a:off x="1295400" y="134493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8</xdr:row>
      <xdr:rowOff>0</xdr:rowOff>
    </xdr:to>
    <xdr:sp>
      <xdr:nvSpPr>
        <xdr:cNvPr id="29" name="Rectangle 20"/>
        <xdr:cNvSpPr>
          <a:spLocks noChangeArrowheads="1"/>
        </xdr:cNvSpPr>
      </xdr:nvSpPr>
      <xdr:spPr>
        <a:xfrm>
          <a:off x="1295400" y="134493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8</xdr:row>
      <xdr:rowOff>0</xdr:rowOff>
    </xdr:to>
    <xdr:sp>
      <xdr:nvSpPr>
        <xdr:cNvPr id="30" name="Rectangle 21"/>
        <xdr:cNvSpPr>
          <a:spLocks noChangeArrowheads="1"/>
        </xdr:cNvSpPr>
      </xdr:nvSpPr>
      <xdr:spPr>
        <a:xfrm>
          <a:off x="1295400" y="134493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8</xdr:row>
      <xdr:rowOff>0</xdr:rowOff>
    </xdr:to>
    <xdr:sp>
      <xdr:nvSpPr>
        <xdr:cNvPr id="31" name="Rectangle 22"/>
        <xdr:cNvSpPr>
          <a:spLocks noChangeArrowheads="1"/>
        </xdr:cNvSpPr>
      </xdr:nvSpPr>
      <xdr:spPr>
        <a:xfrm>
          <a:off x="1295400" y="134493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8</xdr:row>
      <xdr:rowOff>0</xdr:rowOff>
    </xdr:to>
    <xdr:sp>
      <xdr:nvSpPr>
        <xdr:cNvPr id="32" name="Rectangle 23"/>
        <xdr:cNvSpPr>
          <a:spLocks noChangeArrowheads="1"/>
        </xdr:cNvSpPr>
      </xdr:nvSpPr>
      <xdr:spPr>
        <a:xfrm>
          <a:off x="1295400" y="134493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0</xdr:colOff>
      <xdr:row>8</xdr:row>
      <xdr:rowOff>0</xdr:rowOff>
    </xdr:to>
    <xdr:sp>
      <xdr:nvSpPr>
        <xdr:cNvPr id="33" name="Rectangle 24"/>
        <xdr:cNvSpPr>
          <a:spLocks noChangeArrowheads="1"/>
        </xdr:cNvSpPr>
      </xdr:nvSpPr>
      <xdr:spPr>
        <a:xfrm>
          <a:off x="1295400" y="134493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1638300</xdr:colOff>
      <xdr:row>1</xdr:row>
      <xdr:rowOff>104775</xdr:rowOff>
    </xdr:from>
    <xdr:to>
      <xdr:col>10</xdr:col>
      <xdr:colOff>581025</xdr:colOff>
      <xdr:row>19</xdr:row>
      <xdr:rowOff>66675</xdr:rowOff>
    </xdr:to>
    <xdr:cxnSp>
      <xdr:nvCxnSpPr>
        <xdr:cNvPr id="34" name="Straight Connector 33"/>
        <xdr:cNvCxnSpPr/>
      </xdr:nvCxnSpPr>
      <xdr:spPr>
        <a:xfrm flipV="1">
          <a:off x="2933700" y="283845"/>
          <a:ext cx="5067300" cy="45281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5</xdr:row>
      <xdr:rowOff>133350</xdr:rowOff>
    </xdr:from>
    <xdr:to>
      <xdr:col>20</xdr:col>
      <xdr:colOff>600075</xdr:colOff>
      <xdr:row>10</xdr:row>
      <xdr:rowOff>200025</xdr:rowOff>
    </xdr:to>
    <xdr:sp>
      <xdr:nvSpPr>
        <xdr:cNvPr id="35" name="Rounded Rectangle 34"/>
        <xdr:cNvSpPr/>
      </xdr:nvSpPr>
      <xdr:spPr>
        <a:xfrm>
          <a:off x="10820400" y="1163955"/>
          <a:ext cx="2667000" cy="157162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3200">
              <a:solidFill>
                <a:srgbClr val="FF0000"/>
              </a:solidFill>
            </a:rPr>
            <a:t>GUNAKAN</a:t>
          </a:r>
          <a:r>
            <a:rPr lang="en-US" sz="3200" baseline="0">
              <a:solidFill>
                <a:srgbClr val="FF0000"/>
              </a:solidFill>
            </a:rPr>
            <a:t> TABEL DI DJPB</a:t>
          </a:r>
          <a:endParaRPr lang="en-US" sz="32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2" name="Rectangle 9"/>
        <xdr:cNvSpPr>
          <a:spLocks noChangeArrowheads="1"/>
        </xdr:cNvSpPr>
      </xdr:nvSpPr>
      <xdr:spPr>
        <a:xfrm>
          <a:off x="1295400" y="1525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3" name="Rectangle 10"/>
        <xdr:cNvSpPr>
          <a:spLocks noChangeArrowheads="1"/>
        </xdr:cNvSpPr>
      </xdr:nvSpPr>
      <xdr:spPr>
        <a:xfrm>
          <a:off x="1295400" y="1525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4" name="Rectangle 11"/>
        <xdr:cNvSpPr>
          <a:spLocks noChangeArrowheads="1"/>
        </xdr:cNvSpPr>
      </xdr:nvSpPr>
      <xdr:spPr>
        <a:xfrm>
          <a:off x="1295400" y="1525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5" name="Rectangle 12"/>
        <xdr:cNvSpPr>
          <a:spLocks noChangeArrowheads="1"/>
        </xdr:cNvSpPr>
      </xdr:nvSpPr>
      <xdr:spPr>
        <a:xfrm>
          <a:off x="1295400" y="1525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6" name="Rectangle 13"/>
        <xdr:cNvSpPr>
          <a:spLocks noChangeArrowheads="1"/>
        </xdr:cNvSpPr>
      </xdr:nvSpPr>
      <xdr:spPr>
        <a:xfrm>
          <a:off x="1295400" y="1525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7" name="Rectangle 14"/>
        <xdr:cNvSpPr>
          <a:spLocks noChangeArrowheads="1"/>
        </xdr:cNvSpPr>
      </xdr:nvSpPr>
      <xdr:spPr>
        <a:xfrm>
          <a:off x="1295400" y="1525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8" name="Rectangle 15"/>
        <xdr:cNvSpPr>
          <a:spLocks noChangeArrowheads="1"/>
        </xdr:cNvSpPr>
      </xdr:nvSpPr>
      <xdr:spPr>
        <a:xfrm>
          <a:off x="1295400" y="1525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>
      <xdr:nvSpPr>
        <xdr:cNvPr id="9" name="Rectangle 16"/>
        <xdr:cNvSpPr>
          <a:spLocks noChangeArrowheads="1"/>
        </xdr:cNvSpPr>
      </xdr:nvSpPr>
      <xdr:spPr>
        <a:xfrm>
          <a:off x="1295400" y="1525905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10" name="Rectangle 17"/>
        <xdr:cNvSpPr>
          <a:spLocks noChangeArrowheads="1"/>
        </xdr:cNvSpPr>
      </xdr:nvSpPr>
      <xdr:spPr>
        <a:xfrm>
          <a:off x="1295400" y="184023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sp>
      <xdr:nvSpPr>
        <xdr:cNvPr id="11" name="Rectangle 18"/>
        <xdr:cNvSpPr>
          <a:spLocks noChangeArrowheads="1"/>
        </xdr:cNvSpPr>
      </xdr:nvSpPr>
      <xdr:spPr>
        <a:xfrm>
          <a:off x="1295400" y="1840230"/>
          <a:ext cx="0" cy="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2" name="Rectangle 19"/>
        <xdr:cNvSpPr>
          <a:spLocks noChangeArrowheads="1"/>
        </xdr:cNvSpPr>
      </xdr:nvSpPr>
      <xdr:spPr>
        <a:xfrm>
          <a:off x="1295400" y="121158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3.3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3" name="Rectangle 20"/>
        <xdr:cNvSpPr>
          <a:spLocks noChangeArrowheads="1"/>
        </xdr:cNvSpPr>
      </xdr:nvSpPr>
      <xdr:spPr>
        <a:xfrm>
          <a:off x="1295400" y="121158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4" name="Rectangle 21"/>
        <xdr:cNvSpPr>
          <a:spLocks noChangeArrowheads="1"/>
        </xdr:cNvSpPr>
      </xdr:nvSpPr>
      <xdr:spPr>
        <a:xfrm>
          <a:off x="1295400" y="121158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5" name="Rectangle 22"/>
        <xdr:cNvSpPr>
          <a:spLocks noChangeArrowheads="1"/>
        </xdr:cNvSpPr>
      </xdr:nvSpPr>
      <xdr:spPr>
        <a:xfrm>
          <a:off x="1295400" y="121158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3.2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6" name="Rectangle 23"/>
        <xdr:cNvSpPr>
          <a:spLocks noChangeArrowheads="1"/>
        </xdr:cNvSpPr>
      </xdr:nvSpPr>
      <xdr:spPr>
        <a:xfrm>
          <a:off x="1295400" y="121158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9</xdr:row>
      <xdr:rowOff>0</xdr:rowOff>
    </xdr:to>
    <xdr:sp>
      <xdr:nvSpPr>
        <xdr:cNvPr id="17" name="Rectangle 24"/>
        <xdr:cNvSpPr>
          <a:spLocks noChangeArrowheads="1"/>
        </xdr:cNvSpPr>
      </xdr:nvSpPr>
      <xdr:spPr>
        <a:xfrm>
          <a:off x="1295400" y="1211580"/>
          <a:ext cx="0" cy="628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 pitchFamily="7" charset="0"/>
              <a:cs typeface="Arial" pitchFamily="7" charset="0"/>
            </a:rPr>
            <a:t>0.1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1533524</xdr:colOff>
      <xdr:row>23</xdr:row>
      <xdr:rowOff>28574</xdr:rowOff>
    </xdr:from>
    <xdr:to>
      <xdr:col>9</xdr:col>
      <xdr:colOff>390525</xdr:colOff>
      <xdr:row>45</xdr:row>
      <xdr:rowOff>95250</xdr:rowOff>
    </xdr:to>
    <xdr:graphicFrame>
      <xdr:nvGraphicFramePr>
        <xdr:cNvPr id="2" name="Chart 1"/>
        <xdr:cNvGraphicFramePr/>
      </xdr:nvGraphicFramePr>
      <xdr:xfrm>
        <a:off x="1618615" y="3971290"/>
        <a:ext cx="6677660" cy="3420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1962150</xdr:colOff>
      <xdr:row>26</xdr:row>
      <xdr:rowOff>76200</xdr:rowOff>
    </xdr:from>
    <xdr:ext cx="898900" cy="245510"/>
    <xdr:sp>
      <xdr:nvSpPr>
        <xdr:cNvPr id="5" name="TextBox 4"/>
        <xdr:cNvSpPr txBox="1"/>
      </xdr:nvSpPr>
      <xdr:spPr>
        <a:xfrm>
          <a:off x="2047875" y="4476750"/>
          <a:ext cx="898525" cy="245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Satuan</a:t>
          </a:r>
          <a:r>
            <a:rPr lang="en-US" sz="1100" baseline="0"/>
            <a:t> : Ton</a:t>
          </a:r>
          <a:endParaRPr lang="en-US" sz="1100"/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0.03281</cdr:x>
      <cdr:y>0.34383</cdr:y>
    </cdr:from>
    <cdr:to>
      <cdr:x>0.1398</cdr:x>
      <cdr:y>0.77428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219076" y="1247776"/>
          <a:ext cx="714375" cy="15621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none" rtlCol="0"/>
        <a:lstStyle/>
        <a:p>
          <a:r>
            <a:rPr lang="en-US" sz="1100"/>
            <a:t>Growth</a:t>
          </a:r>
          <a:endParaRPr lang="en-US" sz="1100"/>
        </a:p>
        <a:p>
          <a:r>
            <a:rPr lang="en-US" sz="1100"/>
            <a:t>27,12 %</a:t>
          </a:r>
          <a:endParaRPr lang="en-US" sz="1100"/>
        </a:p>
        <a:p>
          <a:endParaRPr lang="en-US" sz="1100"/>
        </a:p>
        <a:p>
          <a:r>
            <a:rPr lang="en-US" sz="1100"/>
            <a:t>30,88 %</a:t>
          </a:r>
          <a:endParaRPr lang="en-US" sz="1100"/>
        </a:p>
        <a:p>
          <a:endParaRPr lang="en-US" sz="1100"/>
        </a:p>
        <a:p>
          <a:r>
            <a:rPr lang="en-US" sz="1100"/>
            <a:t>29,18 %</a:t>
          </a:r>
          <a:endParaRPr lang="en-US" sz="1100"/>
        </a:p>
        <a:p>
          <a:endParaRPr lang="en-US" sz="1100"/>
        </a:p>
        <a:p>
          <a:r>
            <a:rPr lang="en-US" sz="1100"/>
            <a:t>40,90 %</a:t>
          </a:r>
        </a:p>
      </cdr:txBody>
    </cdr:sp>
  </cdr:relSizeAnchor>
  <cdr:relSizeAnchor xmlns:cdr="http://schemas.openxmlformats.org/drawingml/2006/chartDrawing">
    <cdr:from>
      <cdr:x>0.8602</cdr:x>
      <cdr:y>0.13123</cdr:y>
    </cdr:from>
    <cdr:to>
      <cdr:x>0.99144</cdr:x>
      <cdr:y>0.9895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5743576" y="476250"/>
          <a:ext cx="876299" cy="3114675"/>
        </a:xfrm>
        <a:prstGeom xmlns:a="http://schemas.openxmlformats.org/drawingml/2006/main" prst="rect">
          <a:avLst/>
        </a:prstGeom>
        <a:noFill/>
        <a:ln w="25400">
          <a:solidFill>
            <a:srgbClr val="FF0000"/>
          </a:solidFill>
          <a:prstDash val="dash"/>
        </a:ln>
      </cdr:spPr>
      <cdr:txBody xmlns:a="http://schemas.openxmlformats.org/drawingml/2006/main">
        <a:bodyPr wrap="none" rtlCol="0"/>
        <a:lstStyle/>
        <a:p>
          <a:pPr algn="ctr"/>
          <a:r>
            <a:rPr lang="en-US" sz="1100" u="sng"/>
            <a:t>angka </a:t>
          </a:r>
          <a:endParaRPr lang="en-US" sz="1100" u="sng"/>
        </a:p>
        <a:p>
          <a:pPr algn="ctr"/>
          <a:r>
            <a:rPr lang="en-US" sz="1100" u="sng"/>
            <a:t>sementara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 08/Susun &amp; Cetak Buku/Data Stat 08/DJPT/PERIKANAN LAUT 08 edit (Wali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GIATAN 08/Susun &amp; Cetak Buku/Data Stat 08/DJPT/PERAIRAN UMUM 08 edit (Agus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1"/>
      <sheetName val="1.2"/>
      <sheetName val="1.3"/>
      <sheetName val="1.4"/>
      <sheetName val="1.4.1&amp;1.4.2"/>
      <sheetName val="1.4.3-1.4.3.8"/>
      <sheetName val="1.5"/>
      <sheetName val="1.6"/>
      <sheetName val="1.6.1-1.6.9"/>
      <sheetName val="1.6.6.1-1.6.6.3"/>
      <sheetName val="1.7"/>
      <sheetName val="1.8"/>
      <sheetName val="1.8.1-1.8.5"/>
      <sheetName val="1.9"/>
      <sheetName val="1.10"/>
      <sheetName val="1.10.1-1.10.5"/>
      <sheetName val="1.11"/>
      <sheetName val="1.11.1-1.11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H10">
            <v>37162917780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1"/>
      <sheetName val="2.2"/>
      <sheetName val="2.3"/>
      <sheetName val="2.4"/>
      <sheetName val="2.4.1-2.4.3"/>
      <sheetName val="2.5"/>
      <sheetName val="2.6"/>
      <sheetName val="2.6.1-2.6.6"/>
      <sheetName val="2.7"/>
      <sheetName val="2.8"/>
      <sheetName val="2.8.1-2.8.3"/>
      <sheetName val="2.9"/>
      <sheetName val="2.10"/>
      <sheetName val="2.10.1-2.10.3"/>
      <sheetName val="2.11"/>
      <sheetName val="2.12"/>
      <sheetName val="2.12.1-2.12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0">
          <cell r="H10">
            <v>2906142095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C3E3C"/>
      </a:dk1>
      <a:lt1>
        <a:sysClr val="window" lastClr="F9FA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BM39"/>
  <sheetViews>
    <sheetView showGridLines="0" zoomScale="75" zoomScaleNormal="75" topLeftCell="A7" workbookViewId="0">
      <selection activeCell="L1" sqref="L$1:N$1048576"/>
    </sheetView>
  </sheetViews>
  <sheetFormatPr defaultColWidth="9" defaultRowHeight="12"/>
  <cols>
    <col min="1" max="1" width="1" style="1211" customWidth="1"/>
    <col min="2" max="2" width="17.2857142857143" style="1211" customWidth="1"/>
    <col min="3" max="3" width="10" style="1211" customWidth="1"/>
    <col min="4" max="4" width="10.1428571428571" style="1211" customWidth="1"/>
    <col min="5" max="5" width="10.2857142857143" style="1211" customWidth="1"/>
    <col min="6" max="6" width="9.71428571428571" style="1211" customWidth="1"/>
    <col min="7" max="7" width="9.14285714285714" style="1211" customWidth="1"/>
    <col min="8" max="8" width="10.8571428571429" style="1211" customWidth="1"/>
    <col min="9" max="9" width="10" style="1211" customWidth="1"/>
    <col min="10" max="10" width="10.2857142857143" style="1211" customWidth="1"/>
    <col min="11" max="11" width="9" style="1211" customWidth="1"/>
    <col min="12" max="12" width="9.85714285714286" style="1211" customWidth="1"/>
    <col min="13" max="13" width="10.8571428571429" style="1211" customWidth="1"/>
    <col min="14" max="14" width="9" style="1211" customWidth="1"/>
    <col min="15" max="23" width="2.71428571428571" style="1211" customWidth="1"/>
    <col min="24" max="32" width="3.71428571428571" style="1211" customWidth="1"/>
    <col min="33" max="33" width="11.7142857142857" style="1211" customWidth="1"/>
    <col min="34" max="16384" width="9.14285714285714" style="1211"/>
  </cols>
  <sheetData>
    <row r="1" ht="15" customHeight="1" spans="1:33">
      <c r="A1" s="1212"/>
      <c r="B1" s="1212" t="s">
        <v>0</v>
      </c>
      <c r="C1" s="1213"/>
      <c r="D1" s="1213"/>
      <c r="E1" s="1213"/>
      <c r="F1" s="1213"/>
      <c r="G1" s="1213"/>
      <c r="H1" s="1213"/>
      <c r="I1" s="1213"/>
      <c r="J1" s="1213"/>
      <c r="K1" s="1213"/>
      <c r="L1" s="1213"/>
      <c r="M1" s="1213"/>
      <c r="N1" s="1213"/>
      <c r="O1" s="1213"/>
      <c r="P1" s="1213"/>
      <c r="Q1" s="1213"/>
      <c r="R1" s="1213"/>
      <c r="S1" s="1213"/>
      <c r="T1" s="1213"/>
      <c r="U1" s="1213"/>
      <c r="V1" s="1213"/>
      <c r="W1" s="1213"/>
      <c r="X1" s="1213"/>
      <c r="Y1" s="1213"/>
      <c r="Z1" s="1213"/>
      <c r="AA1" s="1213"/>
      <c r="AB1" s="1213"/>
      <c r="AC1" s="1213"/>
      <c r="AD1" s="1213"/>
      <c r="AE1" s="1213"/>
      <c r="AF1" s="1213"/>
      <c r="AG1" s="1213"/>
    </row>
    <row r="2" ht="12.75" spans="1:33">
      <c r="A2" s="1214"/>
      <c r="B2" s="1215" t="s">
        <v>1</v>
      </c>
      <c r="C2" s="1216"/>
      <c r="D2" s="1216"/>
      <c r="E2" s="1216"/>
      <c r="F2" s="1216"/>
      <c r="G2" s="1216"/>
      <c r="H2" s="1216"/>
      <c r="I2" s="1216"/>
      <c r="J2" s="1216"/>
      <c r="K2" s="1216"/>
      <c r="L2" s="1216"/>
      <c r="M2" s="1216"/>
      <c r="N2" s="1216"/>
      <c r="O2" s="1216"/>
      <c r="P2" s="1216"/>
      <c r="Q2" s="1216"/>
      <c r="R2" s="1216"/>
      <c r="S2" s="1216"/>
      <c r="T2" s="1216"/>
      <c r="U2" s="1216"/>
      <c r="V2" s="1216"/>
      <c r="W2" s="1216"/>
      <c r="X2" s="1216"/>
      <c r="Y2" s="1216"/>
      <c r="Z2" s="1265"/>
      <c r="AA2" s="1213"/>
      <c r="AB2" s="1213"/>
      <c r="AC2" s="1213"/>
      <c r="AD2" s="1213"/>
      <c r="AE2" s="1213"/>
      <c r="AF2" s="1213"/>
      <c r="AG2" s="1213"/>
    </row>
    <row r="3" ht="18.75" customHeight="1" spans="1:33">
      <c r="A3" s="1217"/>
      <c r="B3" s="1218" t="s">
        <v>2</v>
      </c>
      <c r="C3" s="1217"/>
      <c r="D3" s="1217"/>
      <c r="E3" s="1217"/>
      <c r="F3" s="1217"/>
      <c r="G3" s="1217"/>
      <c r="H3" s="1217"/>
      <c r="I3" s="1217"/>
      <c r="J3" s="1217"/>
      <c r="K3" s="1217"/>
      <c r="L3" s="1217"/>
      <c r="M3" s="1217"/>
      <c r="N3" s="1217"/>
      <c r="O3" s="1217"/>
      <c r="P3" s="1217"/>
      <c r="Q3" s="1217"/>
      <c r="R3" s="1217"/>
      <c r="S3" s="1217"/>
      <c r="T3" s="1217"/>
      <c r="U3" s="1217"/>
      <c r="V3" s="1217"/>
      <c r="W3" s="1217"/>
      <c r="X3" s="1217"/>
      <c r="Y3" s="1217"/>
      <c r="Z3" s="1217"/>
      <c r="AA3" s="1217"/>
      <c r="AB3" s="1217"/>
      <c r="AC3" s="1217"/>
      <c r="AD3" s="1213"/>
      <c r="AE3" s="1213"/>
      <c r="AF3" s="1213"/>
      <c r="AG3" s="1213"/>
    </row>
    <row r="4" ht="14.1" customHeight="1" spans="1:33">
      <c r="A4" s="1217"/>
      <c r="B4" s="1219"/>
      <c r="C4" s="1219"/>
      <c r="D4" s="1219"/>
      <c r="E4" s="1219"/>
      <c r="F4" s="1219"/>
      <c r="G4" s="1219"/>
      <c r="H4" s="1219"/>
      <c r="I4" s="1219"/>
      <c r="J4" s="1219"/>
      <c r="K4" s="1219"/>
      <c r="L4" s="1219"/>
      <c r="M4" s="1219"/>
      <c r="N4" s="1219"/>
      <c r="O4" s="1219"/>
      <c r="P4" s="1219"/>
      <c r="Q4" s="1219"/>
      <c r="R4" s="1219"/>
      <c r="S4" s="1219"/>
      <c r="T4" s="1219"/>
      <c r="U4" s="1219"/>
      <c r="V4" s="1219"/>
      <c r="W4" s="1219"/>
      <c r="X4" s="1219"/>
      <c r="Y4" s="1219"/>
      <c r="Z4" s="1219"/>
      <c r="AA4" s="1219"/>
      <c r="AB4" s="1219"/>
      <c r="AC4" s="1219"/>
      <c r="AD4" s="1220"/>
      <c r="AE4" s="1220"/>
      <c r="AF4" s="1220"/>
      <c r="AG4" s="1213"/>
    </row>
    <row r="5" ht="14.1" customHeight="1" spans="1:33">
      <c r="A5" s="1213"/>
      <c r="B5" s="1220"/>
      <c r="C5" s="1220"/>
      <c r="D5" s="1220"/>
      <c r="E5" s="1245"/>
      <c r="F5" s="1220"/>
      <c r="G5" s="1246"/>
      <c r="H5" s="1246"/>
      <c r="I5" s="1220"/>
      <c r="P5" s="1220"/>
      <c r="Q5" s="1220"/>
      <c r="R5" s="1220"/>
      <c r="S5" s="1220"/>
      <c r="T5" s="1220"/>
      <c r="U5" s="1220"/>
      <c r="V5" s="1220"/>
      <c r="W5" s="1220"/>
      <c r="X5" s="1220"/>
      <c r="Y5" s="1220"/>
      <c r="Z5" s="1220"/>
      <c r="AA5" s="1220"/>
      <c r="AB5" s="1220"/>
      <c r="AC5" s="1220"/>
      <c r="AD5" s="1220"/>
      <c r="AF5" s="1220"/>
      <c r="AG5" s="1213"/>
    </row>
    <row r="6" s="1208" customFormat="1" ht="12.75" spans="1:33">
      <c r="A6" s="1221"/>
      <c r="B6" s="1222"/>
      <c r="C6" s="1222"/>
      <c r="D6" s="1222"/>
      <c r="E6" s="1222"/>
      <c r="F6" s="1222"/>
      <c r="G6" s="1222"/>
      <c r="H6" s="1222"/>
      <c r="I6" s="1222"/>
      <c r="P6" s="1222"/>
      <c r="Q6" s="1222"/>
      <c r="R6" s="1222"/>
      <c r="S6" s="1222"/>
      <c r="T6" s="1222"/>
      <c r="U6" s="1222"/>
      <c r="V6" s="1222"/>
      <c r="W6" s="1222"/>
      <c r="X6" s="1222"/>
      <c r="Y6" s="1222"/>
      <c r="Z6" s="1222"/>
      <c r="AA6" s="1222"/>
      <c r="AB6" s="1222"/>
      <c r="AC6" s="1222"/>
      <c r="AD6" s="1222"/>
      <c r="AF6" s="1222"/>
      <c r="AG6" s="1266"/>
    </row>
    <row r="7" s="1209" customFormat="1" ht="12.75" spans="1:33">
      <c r="A7" s="1221"/>
      <c r="B7" s="1222"/>
      <c r="C7" s="1222"/>
      <c r="D7" s="1222"/>
      <c r="E7" s="1222"/>
      <c r="F7" s="1222"/>
      <c r="G7" s="1222"/>
      <c r="H7" s="1222"/>
      <c r="I7" s="1222"/>
      <c r="P7" s="1222"/>
      <c r="Q7" s="1222"/>
      <c r="R7" s="1222"/>
      <c r="S7" s="1222"/>
      <c r="T7" s="1222"/>
      <c r="U7" s="1222"/>
      <c r="V7" s="1222"/>
      <c r="W7" s="1222"/>
      <c r="X7" s="1222"/>
      <c r="Y7" s="1222"/>
      <c r="Z7" s="1222"/>
      <c r="AA7" s="1222"/>
      <c r="AB7" s="1222"/>
      <c r="AC7" s="1222"/>
      <c r="AD7" s="1222"/>
      <c r="AF7" s="1222"/>
      <c r="AG7" s="1267"/>
    </row>
    <row r="8" ht="12.75" spans="1:33">
      <c r="A8" s="1223"/>
      <c r="B8" s="1224"/>
      <c r="C8" s="1222"/>
      <c r="D8" s="1222"/>
      <c r="E8" s="1222"/>
      <c r="F8" s="1222"/>
      <c r="G8" s="1222"/>
      <c r="H8" s="1222"/>
      <c r="I8" s="1222"/>
      <c r="K8" s="1228" t="s">
        <v>3</v>
      </c>
      <c r="P8" s="1225"/>
      <c r="Q8" s="1225"/>
      <c r="R8" s="1256"/>
      <c r="S8" s="1256"/>
      <c r="T8" s="1256"/>
      <c r="U8" s="1222"/>
      <c r="V8" s="1222"/>
      <c r="W8" s="1222"/>
      <c r="X8" s="1225"/>
      <c r="Y8" s="1225"/>
      <c r="Z8" s="1225"/>
      <c r="AA8" s="1222"/>
      <c r="AB8" s="1222"/>
      <c r="AC8" s="1222"/>
      <c r="AD8" s="1222"/>
      <c r="AF8" s="1222"/>
      <c r="AG8" s="1213"/>
    </row>
    <row r="9" ht="12.75" spans="1:33">
      <c r="A9" s="1223"/>
      <c r="B9" s="1224"/>
      <c r="C9" s="1222"/>
      <c r="D9" s="1222"/>
      <c r="E9" s="1222"/>
      <c r="F9" s="1222"/>
      <c r="G9" s="1222"/>
      <c r="H9" s="1222"/>
      <c r="I9" s="1222"/>
      <c r="K9" s="1228" t="s">
        <v>4</v>
      </c>
      <c r="P9" s="1225"/>
      <c r="Q9" s="1225"/>
      <c r="R9" s="1222"/>
      <c r="S9" s="1222"/>
      <c r="T9" s="1222"/>
      <c r="U9" s="1222"/>
      <c r="V9" s="1222"/>
      <c r="W9" s="1222"/>
      <c r="X9" s="1222"/>
      <c r="Y9" s="1222"/>
      <c r="Z9" s="1222"/>
      <c r="AA9" s="1222"/>
      <c r="AB9" s="1222"/>
      <c r="AC9" s="1222"/>
      <c r="AD9" s="1222"/>
      <c r="AF9" s="1222"/>
      <c r="AG9" s="1213"/>
    </row>
    <row r="10" ht="12.75" spans="1:33">
      <c r="A10" s="1223"/>
      <c r="B10" s="1224"/>
      <c r="C10" s="1222"/>
      <c r="D10" s="1222"/>
      <c r="E10" s="1222"/>
      <c r="F10" s="1222"/>
      <c r="G10" s="1222"/>
      <c r="H10" s="1222"/>
      <c r="I10" s="1222"/>
      <c r="K10" s="1228" t="s">
        <v>5</v>
      </c>
      <c r="P10" s="1222"/>
      <c r="Q10" s="1222"/>
      <c r="R10" s="1222"/>
      <c r="S10" s="1222"/>
      <c r="T10" s="1222"/>
      <c r="U10" s="1222"/>
      <c r="V10" s="1222"/>
      <c r="W10" s="1222"/>
      <c r="X10" s="1225"/>
      <c r="Y10" s="1225"/>
      <c r="Z10" s="1225"/>
      <c r="AA10" s="1222"/>
      <c r="AB10" s="1222"/>
      <c r="AC10" s="1222"/>
      <c r="AD10" s="1222"/>
      <c r="AF10" s="1222"/>
      <c r="AG10" s="1213"/>
    </row>
    <row r="11" ht="12.75" spans="1:33">
      <c r="A11" s="1223"/>
      <c r="B11" s="1224"/>
      <c r="C11" s="1225"/>
      <c r="D11" s="1225"/>
      <c r="E11" s="1225"/>
      <c r="F11" s="1225"/>
      <c r="G11" s="1225"/>
      <c r="H11" s="1225"/>
      <c r="I11" s="1225"/>
      <c r="K11" s="1252" t="s">
        <v>6</v>
      </c>
      <c r="P11" s="1222"/>
      <c r="Q11" s="1222"/>
      <c r="R11" s="1225"/>
      <c r="S11" s="1225"/>
      <c r="T11" s="1225"/>
      <c r="U11" s="1222"/>
      <c r="V11" s="1222"/>
      <c r="W11" s="1222"/>
      <c r="X11" s="1222"/>
      <c r="Y11" s="1222"/>
      <c r="Z11" s="1222"/>
      <c r="AA11" s="1222"/>
      <c r="AB11" s="1222"/>
      <c r="AC11" s="1222"/>
      <c r="AD11" s="1222"/>
      <c r="AF11" s="1222"/>
      <c r="AG11" s="1213"/>
    </row>
    <row r="12" s="1111" customFormat="1" ht="12.75" spans="1:33">
      <c r="A12" s="1224"/>
      <c r="B12" s="1224"/>
      <c r="C12" s="1226"/>
      <c r="D12" s="1226"/>
      <c r="E12" s="1226"/>
      <c r="F12" s="1226"/>
      <c r="G12" s="1226"/>
      <c r="H12" s="1226"/>
      <c r="I12" s="1226"/>
      <c r="K12" s="1228" t="s">
        <v>7</v>
      </c>
      <c r="P12" s="1256"/>
      <c r="Q12" s="1256"/>
      <c r="R12" s="1226"/>
      <c r="S12" s="1226"/>
      <c r="T12" s="1226"/>
      <c r="U12" s="1256"/>
      <c r="V12" s="1256"/>
      <c r="W12" s="1256"/>
      <c r="X12" s="1256"/>
      <c r="Y12" s="1256"/>
      <c r="Z12" s="1256"/>
      <c r="AA12" s="1256"/>
      <c r="AB12" s="1256"/>
      <c r="AC12" s="1256"/>
      <c r="AD12" s="1256"/>
      <c r="AF12" s="1256"/>
      <c r="AG12" s="1268"/>
    </row>
    <row r="13" ht="12.75" spans="1:33">
      <c r="A13" s="1213"/>
      <c r="B13" s="1213"/>
      <c r="C13" s="1213"/>
      <c r="E13" s="1213"/>
      <c r="F13" s="1213"/>
      <c r="G13" s="1213"/>
      <c r="H13" s="1213"/>
      <c r="I13" s="1213"/>
      <c r="K13" s="1228" t="s">
        <v>8</v>
      </c>
      <c r="P13" s="1213"/>
      <c r="Q13" s="1213"/>
      <c r="R13" s="1213"/>
      <c r="S13" s="1213"/>
      <c r="T13" s="1213"/>
      <c r="U13" s="1213"/>
      <c r="V13" s="1213"/>
      <c r="W13" s="1213"/>
      <c r="X13" s="1213"/>
      <c r="Y13" s="1213"/>
      <c r="Z13" s="1213"/>
      <c r="AA13" s="1213"/>
      <c r="AB13" s="1213"/>
      <c r="AC13" s="1213"/>
      <c r="AD13" s="1213"/>
      <c r="AF13" s="1213"/>
      <c r="AG13" s="1213"/>
    </row>
    <row r="14" ht="12.75" spans="1:33">
      <c r="A14" s="1213"/>
      <c r="B14" s="1213"/>
      <c r="C14" s="1213"/>
      <c r="E14" s="1247"/>
      <c r="F14" s="1248"/>
      <c r="G14" s="1221"/>
      <c r="H14" s="1221"/>
      <c r="I14" s="1253"/>
      <c r="K14" s="1228" t="s">
        <v>9</v>
      </c>
      <c r="P14" s="1213"/>
      <c r="Q14" s="1213"/>
      <c r="R14" s="1213"/>
      <c r="S14" s="1213"/>
      <c r="T14" s="1213"/>
      <c r="U14" s="1213"/>
      <c r="V14" s="1213"/>
      <c r="W14" s="1213"/>
      <c r="X14" s="1213"/>
      <c r="Y14" s="1213"/>
      <c r="Z14" s="1213"/>
      <c r="AA14" s="1213"/>
      <c r="AB14" s="1213"/>
      <c r="AC14" s="1213"/>
      <c r="AD14" s="1213"/>
      <c r="AF14" s="1213"/>
      <c r="AG14" s="1213"/>
    </row>
    <row r="15" ht="12.75" spans="1:33">
      <c r="A15" s="1213"/>
      <c r="B15" s="1213"/>
      <c r="C15" s="1213"/>
      <c r="E15" s="1249"/>
      <c r="F15" s="1248"/>
      <c r="G15" s="1221"/>
      <c r="H15" s="1221"/>
      <c r="I15" s="1253"/>
      <c r="K15" s="1228" t="s">
        <v>10</v>
      </c>
      <c r="P15" s="1213"/>
      <c r="Q15" s="1213"/>
      <c r="R15" s="1213"/>
      <c r="S15" s="1213"/>
      <c r="T15" s="1213"/>
      <c r="U15" s="1213"/>
      <c r="V15" s="1213"/>
      <c r="W15" s="1213"/>
      <c r="X15" s="1213"/>
      <c r="Y15" s="1213"/>
      <c r="Z15" s="1213"/>
      <c r="AA15" s="1213"/>
      <c r="AB15" s="1213"/>
      <c r="AC15" s="1213"/>
      <c r="AD15" s="1213"/>
      <c r="AF15" s="1213"/>
      <c r="AG15" s="1213"/>
    </row>
    <row r="16" ht="12.75" spans="1:33">
      <c r="A16" s="1213"/>
      <c r="K16" s="1228" t="s">
        <v>11</v>
      </c>
      <c r="P16" s="1213"/>
      <c r="Q16" s="1213"/>
      <c r="R16" s="1213"/>
      <c r="S16" s="1213"/>
      <c r="T16" s="1213"/>
      <c r="U16" s="1213"/>
      <c r="V16" s="1213"/>
      <c r="W16" s="1213"/>
      <c r="X16" s="1213"/>
      <c r="Y16" s="1213"/>
      <c r="Z16" s="1213"/>
      <c r="AA16" s="1213"/>
      <c r="AB16" s="1213"/>
      <c r="AC16" s="1213"/>
      <c r="AD16" s="1213"/>
      <c r="AF16" s="1213"/>
      <c r="AG16" s="1213"/>
    </row>
    <row r="17" ht="12.75" spans="1:33">
      <c r="A17" s="1213"/>
      <c r="K17" s="1228" t="s">
        <v>12</v>
      </c>
      <c r="P17" s="1213"/>
      <c r="Q17" s="1213"/>
      <c r="R17" s="1213"/>
      <c r="S17" s="1213"/>
      <c r="T17" s="1213"/>
      <c r="U17" s="1213"/>
      <c r="V17" s="1213"/>
      <c r="W17" s="1213"/>
      <c r="X17" s="1213"/>
      <c r="Y17" s="1213"/>
      <c r="Z17" s="1213"/>
      <c r="AA17" s="1213"/>
      <c r="AB17" s="1213"/>
      <c r="AC17" s="1213"/>
      <c r="AD17" s="1213"/>
      <c r="AF17" s="1213"/>
      <c r="AG17" s="1213"/>
    </row>
    <row r="18" s="1210" customFormat="1" ht="12.75" spans="1:33">
      <c r="A18" s="1227"/>
      <c r="C18" s="1213"/>
      <c r="D18" s="1211"/>
      <c r="E18" s="1213"/>
      <c r="F18" s="1213"/>
      <c r="G18" s="1249"/>
      <c r="H18" s="1249"/>
      <c r="I18" s="1213"/>
      <c r="K18" s="1228" t="s">
        <v>13</v>
      </c>
      <c r="L18" s="1213"/>
      <c r="M18" s="1213"/>
      <c r="N18" s="1213"/>
      <c r="O18" s="1227"/>
      <c r="P18" s="1227"/>
      <c r="Q18" s="1227"/>
      <c r="R18" s="1227"/>
      <c r="S18" s="1227"/>
      <c r="T18" s="1227"/>
      <c r="U18" s="1227"/>
      <c r="V18" s="1227"/>
      <c r="W18" s="1227"/>
      <c r="X18" s="1227"/>
      <c r="Y18" s="1227"/>
      <c r="Z18" s="1227"/>
      <c r="AA18" s="1227"/>
      <c r="AB18" s="1227"/>
      <c r="AC18" s="1227"/>
      <c r="AD18" s="1227"/>
      <c r="AE18" s="1227"/>
      <c r="AF18" s="1227"/>
      <c r="AG18" s="1227"/>
    </row>
    <row r="19" ht="12.75" spans="1:65">
      <c r="A19" s="1213"/>
      <c r="B19" s="1228"/>
      <c r="C19" s="1213"/>
      <c r="E19" s="1213"/>
      <c r="F19" s="1213"/>
      <c r="G19" s="1249"/>
      <c r="H19" s="1249"/>
      <c r="I19" s="1213"/>
      <c r="K19" s="1252" t="s">
        <v>14</v>
      </c>
      <c r="L19" s="1213"/>
      <c r="M19" s="1213"/>
      <c r="N19" s="1213"/>
      <c r="O19" s="1213"/>
      <c r="P19" s="1213"/>
      <c r="Q19" s="1213"/>
      <c r="R19" s="1213"/>
      <c r="S19" s="1213"/>
      <c r="T19" s="1213"/>
      <c r="U19" s="1213"/>
      <c r="V19" s="1213"/>
      <c r="W19" s="1213"/>
      <c r="X19" s="1213"/>
      <c r="Y19" s="1213"/>
      <c r="Z19" s="1213"/>
      <c r="AA19" s="1213"/>
      <c r="AB19" s="1213"/>
      <c r="AC19" s="1213"/>
      <c r="AD19" s="1213"/>
      <c r="AE19" s="1213"/>
      <c r="AF19" s="1213"/>
      <c r="AG19" s="1213"/>
      <c r="AK19" s="1213"/>
      <c r="AL19" s="1213"/>
      <c r="AM19" s="1213"/>
      <c r="AO19" s="1247"/>
      <c r="AP19" s="1248"/>
      <c r="AQ19" s="1221"/>
      <c r="AR19" s="1221"/>
      <c r="AS19" s="1253"/>
      <c r="AT19" s="1213"/>
      <c r="AU19" s="1213"/>
      <c r="AV19" s="1213"/>
      <c r="AW19" s="1213"/>
      <c r="AX19" s="1213"/>
      <c r="AY19" s="1213"/>
      <c r="AZ19" s="1213"/>
      <c r="BA19" s="1213"/>
      <c r="BB19" s="1213"/>
      <c r="BC19" s="1213"/>
      <c r="BD19" s="1213"/>
      <c r="BE19" s="1213"/>
      <c r="BF19" s="1213"/>
      <c r="BG19" s="1213"/>
      <c r="BH19" s="1213"/>
      <c r="BI19" s="1213"/>
      <c r="BJ19" s="1213"/>
      <c r="BK19" s="1213"/>
      <c r="BL19" s="1213"/>
      <c r="BM19" s="1213"/>
    </row>
    <row r="20" ht="12.75" spans="1:65">
      <c r="A20" s="1213"/>
      <c r="B20" s="1229"/>
      <c r="C20" s="1227"/>
      <c r="D20" s="1210"/>
      <c r="E20" s="1227"/>
      <c r="F20" s="1227"/>
      <c r="G20" s="1227"/>
      <c r="H20" s="1227"/>
      <c r="I20" s="1227"/>
      <c r="J20" s="1227"/>
      <c r="K20" s="1228" t="s">
        <v>15</v>
      </c>
      <c r="L20" s="1227"/>
      <c r="M20" s="1227"/>
      <c r="N20" s="1227"/>
      <c r="O20" s="1213"/>
      <c r="P20" s="1213"/>
      <c r="Q20" s="1213"/>
      <c r="R20" s="1213"/>
      <c r="S20" s="1213"/>
      <c r="T20" s="1213"/>
      <c r="U20" s="1213"/>
      <c r="V20" s="1213"/>
      <c r="W20" s="1213"/>
      <c r="X20" s="1213"/>
      <c r="Y20" s="1213"/>
      <c r="Z20" s="1213"/>
      <c r="AA20" s="1213"/>
      <c r="AB20" s="1213"/>
      <c r="AC20" s="1213"/>
      <c r="AD20" s="1213"/>
      <c r="AE20" s="1213"/>
      <c r="AF20" s="1213"/>
      <c r="AG20" s="1213"/>
      <c r="AK20" s="1213"/>
      <c r="AL20" s="1213"/>
      <c r="AM20" s="1213"/>
      <c r="AO20" s="1249"/>
      <c r="AP20" s="1248"/>
      <c r="AQ20" s="1221"/>
      <c r="AR20" s="1221"/>
      <c r="AS20" s="1253"/>
      <c r="AT20" s="1213"/>
      <c r="AU20" s="1213"/>
      <c r="AV20" s="1213"/>
      <c r="AW20" s="1213"/>
      <c r="AX20" s="1213"/>
      <c r="AY20" s="1213"/>
      <c r="AZ20" s="1213"/>
      <c r="BA20" s="1213"/>
      <c r="BB20" s="1213"/>
      <c r="BC20" s="1213"/>
      <c r="BD20" s="1213"/>
      <c r="BE20" s="1213"/>
      <c r="BF20" s="1213"/>
      <c r="BG20" s="1213"/>
      <c r="BH20" s="1213"/>
      <c r="BI20" s="1213"/>
      <c r="BJ20" s="1213"/>
      <c r="BK20" s="1213"/>
      <c r="BL20" s="1213"/>
      <c r="BM20" s="1213"/>
    </row>
    <row r="21" ht="12.75" spans="1:33">
      <c r="A21" s="1213"/>
      <c r="C21" s="1213"/>
      <c r="E21" s="1247"/>
      <c r="F21" s="1248"/>
      <c r="G21" s="1221"/>
      <c r="H21" s="1221"/>
      <c r="I21" s="1253"/>
      <c r="J21" s="1213"/>
      <c r="K21" s="1254" t="s">
        <v>16</v>
      </c>
      <c r="L21" s="1213"/>
      <c r="M21" s="1213"/>
      <c r="N21" s="1213"/>
      <c r="O21" s="1213"/>
      <c r="P21" s="1213"/>
      <c r="Q21" s="1213"/>
      <c r="R21" s="1213"/>
      <c r="S21" s="1213"/>
      <c r="T21" s="1213"/>
      <c r="U21" s="1213"/>
      <c r="V21" s="1213"/>
      <c r="W21" s="1213"/>
      <c r="X21" s="1213"/>
      <c r="Y21" s="1213"/>
      <c r="Z21" s="1213"/>
      <c r="AA21" s="1213"/>
      <c r="AB21" s="1213"/>
      <c r="AC21" s="1213"/>
      <c r="AD21" s="1213"/>
      <c r="AE21" s="1213"/>
      <c r="AF21" s="1213"/>
      <c r="AG21" s="1213"/>
    </row>
    <row r="22" ht="12.75" spans="1:33">
      <c r="A22" s="1213"/>
      <c r="C22" s="1213"/>
      <c r="E22" s="1249"/>
      <c r="F22" s="1248"/>
      <c r="G22" s="1221"/>
      <c r="H22" s="1221"/>
      <c r="I22" s="1253"/>
      <c r="J22" s="1213"/>
      <c r="K22" s="1254" t="s">
        <v>17</v>
      </c>
      <c r="L22" s="1213"/>
      <c r="O22" s="1213"/>
      <c r="P22" s="1213"/>
      <c r="Q22" s="1213"/>
      <c r="R22" s="1213"/>
      <c r="S22" s="1213"/>
      <c r="T22" s="1213"/>
      <c r="U22" s="1213"/>
      <c r="V22" s="1213"/>
      <c r="W22" s="1213"/>
      <c r="X22" s="1213"/>
      <c r="Z22" s="1213"/>
      <c r="AA22" s="1213"/>
      <c r="AB22" s="1213"/>
      <c r="AC22" s="1213"/>
      <c r="AD22" s="1213"/>
      <c r="AE22" s="1213"/>
      <c r="AF22" s="1213"/>
      <c r="AG22" s="1213"/>
    </row>
    <row r="23" ht="12.75" spans="1:33">
      <c r="A23" s="1213"/>
      <c r="C23" s="1213"/>
      <c r="E23" s="1213"/>
      <c r="F23" s="1213"/>
      <c r="G23" s="1213"/>
      <c r="H23" s="1213"/>
      <c r="I23" s="1213"/>
      <c r="J23" s="1213"/>
      <c r="K23" s="1213"/>
      <c r="L23" s="1213"/>
      <c r="O23" s="1213"/>
      <c r="P23" s="1213"/>
      <c r="Q23" s="1213"/>
      <c r="R23" s="1213"/>
      <c r="S23" s="1213"/>
      <c r="T23" s="1213"/>
      <c r="U23" s="1213"/>
      <c r="V23" s="1213"/>
      <c r="W23" s="1213"/>
      <c r="X23" s="1213"/>
      <c r="Z23" s="1213"/>
      <c r="AA23" s="1213"/>
      <c r="AB23" s="1213"/>
      <c r="AC23" s="1213"/>
      <c r="AD23" s="1213"/>
      <c r="AE23" s="1213"/>
      <c r="AF23" s="1213"/>
      <c r="AG23" s="1213"/>
    </row>
    <row r="24" ht="6.75" customHeight="1" spans="1:33">
      <c r="A24" s="1213"/>
      <c r="O24" s="1213"/>
      <c r="P24" s="1213"/>
      <c r="Q24" s="1213"/>
      <c r="R24" s="1213"/>
      <c r="S24" s="1213"/>
      <c r="T24" s="1213"/>
      <c r="U24" s="1213"/>
      <c r="V24" s="1213"/>
      <c r="W24" s="1213"/>
      <c r="X24" s="1213"/>
      <c r="Z24" s="1213"/>
      <c r="AA24" s="1213"/>
      <c r="AB24" s="1213"/>
      <c r="AC24" s="1213"/>
      <c r="AD24" s="1213"/>
      <c r="AE24" s="1213"/>
      <c r="AF24" s="1213"/>
      <c r="AG24" s="1213"/>
    </row>
    <row r="25" ht="6" customHeight="1" spans="1:33">
      <c r="A25" s="1213"/>
      <c r="O25" s="1213"/>
      <c r="P25" s="1213"/>
      <c r="Q25" s="1213"/>
      <c r="R25" s="1213"/>
      <c r="S25" s="1213"/>
      <c r="T25" s="1213"/>
      <c r="U25" s="1213"/>
      <c r="V25" s="1213"/>
      <c r="W25" s="1213"/>
      <c r="X25" s="1213"/>
      <c r="Z25" s="1213"/>
      <c r="AA25" s="1213"/>
      <c r="AB25" s="1213"/>
      <c r="AC25" s="1213"/>
      <c r="AD25" s="1213"/>
      <c r="AE25" s="1213"/>
      <c r="AF25" s="1213"/>
      <c r="AG25" s="1213"/>
    </row>
    <row r="26" ht="26.1" customHeight="1" spans="1:33">
      <c r="A26" s="1213"/>
      <c r="B26" s="1230" t="s">
        <v>18</v>
      </c>
      <c r="C26" s="1230" t="s">
        <v>19</v>
      </c>
      <c r="D26" s="1231" t="s">
        <v>20</v>
      </c>
      <c r="E26" s="1231" t="s">
        <v>20</v>
      </c>
      <c r="F26" s="1230" t="s">
        <v>21</v>
      </c>
      <c r="G26" s="1230" t="s">
        <v>22</v>
      </c>
      <c r="H26" s="1230" t="s">
        <v>23</v>
      </c>
      <c r="I26" s="1230" t="s">
        <v>24</v>
      </c>
      <c r="J26" s="1230" t="s">
        <v>25</v>
      </c>
      <c r="K26" s="1230" t="s">
        <v>26</v>
      </c>
      <c r="L26" s="1230" t="s">
        <v>27</v>
      </c>
      <c r="M26" s="1230" t="s">
        <v>28</v>
      </c>
      <c r="N26" s="1257" t="s">
        <v>29</v>
      </c>
      <c r="O26" s="1213"/>
      <c r="P26" s="1213"/>
      <c r="Q26" s="1213"/>
      <c r="R26" s="1213"/>
      <c r="S26" s="1213"/>
      <c r="T26" s="1213"/>
      <c r="U26" s="1213"/>
      <c r="V26" s="1213"/>
      <c r="W26" s="1213"/>
      <c r="X26" s="1213"/>
      <c r="Y26" s="1213"/>
      <c r="Z26" s="1213"/>
      <c r="AA26" s="1213"/>
      <c r="AB26" s="1213"/>
      <c r="AC26" s="1213"/>
      <c r="AD26" s="1213"/>
      <c r="AE26" s="1213"/>
      <c r="AF26" s="1213"/>
      <c r="AG26" s="1213"/>
    </row>
    <row r="27" ht="12.75" spans="1:33">
      <c r="A27" s="1213"/>
      <c r="B27" s="1232"/>
      <c r="C27" s="1233" t="s">
        <v>30</v>
      </c>
      <c r="D27" s="1233" t="s">
        <v>31</v>
      </c>
      <c r="E27" s="1233" t="s">
        <v>32</v>
      </c>
      <c r="F27" s="1233" t="s">
        <v>33</v>
      </c>
      <c r="G27" s="1233" t="s">
        <v>34</v>
      </c>
      <c r="H27" s="1233" t="s">
        <v>35</v>
      </c>
      <c r="I27" s="1233" t="s">
        <v>36</v>
      </c>
      <c r="J27" s="1233" t="s">
        <v>37</v>
      </c>
      <c r="K27" s="1233" t="s">
        <v>38</v>
      </c>
      <c r="L27" s="1233" t="s">
        <v>39</v>
      </c>
      <c r="M27" s="1233" t="s">
        <v>40</v>
      </c>
      <c r="N27" s="1258"/>
      <c r="O27" s="1252"/>
      <c r="P27" s="1252"/>
      <c r="Q27" s="1252"/>
      <c r="R27" s="1252"/>
      <c r="S27" s="1252"/>
      <c r="T27" s="1252"/>
      <c r="U27" s="1252"/>
      <c r="V27" s="1252"/>
      <c r="W27" s="1252"/>
      <c r="X27" s="1252"/>
      <c r="Y27" s="1252"/>
      <c r="Z27" s="1252"/>
      <c r="AA27" s="1252"/>
      <c r="AB27" s="1213"/>
      <c r="AC27" s="1213"/>
      <c r="AD27" s="1213"/>
      <c r="AE27" s="1213"/>
      <c r="AF27" s="1213"/>
      <c r="AG27" s="1213"/>
    </row>
    <row r="28" ht="15" customHeight="1" spans="1:33">
      <c r="A28" s="1213"/>
      <c r="B28" s="1234" t="s">
        <v>41</v>
      </c>
      <c r="C28" s="1235">
        <v>27.7</v>
      </c>
      <c r="D28" s="1235">
        <v>164.8</v>
      </c>
      <c r="E28" s="1235">
        <v>201.4</v>
      </c>
      <c r="F28" s="1235">
        <v>66.1</v>
      </c>
      <c r="G28" s="1235">
        <v>55</v>
      </c>
      <c r="H28" s="1235">
        <v>193.6</v>
      </c>
      <c r="I28" s="1235">
        <v>104.1</v>
      </c>
      <c r="J28" s="1235">
        <v>106.5</v>
      </c>
      <c r="K28" s="1235">
        <v>70.1</v>
      </c>
      <c r="L28" s="1235">
        <v>105.2</v>
      </c>
      <c r="M28" s="1235">
        <v>50.9</v>
      </c>
      <c r="N28" s="1259">
        <v>1145.4</v>
      </c>
      <c r="O28" s="1216"/>
      <c r="P28" s="1216"/>
      <c r="Q28" s="1216"/>
      <c r="R28" s="1216"/>
      <c r="S28" s="1216"/>
      <c r="T28" s="1216"/>
      <c r="U28" s="1216"/>
      <c r="V28" s="1216"/>
      <c r="W28" s="1216"/>
      <c r="X28" s="1216"/>
      <c r="Y28" s="1216"/>
      <c r="Z28" s="1265"/>
      <c r="AA28" s="1213"/>
      <c r="AB28" s="1213"/>
      <c r="AC28" s="1213"/>
      <c r="AD28" s="1213"/>
      <c r="AE28" s="1213"/>
      <c r="AF28" s="1213"/>
      <c r="AG28" s="1213"/>
    </row>
    <row r="29" ht="15" customHeight="1" spans="2:29">
      <c r="B29" s="1236" t="s">
        <v>42</v>
      </c>
      <c r="C29" s="1237">
        <v>147.3</v>
      </c>
      <c r="D29" s="1237">
        <v>315.9</v>
      </c>
      <c r="E29" s="1237">
        <v>210.6</v>
      </c>
      <c r="F29" s="1237">
        <v>621.5</v>
      </c>
      <c r="G29" s="1237">
        <v>380</v>
      </c>
      <c r="H29" s="1237">
        <v>605.4</v>
      </c>
      <c r="I29" s="1237">
        <v>132</v>
      </c>
      <c r="J29" s="1237">
        <v>379.4</v>
      </c>
      <c r="K29" s="1237">
        <v>230.9</v>
      </c>
      <c r="L29" s="1237">
        <v>153.9</v>
      </c>
      <c r="M29" s="1237">
        <v>468.7</v>
      </c>
      <c r="N29" s="1260">
        <v>3645.6</v>
      </c>
      <c r="O29" s="1217"/>
      <c r="P29" s="1217"/>
      <c r="Q29" s="1217"/>
      <c r="R29" s="1217"/>
      <c r="S29" s="1217"/>
      <c r="T29" s="1217"/>
      <c r="U29" s="1217"/>
      <c r="V29" s="1217"/>
      <c r="W29" s="1217"/>
      <c r="X29" s="1217"/>
      <c r="Y29" s="1217"/>
      <c r="Z29" s="1217"/>
      <c r="AA29" s="1217"/>
      <c r="AB29" s="1217"/>
      <c r="AC29" s="1217"/>
    </row>
    <row r="30" ht="15" customHeight="1" spans="2:29">
      <c r="B30" s="1236" t="s">
        <v>43</v>
      </c>
      <c r="C30" s="1237">
        <v>82.4</v>
      </c>
      <c r="D30" s="1237">
        <v>68.9</v>
      </c>
      <c r="E30" s="1237">
        <v>66.2</v>
      </c>
      <c r="F30" s="1237">
        <v>334.8</v>
      </c>
      <c r="G30" s="1237">
        <v>375.2</v>
      </c>
      <c r="H30" s="1237">
        <v>87.2</v>
      </c>
      <c r="I30" s="1237">
        <v>9.3</v>
      </c>
      <c r="J30" s="1237">
        <v>88.8</v>
      </c>
      <c r="K30" s="1237">
        <v>24.7</v>
      </c>
      <c r="L30" s="1237">
        <v>30.2</v>
      </c>
      <c r="M30" s="1237">
        <v>284.7</v>
      </c>
      <c r="N30" s="1260">
        <v>1452.4</v>
      </c>
      <c r="O30" s="1219"/>
      <c r="P30" s="1219"/>
      <c r="Q30" s="1219"/>
      <c r="R30" s="1219"/>
      <c r="S30" s="1219"/>
      <c r="T30" s="1219"/>
      <c r="U30" s="1219"/>
      <c r="V30" s="1219"/>
      <c r="W30" s="1219"/>
      <c r="X30" s="1219"/>
      <c r="Y30" s="1219"/>
      <c r="Z30" s="1219"/>
      <c r="AA30" s="1219"/>
      <c r="AB30" s="1219"/>
      <c r="AC30" s="1219"/>
    </row>
    <row r="31" ht="15" customHeight="1" spans="2:29">
      <c r="B31" s="1236" t="s">
        <v>44</v>
      </c>
      <c r="C31" s="1237">
        <v>11.4</v>
      </c>
      <c r="D31" s="1237">
        <v>4.8</v>
      </c>
      <c r="E31" s="1237">
        <v>5.9</v>
      </c>
      <c r="F31" s="1237">
        <v>11.9</v>
      </c>
      <c r="G31" s="1237">
        <v>11.4</v>
      </c>
      <c r="H31" s="1237">
        <v>4.8</v>
      </c>
      <c r="I31" s="1255" t="s">
        <v>45</v>
      </c>
      <c r="J31" s="1237">
        <v>0.9</v>
      </c>
      <c r="K31" s="1237">
        <v>1.1</v>
      </c>
      <c r="L31" s="1237">
        <v>1.4</v>
      </c>
      <c r="M31" s="1237">
        <v>44.7</v>
      </c>
      <c r="N31" s="1261">
        <v>98.3</v>
      </c>
      <c r="O31" s="1220"/>
      <c r="P31" s="1220"/>
      <c r="Q31" s="1220"/>
      <c r="R31" s="1220"/>
      <c r="S31" s="1220"/>
      <c r="T31" s="1220"/>
      <c r="U31" s="1220"/>
      <c r="V31" s="1220"/>
      <c r="W31" s="1220"/>
      <c r="X31" s="1220"/>
      <c r="Y31" s="1220"/>
      <c r="Z31" s="1220"/>
      <c r="AA31" s="1220"/>
      <c r="AB31" s="1220"/>
      <c r="AC31" s="1220"/>
    </row>
    <row r="32" ht="24" spans="2:29">
      <c r="B32" s="1236" t="s">
        <v>46</v>
      </c>
      <c r="C32" s="1237">
        <v>5</v>
      </c>
      <c r="D32" s="1237">
        <v>8.4</v>
      </c>
      <c r="E32" s="1237">
        <v>4.5</v>
      </c>
      <c r="F32" s="1237">
        <v>21.6</v>
      </c>
      <c r="G32" s="1237">
        <v>9.5</v>
      </c>
      <c r="H32" s="1237">
        <v>34.1</v>
      </c>
      <c r="I32" s="1237">
        <v>32.1</v>
      </c>
      <c r="J32" s="1237">
        <v>12.5</v>
      </c>
      <c r="K32" s="1237">
        <v>6.5</v>
      </c>
      <c r="L32" s="1237">
        <v>8</v>
      </c>
      <c r="M32" s="1237">
        <v>3.1</v>
      </c>
      <c r="N32" s="1261">
        <v>145.3</v>
      </c>
      <c r="O32" s="1222"/>
      <c r="P32" s="1222"/>
      <c r="Q32" s="1222"/>
      <c r="R32" s="1222"/>
      <c r="S32" s="1222"/>
      <c r="T32" s="1222"/>
      <c r="U32" s="1222"/>
      <c r="V32" s="1222"/>
      <c r="W32" s="1222"/>
      <c r="X32" s="1222"/>
      <c r="Y32" s="1222"/>
      <c r="Z32" s="1222"/>
      <c r="AA32" s="1222"/>
      <c r="AB32" s="1222"/>
      <c r="AC32" s="1222"/>
    </row>
    <row r="33" ht="15" customHeight="1" spans="2:29">
      <c r="B33" s="1236" t="s">
        <v>47</v>
      </c>
      <c r="C33" s="1237">
        <v>0.4</v>
      </c>
      <c r="D33" s="1237">
        <v>0.6</v>
      </c>
      <c r="E33" s="1237">
        <v>1</v>
      </c>
      <c r="F33" s="1237">
        <v>0.5</v>
      </c>
      <c r="G33" s="1237">
        <v>0.5</v>
      </c>
      <c r="H33" s="1237">
        <v>0.7</v>
      </c>
      <c r="I33" s="1237">
        <v>0.4</v>
      </c>
      <c r="J33" s="1237">
        <v>0.3</v>
      </c>
      <c r="K33" s="1237">
        <v>0.2</v>
      </c>
      <c r="L33" s="1237">
        <v>0.2</v>
      </c>
      <c r="M33" s="1237">
        <v>0.1</v>
      </c>
      <c r="N33" s="1261">
        <v>4.9</v>
      </c>
      <c r="O33" s="1222"/>
      <c r="P33" s="1222"/>
      <c r="Q33" s="1222"/>
      <c r="R33" s="1222"/>
      <c r="S33" s="1222"/>
      <c r="T33" s="1222"/>
      <c r="U33" s="1222"/>
      <c r="V33" s="1222"/>
      <c r="W33" s="1222"/>
      <c r="X33" s="1222"/>
      <c r="Y33" s="1222"/>
      <c r="Z33" s="1222"/>
      <c r="AA33" s="1222"/>
      <c r="AB33" s="1222"/>
      <c r="AC33" s="1222"/>
    </row>
    <row r="34" ht="15" customHeight="1" spans="2:29">
      <c r="B34" s="1238" t="s">
        <v>48</v>
      </c>
      <c r="C34" s="1239">
        <v>1.9</v>
      </c>
      <c r="D34" s="1239">
        <v>1.7</v>
      </c>
      <c r="E34" s="1239">
        <v>2.1</v>
      </c>
      <c r="F34" s="1239">
        <v>2.7</v>
      </c>
      <c r="G34" s="1239">
        <v>5</v>
      </c>
      <c r="H34" s="1239">
        <v>3.9</v>
      </c>
      <c r="I34" s="1239">
        <v>0.1</v>
      </c>
      <c r="J34" s="1239">
        <v>7.1</v>
      </c>
      <c r="K34" s="1239">
        <v>0.2</v>
      </c>
      <c r="L34" s="1239">
        <v>0.3</v>
      </c>
      <c r="M34" s="1239">
        <v>3.4</v>
      </c>
      <c r="N34" s="1262">
        <v>28.4</v>
      </c>
      <c r="O34" s="1225"/>
      <c r="P34" s="1225"/>
      <c r="Q34" s="1225"/>
      <c r="R34" s="1256"/>
      <c r="S34" s="1256"/>
      <c r="T34" s="1256"/>
      <c r="U34" s="1222"/>
      <c r="V34" s="1222"/>
      <c r="W34" s="1222"/>
      <c r="X34" s="1225"/>
      <c r="Y34" s="1225"/>
      <c r="Z34" s="1225"/>
      <c r="AA34" s="1222"/>
      <c r="AB34" s="1222"/>
      <c r="AC34" s="1222"/>
    </row>
    <row r="35" ht="12.75" spans="2:29">
      <c r="B35" s="1240" t="s">
        <v>49</v>
      </c>
      <c r="C35" s="1241">
        <f t="shared" ref="C35:N35" si="0">SUM(C28:C34)</f>
        <v>276.1</v>
      </c>
      <c r="D35" s="1241">
        <f t="shared" si="0"/>
        <v>565.1</v>
      </c>
      <c r="E35" s="1241">
        <f t="shared" si="0"/>
        <v>491.7</v>
      </c>
      <c r="F35" s="1250">
        <f t="shared" si="0"/>
        <v>1059.1</v>
      </c>
      <c r="G35" s="1241">
        <f t="shared" si="0"/>
        <v>836.6</v>
      </c>
      <c r="H35" s="1241">
        <f t="shared" si="0"/>
        <v>929.7</v>
      </c>
      <c r="I35" s="1241">
        <f t="shared" si="0"/>
        <v>278</v>
      </c>
      <c r="J35" s="1241">
        <f t="shared" si="0"/>
        <v>595.5</v>
      </c>
      <c r="K35" s="1241">
        <f t="shared" si="0"/>
        <v>333.7</v>
      </c>
      <c r="L35" s="1241">
        <f t="shared" si="0"/>
        <v>299.2</v>
      </c>
      <c r="M35" s="1241">
        <f t="shared" si="0"/>
        <v>855.6</v>
      </c>
      <c r="N35" s="1263">
        <f t="shared" si="0"/>
        <v>6520.3</v>
      </c>
      <c r="O35" s="1225"/>
      <c r="P35" s="1225"/>
      <c r="Q35" s="1225"/>
      <c r="R35" s="1222"/>
      <c r="S35" s="1222"/>
      <c r="T35" s="1222"/>
      <c r="U35" s="1222"/>
      <c r="V35" s="1222"/>
      <c r="W35" s="1222"/>
      <c r="X35" s="1222"/>
      <c r="Y35" s="1222"/>
      <c r="Z35" s="1222"/>
      <c r="AA35" s="1222"/>
      <c r="AB35" s="1222"/>
      <c r="AC35" s="1222"/>
    </row>
    <row r="36" ht="12.75" spans="2:29">
      <c r="B36" s="1242" t="s">
        <v>50</v>
      </c>
      <c r="C36" s="1243"/>
      <c r="D36" s="1243"/>
      <c r="E36" s="1243"/>
      <c r="F36" s="1251"/>
      <c r="G36" s="1243"/>
      <c r="H36" s="1243"/>
      <c r="I36" s="1243"/>
      <c r="J36" s="1243"/>
      <c r="K36" s="1243"/>
      <c r="L36" s="1243"/>
      <c r="M36" s="1243"/>
      <c r="N36" s="1264"/>
      <c r="O36" s="1222"/>
      <c r="P36" s="1222"/>
      <c r="Q36" s="1222"/>
      <c r="R36" s="1222"/>
      <c r="S36" s="1222"/>
      <c r="T36" s="1222"/>
      <c r="U36" s="1222"/>
      <c r="V36" s="1222"/>
      <c r="W36" s="1222"/>
      <c r="X36" s="1225"/>
      <c r="Y36" s="1225"/>
      <c r="Z36" s="1225"/>
      <c r="AA36" s="1222"/>
      <c r="AB36" s="1222"/>
      <c r="AC36" s="1222"/>
    </row>
    <row r="37" ht="12.75" spans="2:29">
      <c r="B37" s="1244" t="s">
        <v>51</v>
      </c>
      <c r="O37" s="1222"/>
      <c r="P37" s="1222"/>
      <c r="Q37" s="1222"/>
      <c r="R37" s="1225"/>
      <c r="S37" s="1225"/>
      <c r="T37" s="1225"/>
      <c r="U37" s="1222"/>
      <c r="V37" s="1222"/>
      <c r="W37" s="1222"/>
      <c r="X37" s="1222"/>
      <c r="Y37" s="1222"/>
      <c r="Z37" s="1222"/>
      <c r="AA37" s="1222"/>
      <c r="AB37" s="1222"/>
      <c r="AC37" s="1222"/>
    </row>
    <row r="38" ht="12.75" spans="15:29">
      <c r="O38" s="1256"/>
      <c r="P38" s="1256"/>
      <c r="Q38" s="1256"/>
      <c r="R38" s="1226"/>
      <c r="S38" s="1226"/>
      <c r="T38" s="1226"/>
      <c r="U38" s="1256"/>
      <c r="V38" s="1256"/>
      <c r="W38" s="1256"/>
      <c r="X38" s="1256"/>
      <c r="Y38" s="1256"/>
      <c r="Z38" s="1256"/>
      <c r="AA38" s="1256"/>
      <c r="AB38" s="1256"/>
      <c r="AC38" s="1256"/>
    </row>
    <row r="39" ht="12.75" customHeight="1" spans="15:29">
      <c r="O39" s="1213"/>
      <c r="P39" s="1213"/>
      <c r="Q39" s="1213"/>
      <c r="R39" s="1213"/>
      <c r="S39" s="1213"/>
      <c r="T39" s="1213"/>
      <c r="U39" s="1213"/>
      <c r="V39" s="1213"/>
      <c r="W39" s="1213"/>
      <c r="X39" s="1213"/>
      <c r="Y39" s="1213"/>
      <c r="Z39" s="1213"/>
      <c r="AA39" s="1213"/>
      <c r="AB39" s="1213"/>
      <c r="AC39" s="1213"/>
    </row>
  </sheetData>
  <mergeCells count="14">
    <mergeCell ref="B26:B27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26:N27"/>
    <mergeCell ref="N35:N36"/>
  </mergeCells>
  <pageMargins left="0.984027777777778" right="0.354166666666667" top="0.393055555555556" bottom="0.747916666666667" header="0.511805555555556" footer="0.511805555555556"/>
  <pageSetup paperSize="512" scale="60" orientation="portrait"/>
  <headerFooter alignWithMargins="0"/>
  <colBreaks count="1" manualBreakCount="1">
    <brk id="33" max="1048575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2:O24"/>
  <sheetViews>
    <sheetView workbookViewId="0">
      <selection activeCell="Q12" sqref="Q12"/>
    </sheetView>
  </sheetViews>
  <sheetFormatPr defaultColWidth="9" defaultRowHeight="15" customHeight="1"/>
  <cols>
    <col min="1" max="1" width="1.42857142857143" style="544" customWidth="1"/>
    <col min="2" max="2" width="18" style="544" customWidth="1"/>
    <col min="3" max="3" width="29" style="544" customWidth="1"/>
    <col min="4" max="4" width="13.2857142857143" style="544" hidden="1" customWidth="1"/>
    <col min="5" max="5" width="14" style="544" hidden="1" customWidth="1"/>
    <col min="6" max="6" width="15.7142857142857" style="544" hidden="1" customWidth="1"/>
    <col min="7" max="8" width="14.4285714285714" style="544" customWidth="1"/>
    <col min="9" max="11" width="15.4285714285714" style="544" customWidth="1"/>
    <col min="12" max="12" width="14.4285714285714" style="544" customWidth="1"/>
    <col min="13" max="13" width="2.28571428571429" style="544" customWidth="1"/>
    <col min="14" max="14" width="9.57142857142857" style="544" customWidth="1"/>
    <col min="15" max="15" width="13" style="544" customWidth="1"/>
    <col min="16" max="16" width="2.42857142857143" style="544" customWidth="1"/>
    <col min="17" max="16384" width="9.14285714285714" style="544"/>
  </cols>
  <sheetData>
    <row r="2" ht="14.1" customHeight="1" spans="2:2">
      <c r="B2" s="674" t="s">
        <v>230</v>
      </c>
    </row>
    <row r="3" ht="14.1" customHeight="1" spans="2:2">
      <c r="B3" s="675" t="s">
        <v>231</v>
      </c>
    </row>
    <row r="4" ht="14.1" customHeight="1" spans="2:15">
      <c r="B4" s="676"/>
      <c r="O4" s="746" t="s">
        <v>223</v>
      </c>
    </row>
    <row r="5" ht="14.1" customHeight="1" spans="15:15">
      <c r="O5" s="747" t="s">
        <v>224</v>
      </c>
    </row>
    <row r="6" ht="12" spans="2:15">
      <c r="B6" s="677" t="s">
        <v>56</v>
      </c>
      <c r="C6" s="678"/>
      <c r="D6" s="679"/>
      <c r="E6" s="708"/>
      <c r="G6" s="709" t="s">
        <v>57</v>
      </c>
      <c r="H6" s="709"/>
      <c r="I6" s="709"/>
      <c r="J6" s="709"/>
      <c r="K6" s="709"/>
      <c r="L6" s="709"/>
      <c r="M6" s="748"/>
      <c r="N6" s="749" t="s">
        <v>84</v>
      </c>
      <c r="O6" s="750"/>
    </row>
    <row r="7" ht="12" spans="2:15">
      <c r="B7" s="680"/>
      <c r="C7" s="681"/>
      <c r="D7" s="682"/>
      <c r="E7" s="710"/>
      <c r="F7" s="710"/>
      <c r="G7" s="711"/>
      <c r="H7" s="711"/>
      <c r="I7" s="711"/>
      <c r="J7" s="711"/>
      <c r="K7" s="711"/>
      <c r="L7" s="711"/>
      <c r="M7" s="751"/>
      <c r="N7" s="752" t="s">
        <v>59</v>
      </c>
      <c r="O7" s="753"/>
    </row>
    <row r="8" ht="24.75" customHeight="1" spans="2:15">
      <c r="B8" s="683"/>
      <c r="C8" s="684"/>
      <c r="D8" s="685">
        <v>2005</v>
      </c>
      <c r="E8" s="685">
        <v>2006</v>
      </c>
      <c r="F8" s="685">
        <v>2007</v>
      </c>
      <c r="G8" s="712">
        <v>2008</v>
      </c>
      <c r="H8" s="685">
        <v>2009</v>
      </c>
      <c r="I8" s="712">
        <v>2010</v>
      </c>
      <c r="J8" s="712">
        <v>2011</v>
      </c>
      <c r="K8" s="712">
        <v>2012</v>
      </c>
      <c r="L8" s="712">
        <v>2013</v>
      </c>
      <c r="M8" s="754" t="s">
        <v>198</v>
      </c>
      <c r="N8" s="755" t="s">
        <v>199</v>
      </c>
      <c r="O8" s="756" t="s">
        <v>200</v>
      </c>
    </row>
    <row r="9" ht="24.75" customHeight="1" spans="2:15">
      <c r="B9" s="686" t="s">
        <v>225</v>
      </c>
      <c r="C9" s="687"/>
      <c r="D9" s="688">
        <f t="shared" ref="D9:G9" si="0">D13+D10</f>
        <v>57622784546</v>
      </c>
      <c r="E9" s="688">
        <f t="shared" si="0"/>
        <v>63845144417</v>
      </c>
      <c r="F9" s="713">
        <f t="shared" si="0"/>
        <v>76360222055</v>
      </c>
      <c r="G9" s="486">
        <f t="shared" si="0"/>
        <v>88585000695</v>
      </c>
      <c r="H9" s="512">
        <f t="shared" ref="H9:K9" si="1">H10+H13</f>
        <v>94513581885</v>
      </c>
      <c r="I9" s="512">
        <f t="shared" si="1"/>
        <v>127878592001</v>
      </c>
      <c r="J9" s="486">
        <f t="shared" si="1"/>
        <v>136581206235</v>
      </c>
      <c r="K9" s="497">
        <f t="shared" si="1"/>
        <v>155316092538.49</v>
      </c>
      <c r="L9" s="735"/>
      <c r="M9" s="757" t="s">
        <v>198</v>
      </c>
      <c r="N9" s="758">
        <f t="shared" ref="N9:N19" si="2">(H9/G9+I9/H9+J9/I9+K9/J9)/4*100-100</f>
        <v>15.6291880970308</v>
      </c>
      <c r="O9" s="759">
        <f t="shared" ref="O9:O19" si="3">(K9/J9)*100-100</f>
        <v>13.7170309297571</v>
      </c>
    </row>
    <row r="10" ht="24.75" customHeight="1" spans="2:15">
      <c r="B10" s="689" t="s">
        <v>202</v>
      </c>
      <c r="C10" s="690" t="s">
        <v>203</v>
      </c>
      <c r="D10" s="691">
        <v>36171338838</v>
      </c>
      <c r="E10" s="691">
        <f t="shared" ref="E10:L10" si="4">SUM(E11:E12)</f>
        <v>40069059875</v>
      </c>
      <c r="F10" s="714">
        <f t="shared" si="4"/>
        <v>48431934804</v>
      </c>
      <c r="G10" s="715">
        <f t="shared" si="4"/>
        <v>50742232425</v>
      </c>
      <c r="H10" s="715">
        <f t="shared" si="4"/>
        <v>53929365908</v>
      </c>
      <c r="I10" s="715">
        <f t="shared" si="4"/>
        <v>64549401277</v>
      </c>
      <c r="J10" s="715">
        <f t="shared" si="4"/>
        <v>70031282945</v>
      </c>
      <c r="K10" s="715">
        <f t="shared" si="4"/>
        <v>79393325119</v>
      </c>
      <c r="L10" s="715">
        <f t="shared" si="4"/>
        <v>85720070000</v>
      </c>
      <c r="M10" s="760" t="s">
        <v>198</v>
      </c>
      <c r="N10" s="761">
        <f t="shared" si="2"/>
        <v>11.9586066232166</v>
      </c>
      <c r="O10" s="762">
        <f t="shared" si="3"/>
        <v>13.3683716480713</v>
      </c>
    </row>
    <row r="11" ht="24.75" customHeight="1" spans="2:15">
      <c r="B11" s="692"/>
      <c r="C11" s="693" t="s">
        <v>226</v>
      </c>
      <c r="D11" s="694">
        <v>33255308006</v>
      </c>
      <c r="E11" s="716">
        <f>'[1]1.10'!$H$10</f>
        <v>37162917780</v>
      </c>
      <c r="F11" s="717">
        <v>45025650747</v>
      </c>
      <c r="G11" s="718">
        <v>46598552733</v>
      </c>
      <c r="H11" s="719">
        <v>49527135768</v>
      </c>
      <c r="I11" s="488">
        <v>59580474171</v>
      </c>
      <c r="J11" s="736">
        <v>64452537439</v>
      </c>
      <c r="K11" s="488">
        <v>72016210109</v>
      </c>
      <c r="L11" s="488">
        <v>77986300000</v>
      </c>
      <c r="M11" s="763" t="s">
        <v>198</v>
      </c>
      <c r="N11" s="761">
        <f t="shared" si="2"/>
        <v>11.6239741368721</v>
      </c>
      <c r="O11" s="762">
        <f t="shared" si="3"/>
        <v>11.7352597283831</v>
      </c>
    </row>
    <row r="12" ht="30" customHeight="1" spans="2:15">
      <c r="B12" s="692"/>
      <c r="C12" s="695" t="s">
        <v>205</v>
      </c>
      <c r="D12" s="696">
        <v>2916030832</v>
      </c>
      <c r="E12" s="720">
        <f>'[2]2.10'!$H$10</f>
        <v>2906142095</v>
      </c>
      <c r="F12" s="721">
        <v>3406284057</v>
      </c>
      <c r="G12" s="722">
        <v>4143679692</v>
      </c>
      <c r="H12" s="723">
        <v>4402230140</v>
      </c>
      <c r="I12" s="722">
        <v>4968927106</v>
      </c>
      <c r="J12" s="737">
        <v>5578745506</v>
      </c>
      <c r="K12" s="722">
        <v>7377115010</v>
      </c>
      <c r="L12" s="722">
        <v>7733770000</v>
      </c>
      <c r="M12" s="764" t="s">
        <v>198</v>
      </c>
      <c r="N12" s="765">
        <f t="shared" si="2"/>
        <v>15.9053286521351</v>
      </c>
      <c r="O12" s="766">
        <f t="shared" si="3"/>
        <v>32.2360914665463</v>
      </c>
    </row>
    <row r="13" ht="24.75" customHeight="1" spans="2:15">
      <c r="B13" s="697" t="s">
        <v>227</v>
      </c>
      <c r="C13" s="690" t="s">
        <v>203</v>
      </c>
      <c r="D13" s="691">
        <f t="shared" ref="D13:K13" si="5">SUM(D14:D19)</f>
        <v>21451445708</v>
      </c>
      <c r="E13" s="691">
        <f t="shared" si="5"/>
        <v>23776084542</v>
      </c>
      <c r="F13" s="724">
        <f t="shared" si="5"/>
        <v>27928287251</v>
      </c>
      <c r="G13" s="715">
        <f t="shared" si="5"/>
        <v>37842768270</v>
      </c>
      <c r="H13" s="725">
        <f t="shared" si="5"/>
        <v>40584215977</v>
      </c>
      <c r="I13" s="725">
        <f t="shared" si="5"/>
        <v>63329190724</v>
      </c>
      <c r="J13" s="715">
        <f t="shared" si="5"/>
        <v>66549923290</v>
      </c>
      <c r="K13" s="715">
        <f t="shared" si="5"/>
        <v>75922767419.4903</v>
      </c>
      <c r="L13" s="738"/>
      <c r="M13" s="767"/>
      <c r="N13" s="768">
        <f t="shared" si="2"/>
        <v>20.6144583119098</v>
      </c>
      <c r="O13" s="766">
        <f t="shared" si="3"/>
        <v>14.0839292761419</v>
      </c>
    </row>
    <row r="14" ht="24.75" customHeight="1" spans="2:15">
      <c r="B14" s="698"/>
      <c r="C14" s="699" t="s">
        <v>207</v>
      </c>
      <c r="D14" s="700">
        <v>3141869896</v>
      </c>
      <c r="E14" s="412">
        <v>1996137049</v>
      </c>
      <c r="F14" s="726">
        <v>4035588566</v>
      </c>
      <c r="G14" s="718">
        <v>9241942669</v>
      </c>
      <c r="H14" s="719">
        <v>10259235839</v>
      </c>
      <c r="I14" s="739">
        <v>13092670913</v>
      </c>
      <c r="J14" s="736">
        <v>11678132980</v>
      </c>
      <c r="K14" s="488">
        <v>12416566496.0169</v>
      </c>
      <c r="L14" s="740"/>
      <c r="M14" s="769"/>
      <c r="N14" s="762">
        <f t="shared" si="2"/>
        <v>8.53622670469107</v>
      </c>
      <c r="O14" s="762">
        <f t="shared" si="3"/>
        <v>6.32321551125973</v>
      </c>
    </row>
    <row r="15" ht="24.75" customHeight="1" spans="2:15">
      <c r="B15" s="698"/>
      <c r="C15" s="701" t="s">
        <v>208</v>
      </c>
      <c r="D15" s="414">
        <v>13201273379</v>
      </c>
      <c r="E15" s="414">
        <v>15713296719</v>
      </c>
      <c r="F15" s="727">
        <v>16408281082</v>
      </c>
      <c r="G15" s="728">
        <v>17304474417</v>
      </c>
      <c r="H15" s="729">
        <v>16237093510</v>
      </c>
      <c r="I15" s="741">
        <v>24443647190</v>
      </c>
      <c r="J15" s="742">
        <v>27108255711</v>
      </c>
      <c r="K15" s="490">
        <v>28775952517.2256</v>
      </c>
      <c r="L15" s="740"/>
      <c r="M15" s="769"/>
      <c r="N15" s="770">
        <f t="shared" si="2"/>
        <v>15.3566976114859</v>
      </c>
      <c r="O15" s="770">
        <f t="shared" si="3"/>
        <v>6.15198861927837</v>
      </c>
    </row>
    <row r="16" ht="24.75" customHeight="1" spans="2:15">
      <c r="B16" s="698"/>
      <c r="C16" s="701" t="s">
        <v>209</v>
      </c>
      <c r="D16" s="414">
        <v>2929134213</v>
      </c>
      <c r="E16" s="414">
        <v>3481156066</v>
      </c>
      <c r="F16" s="727">
        <v>4237909118</v>
      </c>
      <c r="G16" s="728">
        <v>6805935325</v>
      </c>
      <c r="H16" s="729">
        <v>7832171055</v>
      </c>
      <c r="I16" s="741">
        <v>14501551321</v>
      </c>
      <c r="J16" s="742">
        <v>17071989785</v>
      </c>
      <c r="K16" s="490">
        <v>22307528537.9646</v>
      </c>
      <c r="L16" s="740"/>
      <c r="M16" s="769"/>
      <c r="N16" s="770">
        <f t="shared" si="2"/>
        <v>37.1562213152935</v>
      </c>
      <c r="O16" s="770">
        <f t="shared" si="3"/>
        <v>30.6674196675347</v>
      </c>
    </row>
    <row r="17" ht="24.75" customHeight="1" spans="2:15">
      <c r="B17" s="698"/>
      <c r="C17" s="701" t="s">
        <v>210</v>
      </c>
      <c r="D17" s="414">
        <v>670319687</v>
      </c>
      <c r="E17" s="414">
        <v>583661964</v>
      </c>
      <c r="F17" s="727">
        <v>788215841</v>
      </c>
      <c r="G17" s="728">
        <v>1620254889</v>
      </c>
      <c r="H17" s="729">
        <v>2003972091</v>
      </c>
      <c r="I17" s="741">
        <v>4237752769</v>
      </c>
      <c r="J17" s="742">
        <v>2658946094</v>
      </c>
      <c r="K17" s="490">
        <v>3880019109.43</v>
      </c>
      <c r="L17" s="740"/>
      <c r="M17" s="769"/>
      <c r="N17" s="770">
        <f t="shared" si="2"/>
        <v>35.9544045519183</v>
      </c>
      <c r="O17" s="770">
        <f t="shared" si="3"/>
        <v>45.9231955918697</v>
      </c>
    </row>
    <row r="18" ht="24.75" customHeight="1" spans="2:15">
      <c r="B18" s="698"/>
      <c r="C18" s="701" t="s">
        <v>211</v>
      </c>
      <c r="D18" s="702">
        <v>645854258</v>
      </c>
      <c r="E18" s="414">
        <v>1093620411</v>
      </c>
      <c r="F18" s="727">
        <v>1690279955</v>
      </c>
      <c r="G18" s="728">
        <v>1493779806</v>
      </c>
      <c r="H18" s="729">
        <v>3015984534</v>
      </c>
      <c r="I18" s="741">
        <v>4472056875</v>
      </c>
      <c r="J18" s="742">
        <v>6563611708</v>
      </c>
      <c r="K18" s="490">
        <v>7259249602.63</v>
      </c>
      <c r="L18" s="740"/>
      <c r="M18" s="769"/>
      <c r="N18" s="770">
        <f t="shared" si="2"/>
        <v>51.8873024621725</v>
      </c>
      <c r="O18" s="770">
        <f t="shared" si="3"/>
        <v>10.5984010873484</v>
      </c>
    </row>
    <row r="19" ht="24.75" customHeight="1" spans="2:15">
      <c r="B19" s="703"/>
      <c r="C19" s="704" t="s">
        <v>212</v>
      </c>
      <c r="D19" s="416">
        <v>862994275</v>
      </c>
      <c r="E19" s="730">
        <v>908212333</v>
      </c>
      <c r="F19" s="731">
        <v>768012689</v>
      </c>
      <c r="G19" s="732">
        <v>1376381164</v>
      </c>
      <c r="H19" s="733">
        <v>1235758948</v>
      </c>
      <c r="I19" s="743">
        <v>2581511656</v>
      </c>
      <c r="J19" s="744">
        <v>1468987012</v>
      </c>
      <c r="K19" s="493">
        <v>1283451156.2232</v>
      </c>
      <c r="L19" s="745"/>
      <c r="M19" s="771"/>
      <c r="N19" s="766">
        <f t="shared" si="2"/>
        <v>10.7395124089902</v>
      </c>
      <c r="O19" s="766">
        <f t="shared" si="3"/>
        <v>-12.6301903462166</v>
      </c>
    </row>
    <row r="20" ht="13.5" customHeight="1" spans="2:15">
      <c r="B20" s="629" t="s">
        <v>213</v>
      </c>
      <c r="C20" s="705"/>
      <c r="D20" s="706"/>
      <c r="E20" s="734"/>
      <c r="F20" s="524"/>
      <c r="G20" s="524"/>
      <c r="H20" s="524"/>
      <c r="I20" s="524"/>
      <c r="J20" s="524"/>
      <c r="K20" s="524"/>
      <c r="L20" s="524"/>
      <c r="M20" s="524"/>
      <c r="N20" s="524"/>
      <c r="O20" s="524"/>
    </row>
    <row r="21" ht="13.5" customHeight="1" spans="2:3">
      <c r="B21" s="629" t="s">
        <v>228</v>
      </c>
      <c r="C21" s="672"/>
    </row>
    <row r="22" ht="13.5" customHeight="1" spans="2:3">
      <c r="B22" s="672" t="s">
        <v>216</v>
      </c>
      <c r="C22" s="672"/>
    </row>
    <row r="23" ht="14.25" customHeight="1" spans="2:3">
      <c r="B23" s="707"/>
      <c r="C23" s="672"/>
    </row>
    <row r="24" ht="14.1" customHeight="1"/>
  </sheetData>
  <mergeCells count="7">
    <mergeCell ref="N6:O6"/>
    <mergeCell ref="N7:O7"/>
    <mergeCell ref="B9:C9"/>
    <mergeCell ref="B10:B12"/>
    <mergeCell ref="B13:B19"/>
    <mergeCell ref="B6:C8"/>
    <mergeCell ref="G6:M7"/>
  </mergeCell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Q30"/>
  <sheetViews>
    <sheetView topLeftCell="A6" workbookViewId="0">
      <selection activeCell="G10" sqref="$A1:$XFD1048576"/>
    </sheetView>
  </sheetViews>
  <sheetFormatPr defaultColWidth="9" defaultRowHeight="12"/>
  <cols>
    <col min="1" max="1" width="1.28571428571429" style="169" customWidth="1"/>
    <col min="2" max="2" width="38.7142857142857" style="169" customWidth="1"/>
    <col min="3" max="7" width="11.4285714285714" style="169" customWidth="1"/>
    <col min="8" max="8" width="11.2857142857143" style="169" customWidth="1"/>
    <col min="9" max="9" width="10.1428571428571" style="169" customWidth="1"/>
    <col min="10" max="10" width="9.85714285714286" style="169" customWidth="1"/>
    <col min="11" max="11" width="9.14285714285714" style="169"/>
    <col min="12" max="16" width="9" style="169" hidden="1" customWidth="1"/>
    <col min="17" max="17" width="10.2857142857143" style="169" customWidth="1"/>
    <col min="18" max="16384" width="9.14285714285714" style="169"/>
  </cols>
  <sheetData>
    <row r="1" spans="2:10">
      <c r="B1" s="450" t="s">
        <v>232</v>
      </c>
      <c r="C1" s="450"/>
      <c r="D1" s="450"/>
      <c r="E1" s="450"/>
      <c r="F1" s="450"/>
      <c r="G1" s="450"/>
      <c r="H1" s="450"/>
      <c r="I1" s="450"/>
      <c r="J1" s="450"/>
    </row>
    <row r="2" spans="2:10">
      <c r="B2" s="453" t="s">
        <v>233</v>
      </c>
      <c r="C2" s="452"/>
      <c r="D2" s="452"/>
      <c r="E2" s="452"/>
      <c r="F2" s="452"/>
      <c r="G2" s="452"/>
      <c r="H2" s="452"/>
      <c r="I2" s="452"/>
      <c r="J2" s="452"/>
    </row>
    <row r="3" spans="2:10">
      <c r="B3" s="453"/>
      <c r="C3" s="452"/>
      <c r="D3" s="452"/>
      <c r="E3" s="452"/>
      <c r="F3" s="452"/>
      <c r="G3" s="452"/>
      <c r="H3" s="452"/>
      <c r="I3" s="452"/>
      <c r="J3" s="452"/>
    </row>
    <row r="4" spans="2:10">
      <c r="B4" s="454"/>
      <c r="C4" s="454"/>
      <c r="D4" s="454"/>
      <c r="E4" s="454"/>
      <c r="F4" s="454"/>
      <c r="I4" s="476"/>
      <c r="J4" s="501" t="s">
        <v>196</v>
      </c>
    </row>
    <row r="5" spans="2:10">
      <c r="B5" s="454"/>
      <c r="C5" s="454"/>
      <c r="D5" s="454"/>
      <c r="E5" s="454"/>
      <c r="F5" s="454"/>
      <c r="I5" s="476"/>
      <c r="J5" s="502" t="s">
        <v>197</v>
      </c>
    </row>
    <row r="6" spans="2:10">
      <c r="B6" s="455" t="s">
        <v>234</v>
      </c>
      <c r="C6" s="609" t="s">
        <v>114</v>
      </c>
      <c r="D6" s="481"/>
      <c r="E6" s="481"/>
      <c r="F6" s="481"/>
      <c r="G6" s="481"/>
      <c r="H6" s="503"/>
      <c r="I6" s="504" t="s">
        <v>84</v>
      </c>
      <c r="J6" s="505"/>
    </row>
    <row r="7" spans="2:10">
      <c r="B7" s="610"/>
      <c r="C7" s="611"/>
      <c r="D7" s="483"/>
      <c r="E7" s="483"/>
      <c r="F7" s="483"/>
      <c r="G7" s="483"/>
      <c r="H7" s="506"/>
      <c r="I7" s="507" t="s">
        <v>59</v>
      </c>
      <c r="J7" s="508"/>
    </row>
    <row r="8" ht="15" customHeight="1" spans="2:16">
      <c r="B8" s="612"/>
      <c r="C8" s="484">
        <v>2009</v>
      </c>
      <c r="D8" s="484">
        <v>2010</v>
      </c>
      <c r="E8" s="636">
        <v>2011</v>
      </c>
      <c r="F8" s="637">
        <v>2012</v>
      </c>
      <c r="G8" s="638">
        <v>2013</v>
      </c>
      <c r="H8" s="638" t="s">
        <v>235</v>
      </c>
      <c r="I8" s="510" t="s">
        <v>236</v>
      </c>
      <c r="J8" s="511" t="s">
        <v>237</v>
      </c>
      <c r="L8" s="169">
        <v>2000</v>
      </c>
      <c r="M8" s="169">
        <v>2001</v>
      </c>
      <c r="N8" s="169">
        <v>2002</v>
      </c>
      <c r="O8" s="169">
        <v>2003</v>
      </c>
      <c r="P8" s="169">
        <v>2004</v>
      </c>
    </row>
    <row r="9" ht="15" customHeight="1" spans="2:10">
      <c r="B9" s="613" t="s">
        <v>238</v>
      </c>
      <c r="C9" s="614">
        <f t="shared" ref="C9:H9" si="0">C10+C16+C21</f>
        <v>4812235</v>
      </c>
      <c r="D9" s="614">
        <f t="shared" si="0"/>
        <v>5039446</v>
      </c>
      <c r="E9" s="614">
        <f t="shared" si="0"/>
        <v>5345729</v>
      </c>
      <c r="F9" s="614">
        <f t="shared" si="0"/>
        <v>5435633</v>
      </c>
      <c r="G9" s="614">
        <f t="shared" si="0"/>
        <v>5707013</v>
      </c>
      <c r="H9" s="639">
        <f t="shared" si="0"/>
        <v>5779990</v>
      </c>
      <c r="I9" s="513">
        <f t="shared" ref="I9:I11" si="1">(D9/C9+E9/D9+F9/E9+G9/F9+H9/G9)/5*100-100</f>
        <v>3.75047324062882</v>
      </c>
      <c r="J9" s="514">
        <f t="shared" ref="J9:J14" si="2">(H9/G9)*100-100</f>
        <v>1.27872496523138</v>
      </c>
    </row>
    <row r="10" ht="15" customHeight="1" spans="2:16">
      <c r="B10" s="615" t="s">
        <v>239</v>
      </c>
      <c r="C10" s="616">
        <f t="shared" ref="C10:H10" si="3">SUM(C11:C14)</f>
        <v>4327259</v>
      </c>
      <c r="D10" s="616">
        <f t="shared" si="3"/>
        <v>4540145</v>
      </c>
      <c r="E10" s="616">
        <f t="shared" si="3"/>
        <v>4713439</v>
      </c>
      <c r="F10" s="616">
        <f t="shared" si="3"/>
        <v>4821574</v>
      </c>
      <c r="G10" s="616">
        <f t="shared" si="3"/>
        <v>5085561</v>
      </c>
      <c r="H10" s="640">
        <f t="shared" si="3"/>
        <v>5150330</v>
      </c>
      <c r="I10" s="659">
        <f t="shared" si="1"/>
        <v>3.55589366164615</v>
      </c>
      <c r="J10" s="660">
        <f t="shared" si="2"/>
        <v>1.27358613926762</v>
      </c>
      <c r="L10" s="169">
        <f>0+163241+0+0</f>
        <v>163241</v>
      </c>
      <c r="M10" s="169">
        <f>0+153110+0+0</f>
        <v>153110</v>
      </c>
      <c r="N10" s="169">
        <f>0+148439+0+0</f>
        <v>148439</v>
      </c>
      <c r="O10" s="169">
        <f>0+151926+0+0</f>
        <v>151926</v>
      </c>
      <c r="P10" s="169">
        <f>29135+94904+665+52292</f>
        <v>176996</v>
      </c>
    </row>
    <row r="11" ht="15" customHeight="1" spans="2:10">
      <c r="B11" s="617" t="s">
        <v>240</v>
      </c>
      <c r="C11" s="618">
        <v>163965</v>
      </c>
      <c r="D11" s="618">
        <v>166208</v>
      </c>
      <c r="E11" s="618">
        <v>241364</v>
      </c>
      <c r="F11" s="641">
        <v>275778</v>
      </c>
      <c r="G11" s="642">
        <v>305435</v>
      </c>
      <c r="H11" s="643">
        <v>310560</v>
      </c>
      <c r="I11" s="519">
        <f t="shared" si="1"/>
        <v>14.6552044750539</v>
      </c>
      <c r="J11" s="661">
        <f t="shared" si="2"/>
        <v>1.67793474880089</v>
      </c>
    </row>
    <row r="12" ht="15" customHeight="1" spans="2:12">
      <c r="B12" s="617" t="s">
        <v>241</v>
      </c>
      <c r="C12" s="618">
        <v>355624</v>
      </c>
      <c r="D12" s="618">
        <v>348897</v>
      </c>
      <c r="E12" s="618">
        <v>372211</v>
      </c>
      <c r="F12" s="641">
        <v>429024</v>
      </c>
      <c r="G12" s="642">
        <v>481014</v>
      </c>
      <c r="H12" s="643">
        <v>484610</v>
      </c>
      <c r="I12" s="519">
        <f t="shared" ref="I12:I18" si="4">(D12/C12+E12/D12+F12/E12+G12/F12+H12/G12)/5*100-100</f>
        <v>6.58400830092683</v>
      </c>
      <c r="J12" s="661">
        <f t="shared" si="2"/>
        <v>0.747587388308872</v>
      </c>
      <c r="L12" s="662"/>
    </row>
    <row r="13" ht="15" customHeight="1" spans="2:12">
      <c r="B13" s="617" t="s">
        <v>242</v>
      </c>
      <c r="C13" s="618">
        <v>423847</v>
      </c>
      <c r="D13" s="618">
        <v>390595</v>
      </c>
      <c r="E13" s="618">
        <v>415331</v>
      </c>
      <c r="F13" s="641">
        <v>432138</v>
      </c>
      <c r="G13" s="642">
        <v>451048</v>
      </c>
      <c r="H13" s="643">
        <v>454180</v>
      </c>
      <c r="I13" s="519">
        <f t="shared" si="4"/>
        <v>1.52091406657384</v>
      </c>
      <c r="J13" s="661">
        <f t="shared" si="2"/>
        <v>0.694382859473947</v>
      </c>
      <c r="L13" s="662"/>
    </row>
    <row r="14" ht="15" customHeight="1" spans="2:17">
      <c r="B14" s="619" t="s">
        <v>243</v>
      </c>
      <c r="C14" s="620">
        <v>3383823</v>
      </c>
      <c r="D14" s="620">
        <v>3634445</v>
      </c>
      <c r="E14" s="620">
        <v>3684533</v>
      </c>
      <c r="F14" s="644">
        <v>3684634</v>
      </c>
      <c r="G14" s="645">
        <v>3848064</v>
      </c>
      <c r="H14" s="646">
        <v>3900980</v>
      </c>
      <c r="I14" s="663">
        <f t="shared" si="4"/>
        <v>2.91958871463407</v>
      </c>
      <c r="J14" s="664">
        <f t="shared" si="2"/>
        <v>1.37513305392009</v>
      </c>
      <c r="L14" s="662"/>
      <c r="Q14" s="673"/>
    </row>
    <row r="15" ht="11.25" customHeight="1" spans="2:10">
      <c r="B15" s="621"/>
      <c r="C15" s="622"/>
      <c r="D15" s="622"/>
      <c r="E15" s="622"/>
      <c r="F15" s="647"/>
      <c r="G15" s="648"/>
      <c r="H15" s="649"/>
      <c r="I15" s="665"/>
      <c r="J15" s="666"/>
    </row>
    <row r="16" ht="15" customHeight="1" spans="2:10">
      <c r="B16" s="623" t="s">
        <v>244</v>
      </c>
      <c r="C16" s="624">
        <f t="shared" ref="C16:H16" si="5">SUM(C17:C18)</f>
        <v>302601</v>
      </c>
      <c r="D16" s="624">
        <f t="shared" si="5"/>
        <v>302544</v>
      </c>
      <c r="E16" s="624">
        <f t="shared" si="5"/>
        <v>343644</v>
      </c>
      <c r="F16" s="624">
        <f t="shared" si="5"/>
        <v>337439</v>
      </c>
      <c r="G16" s="624">
        <f t="shared" si="5"/>
        <v>338708</v>
      </c>
      <c r="H16" s="650">
        <f t="shared" si="5"/>
        <v>342410</v>
      </c>
      <c r="I16" s="667">
        <f t="shared" si="4"/>
        <v>2.64587226191246</v>
      </c>
      <c r="J16" s="668">
        <f t="shared" ref="J16:J18" si="6">(H16/G16)*100-100</f>
        <v>1.09297684140913</v>
      </c>
    </row>
    <row r="17" ht="15" customHeight="1" spans="2:16">
      <c r="B17" s="617" t="s">
        <v>245</v>
      </c>
      <c r="C17" s="618">
        <v>236870</v>
      </c>
      <c r="D17" s="618">
        <v>227326</v>
      </c>
      <c r="E17" s="618">
        <v>260618</v>
      </c>
      <c r="F17" s="641">
        <v>263032</v>
      </c>
      <c r="G17" s="651">
        <v>251343</v>
      </c>
      <c r="H17" s="643">
        <v>255410</v>
      </c>
      <c r="I17" s="519">
        <f t="shared" si="4"/>
        <v>1.74325085930431</v>
      </c>
      <c r="J17" s="661">
        <f t="shared" si="6"/>
        <v>1.61810752636835</v>
      </c>
      <c r="L17" s="169">
        <f>38925+66644+0+0+40987+3596+98880</f>
        <v>249032</v>
      </c>
      <c r="M17" s="169">
        <f>36358+65269+43759+4490+113161</f>
        <v>263037</v>
      </c>
      <c r="N17" s="169">
        <f>33570+69508+38088+4758+95561</f>
        <v>241485</v>
      </c>
      <c r="O17" s="169">
        <f>34178+66501+34190+5348+100221</f>
        <v>240438</v>
      </c>
      <c r="P17" s="169">
        <f>38438+68699+2763+134+34533+5439+95907</f>
        <v>245913</v>
      </c>
    </row>
    <row r="18" ht="15" customHeight="1" spans="2:10">
      <c r="B18" s="617" t="s">
        <v>246</v>
      </c>
      <c r="C18" s="618">
        <v>65731</v>
      </c>
      <c r="D18" s="618">
        <v>75218</v>
      </c>
      <c r="E18" s="618">
        <v>83026</v>
      </c>
      <c r="F18" s="641">
        <v>74407</v>
      </c>
      <c r="G18" s="651">
        <v>87365</v>
      </c>
      <c r="H18" s="643">
        <f>77800+9200</f>
        <v>87000</v>
      </c>
      <c r="I18" s="519">
        <f t="shared" si="4"/>
        <v>6.28594348219515</v>
      </c>
      <c r="J18" s="661">
        <f t="shared" si="6"/>
        <v>-0.417787443484229</v>
      </c>
    </row>
    <row r="19" ht="15" customHeight="1" spans="2:10">
      <c r="B19" s="619" t="s">
        <v>247</v>
      </c>
      <c r="C19" s="625"/>
      <c r="D19" s="625"/>
      <c r="E19" s="625"/>
      <c r="F19" s="644"/>
      <c r="G19" s="652"/>
      <c r="H19" s="653"/>
      <c r="I19" s="522"/>
      <c r="J19" s="669"/>
    </row>
    <row r="20" ht="11.25" customHeight="1" spans="2:10">
      <c r="B20" s="621"/>
      <c r="C20" s="626"/>
      <c r="D20" s="626"/>
      <c r="E20" s="626"/>
      <c r="F20" s="647"/>
      <c r="G20" s="654"/>
      <c r="H20" s="655"/>
      <c r="I20" s="665"/>
      <c r="J20" s="666"/>
    </row>
    <row r="21" ht="15" customHeight="1" spans="2:17">
      <c r="B21" s="627" t="s">
        <v>248</v>
      </c>
      <c r="C21" s="628">
        <v>182375</v>
      </c>
      <c r="D21" s="628">
        <v>196757</v>
      </c>
      <c r="E21" s="628">
        <v>288646</v>
      </c>
      <c r="F21" s="656">
        <v>276620</v>
      </c>
      <c r="G21" s="657">
        <v>282744</v>
      </c>
      <c r="H21" s="658">
        <v>287250</v>
      </c>
      <c r="I21" s="670">
        <f t="shared" ref="I21" si="7">(D21/C21+E21/D21+F21/E21+G21/F21+H21/G21)/5*100-100</f>
        <v>10.8457809090387</v>
      </c>
      <c r="J21" s="671">
        <f t="shared" ref="J21" si="8">(H21/G21)*100-100</f>
        <v>1.59366777013837</v>
      </c>
      <c r="Q21" s="673"/>
    </row>
    <row r="22" spans="2:17">
      <c r="B22" s="629" t="s">
        <v>213</v>
      </c>
      <c r="C22" s="476"/>
      <c r="D22" s="476"/>
      <c r="E22" s="476"/>
      <c r="F22" s="476"/>
      <c r="G22" s="291"/>
      <c r="H22" s="291"/>
      <c r="I22" s="476"/>
      <c r="J22" s="476"/>
      <c r="Q22" s="673"/>
    </row>
    <row r="23" s="608" customFormat="1" spans="2:10">
      <c r="B23" s="629" t="s">
        <v>249</v>
      </c>
      <c r="C23" s="630"/>
      <c r="D23" s="630"/>
      <c r="E23" s="630"/>
      <c r="F23" s="630"/>
      <c r="G23" s="630"/>
      <c r="H23" s="630"/>
      <c r="I23" s="672"/>
      <c r="J23" s="672"/>
    </row>
    <row r="24" spans="2:10">
      <c r="B24" s="631" t="s">
        <v>250</v>
      </c>
      <c r="C24" s="476"/>
      <c r="D24" s="476"/>
      <c r="E24" s="476"/>
      <c r="F24" s="476"/>
      <c r="G24" s="476"/>
      <c r="H24" s="476"/>
      <c r="I24" s="476"/>
      <c r="J24" s="476"/>
    </row>
    <row r="25" spans="2:10">
      <c r="B25" s="632"/>
      <c r="C25" s="476"/>
      <c r="D25" s="476"/>
      <c r="E25" s="476"/>
      <c r="F25" s="476"/>
      <c r="G25" s="476"/>
      <c r="H25" s="476"/>
      <c r="I25" s="476"/>
      <c r="J25" s="476"/>
    </row>
    <row r="26" spans="2:10">
      <c r="B26" s="632"/>
      <c r="C26" s="633">
        <v>2009</v>
      </c>
      <c r="D26" s="633">
        <v>2010</v>
      </c>
      <c r="E26" s="633">
        <v>2011</v>
      </c>
      <c r="F26" s="633">
        <v>2012</v>
      </c>
      <c r="G26" s="633">
        <v>2013</v>
      </c>
      <c r="H26" s="633" t="s">
        <v>235</v>
      </c>
      <c r="I26" s="476"/>
      <c r="J26" s="476"/>
    </row>
    <row r="27" spans="2:8">
      <c r="B27" s="634" t="s">
        <v>251</v>
      </c>
      <c r="C27" s="635">
        <v>163965</v>
      </c>
      <c r="D27" s="635">
        <v>166208</v>
      </c>
      <c r="E27" s="635">
        <v>241364</v>
      </c>
      <c r="F27" s="635">
        <v>275778</v>
      </c>
      <c r="G27" s="635">
        <v>305435</v>
      </c>
      <c r="H27" s="635">
        <v>280960</v>
      </c>
    </row>
    <row r="28" spans="2:8">
      <c r="B28" s="634" t="s">
        <v>252</v>
      </c>
      <c r="C28" s="635">
        <v>355624</v>
      </c>
      <c r="D28" s="635">
        <v>348897</v>
      </c>
      <c r="E28" s="635">
        <v>372211</v>
      </c>
      <c r="F28" s="635">
        <v>429024</v>
      </c>
      <c r="G28" s="635">
        <v>481014</v>
      </c>
      <c r="H28" s="635">
        <v>433820</v>
      </c>
    </row>
    <row r="29" spans="2:8">
      <c r="B29" s="634" t="s">
        <v>253</v>
      </c>
      <c r="C29" s="635">
        <v>423847</v>
      </c>
      <c r="D29" s="635">
        <v>390595</v>
      </c>
      <c r="E29" s="635">
        <v>415331</v>
      </c>
      <c r="F29" s="635">
        <v>432138</v>
      </c>
      <c r="G29" s="635">
        <v>451048</v>
      </c>
      <c r="H29" s="635">
        <v>448890</v>
      </c>
    </row>
    <row r="30" spans="2:8">
      <c r="B30" s="634" t="s">
        <v>254</v>
      </c>
      <c r="C30" s="635">
        <v>236870</v>
      </c>
      <c r="D30" s="635">
        <v>227326</v>
      </c>
      <c r="E30" s="635">
        <v>260618</v>
      </c>
      <c r="F30" s="635">
        <v>263032</v>
      </c>
      <c r="G30" s="635">
        <v>251343</v>
      </c>
      <c r="H30" s="635">
        <v>279450</v>
      </c>
    </row>
  </sheetData>
  <mergeCells count="5">
    <mergeCell ref="B1:J1"/>
    <mergeCell ref="I6:J6"/>
    <mergeCell ref="I7:J7"/>
    <mergeCell ref="B6:B8"/>
    <mergeCell ref="C6:H7"/>
  </mergeCells>
  <pageMargins left="0.708333333333333" right="0.118055555555556" top="0.747916666666667" bottom="0.747916666666667" header="0.314583333333333" footer="0.314583333333333"/>
  <pageSetup paperSize="9" scale="75" orientation="portrait" horizontalDpi="300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B1:M24"/>
  <sheetViews>
    <sheetView workbookViewId="0">
      <selection activeCell="R11" sqref="R11"/>
    </sheetView>
  </sheetViews>
  <sheetFormatPr defaultColWidth="9" defaultRowHeight="12"/>
  <cols>
    <col min="1" max="1" width="1.14285714285714" style="169" customWidth="1"/>
    <col min="2" max="2" width="12.8571428571429" style="169" customWidth="1"/>
    <col min="3" max="4" width="1.28571428571429" style="169" customWidth="1"/>
    <col min="5" max="5" width="1.85714285714286" style="169" customWidth="1"/>
    <col min="6" max="6" width="25.8571428571429" style="169" customWidth="1"/>
    <col min="7" max="10" width="11.2857142857143" style="169" customWidth="1"/>
    <col min="11" max="11" width="11.2857142857143" style="208" customWidth="1"/>
    <col min="12" max="12" width="9.57142857142857" style="169" customWidth="1"/>
    <col min="13" max="13" width="11.4285714285714" style="169" customWidth="1"/>
    <col min="14" max="16384" width="9.14285714285714" style="169"/>
  </cols>
  <sheetData>
    <row r="1" ht="18" customHeight="1" spans="2:2">
      <c r="B1" s="525" t="s">
        <v>255</v>
      </c>
    </row>
    <row r="2" ht="18" customHeight="1" spans="2:2">
      <c r="B2" s="525"/>
    </row>
    <row r="3" ht="18" customHeight="1" spans="2:10">
      <c r="B3" s="526" t="s">
        <v>256</v>
      </c>
      <c r="F3" s="546"/>
      <c r="G3" s="546"/>
      <c r="H3" s="546"/>
      <c r="I3" s="546"/>
      <c r="J3" s="546"/>
    </row>
    <row r="4" ht="18" customHeight="1" spans="11:13">
      <c r="K4" s="571"/>
      <c r="M4" s="598" t="s">
        <v>257</v>
      </c>
    </row>
    <row r="5" ht="18" customHeight="1" spans="11:13">
      <c r="K5" s="572"/>
      <c r="M5" s="599" t="s">
        <v>258</v>
      </c>
    </row>
    <row r="6" s="524" customFormat="1" ht="18" customHeight="1" spans="2:13">
      <c r="B6" s="1272" t="s">
        <v>259</v>
      </c>
      <c r="C6" s="528"/>
      <c r="D6" s="1273" t="s">
        <v>260</v>
      </c>
      <c r="E6" s="547"/>
      <c r="F6" s="548"/>
      <c r="G6" s="549" t="s">
        <v>114</v>
      </c>
      <c r="H6" s="550"/>
      <c r="I6" s="550"/>
      <c r="J6" s="550"/>
      <c r="K6" s="573"/>
      <c r="L6" s="574" t="s">
        <v>76</v>
      </c>
      <c r="M6" s="574"/>
    </row>
    <row r="7" s="524" customFormat="1" ht="18" customHeight="1" spans="2:13">
      <c r="B7" s="529"/>
      <c r="C7" s="530"/>
      <c r="D7" s="530"/>
      <c r="E7" s="551"/>
      <c r="F7" s="552"/>
      <c r="G7" s="553">
        <v>2008</v>
      </c>
      <c r="H7" s="553">
        <v>2009</v>
      </c>
      <c r="I7" s="553">
        <v>2010</v>
      </c>
      <c r="J7" s="575">
        <v>2011</v>
      </c>
      <c r="K7" s="576" t="s">
        <v>261</v>
      </c>
      <c r="L7" s="577" t="s">
        <v>199</v>
      </c>
      <c r="M7" s="577" t="s">
        <v>200</v>
      </c>
    </row>
    <row r="8" s="524" customFormat="1" ht="18" customHeight="1" spans="2:13">
      <c r="B8" s="531" t="s">
        <v>262</v>
      </c>
      <c r="C8" s="532"/>
      <c r="D8" s="532"/>
      <c r="E8" s="554"/>
      <c r="F8" s="555"/>
      <c r="G8" s="556">
        <f>G9+G16</f>
        <v>5003115</v>
      </c>
      <c r="H8" s="556">
        <f t="shared" ref="H8:K8" si="0">H9+H16</f>
        <v>5107971</v>
      </c>
      <c r="I8" s="556">
        <f t="shared" si="0"/>
        <v>5384418</v>
      </c>
      <c r="J8" s="578">
        <f t="shared" si="0"/>
        <v>5714271</v>
      </c>
      <c r="K8" s="578">
        <f t="shared" si="0"/>
        <v>5811510</v>
      </c>
      <c r="L8" s="579">
        <f>(H8/G8+I8/H8+J8/I8+K8/J8)/4*100-100</f>
        <v>3.83390946146305</v>
      </c>
      <c r="M8" s="600">
        <f>K8/J8*100-100</f>
        <v>1.70168688184371</v>
      </c>
    </row>
    <row r="9" ht="18" customHeight="1" spans="2:13">
      <c r="B9" s="533" t="s">
        <v>263</v>
      </c>
      <c r="C9" s="534"/>
      <c r="D9" s="535"/>
      <c r="E9" s="557"/>
      <c r="F9" s="558"/>
      <c r="G9" s="559">
        <v>4701933</v>
      </c>
      <c r="H9" s="560">
        <v>4812235</v>
      </c>
      <c r="I9" s="560">
        <v>5039446</v>
      </c>
      <c r="J9" s="580">
        <v>5345729</v>
      </c>
      <c r="K9" s="581">
        <v>5438150</v>
      </c>
      <c r="L9" s="582">
        <f>(H9/G9+I9/H9+J9/I9+K9/J9)/4*100-100</f>
        <v>3.71850025366108</v>
      </c>
      <c r="M9" s="601">
        <f>K9/J9*100-100</f>
        <v>1.72887551912939</v>
      </c>
    </row>
    <row r="10" ht="18" customHeight="1" spans="2:13">
      <c r="B10" s="536" t="s">
        <v>264</v>
      </c>
      <c r="C10" s="537"/>
      <c r="D10" s="537"/>
      <c r="E10" s="561" t="s">
        <v>45</v>
      </c>
      <c r="F10" s="562" t="s">
        <v>265</v>
      </c>
      <c r="G10" s="563">
        <v>236922</v>
      </c>
      <c r="H10" s="563">
        <v>236870</v>
      </c>
      <c r="I10" s="563">
        <v>227326</v>
      </c>
      <c r="J10" s="583">
        <v>260618</v>
      </c>
      <c r="K10" s="584">
        <v>262590</v>
      </c>
      <c r="L10" s="585">
        <f t="shared" ref="L10:L19" si="1">(H10/G10+I10/H10+J10/I10+K10/J10)/4*100-100</f>
        <v>2.83763693023506</v>
      </c>
      <c r="M10" s="602">
        <f t="shared" ref="M10:M19" si="2">K10/J10*100-100</f>
        <v>0.75666300869473</v>
      </c>
    </row>
    <row r="11" ht="18" customHeight="1" spans="2:13">
      <c r="B11" s="538" t="s">
        <v>266</v>
      </c>
      <c r="C11" s="524"/>
      <c r="D11" s="524"/>
      <c r="E11" s="564" t="s">
        <v>45</v>
      </c>
      <c r="F11" s="565" t="s">
        <v>267</v>
      </c>
      <c r="G11" s="563">
        <v>194173</v>
      </c>
      <c r="H11" s="563">
        <v>203269</v>
      </c>
      <c r="I11" s="563">
        <v>213796</v>
      </c>
      <c r="J11" s="583">
        <v>241364</v>
      </c>
      <c r="K11" s="586">
        <v>251410</v>
      </c>
      <c r="L11" s="587">
        <f t="shared" si="1"/>
        <v>6.73001183200834</v>
      </c>
      <c r="M11" s="603">
        <f t="shared" si="2"/>
        <v>4.16217828673705</v>
      </c>
    </row>
    <row r="12" ht="18" customHeight="1" spans="2:13">
      <c r="B12" s="538" t="s">
        <v>268</v>
      </c>
      <c r="C12" s="524"/>
      <c r="D12" s="524"/>
      <c r="E12" s="566" t="s">
        <v>45</v>
      </c>
      <c r="F12" s="565" t="s">
        <v>269</v>
      </c>
      <c r="G12" s="563">
        <v>296769</v>
      </c>
      <c r="H12" s="563">
        <v>338034</v>
      </c>
      <c r="I12" s="563">
        <v>329949</v>
      </c>
      <c r="J12" s="583">
        <v>372211</v>
      </c>
      <c r="K12" s="586">
        <v>376160</v>
      </c>
      <c r="L12" s="587">
        <f t="shared" si="1"/>
        <v>6.34564662643452</v>
      </c>
      <c r="M12" s="603">
        <f t="shared" si="2"/>
        <v>1.06095736020697</v>
      </c>
    </row>
    <row r="13" ht="18" customHeight="1" spans="2:13">
      <c r="B13" s="538" t="s">
        <v>270</v>
      </c>
      <c r="C13" s="524"/>
      <c r="D13" s="524"/>
      <c r="E13" s="566" t="s">
        <v>45</v>
      </c>
      <c r="F13" s="565" t="s">
        <v>271</v>
      </c>
      <c r="G13" s="563">
        <v>421905</v>
      </c>
      <c r="H13" s="563">
        <v>404283</v>
      </c>
      <c r="I13" s="563">
        <v>367320</v>
      </c>
      <c r="J13" s="583">
        <v>415331</v>
      </c>
      <c r="K13" s="586">
        <v>418840</v>
      </c>
      <c r="L13" s="587">
        <f t="shared" si="1"/>
        <v>0.148966344647249</v>
      </c>
      <c r="M13" s="603">
        <f t="shared" si="2"/>
        <v>0.844868309854064</v>
      </c>
    </row>
    <row r="14" ht="18" customHeight="1" spans="2:13">
      <c r="B14" s="538" t="s">
        <v>272</v>
      </c>
      <c r="C14" s="524"/>
      <c r="D14" s="524"/>
      <c r="E14" s="566" t="s">
        <v>45</v>
      </c>
      <c r="F14" s="565" t="s">
        <v>273</v>
      </c>
      <c r="G14" s="563">
        <f>G9-G10-G11-G12-G13-G15</f>
        <v>3551875</v>
      </c>
      <c r="H14" s="563">
        <f t="shared" ref="H14:J14" si="3">H9-H10-H11-H12-H13-H15</f>
        <v>3627080</v>
      </c>
      <c r="I14" s="563">
        <f t="shared" si="3"/>
        <v>3898443</v>
      </c>
      <c r="J14" s="583">
        <f t="shared" si="3"/>
        <v>4053052</v>
      </c>
      <c r="K14" s="586">
        <v>3749470</v>
      </c>
      <c r="L14" s="587">
        <f t="shared" si="1"/>
        <v>1.51865616149396</v>
      </c>
      <c r="M14" s="604">
        <f t="shared" si="2"/>
        <v>-7.49020737952536</v>
      </c>
    </row>
    <row r="15" ht="18" customHeight="1" spans="2:13">
      <c r="B15" s="539" t="s">
        <v>274</v>
      </c>
      <c r="C15" s="540"/>
      <c r="D15" s="540"/>
      <c r="E15" s="567" t="s">
        <v>45</v>
      </c>
      <c r="F15" s="568" t="s">
        <v>275</v>
      </c>
      <c r="G15" s="569">
        <v>289</v>
      </c>
      <c r="H15" s="569">
        <v>2699</v>
      </c>
      <c r="I15" s="569">
        <v>2612</v>
      </c>
      <c r="J15" s="588">
        <v>3153</v>
      </c>
      <c r="K15" s="589">
        <v>379680</v>
      </c>
      <c r="L15" s="590">
        <f t="shared" si="1"/>
        <v>3198.31590177791</v>
      </c>
      <c r="M15" s="605">
        <f t="shared" si="2"/>
        <v>11941.8648905804</v>
      </c>
    </row>
    <row r="16" ht="30" customHeight="1" spans="2:13">
      <c r="B16" s="541" t="s">
        <v>276</v>
      </c>
      <c r="C16" s="542"/>
      <c r="D16" s="542"/>
      <c r="E16" s="542"/>
      <c r="F16" s="570"/>
      <c r="G16" s="559">
        <v>301182</v>
      </c>
      <c r="H16" s="560">
        <v>295736</v>
      </c>
      <c r="I16" s="560">
        <v>344972</v>
      </c>
      <c r="J16" s="580">
        <v>368542</v>
      </c>
      <c r="K16" s="591">
        <v>373360</v>
      </c>
      <c r="L16" s="592">
        <f t="shared" si="1"/>
        <v>5.74504395843167</v>
      </c>
      <c r="M16" s="606">
        <f t="shared" si="2"/>
        <v>1.30731368473607</v>
      </c>
    </row>
    <row r="17" ht="18" customHeight="1" spans="2:13">
      <c r="B17" s="536" t="s">
        <v>264</v>
      </c>
      <c r="C17" s="537"/>
      <c r="D17" s="537"/>
      <c r="E17" s="561" t="s">
        <v>45</v>
      </c>
      <c r="F17" s="562" t="s">
        <v>265</v>
      </c>
      <c r="G17" s="563">
        <v>15352</v>
      </c>
      <c r="H17" s="563">
        <v>16715</v>
      </c>
      <c r="I17" s="563">
        <v>18336</v>
      </c>
      <c r="J17" s="583">
        <v>18437</v>
      </c>
      <c r="K17" s="593">
        <v>18720</v>
      </c>
      <c r="L17" s="585">
        <f t="shared" si="1"/>
        <v>5.16549601309681</v>
      </c>
      <c r="M17" s="602">
        <f t="shared" si="2"/>
        <v>1.53495688018658</v>
      </c>
    </row>
    <row r="18" ht="18" customHeight="1" spans="2:13">
      <c r="B18" s="538" t="s">
        <v>277</v>
      </c>
      <c r="C18" s="524"/>
      <c r="D18" s="524"/>
      <c r="E18" s="566" t="s">
        <v>45</v>
      </c>
      <c r="F18" s="565" t="s">
        <v>278</v>
      </c>
      <c r="G18" s="563">
        <v>282233</v>
      </c>
      <c r="H18" s="563">
        <v>274730</v>
      </c>
      <c r="I18" s="563">
        <v>322374</v>
      </c>
      <c r="J18" s="583">
        <v>344971</v>
      </c>
      <c r="K18" s="594">
        <v>349090</v>
      </c>
      <c r="L18" s="587">
        <f t="shared" si="1"/>
        <v>5.72181241645646</v>
      </c>
      <c r="M18" s="603">
        <f t="shared" si="2"/>
        <v>1.19401340982286</v>
      </c>
    </row>
    <row r="19" ht="18" customHeight="1" spans="2:13">
      <c r="B19" s="539" t="s">
        <v>274</v>
      </c>
      <c r="C19" s="540"/>
      <c r="D19" s="540"/>
      <c r="E19" s="567" t="s">
        <v>45</v>
      </c>
      <c r="F19" s="568" t="s">
        <v>275</v>
      </c>
      <c r="G19" s="569">
        <f>G16-G17-G18</f>
        <v>3597</v>
      </c>
      <c r="H19" s="569">
        <f t="shared" ref="H19:J19" si="4">H16-H17-H18</f>
        <v>4291</v>
      </c>
      <c r="I19" s="569">
        <f t="shared" si="4"/>
        <v>4262</v>
      </c>
      <c r="J19" s="588">
        <f t="shared" si="4"/>
        <v>5134</v>
      </c>
      <c r="K19" s="595">
        <v>5550</v>
      </c>
      <c r="L19" s="596">
        <f t="shared" si="1"/>
        <v>11.7951861575124</v>
      </c>
      <c r="M19" s="607">
        <f t="shared" si="2"/>
        <v>8.10284378652125</v>
      </c>
    </row>
    <row r="20" ht="18" customHeight="1" spans="2:11">
      <c r="B20" s="543" t="s">
        <v>279</v>
      </c>
      <c r="C20" s="544"/>
      <c r="D20" s="544"/>
      <c r="E20" s="544"/>
      <c r="F20" s="544"/>
      <c r="G20" s="544"/>
      <c r="H20" s="544"/>
      <c r="I20" s="544"/>
      <c r="J20" s="544"/>
      <c r="K20" s="597"/>
    </row>
    <row r="21" ht="18" hidden="1" customHeight="1" spans="2:11">
      <c r="B21" s="544"/>
      <c r="C21" s="544"/>
      <c r="D21" s="544"/>
      <c r="E21" s="544"/>
      <c r="F21" s="544"/>
      <c r="G21" s="544"/>
      <c r="H21" s="544"/>
      <c r="I21" s="544"/>
      <c r="J21" s="544"/>
      <c r="K21" s="597"/>
    </row>
    <row r="22" hidden="1" spans="2:11">
      <c r="B22" s="544"/>
      <c r="C22" s="544"/>
      <c r="D22" s="544"/>
      <c r="E22" s="544"/>
      <c r="F22" s="544"/>
      <c r="G22" s="544"/>
      <c r="H22" s="544"/>
      <c r="I22" s="544"/>
      <c r="J22" s="544"/>
      <c r="K22" s="597"/>
    </row>
    <row r="23" spans="2:11">
      <c r="B23" s="545" t="s">
        <v>280</v>
      </c>
      <c r="C23" s="544"/>
      <c r="D23" s="544"/>
      <c r="E23" s="544"/>
      <c r="F23" s="544"/>
      <c r="G23" s="544"/>
      <c r="H23" s="544"/>
      <c r="I23" s="544"/>
      <c r="J23" s="544"/>
      <c r="K23" s="597"/>
    </row>
    <row r="24" spans="2:11">
      <c r="B24" s="544"/>
      <c r="C24" s="544"/>
      <c r="D24" s="544"/>
      <c r="E24" s="544"/>
      <c r="F24" s="544"/>
      <c r="G24" s="544"/>
      <c r="H24" s="544"/>
      <c r="I24" s="544"/>
      <c r="J24" s="544"/>
      <c r="K24" s="597"/>
    </row>
  </sheetData>
  <mergeCells count="3">
    <mergeCell ref="G6:K6"/>
    <mergeCell ref="L6:M6"/>
    <mergeCell ref="B16:F16"/>
  </mergeCells>
  <pageMargins left="0.984027777777778" right="0.236111111111111" top="0.393055555555556" bottom="0.747916666666667" header="0.314583333333333" footer="0.314583333333333"/>
  <pageSetup paperSize="512" scale="70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O24"/>
  <sheetViews>
    <sheetView workbookViewId="0">
      <selection activeCell="R11" sqref="R11"/>
    </sheetView>
  </sheetViews>
  <sheetFormatPr defaultColWidth="8.85714285714286" defaultRowHeight="12"/>
  <cols>
    <col min="1" max="1" width="2.42857142857143" style="169" customWidth="1"/>
    <col min="2" max="3" width="8.85714285714286" style="169"/>
    <col min="4" max="4" width="32.4285714285714" style="169" customWidth="1"/>
    <col min="5" max="5" width="3.85714285714286" style="169" hidden="1" customWidth="1"/>
    <col min="6" max="6" width="11.2857142857143" style="169" hidden="1" customWidth="1"/>
    <col min="7" max="7" width="12" style="169" hidden="1" customWidth="1"/>
    <col min="8" max="11" width="10.2857142857143" style="169" customWidth="1"/>
    <col min="12" max="13" width="10.5714285714286" style="169" customWidth="1"/>
    <col min="14" max="14" width="10.8571428571429" style="169" customWidth="1"/>
    <col min="15" max="15" width="10" style="169" customWidth="1"/>
    <col min="16" max="16384" width="8.85714285714286" style="169"/>
  </cols>
  <sheetData>
    <row r="1" spans="2:15">
      <c r="B1" s="450" t="s">
        <v>281</v>
      </c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</row>
    <row r="2" spans="2:15">
      <c r="B2" s="451" t="s">
        <v>282</v>
      </c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</row>
    <row r="3" spans="2:15">
      <c r="B3" s="453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</row>
    <row r="4" spans="2:15">
      <c r="B4" s="454"/>
      <c r="C4" s="454"/>
      <c r="D4" s="454"/>
      <c r="E4" s="454"/>
      <c r="F4" s="454"/>
      <c r="G4" s="454"/>
      <c r="H4" s="454"/>
      <c r="I4" s="454"/>
      <c r="J4" s="454"/>
      <c r="K4" s="454"/>
      <c r="L4" s="454"/>
      <c r="N4" s="476"/>
      <c r="O4" s="501" t="s">
        <v>196</v>
      </c>
    </row>
    <row r="5" spans="2:15"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N5" s="476"/>
      <c r="O5" s="502" t="s">
        <v>197</v>
      </c>
    </row>
    <row r="6" ht="12.75" customHeight="1" spans="2:15">
      <c r="B6" s="455" t="s">
        <v>283</v>
      </c>
      <c r="C6" s="456"/>
      <c r="D6" s="457"/>
      <c r="E6" s="480"/>
      <c r="F6" s="481" t="s">
        <v>284</v>
      </c>
      <c r="G6" s="481"/>
      <c r="H6" s="481"/>
      <c r="I6" s="481"/>
      <c r="J6" s="481"/>
      <c r="K6" s="481"/>
      <c r="L6" s="481"/>
      <c r="M6" s="503"/>
      <c r="N6" s="504" t="s">
        <v>107</v>
      </c>
      <c r="O6" s="505"/>
    </row>
    <row r="7" spans="2:15">
      <c r="B7" s="458" t="s">
        <v>285</v>
      </c>
      <c r="C7" s="459"/>
      <c r="D7" s="460"/>
      <c r="E7" s="482"/>
      <c r="F7" s="483"/>
      <c r="G7" s="483"/>
      <c r="H7" s="483"/>
      <c r="I7" s="483"/>
      <c r="J7" s="483"/>
      <c r="K7" s="483"/>
      <c r="L7" s="495"/>
      <c r="M7" s="506"/>
      <c r="N7" s="507" t="s">
        <v>59</v>
      </c>
      <c r="O7" s="508"/>
    </row>
    <row r="8" spans="2:15">
      <c r="B8" s="461"/>
      <c r="C8" s="462"/>
      <c r="D8" s="463"/>
      <c r="E8" s="484">
        <v>2005</v>
      </c>
      <c r="F8" s="484">
        <v>2006</v>
      </c>
      <c r="G8" s="484">
        <v>2007</v>
      </c>
      <c r="H8" s="484">
        <v>2008</v>
      </c>
      <c r="I8" s="484">
        <v>2009</v>
      </c>
      <c r="J8" s="484">
        <v>2010</v>
      </c>
      <c r="K8" s="484">
        <v>2011</v>
      </c>
      <c r="L8" s="496" t="s">
        <v>261</v>
      </c>
      <c r="M8" s="509" t="s">
        <v>60</v>
      </c>
      <c r="N8" s="510" t="s">
        <v>286</v>
      </c>
      <c r="O8" s="511" t="s">
        <v>287</v>
      </c>
    </row>
    <row r="9" ht="20.1" customHeight="1" spans="2:15">
      <c r="B9" s="464" t="s">
        <v>288</v>
      </c>
      <c r="C9" s="465"/>
      <c r="D9" s="466"/>
      <c r="E9" s="485">
        <f t="shared" ref="E9:J9" si="0">SUM(E10:E20)</f>
        <v>4408499</v>
      </c>
      <c r="F9" s="486">
        <f t="shared" si="0"/>
        <v>4512191</v>
      </c>
      <c r="G9" s="486">
        <f t="shared" si="0"/>
        <v>4734280</v>
      </c>
      <c r="H9" s="486">
        <f t="shared" si="0"/>
        <v>4701933</v>
      </c>
      <c r="I9" s="486">
        <f t="shared" si="0"/>
        <v>4811235.3</v>
      </c>
      <c r="J9" s="486">
        <f t="shared" si="0"/>
        <v>5039446</v>
      </c>
      <c r="K9" s="486">
        <v>5345729</v>
      </c>
      <c r="L9" s="497">
        <v>5438150</v>
      </c>
      <c r="M9" s="512">
        <v>5503620</v>
      </c>
      <c r="N9" s="513">
        <f>(I9/H9+J9/I9+K9/J9+L9/K9+M9/L9)/5*100-100</f>
        <v>3.21568022322052</v>
      </c>
      <c r="O9" s="514">
        <f>(M9/L9)*100-100</f>
        <v>1.2039020622822</v>
      </c>
    </row>
    <row r="10" ht="33.75" customHeight="1" spans="2:15">
      <c r="B10" s="467" t="s">
        <v>289</v>
      </c>
      <c r="C10" s="468"/>
      <c r="D10" s="469"/>
      <c r="E10" s="487">
        <v>328226</v>
      </c>
      <c r="F10" s="488">
        <v>337289</v>
      </c>
      <c r="G10" s="488">
        <v>386404</v>
      </c>
      <c r="H10" s="488">
        <v>384276</v>
      </c>
      <c r="I10" s="498">
        <v>350130</v>
      </c>
      <c r="J10" s="498">
        <v>316833.1</v>
      </c>
      <c r="K10" s="498">
        <v>461848</v>
      </c>
      <c r="L10" s="498">
        <v>509171</v>
      </c>
      <c r="M10" s="515">
        <v>475489.103499261</v>
      </c>
      <c r="N10" s="516">
        <f>(I10/H10+J10/I10+K10/J10+L10/K10+M10/L10)/5*100-100</f>
        <v>6.20117062675585</v>
      </c>
      <c r="O10" s="517">
        <f t="shared" ref="O10:O20" si="1">(M10/L10)*100-100</f>
        <v>-6.61504612413889</v>
      </c>
    </row>
    <row r="11" ht="40.5" customHeight="1" spans="2:15">
      <c r="B11" s="470" t="s">
        <v>290</v>
      </c>
      <c r="C11" s="471"/>
      <c r="D11" s="472"/>
      <c r="E11" s="489">
        <v>390303</v>
      </c>
      <c r="F11" s="490">
        <v>424675</v>
      </c>
      <c r="G11" s="490">
        <v>497216</v>
      </c>
      <c r="H11" s="490">
        <v>510215</v>
      </c>
      <c r="I11" s="499">
        <v>545108</v>
      </c>
      <c r="J11" s="499">
        <v>541475.9</v>
      </c>
      <c r="K11" s="499">
        <v>558592</v>
      </c>
      <c r="L11" s="499">
        <v>576632</v>
      </c>
      <c r="M11" s="518">
        <v>575090.526107852</v>
      </c>
      <c r="N11" s="519">
        <f t="shared" ref="N11:N20" si="2">(I11/H11+J11/I11+K11/J11+L11/K11+M11/L11)/5*100-100</f>
        <v>2.45916137217496</v>
      </c>
      <c r="O11" s="520">
        <f t="shared" si="1"/>
        <v>-0.26732368168058</v>
      </c>
    </row>
    <row r="12" ht="51.75" customHeight="1" spans="2:15">
      <c r="B12" s="470" t="s">
        <v>291</v>
      </c>
      <c r="C12" s="471"/>
      <c r="D12" s="472"/>
      <c r="E12" s="489">
        <v>435498</v>
      </c>
      <c r="F12" s="490">
        <v>417539</v>
      </c>
      <c r="G12" s="490">
        <v>437998</v>
      </c>
      <c r="H12" s="490">
        <v>404192</v>
      </c>
      <c r="I12" s="499">
        <v>481361.3</v>
      </c>
      <c r="J12" s="499">
        <v>436613.2</v>
      </c>
      <c r="K12" s="499">
        <v>506882</v>
      </c>
      <c r="L12" s="499">
        <v>406224</v>
      </c>
      <c r="M12" s="518">
        <v>521853.223917636</v>
      </c>
      <c r="N12" s="519">
        <f t="shared" si="2"/>
        <v>6.89925463117311</v>
      </c>
      <c r="O12" s="520">
        <f t="shared" si="1"/>
        <v>28.4643999167051</v>
      </c>
    </row>
    <row r="13" ht="29.25" customHeight="1" spans="2:15">
      <c r="B13" s="470" t="s">
        <v>292</v>
      </c>
      <c r="C13" s="471"/>
      <c r="D13" s="472"/>
      <c r="E13" s="489">
        <v>509667</v>
      </c>
      <c r="F13" s="490">
        <v>484871</v>
      </c>
      <c r="G13" s="490">
        <v>510605</v>
      </c>
      <c r="H13" s="490">
        <v>581037</v>
      </c>
      <c r="I13" s="499">
        <v>572617</v>
      </c>
      <c r="J13" s="499">
        <v>572208.957</v>
      </c>
      <c r="K13" s="499">
        <v>588711</v>
      </c>
      <c r="L13" s="499">
        <v>638190</v>
      </c>
      <c r="M13" s="518">
        <v>606099.118346628</v>
      </c>
      <c r="N13" s="519">
        <f t="shared" si="2"/>
        <v>0.947947685875533</v>
      </c>
      <c r="O13" s="520">
        <f t="shared" si="1"/>
        <v>-5.02842126222166</v>
      </c>
    </row>
    <row r="14" ht="17.1" customHeight="1" spans="2:15">
      <c r="B14" s="470" t="s">
        <v>293</v>
      </c>
      <c r="C14" s="471"/>
      <c r="D14" s="472"/>
      <c r="E14" s="489">
        <v>782513</v>
      </c>
      <c r="F14" s="490">
        <v>788866</v>
      </c>
      <c r="G14" s="490">
        <v>778227</v>
      </c>
      <c r="H14" s="490">
        <v>802701</v>
      </c>
      <c r="I14" s="499">
        <v>793594</v>
      </c>
      <c r="J14" s="499">
        <v>806419.843</v>
      </c>
      <c r="K14" s="499">
        <v>823681</v>
      </c>
      <c r="L14" s="499">
        <v>893410</v>
      </c>
      <c r="M14" s="518">
        <v>848009.172410349</v>
      </c>
      <c r="N14" s="519">
        <f t="shared" si="2"/>
        <v>1.20117673787502</v>
      </c>
      <c r="O14" s="520">
        <f t="shared" si="1"/>
        <v>-5.08174607287263</v>
      </c>
    </row>
    <row r="15" ht="30" customHeight="1" spans="2:15">
      <c r="B15" s="470" t="s">
        <v>294</v>
      </c>
      <c r="C15" s="471"/>
      <c r="D15" s="472"/>
      <c r="E15" s="491">
        <v>489396</v>
      </c>
      <c r="F15" s="490">
        <v>554735</v>
      </c>
      <c r="G15" s="490">
        <v>569262</v>
      </c>
      <c r="H15" s="490">
        <v>596852</v>
      </c>
      <c r="I15" s="499">
        <v>611453</v>
      </c>
      <c r="J15" s="499">
        <v>624736</v>
      </c>
      <c r="K15" s="499">
        <v>614341</v>
      </c>
      <c r="L15" s="499">
        <v>618508</v>
      </c>
      <c r="M15" s="518">
        <v>632486.123860749</v>
      </c>
      <c r="N15" s="519">
        <f t="shared" si="2"/>
        <v>1.17861223352797</v>
      </c>
      <c r="O15" s="520">
        <f t="shared" si="1"/>
        <v>2.25997462615672</v>
      </c>
    </row>
    <row r="16" ht="19.5" customHeight="1" spans="2:15">
      <c r="B16" s="470" t="s">
        <v>295</v>
      </c>
      <c r="C16" s="471"/>
      <c r="D16" s="472"/>
      <c r="E16" s="491">
        <v>486019</v>
      </c>
      <c r="F16" s="490">
        <v>512831</v>
      </c>
      <c r="G16" s="490">
        <v>455145</v>
      </c>
      <c r="H16" s="490">
        <v>416752</v>
      </c>
      <c r="I16" s="499">
        <v>401691</v>
      </c>
      <c r="J16" s="499">
        <v>427580</v>
      </c>
      <c r="K16" s="499">
        <v>536992</v>
      </c>
      <c r="L16" s="499">
        <v>612188</v>
      </c>
      <c r="M16" s="518">
        <v>552852.550333173</v>
      </c>
      <c r="N16" s="519">
        <f t="shared" si="2"/>
        <v>6.54611925033524</v>
      </c>
      <c r="O16" s="520">
        <f t="shared" si="1"/>
        <v>-9.69235752200753</v>
      </c>
    </row>
    <row r="17" ht="42" customHeight="1" spans="2:15">
      <c r="B17" s="470" t="s">
        <v>296</v>
      </c>
      <c r="C17" s="471"/>
      <c r="D17" s="472"/>
      <c r="E17" s="491">
        <v>330707</v>
      </c>
      <c r="F17" s="490">
        <v>325557</v>
      </c>
      <c r="G17" s="490">
        <v>396570</v>
      </c>
      <c r="H17" s="490">
        <v>404480</v>
      </c>
      <c r="I17" s="499">
        <v>390710</v>
      </c>
      <c r="J17" s="499">
        <v>418508</v>
      </c>
      <c r="K17" s="499">
        <v>443260</v>
      </c>
      <c r="L17" s="499">
        <v>546755</v>
      </c>
      <c r="M17" s="518">
        <v>456352.089902051</v>
      </c>
      <c r="N17" s="519">
        <f t="shared" si="2"/>
        <v>3.28777303245675</v>
      </c>
      <c r="O17" s="520">
        <f t="shared" si="1"/>
        <v>-16.5344459763421</v>
      </c>
    </row>
    <row r="18" ht="26.25" customHeight="1" spans="2:15">
      <c r="B18" s="470" t="s">
        <v>297</v>
      </c>
      <c r="C18" s="471"/>
      <c r="D18" s="472"/>
      <c r="E18" s="491">
        <v>156847</v>
      </c>
      <c r="F18" s="490">
        <v>160429</v>
      </c>
      <c r="G18" s="490">
        <v>175329</v>
      </c>
      <c r="H18" s="490">
        <v>179900</v>
      </c>
      <c r="I18" s="499">
        <v>197252</v>
      </c>
      <c r="J18" s="499">
        <v>214272</v>
      </c>
      <c r="K18" s="499">
        <v>213294</v>
      </c>
      <c r="L18" s="499">
        <v>196502</v>
      </c>
      <c r="M18" s="518">
        <v>219593.833559464</v>
      </c>
      <c r="N18" s="519">
        <f t="shared" si="2"/>
        <v>4.33924675799584</v>
      </c>
      <c r="O18" s="520">
        <f t="shared" si="1"/>
        <v>11.7514496338276</v>
      </c>
    </row>
    <row r="19" ht="29.25" customHeight="1" spans="2:15">
      <c r="B19" s="470" t="s">
        <v>298</v>
      </c>
      <c r="C19" s="471"/>
      <c r="D19" s="472"/>
      <c r="E19" s="491">
        <v>112228</v>
      </c>
      <c r="F19" s="490">
        <v>96284</v>
      </c>
      <c r="G19" s="490">
        <v>117181</v>
      </c>
      <c r="H19" s="490">
        <v>122993</v>
      </c>
      <c r="I19" s="499">
        <v>142753</v>
      </c>
      <c r="J19" s="499">
        <v>142835</v>
      </c>
      <c r="K19" s="499">
        <v>148942</v>
      </c>
      <c r="L19" s="499">
        <v>151661</v>
      </c>
      <c r="M19" s="518">
        <v>153341.138325568</v>
      </c>
      <c r="N19" s="519">
        <f t="shared" si="2"/>
        <v>4.66646545835405</v>
      </c>
      <c r="O19" s="520">
        <f t="shared" si="1"/>
        <v>1.10782490262358</v>
      </c>
    </row>
    <row r="20" ht="30" customHeight="1" spans="2:15">
      <c r="B20" s="473" t="s">
        <v>299</v>
      </c>
      <c r="C20" s="474"/>
      <c r="D20" s="475"/>
      <c r="E20" s="492">
        <v>387095</v>
      </c>
      <c r="F20" s="493">
        <v>409115</v>
      </c>
      <c r="G20" s="493">
        <v>410343</v>
      </c>
      <c r="H20" s="493">
        <v>298535</v>
      </c>
      <c r="I20" s="500">
        <v>324566</v>
      </c>
      <c r="J20" s="500">
        <v>537964</v>
      </c>
      <c r="K20" s="500">
        <v>449186</v>
      </c>
      <c r="L20" s="500">
        <v>286392</v>
      </c>
      <c r="M20" s="521">
        <v>462453.119737271</v>
      </c>
      <c r="N20" s="522">
        <f t="shared" si="2"/>
        <v>16.6398563858571</v>
      </c>
      <c r="O20" s="523">
        <f t="shared" si="1"/>
        <v>61.4755718516127</v>
      </c>
    </row>
    <row r="21" ht="14.1" customHeight="1" spans="2:15">
      <c r="B21" s="432" t="s">
        <v>300</v>
      </c>
      <c r="C21" s="476"/>
      <c r="D21" s="476"/>
      <c r="E21" s="476"/>
      <c r="F21" s="476"/>
      <c r="G21" s="476"/>
      <c r="H21" s="476"/>
      <c r="I21" s="476"/>
      <c r="J21" s="476"/>
      <c r="K21" s="476"/>
      <c r="L21" s="476"/>
      <c r="M21" s="476"/>
      <c r="N21" s="476"/>
      <c r="O21" s="476"/>
    </row>
    <row r="22" ht="14.1" customHeight="1" spans="2:15">
      <c r="B22" s="432" t="s">
        <v>301</v>
      </c>
      <c r="C22" s="477"/>
      <c r="D22" s="477"/>
      <c r="E22" s="494"/>
      <c r="F22" s="494"/>
      <c r="G22" s="494"/>
      <c r="H22" s="494"/>
      <c r="I22" s="494"/>
      <c r="J22" s="494"/>
      <c r="K22" s="494"/>
      <c r="L22" s="494"/>
      <c r="M22" s="494"/>
      <c r="N22" s="477"/>
      <c r="O22" s="477"/>
    </row>
    <row r="23" spans="2:15">
      <c r="B23" s="478"/>
      <c r="C23" s="476"/>
      <c r="D23" s="476"/>
      <c r="E23" s="476"/>
      <c r="F23" s="476"/>
      <c r="G23" s="476"/>
      <c r="H23" s="476"/>
      <c r="I23" s="476"/>
      <c r="J23" s="476"/>
      <c r="K23" s="476"/>
      <c r="L23" s="476"/>
      <c r="M23" s="476"/>
      <c r="N23" s="476"/>
      <c r="O23" s="476"/>
    </row>
    <row r="24" spans="2:15">
      <c r="B24" s="479"/>
      <c r="C24" s="476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476"/>
    </row>
  </sheetData>
  <mergeCells count="18">
    <mergeCell ref="B1:O1"/>
    <mergeCell ref="B6:D6"/>
    <mergeCell ref="N6:O6"/>
    <mergeCell ref="B7:D7"/>
    <mergeCell ref="N7:O7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F6:M7"/>
  </mergeCells>
  <pageMargins left="0.984027777777778" right="0.219444444444444" top="0.393055555555556" bottom="0.747916666666667" header="0.314583333333333" footer="0.314583333333333"/>
  <pageSetup paperSize="512" scale="65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K58"/>
  <sheetViews>
    <sheetView workbookViewId="0">
      <selection activeCell="R11" sqref="R11"/>
    </sheetView>
  </sheetViews>
  <sheetFormatPr defaultColWidth="9" defaultRowHeight="12"/>
  <cols>
    <col min="1" max="1" width="0.857142857142857" style="395" customWidth="1"/>
    <col min="2" max="2" width="24" style="395" customWidth="1"/>
    <col min="3" max="5" width="9" style="396" hidden="1" customWidth="1"/>
    <col min="6" max="7" width="9.14285714285714" style="396"/>
    <col min="8" max="16384" width="9.14285714285714" style="395"/>
  </cols>
  <sheetData>
    <row r="1" ht="15" customHeight="1" spans="2:2">
      <c r="B1" s="397" t="s">
        <v>302</v>
      </c>
    </row>
    <row r="2" ht="15" customHeight="1" spans="2:2">
      <c r="B2" s="398" t="s">
        <v>303</v>
      </c>
    </row>
    <row r="3" ht="15" customHeight="1" spans="2:11">
      <c r="B3" s="398"/>
      <c r="K3" s="445" t="s">
        <v>104</v>
      </c>
    </row>
    <row r="4" ht="15" customHeight="1" spans="2:11">
      <c r="B4" s="399"/>
      <c r="K4" s="446" t="s">
        <v>105</v>
      </c>
    </row>
    <row r="5" s="392" customFormat="1" ht="15" customHeight="1" spans="2:11">
      <c r="B5" s="400" t="s">
        <v>304</v>
      </c>
      <c r="C5" s="401"/>
      <c r="D5" s="402"/>
      <c r="E5" s="433" t="s">
        <v>57</v>
      </c>
      <c r="F5" s="403"/>
      <c r="G5" s="403"/>
      <c r="H5" s="403"/>
      <c r="I5" s="403"/>
      <c r="J5" s="403"/>
      <c r="K5" s="447"/>
    </row>
    <row r="6" s="392" customFormat="1" ht="15" customHeight="1" spans="2:11">
      <c r="B6" s="400"/>
      <c r="C6" s="403">
        <v>2005</v>
      </c>
      <c r="D6" s="404">
        <v>2006</v>
      </c>
      <c r="E6" s="434">
        <v>2007</v>
      </c>
      <c r="F6" s="434">
        <v>2008</v>
      </c>
      <c r="G6" s="434">
        <v>2009</v>
      </c>
      <c r="H6" s="434">
        <v>2010</v>
      </c>
      <c r="I6" s="434">
        <v>2011</v>
      </c>
      <c r="J6" s="434">
        <v>2012</v>
      </c>
      <c r="K6" s="434" t="s">
        <v>60</v>
      </c>
    </row>
    <row r="7" s="392" customFormat="1" ht="15" customHeight="1" spans="2:11">
      <c r="B7" s="400"/>
      <c r="C7" s="405" t="s">
        <v>305</v>
      </c>
      <c r="D7" s="406"/>
      <c r="E7" s="406"/>
      <c r="F7" s="406"/>
      <c r="G7" s="406"/>
      <c r="H7" s="406"/>
      <c r="I7" s="406"/>
      <c r="J7" s="406"/>
      <c r="K7" s="448"/>
    </row>
    <row r="8" s="393" customFormat="1" ht="15" customHeight="1" spans="2:11">
      <c r="B8" s="407" t="s">
        <v>306</v>
      </c>
      <c r="C8" s="408">
        <f t="shared" ref="C8:K8" si="0">+C9+C20+C27+C37+C42+C49</f>
        <v>3173</v>
      </c>
      <c r="D8" s="408">
        <f t="shared" si="0"/>
        <v>3177</v>
      </c>
      <c r="E8" s="435">
        <f t="shared" si="0"/>
        <v>3631</v>
      </c>
      <c r="F8" s="435">
        <f t="shared" si="0"/>
        <v>4370</v>
      </c>
      <c r="G8" s="435">
        <f t="shared" si="0"/>
        <v>3959</v>
      </c>
      <c r="H8" s="435">
        <f t="shared" si="0"/>
        <v>8785</v>
      </c>
      <c r="I8" s="435">
        <f t="shared" si="0"/>
        <v>8201</v>
      </c>
      <c r="J8" s="435">
        <f t="shared" si="0"/>
        <v>17699</v>
      </c>
      <c r="K8" s="435">
        <f t="shared" si="0"/>
        <v>18943</v>
      </c>
    </row>
    <row r="9" s="392" customFormat="1" ht="15" customHeight="1" spans="2:11">
      <c r="B9" s="409" t="s">
        <v>307</v>
      </c>
      <c r="C9" s="410">
        <f t="shared" ref="C9:K9" si="1">SUM(C10:C19)</f>
        <v>748</v>
      </c>
      <c r="D9" s="410">
        <f t="shared" si="1"/>
        <v>959</v>
      </c>
      <c r="E9" s="436">
        <f t="shared" si="1"/>
        <v>1134</v>
      </c>
      <c r="F9" s="436">
        <f t="shared" si="1"/>
        <v>1424</v>
      </c>
      <c r="G9" s="436">
        <f t="shared" si="1"/>
        <v>1461</v>
      </c>
      <c r="H9" s="436">
        <f t="shared" si="1"/>
        <v>2415</v>
      </c>
      <c r="I9" s="436">
        <f t="shared" si="1"/>
        <v>2514</v>
      </c>
      <c r="J9" s="436">
        <f t="shared" si="1"/>
        <v>5240</v>
      </c>
      <c r="K9" s="436">
        <f t="shared" si="1"/>
        <v>5541</v>
      </c>
    </row>
    <row r="10" s="392" customFormat="1" ht="15" customHeight="1" spans="2:11">
      <c r="B10" s="411" t="s">
        <v>308</v>
      </c>
      <c r="C10" s="412">
        <v>134</v>
      </c>
      <c r="D10" s="412">
        <v>328</v>
      </c>
      <c r="E10" s="437">
        <v>328</v>
      </c>
      <c r="F10" s="437">
        <v>460</v>
      </c>
      <c r="G10" s="437">
        <v>655</v>
      </c>
      <c r="H10" s="437">
        <v>503</v>
      </c>
      <c r="I10" s="437">
        <v>479</v>
      </c>
      <c r="J10" s="437">
        <v>887</v>
      </c>
      <c r="K10" s="437">
        <v>976</v>
      </c>
    </row>
    <row r="11" s="392" customFormat="1" ht="15" customHeight="1" spans="2:11">
      <c r="B11" s="413" t="s">
        <v>309</v>
      </c>
      <c r="C11" s="414">
        <v>195</v>
      </c>
      <c r="D11" s="414">
        <v>195</v>
      </c>
      <c r="E11" s="438">
        <v>290</v>
      </c>
      <c r="F11" s="438">
        <v>375</v>
      </c>
      <c r="G11" s="438">
        <v>290</v>
      </c>
      <c r="H11" s="438">
        <v>576</v>
      </c>
      <c r="I11" s="438">
        <v>737</v>
      </c>
      <c r="J11" s="438">
        <v>983</v>
      </c>
      <c r="K11" s="438">
        <v>986</v>
      </c>
    </row>
    <row r="12" s="392" customFormat="1" ht="15" customHeight="1" spans="2:11">
      <c r="B12" s="413" t="s">
        <v>310</v>
      </c>
      <c r="C12" s="414">
        <v>72</v>
      </c>
      <c r="D12" s="414">
        <v>68</v>
      </c>
      <c r="E12" s="438">
        <v>68</v>
      </c>
      <c r="F12" s="438">
        <v>70</v>
      </c>
      <c r="G12" s="438">
        <v>68</v>
      </c>
      <c r="H12" s="438">
        <v>75</v>
      </c>
      <c r="I12" s="438">
        <v>207</v>
      </c>
      <c r="J12" s="438">
        <v>416</v>
      </c>
      <c r="K12" s="438">
        <v>485</v>
      </c>
    </row>
    <row r="13" s="392" customFormat="1" ht="15" customHeight="1" spans="2:11">
      <c r="B13" s="413" t="s">
        <v>311</v>
      </c>
      <c r="C13" s="414">
        <v>153</v>
      </c>
      <c r="D13" s="414">
        <v>116</v>
      </c>
      <c r="E13" s="438">
        <v>116</v>
      </c>
      <c r="F13" s="438">
        <v>116</v>
      </c>
      <c r="G13" s="438">
        <v>116</v>
      </c>
      <c r="H13" s="438">
        <v>443</v>
      </c>
      <c r="I13" s="438">
        <v>413</v>
      </c>
      <c r="J13" s="438">
        <v>661</v>
      </c>
      <c r="K13" s="438">
        <v>639</v>
      </c>
    </row>
    <row r="14" s="392" customFormat="1" ht="15" customHeight="1" spans="2:11">
      <c r="B14" s="413" t="s">
        <v>312</v>
      </c>
      <c r="C14" s="414">
        <v>22</v>
      </c>
      <c r="D14" s="414">
        <v>4</v>
      </c>
      <c r="E14" s="438">
        <v>5</v>
      </c>
      <c r="F14" s="438">
        <v>5</v>
      </c>
      <c r="G14" s="438">
        <v>5</v>
      </c>
      <c r="H14" s="438">
        <v>113</v>
      </c>
      <c r="I14" s="438">
        <v>65</v>
      </c>
      <c r="J14" s="438">
        <v>202</v>
      </c>
      <c r="K14" s="438">
        <v>144</v>
      </c>
    </row>
    <row r="15" s="392" customFormat="1" ht="15" customHeight="1" spans="2:11">
      <c r="B15" s="413" t="s">
        <v>313</v>
      </c>
      <c r="C15" s="414">
        <v>65</v>
      </c>
      <c r="D15" s="414">
        <v>38</v>
      </c>
      <c r="E15" s="438">
        <v>38</v>
      </c>
      <c r="F15" s="438">
        <v>45</v>
      </c>
      <c r="G15" s="438">
        <v>38</v>
      </c>
      <c r="H15" s="438">
        <v>77</v>
      </c>
      <c r="I15" s="438">
        <v>138</v>
      </c>
      <c r="J15" s="438">
        <v>132</v>
      </c>
      <c r="K15" s="438">
        <v>97</v>
      </c>
    </row>
    <row r="16" s="392" customFormat="1" ht="15" customHeight="1" spans="2:11">
      <c r="B16" s="413" t="s">
        <v>314</v>
      </c>
      <c r="C16" s="414">
        <v>31</v>
      </c>
      <c r="D16" s="414">
        <v>53</v>
      </c>
      <c r="E16" s="438">
        <v>53</v>
      </c>
      <c r="F16" s="438">
        <v>51</v>
      </c>
      <c r="G16" s="438">
        <v>53</v>
      </c>
      <c r="H16" s="438">
        <v>140</v>
      </c>
      <c r="I16" s="438">
        <v>180</v>
      </c>
      <c r="J16" s="438">
        <v>415</v>
      </c>
      <c r="K16" s="438">
        <v>436</v>
      </c>
    </row>
    <row r="17" s="392" customFormat="1" ht="15" customHeight="1" spans="2:11">
      <c r="B17" s="413" t="s">
        <v>315</v>
      </c>
      <c r="C17" s="414">
        <v>31</v>
      </c>
      <c r="D17" s="414">
        <v>15</v>
      </c>
      <c r="E17" s="438">
        <v>15</v>
      </c>
      <c r="F17" s="438">
        <v>74</v>
      </c>
      <c r="G17" s="438">
        <v>15</v>
      </c>
      <c r="H17" s="438">
        <v>157</v>
      </c>
      <c r="I17" s="438">
        <v>147</v>
      </c>
      <c r="J17" s="438">
        <v>418</v>
      </c>
      <c r="K17" s="438">
        <v>416</v>
      </c>
    </row>
    <row r="18" s="392" customFormat="1" ht="15" customHeight="1" spans="2:11">
      <c r="B18" s="413" t="s">
        <v>316</v>
      </c>
      <c r="C18" s="414">
        <v>45</v>
      </c>
      <c r="D18" s="414">
        <v>38</v>
      </c>
      <c r="E18" s="438">
        <v>117</v>
      </c>
      <c r="F18" s="438">
        <v>101</v>
      </c>
      <c r="G18" s="438">
        <v>117</v>
      </c>
      <c r="H18" s="438">
        <v>101</v>
      </c>
      <c r="I18" s="438">
        <v>99</v>
      </c>
      <c r="J18" s="438">
        <v>464</v>
      </c>
      <c r="K18" s="438">
        <v>464</v>
      </c>
    </row>
    <row r="19" s="392" customFormat="1" ht="15" customHeight="1" spans="2:11">
      <c r="B19" s="415" t="s">
        <v>317</v>
      </c>
      <c r="C19" s="416">
        <v>0</v>
      </c>
      <c r="D19" s="416">
        <v>104</v>
      </c>
      <c r="E19" s="439">
        <v>104</v>
      </c>
      <c r="F19" s="439">
        <v>127</v>
      </c>
      <c r="G19" s="439">
        <v>104</v>
      </c>
      <c r="H19" s="439">
        <v>230</v>
      </c>
      <c r="I19" s="439">
        <v>49</v>
      </c>
      <c r="J19" s="439">
        <v>662</v>
      </c>
      <c r="K19" s="439">
        <v>898</v>
      </c>
    </row>
    <row r="20" s="392" customFormat="1" ht="15" customHeight="1" spans="2:11">
      <c r="B20" s="417" t="s">
        <v>318</v>
      </c>
      <c r="C20" s="410">
        <f t="shared" ref="C20:K20" si="2">SUM(C21:C26)</f>
        <v>977</v>
      </c>
      <c r="D20" s="410">
        <f t="shared" si="2"/>
        <v>728</v>
      </c>
      <c r="E20" s="436">
        <f t="shared" si="2"/>
        <v>731</v>
      </c>
      <c r="F20" s="436">
        <f t="shared" si="2"/>
        <v>971</v>
      </c>
      <c r="G20" s="436">
        <f t="shared" si="2"/>
        <v>732</v>
      </c>
      <c r="H20" s="436">
        <f t="shared" si="2"/>
        <v>2092</v>
      </c>
      <c r="I20" s="436">
        <f t="shared" si="2"/>
        <v>1574</v>
      </c>
      <c r="J20" s="436">
        <f t="shared" si="2"/>
        <v>3664</v>
      </c>
      <c r="K20" s="436">
        <f t="shared" si="2"/>
        <v>3814</v>
      </c>
    </row>
    <row r="21" s="392" customFormat="1" ht="15" customHeight="1" spans="2:11">
      <c r="B21" s="411" t="s">
        <v>319</v>
      </c>
      <c r="C21" s="412">
        <v>3</v>
      </c>
      <c r="D21" s="412">
        <v>3</v>
      </c>
      <c r="E21" s="437">
        <v>3</v>
      </c>
      <c r="F21" s="437">
        <v>3</v>
      </c>
      <c r="G21" s="437">
        <v>3</v>
      </c>
      <c r="H21" s="440">
        <v>10</v>
      </c>
      <c r="I21" s="440">
        <v>29</v>
      </c>
      <c r="J21" s="440">
        <v>38</v>
      </c>
      <c r="K21" s="440">
        <v>39</v>
      </c>
    </row>
    <row r="22" s="392" customFormat="1" ht="15" customHeight="1" spans="2:11">
      <c r="B22" s="413" t="s">
        <v>320</v>
      </c>
      <c r="C22" s="414">
        <v>135</v>
      </c>
      <c r="D22" s="414">
        <v>64</v>
      </c>
      <c r="E22" s="438">
        <v>64</v>
      </c>
      <c r="F22" s="438">
        <v>119</v>
      </c>
      <c r="G22" s="438">
        <v>64</v>
      </c>
      <c r="H22" s="441">
        <v>182</v>
      </c>
      <c r="I22" s="441">
        <v>286</v>
      </c>
      <c r="J22" s="441">
        <v>851</v>
      </c>
      <c r="K22" s="441">
        <v>888</v>
      </c>
    </row>
    <row r="23" s="392" customFormat="1" ht="15" customHeight="1" spans="2:11">
      <c r="B23" s="413" t="s">
        <v>321</v>
      </c>
      <c r="C23" s="414">
        <v>29</v>
      </c>
      <c r="D23" s="414">
        <v>47</v>
      </c>
      <c r="E23" s="438">
        <v>50</v>
      </c>
      <c r="F23" s="438">
        <v>120</v>
      </c>
      <c r="G23" s="438">
        <v>50</v>
      </c>
      <c r="H23" s="441">
        <v>353</v>
      </c>
      <c r="I23" s="441">
        <v>620</v>
      </c>
      <c r="J23" s="441">
        <v>1130</v>
      </c>
      <c r="K23" s="441">
        <v>1183</v>
      </c>
    </row>
    <row r="24" s="392" customFormat="1" ht="15" customHeight="1" spans="2:11">
      <c r="B24" s="413" t="s">
        <v>322</v>
      </c>
      <c r="C24" s="414">
        <v>44</v>
      </c>
      <c r="D24" s="414">
        <v>24</v>
      </c>
      <c r="E24" s="438">
        <v>24</v>
      </c>
      <c r="F24" s="438">
        <v>23</v>
      </c>
      <c r="G24" s="438">
        <v>24</v>
      </c>
      <c r="H24" s="441">
        <v>47</v>
      </c>
      <c r="I24" s="441">
        <v>47</v>
      </c>
      <c r="J24" s="441">
        <v>85</v>
      </c>
      <c r="K24" s="441">
        <v>85</v>
      </c>
    </row>
    <row r="25" s="392" customFormat="1" ht="15" customHeight="1" spans="2:11">
      <c r="B25" s="413" t="s">
        <v>323</v>
      </c>
      <c r="C25" s="414">
        <v>696</v>
      </c>
      <c r="D25" s="414">
        <v>557</v>
      </c>
      <c r="E25" s="438">
        <v>557</v>
      </c>
      <c r="F25" s="438">
        <v>670</v>
      </c>
      <c r="G25" s="438">
        <v>557</v>
      </c>
      <c r="H25" s="441">
        <v>1464</v>
      </c>
      <c r="I25" s="441">
        <v>556</v>
      </c>
      <c r="J25" s="441">
        <v>1257</v>
      </c>
      <c r="K25" s="441">
        <v>1311</v>
      </c>
    </row>
    <row r="26" s="392" customFormat="1" ht="15" customHeight="1" spans="2:11">
      <c r="B26" s="415" t="s">
        <v>324</v>
      </c>
      <c r="C26" s="416">
        <v>70</v>
      </c>
      <c r="D26" s="416">
        <v>33</v>
      </c>
      <c r="E26" s="439">
        <v>33</v>
      </c>
      <c r="F26" s="439">
        <v>36</v>
      </c>
      <c r="G26" s="439">
        <v>34</v>
      </c>
      <c r="H26" s="442">
        <v>36</v>
      </c>
      <c r="I26" s="442">
        <v>36</v>
      </c>
      <c r="J26" s="442">
        <v>303</v>
      </c>
      <c r="K26" s="442">
        <v>308</v>
      </c>
    </row>
    <row r="27" s="392" customFormat="1" ht="15" customHeight="1" spans="2:11">
      <c r="B27" s="418" t="s">
        <v>325</v>
      </c>
      <c r="C27" s="419">
        <f t="shared" ref="C27:K27" si="3">SUM(C28:C30)</f>
        <v>780</v>
      </c>
      <c r="D27" s="419">
        <f t="shared" si="3"/>
        <v>694</v>
      </c>
      <c r="E27" s="443">
        <f t="shared" si="3"/>
        <v>846</v>
      </c>
      <c r="F27" s="443">
        <f t="shared" si="3"/>
        <v>846</v>
      </c>
      <c r="G27" s="443">
        <f t="shared" si="3"/>
        <v>846</v>
      </c>
      <c r="H27" s="443">
        <f t="shared" si="3"/>
        <v>2182</v>
      </c>
      <c r="I27" s="443">
        <f t="shared" si="3"/>
        <v>1917</v>
      </c>
      <c r="J27" s="443">
        <f t="shared" si="3"/>
        <v>1587</v>
      </c>
      <c r="K27" s="443">
        <f t="shared" si="3"/>
        <v>1739</v>
      </c>
    </row>
    <row r="28" s="392" customFormat="1" ht="15" customHeight="1" spans="2:11">
      <c r="B28" s="411" t="s">
        <v>326</v>
      </c>
      <c r="C28" s="412">
        <v>333</v>
      </c>
      <c r="D28" s="412">
        <v>333</v>
      </c>
      <c r="E28" s="437">
        <v>485</v>
      </c>
      <c r="F28" s="437">
        <v>509</v>
      </c>
      <c r="G28" s="437">
        <v>485</v>
      </c>
      <c r="H28" s="440">
        <v>649</v>
      </c>
      <c r="I28" s="440">
        <v>551</v>
      </c>
      <c r="J28" s="440">
        <v>567</v>
      </c>
      <c r="K28" s="440">
        <v>581</v>
      </c>
    </row>
    <row r="29" s="392" customFormat="1" ht="15" customHeight="1" spans="2:11">
      <c r="B29" s="413" t="s">
        <v>327</v>
      </c>
      <c r="C29" s="414">
        <v>233</v>
      </c>
      <c r="D29" s="414">
        <v>191</v>
      </c>
      <c r="E29" s="438">
        <v>191</v>
      </c>
      <c r="F29" s="438">
        <v>156</v>
      </c>
      <c r="G29" s="438">
        <v>191</v>
      </c>
      <c r="H29" s="441">
        <v>312</v>
      </c>
      <c r="I29" s="441">
        <v>361</v>
      </c>
      <c r="J29" s="441">
        <v>526</v>
      </c>
      <c r="K29" s="441">
        <v>573</v>
      </c>
    </row>
    <row r="30" s="392" customFormat="1" ht="15" customHeight="1" spans="2:11">
      <c r="B30" s="415" t="s">
        <v>328</v>
      </c>
      <c r="C30" s="416">
        <v>214</v>
      </c>
      <c r="D30" s="416">
        <v>170</v>
      </c>
      <c r="E30" s="439">
        <v>170</v>
      </c>
      <c r="F30" s="439">
        <v>181</v>
      </c>
      <c r="G30" s="439">
        <v>170</v>
      </c>
      <c r="H30" s="442">
        <v>1221</v>
      </c>
      <c r="I30" s="442">
        <v>1005</v>
      </c>
      <c r="J30" s="442">
        <v>494</v>
      </c>
      <c r="K30" s="442">
        <v>585</v>
      </c>
    </row>
    <row r="31" s="392" customFormat="1" ht="15" hidden="1" customHeight="1" spans="2:7">
      <c r="B31" s="420" t="s">
        <v>329</v>
      </c>
      <c r="C31" s="421"/>
      <c r="D31" s="421"/>
      <c r="E31" s="421"/>
      <c r="F31" s="421"/>
      <c r="G31" s="421"/>
    </row>
    <row r="32" s="392" customFormat="1" ht="15" hidden="1" customHeight="1" spans="2:7">
      <c r="B32" s="422" t="s">
        <v>330</v>
      </c>
      <c r="C32" s="421"/>
      <c r="D32" s="421"/>
      <c r="E32" s="421"/>
      <c r="F32" s="421"/>
      <c r="G32" s="421"/>
    </row>
    <row r="33" s="392" customFormat="1" ht="15" hidden="1" customHeight="1" spans="2:7">
      <c r="B33" s="423"/>
      <c r="C33" s="421"/>
      <c r="D33" s="421"/>
      <c r="E33" s="421"/>
      <c r="F33" s="421"/>
      <c r="G33" s="421"/>
    </row>
    <row r="34" s="392" customFormat="1" ht="15" hidden="1" customHeight="1" spans="2:11">
      <c r="B34" s="424" t="s">
        <v>304</v>
      </c>
      <c r="C34" s="425"/>
      <c r="D34" s="426"/>
      <c r="E34" s="444" t="s">
        <v>57</v>
      </c>
      <c r="F34" s="427"/>
      <c r="G34" s="427"/>
      <c r="H34" s="427"/>
      <c r="I34" s="427"/>
      <c r="J34" s="427"/>
      <c r="K34" s="449"/>
    </row>
    <row r="35" s="392" customFormat="1" ht="15" hidden="1" customHeight="1" spans="2:11">
      <c r="B35" s="424"/>
      <c r="C35" s="427">
        <v>2005</v>
      </c>
      <c r="D35" s="428">
        <v>2006</v>
      </c>
      <c r="E35" s="428">
        <v>2007</v>
      </c>
      <c r="F35" s="428">
        <v>2008</v>
      </c>
      <c r="G35" s="428">
        <v>2009</v>
      </c>
      <c r="H35" s="428">
        <v>2010</v>
      </c>
      <c r="I35" s="428">
        <v>2011</v>
      </c>
      <c r="J35" s="428">
        <v>2012</v>
      </c>
      <c r="K35" s="428">
        <v>2013</v>
      </c>
    </row>
    <row r="36" s="392" customFormat="1" ht="15" hidden="1" customHeight="1" spans="2:11">
      <c r="B36" s="424"/>
      <c r="C36" s="429" t="s">
        <v>305</v>
      </c>
      <c r="D36" s="430"/>
      <c r="E36" s="430"/>
      <c r="F36" s="430"/>
      <c r="G36" s="430"/>
      <c r="H36" s="430"/>
      <c r="I36" s="430"/>
      <c r="J36" s="430"/>
      <c r="K36" s="430"/>
    </row>
    <row r="37" s="392" customFormat="1" ht="15" customHeight="1" spans="2:11">
      <c r="B37" s="417" t="s">
        <v>331</v>
      </c>
      <c r="C37" s="410">
        <f t="shared" ref="C37:K37" si="4">SUM(C38:C41)</f>
        <v>85</v>
      </c>
      <c r="D37" s="410">
        <f t="shared" si="4"/>
        <v>157</v>
      </c>
      <c r="E37" s="436">
        <f t="shared" si="4"/>
        <v>254</v>
      </c>
      <c r="F37" s="436">
        <f t="shared" si="4"/>
        <v>339</v>
      </c>
      <c r="G37" s="436">
        <f t="shared" si="4"/>
        <v>254</v>
      </c>
      <c r="H37" s="436">
        <f t="shared" si="4"/>
        <v>686</v>
      </c>
      <c r="I37" s="436">
        <f t="shared" si="4"/>
        <v>856</v>
      </c>
      <c r="J37" s="436">
        <f t="shared" si="4"/>
        <v>2335</v>
      </c>
      <c r="K37" s="436">
        <f t="shared" si="4"/>
        <v>2375</v>
      </c>
    </row>
    <row r="38" s="392" customFormat="1" ht="15" customHeight="1" spans="2:11">
      <c r="B38" s="411" t="s">
        <v>332</v>
      </c>
      <c r="C38" s="412">
        <v>39</v>
      </c>
      <c r="D38" s="412">
        <v>129</v>
      </c>
      <c r="E38" s="437">
        <v>129</v>
      </c>
      <c r="F38" s="437">
        <v>171</v>
      </c>
      <c r="G38" s="437">
        <v>129</v>
      </c>
      <c r="H38" s="440">
        <v>390</v>
      </c>
      <c r="I38" s="440">
        <v>352</v>
      </c>
      <c r="J38" s="440">
        <v>560</v>
      </c>
      <c r="K38" s="440">
        <v>551</v>
      </c>
    </row>
    <row r="39" s="392" customFormat="1" ht="15" customHeight="1" spans="2:11">
      <c r="B39" s="413" t="s">
        <v>333</v>
      </c>
      <c r="C39" s="414">
        <v>1</v>
      </c>
      <c r="D39" s="414">
        <v>1</v>
      </c>
      <c r="E39" s="438">
        <v>98</v>
      </c>
      <c r="F39" s="438">
        <v>98</v>
      </c>
      <c r="G39" s="438">
        <v>98</v>
      </c>
      <c r="H39" s="441">
        <v>98</v>
      </c>
      <c r="I39" s="441">
        <v>88</v>
      </c>
      <c r="J39" s="441">
        <v>469</v>
      </c>
      <c r="K39" s="441">
        <v>475</v>
      </c>
    </row>
    <row r="40" s="392" customFormat="1" ht="15" customHeight="1" spans="2:11">
      <c r="B40" s="413" t="s">
        <v>334</v>
      </c>
      <c r="C40" s="414">
        <v>45</v>
      </c>
      <c r="D40" s="414">
        <v>17</v>
      </c>
      <c r="E40" s="438">
        <v>17</v>
      </c>
      <c r="F40" s="438">
        <v>11</v>
      </c>
      <c r="G40" s="438">
        <v>17</v>
      </c>
      <c r="H40" s="441">
        <v>11</v>
      </c>
      <c r="I40" s="441">
        <v>146</v>
      </c>
      <c r="J40" s="441">
        <v>312</v>
      </c>
      <c r="K40" s="441">
        <v>258</v>
      </c>
    </row>
    <row r="41" s="392" customFormat="1" ht="15" customHeight="1" spans="2:11">
      <c r="B41" s="415" t="s">
        <v>335</v>
      </c>
      <c r="C41" s="416">
        <v>0</v>
      </c>
      <c r="D41" s="416">
        <v>10</v>
      </c>
      <c r="E41" s="439">
        <v>10</v>
      </c>
      <c r="F41" s="439">
        <v>59</v>
      </c>
      <c r="G41" s="439">
        <v>10</v>
      </c>
      <c r="H41" s="442">
        <v>187</v>
      </c>
      <c r="I41" s="442">
        <v>270</v>
      </c>
      <c r="J41" s="442">
        <v>994</v>
      </c>
      <c r="K41" s="442">
        <v>1091</v>
      </c>
    </row>
    <row r="42" s="392" customFormat="1" ht="15" customHeight="1" spans="2:11">
      <c r="B42" s="417" t="s">
        <v>336</v>
      </c>
      <c r="C42" s="410">
        <f t="shared" ref="C42:K42" si="5">SUM(C43:C48)</f>
        <v>329</v>
      </c>
      <c r="D42" s="410">
        <f t="shared" si="5"/>
        <v>337</v>
      </c>
      <c r="E42" s="436">
        <f t="shared" si="5"/>
        <v>365</v>
      </c>
      <c r="F42" s="436">
        <f t="shared" si="5"/>
        <v>442</v>
      </c>
      <c r="G42" s="436">
        <f t="shared" si="5"/>
        <v>365</v>
      </c>
      <c r="H42" s="436">
        <f t="shared" si="5"/>
        <v>940</v>
      </c>
      <c r="I42" s="436">
        <f t="shared" si="5"/>
        <v>1075</v>
      </c>
      <c r="J42" s="436">
        <f t="shared" si="5"/>
        <v>3791</v>
      </c>
      <c r="K42" s="436">
        <f t="shared" si="5"/>
        <v>4063</v>
      </c>
    </row>
    <row r="43" s="392" customFormat="1" ht="15" customHeight="1" spans="2:11">
      <c r="B43" s="411" t="s">
        <v>337</v>
      </c>
      <c r="C43" s="412">
        <v>85</v>
      </c>
      <c r="D43" s="412">
        <v>85</v>
      </c>
      <c r="E43" s="437">
        <v>85</v>
      </c>
      <c r="F43" s="437">
        <v>92</v>
      </c>
      <c r="G43" s="437">
        <v>85</v>
      </c>
      <c r="H43" s="440">
        <v>92</v>
      </c>
      <c r="I43" s="440">
        <v>111</v>
      </c>
      <c r="J43" s="440">
        <v>806</v>
      </c>
      <c r="K43" s="440">
        <v>806</v>
      </c>
    </row>
    <row r="44" s="392" customFormat="1" ht="15" customHeight="1" spans="2:11">
      <c r="B44" s="413" t="s">
        <v>338</v>
      </c>
      <c r="C44" s="414">
        <v>8</v>
      </c>
      <c r="D44" s="414">
        <v>167</v>
      </c>
      <c r="E44" s="438">
        <v>167</v>
      </c>
      <c r="F44" s="438">
        <v>192</v>
      </c>
      <c r="G44" s="438">
        <v>167</v>
      </c>
      <c r="H44" s="441">
        <v>396</v>
      </c>
      <c r="I44" s="441">
        <v>187</v>
      </c>
      <c r="J44" s="441">
        <v>722</v>
      </c>
      <c r="K44" s="441">
        <v>722</v>
      </c>
    </row>
    <row r="45" s="392" customFormat="1" ht="15" customHeight="1" spans="2:11">
      <c r="B45" s="413" t="s">
        <v>339</v>
      </c>
      <c r="C45" s="414">
        <v>17</v>
      </c>
      <c r="D45" s="414">
        <v>6</v>
      </c>
      <c r="E45" s="438">
        <v>34</v>
      </c>
      <c r="F45" s="438">
        <v>64</v>
      </c>
      <c r="G45" s="438">
        <v>34</v>
      </c>
      <c r="H45" s="441">
        <v>261</v>
      </c>
      <c r="I45" s="441">
        <v>452</v>
      </c>
      <c r="J45" s="441">
        <v>1428</v>
      </c>
      <c r="K45" s="441">
        <v>1428</v>
      </c>
    </row>
    <row r="46" s="392" customFormat="1" ht="15" customHeight="1" spans="2:11">
      <c r="B46" s="413" t="s">
        <v>340</v>
      </c>
      <c r="C46" s="414">
        <v>166</v>
      </c>
      <c r="D46" s="414">
        <v>43</v>
      </c>
      <c r="E46" s="438">
        <v>43</v>
      </c>
      <c r="F46" s="438">
        <v>47</v>
      </c>
      <c r="G46" s="438">
        <v>43</v>
      </c>
      <c r="H46" s="441">
        <v>47</v>
      </c>
      <c r="I46" s="441">
        <v>161</v>
      </c>
      <c r="J46" s="441">
        <v>450</v>
      </c>
      <c r="K46" s="441">
        <v>661</v>
      </c>
    </row>
    <row r="47" s="392" customFormat="1" ht="15" customHeight="1" spans="2:11">
      <c r="B47" s="413" t="s">
        <v>341</v>
      </c>
      <c r="C47" s="414">
        <v>53</v>
      </c>
      <c r="D47" s="414">
        <v>33</v>
      </c>
      <c r="E47" s="438">
        <v>33</v>
      </c>
      <c r="F47" s="438">
        <v>33</v>
      </c>
      <c r="G47" s="438">
        <v>33</v>
      </c>
      <c r="H47" s="441">
        <v>70</v>
      </c>
      <c r="I47" s="441">
        <v>74</v>
      </c>
      <c r="J47" s="441">
        <v>237</v>
      </c>
      <c r="K47" s="441">
        <v>294</v>
      </c>
    </row>
    <row r="48" s="392" customFormat="1" ht="15" customHeight="1" spans="2:11">
      <c r="B48" s="415" t="s">
        <v>342</v>
      </c>
      <c r="C48" s="416">
        <v>0</v>
      </c>
      <c r="D48" s="416">
        <v>3</v>
      </c>
      <c r="E48" s="439">
        <v>3</v>
      </c>
      <c r="F48" s="439">
        <v>14</v>
      </c>
      <c r="G48" s="439">
        <v>3</v>
      </c>
      <c r="H48" s="442">
        <v>74</v>
      </c>
      <c r="I48" s="442">
        <v>90</v>
      </c>
      <c r="J48" s="442">
        <v>148</v>
      </c>
      <c r="K48" s="442">
        <v>152</v>
      </c>
    </row>
    <row r="49" s="392" customFormat="1" ht="15" customHeight="1" spans="2:11">
      <c r="B49" s="417" t="s">
        <v>343</v>
      </c>
      <c r="C49" s="410">
        <f t="shared" ref="C49:K49" si="6">SUM(C50:C53)</f>
        <v>254</v>
      </c>
      <c r="D49" s="410">
        <f t="shared" si="6"/>
        <v>302</v>
      </c>
      <c r="E49" s="436">
        <f t="shared" si="6"/>
        <v>301</v>
      </c>
      <c r="F49" s="436">
        <f t="shared" si="6"/>
        <v>348</v>
      </c>
      <c r="G49" s="436">
        <f t="shared" si="6"/>
        <v>301</v>
      </c>
      <c r="H49" s="436">
        <f t="shared" si="6"/>
        <v>470</v>
      </c>
      <c r="I49" s="436">
        <f t="shared" si="6"/>
        <v>265</v>
      </c>
      <c r="J49" s="436">
        <f t="shared" si="6"/>
        <v>1082</v>
      </c>
      <c r="K49" s="436">
        <f t="shared" si="6"/>
        <v>1411</v>
      </c>
    </row>
    <row r="50" s="392" customFormat="1" ht="15" customHeight="1" spans="2:11">
      <c r="B50" s="411" t="s">
        <v>344</v>
      </c>
      <c r="C50" s="412">
        <v>18</v>
      </c>
      <c r="D50" s="412">
        <v>18</v>
      </c>
      <c r="E50" s="437">
        <v>17</v>
      </c>
      <c r="F50" s="437">
        <v>18</v>
      </c>
      <c r="G50" s="437">
        <v>17</v>
      </c>
      <c r="H50" s="440">
        <v>140</v>
      </c>
      <c r="I50" s="440">
        <v>153</v>
      </c>
      <c r="J50" s="440">
        <v>459</v>
      </c>
      <c r="K50" s="440">
        <v>554</v>
      </c>
    </row>
    <row r="51" s="392" customFormat="1" ht="15" customHeight="1" spans="2:11">
      <c r="B51" s="413" t="s">
        <v>345</v>
      </c>
      <c r="C51" s="414">
        <v>210</v>
      </c>
      <c r="D51" s="414">
        <v>263</v>
      </c>
      <c r="E51" s="438">
        <v>263</v>
      </c>
      <c r="F51" s="438">
        <v>306</v>
      </c>
      <c r="G51" s="438">
        <v>263</v>
      </c>
      <c r="H51" s="441">
        <v>306</v>
      </c>
      <c r="I51" s="441">
        <v>72</v>
      </c>
      <c r="J51" s="441">
        <v>246</v>
      </c>
      <c r="K51" s="441">
        <v>406</v>
      </c>
    </row>
    <row r="52" s="392" customFormat="1" ht="15" customHeight="1" spans="2:11">
      <c r="B52" s="413" t="s">
        <v>346</v>
      </c>
      <c r="C52" s="414">
        <v>3</v>
      </c>
      <c r="D52" s="414">
        <v>3</v>
      </c>
      <c r="E52" s="438">
        <v>3</v>
      </c>
      <c r="F52" s="438">
        <v>5</v>
      </c>
      <c r="G52" s="438">
        <v>3</v>
      </c>
      <c r="H52" s="441">
        <v>5</v>
      </c>
      <c r="I52" s="441">
        <v>18</v>
      </c>
      <c r="J52" s="441">
        <v>143</v>
      </c>
      <c r="K52" s="441">
        <v>148</v>
      </c>
    </row>
    <row r="53" s="394" customFormat="1" ht="15" customHeight="1" spans="2:11">
      <c r="B53" s="415" t="s">
        <v>347</v>
      </c>
      <c r="C53" s="416">
        <v>23</v>
      </c>
      <c r="D53" s="416">
        <v>18</v>
      </c>
      <c r="E53" s="439">
        <v>18</v>
      </c>
      <c r="F53" s="439">
        <v>19</v>
      </c>
      <c r="G53" s="439">
        <v>18</v>
      </c>
      <c r="H53" s="442">
        <v>19</v>
      </c>
      <c r="I53" s="442">
        <v>22</v>
      </c>
      <c r="J53" s="442">
        <v>234</v>
      </c>
      <c r="K53" s="442">
        <v>303</v>
      </c>
    </row>
    <row r="54" ht="15" customHeight="1" spans="2:2">
      <c r="B54" s="392" t="s">
        <v>68</v>
      </c>
    </row>
    <row r="55" ht="15" hidden="1" customHeight="1" spans="2:2">
      <c r="B55" s="1274" t="s">
        <v>348</v>
      </c>
    </row>
    <row r="56" ht="15" hidden="1" customHeight="1" spans="2:2">
      <c r="B56" s="1274" t="s">
        <v>349</v>
      </c>
    </row>
    <row r="57" ht="15" customHeight="1" spans="2:2">
      <c r="B57" s="432" t="s">
        <v>301</v>
      </c>
    </row>
    <row r="58" ht="15" customHeight="1"/>
  </sheetData>
  <mergeCells count="20">
    <mergeCell ref="E5:K5"/>
    <mergeCell ref="E34:K34"/>
    <mergeCell ref="B5:B7"/>
    <mergeCell ref="B34:B36"/>
    <mergeCell ref="D6:D7"/>
    <mergeCell ref="D35:D36"/>
    <mergeCell ref="E6:E7"/>
    <mergeCell ref="E35:E36"/>
    <mergeCell ref="F6:F7"/>
    <mergeCell ref="F35:F36"/>
    <mergeCell ref="G6:G7"/>
    <mergeCell ref="G35:G36"/>
    <mergeCell ref="H6:H7"/>
    <mergeCell ref="H35:H36"/>
    <mergeCell ref="I6:I7"/>
    <mergeCell ref="I35:I36"/>
    <mergeCell ref="J6:J7"/>
    <mergeCell ref="J35:J36"/>
    <mergeCell ref="K6:K7"/>
    <mergeCell ref="K35:K36"/>
  </mergeCells>
  <pageMargins left="0.984027777777778" right="0.708333333333333" top="0.393055555555556" bottom="0.747916666666667" header="0.314583333333333" footer="0.314583333333333"/>
  <pageSetup paperSize="512" scale="70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G58"/>
  <sheetViews>
    <sheetView workbookViewId="0">
      <selection activeCell="R11" sqref="R11"/>
    </sheetView>
  </sheetViews>
  <sheetFormatPr defaultColWidth="9" defaultRowHeight="9.75" outlineLevelCol="6"/>
  <cols>
    <col min="1" max="1" width="9.14285714285714" style="327"/>
    <col min="2" max="2" width="9.14285714285714" style="328"/>
    <col min="3" max="3" width="9.14285714285714" style="327"/>
    <col min="4" max="4" width="79.5714285714286" style="327" customWidth="1"/>
    <col min="5" max="16384" width="9.14285714285714" style="327"/>
  </cols>
  <sheetData>
    <row r="1" ht="12.75" spans="2:5">
      <c r="B1" s="329" t="s">
        <v>350</v>
      </c>
      <c r="C1" s="330"/>
      <c r="D1" s="330"/>
      <c r="E1" s="375"/>
    </row>
    <row r="2" ht="12.75" spans="2:5">
      <c r="B2" s="331" t="s">
        <v>351</v>
      </c>
      <c r="C2" s="330"/>
      <c r="D2" s="332"/>
      <c r="E2" s="332"/>
    </row>
    <row r="3" ht="12.75" spans="2:5">
      <c r="B3" s="333"/>
      <c r="C3" s="330"/>
      <c r="D3" s="332"/>
      <c r="E3" s="332"/>
    </row>
    <row r="4" ht="12.75" spans="2:6">
      <c r="B4" s="334"/>
      <c r="C4" s="330"/>
      <c r="D4" s="335"/>
      <c r="E4" s="376"/>
      <c r="F4" s="377" t="s">
        <v>352</v>
      </c>
    </row>
    <row r="5" ht="12.75" spans="2:6">
      <c r="B5" s="336" t="s">
        <v>353</v>
      </c>
      <c r="C5" s="337"/>
      <c r="D5" s="338"/>
      <c r="E5" s="378" t="s">
        <v>354</v>
      </c>
      <c r="F5" s="378" t="s">
        <v>354</v>
      </c>
    </row>
    <row r="6" ht="12.75" spans="2:6">
      <c r="B6" s="339"/>
      <c r="C6" s="340"/>
      <c r="D6" s="341"/>
      <c r="E6" s="379" t="s">
        <v>355</v>
      </c>
      <c r="F6" s="379" t="s">
        <v>355</v>
      </c>
    </row>
    <row r="7" ht="12.75" spans="2:6">
      <c r="B7" s="342" t="s">
        <v>356</v>
      </c>
      <c r="C7" s="343"/>
      <c r="D7" s="344"/>
      <c r="E7" s="380">
        <f>E8+E9+E10+E15+E19+E22+E24+E29+E33+E39</f>
        <v>126</v>
      </c>
      <c r="F7" s="381"/>
    </row>
    <row r="8" ht="12.75" spans="2:6">
      <c r="B8" s="345" t="s">
        <v>357</v>
      </c>
      <c r="C8" s="346" t="s">
        <v>358</v>
      </c>
      <c r="D8" s="347"/>
      <c r="E8" s="382">
        <v>0</v>
      </c>
      <c r="F8" s="381"/>
    </row>
    <row r="9" ht="12.75" spans="2:7">
      <c r="B9" s="348" t="s">
        <v>359</v>
      </c>
      <c r="C9" s="349" t="s">
        <v>360</v>
      </c>
      <c r="D9" s="350"/>
      <c r="E9" s="382">
        <v>0</v>
      </c>
      <c r="F9" s="381"/>
      <c r="G9" s="383"/>
    </row>
    <row r="10" ht="12.75" spans="2:6">
      <c r="B10" s="348" t="s">
        <v>361</v>
      </c>
      <c r="C10" s="349" t="s">
        <v>362</v>
      </c>
      <c r="D10" s="350"/>
      <c r="E10" s="384">
        <f>SUM(E11:E14)</f>
        <v>23</v>
      </c>
      <c r="F10" s="381"/>
    </row>
    <row r="11" ht="12.75" spans="2:6">
      <c r="B11" s="351"/>
      <c r="C11" s="352" t="s">
        <v>363</v>
      </c>
      <c r="D11" s="353" t="s">
        <v>364</v>
      </c>
      <c r="E11" s="385">
        <v>6</v>
      </c>
      <c r="F11" s="386"/>
    </row>
    <row r="12" ht="12.75" spans="2:6">
      <c r="B12" s="354"/>
      <c r="C12" s="335" t="s">
        <v>365</v>
      </c>
      <c r="D12" s="355" t="s">
        <v>366</v>
      </c>
      <c r="E12" s="385">
        <v>14</v>
      </c>
      <c r="F12" s="386"/>
    </row>
    <row r="13" ht="12.75" spans="2:6">
      <c r="B13" s="354"/>
      <c r="C13" s="335" t="s">
        <v>367</v>
      </c>
      <c r="D13" s="355" t="s">
        <v>368</v>
      </c>
      <c r="E13" s="385">
        <v>2</v>
      </c>
      <c r="F13" s="386"/>
    </row>
    <row r="14" ht="12.75" spans="2:6">
      <c r="B14" s="356"/>
      <c r="C14" s="357" t="s">
        <v>369</v>
      </c>
      <c r="D14" s="358" t="s">
        <v>370</v>
      </c>
      <c r="E14" s="385">
        <v>1</v>
      </c>
      <c r="F14" s="386"/>
    </row>
    <row r="15" ht="12.75" spans="2:6">
      <c r="B15" s="359" t="s">
        <v>371</v>
      </c>
      <c r="C15" s="360" t="s">
        <v>372</v>
      </c>
      <c r="D15" s="361"/>
      <c r="E15" s="384">
        <f>SUM(E16:E18)</f>
        <v>13</v>
      </c>
      <c r="F15" s="381"/>
    </row>
    <row r="16" ht="12.75" spans="2:6">
      <c r="B16" s="351"/>
      <c r="C16" s="352" t="s">
        <v>363</v>
      </c>
      <c r="D16" s="353" t="s">
        <v>373</v>
      </c>
      <c r="E16" s="387">
        <v>3</v>
      </c>
      <c r="F16" s="386"/>
    </row>
    <row r="17" ht="12.75" spans="2:6">
      <c r="B17" s="354"/>
      <c r="C17" s="335" t="s">
        <v>365</v>
      </c>
      <c r="D17" s="355" t="s">
        <v>374</v>
      </c>
      <c r="E17" s="385">
        <v>9</v>
      </c>
      <c r="F17" s="386"/>
    </row>
    <row r="18" ht="12.75" spans="2:6">
      <c r="B18" s="356"/>
      <c r="C18" s="357" t="s">
        <v>367</v>
      </c>
      <c r="D18" s="358" t="s">
        <v>375</v>
      </c>
      <c r="E18" s="388">
        <v>1</v>
      </c>
      <c r="F18" s="386"/>
    </row>
    <row r="19" ht="12.75" spans="2:6">
      <c r="B19" s="345" t="s">
        <v>376</v>
      </c>
      <c r="C19" s="346" t="s">
        <v>377</v>
      </c>
      <c r="D19" s="362"/>
      <c r="E19" s="384">
        <f>SUM(E20:E21)</f>
        <v>5</v>
      </c>
      <c r="F19" s="381"/>
    </row>
    <row r="20" ht="12.75" spans="2:6">
      <c r="B20" s="351"/>
      <c r="C20" s="335" t="s">
        <v>363</v>
      </c>
      <c r="D20" s="363" t="s">
        <v>378</v>
      </c>
      <c r="E20" s="385">
        <v>2</v>
      </c>
      <c r="F20" s="386"/>
    </row>
    <row r="21" ht="12.75" spans="2:6">
      <c r="B21" s="354"/>
      <c r="C21" s="335" t="s">
        <v>365</v>
      </c>
      <c r="D21" s="355" t="s">
        <v>379</v>
      </c>
      <c r="E21" s="385">
        <v>3</v>
      </c>
      <c r="F21" s="386"/>
    </row>
    <row r="22" ht="12.75" spans="2:6">
      <c r="B22" s="345" t="s">
        <v>380</v>
      </c>
      <c r="C22" s="346" t="s">
        <v>381</v>
      </c>
      <c r="D22" s="362"/>
      <c r="E22" s="384">
        <v>1</v>
      </c>
      <c r="F22" s="381"/>
    </row>
    <row r="23" ht="12.75" spans="2:6">
      <c r="B23" s="351"/>
      <c r="C23" s="352" t="s">
        <v>363</v>
      </c>
      <c r="D23" s="364" t="s">
        <v>382</v>
      </c>
      <c r="E23" s="387">
        <v>1</v>
      </c>
      <c r="F23" s="386"/>
    </row>
    <row r="24" ht="12.75" spans="2:6">
      <c r="B24" s="345" t="s">
        <v>383</v>
      </c>
      <c r="C24" s="346" t="s">
        <v>384</v>
      </c>
      <c r="D24" s="362"/>
      <c r="E24" s="384">
        <f>SUM(E25:E28)</f>
        <v>8</v>
      </c>
      <c r="F24" s="381"/>
    </row>
    <row r="25" ht="12.75" spans="2:6">
      <c r="B25" s="365"/>
      <c r="C25" s="363" t="s">
        <v>363</v>
      </c>
      <c r="D25" s="355" t="s">
        <v>385</v>
      </c>
      <c r="E25" s="387">
        <v>4</v>
      </c>
      <c r="F25" s="386"/>
    </row>
    <row r="26" ht="12.75" spans="2:6">
      <c r="B26" s="365"/>
      <c r="C26" s="363" t="s">
        <v>365</v>
      </c>
      <c r="D26" s="355" t="s">
        <v>386</v>
      </c>
      <c r="E26" s="385">
        <v>1</v>
      </c>
      <c r="F26" s="386"/>
    </row>
    <row r="27" ht="12.75" spans="2:6">
      <c r="B27" s="365"/>
      <c r="C27" s="363" t="s">
        <v>367</v>
      </c>
      <c r="D27" s="355" t="s">
        <v>387</v>
      </c>
      <c r="E27" s="385">
        <v>2</v>
      </c>
      <c r="F27" s="386"/>
    </row>
    <row r="28" ht="12.75" spans="2:6">
      <c r="B28" s="366"/>
      <c r="C28" s="367" t="s">
        <v>369</v>
      </c>
      <c r="D28" s="358" t="s">
        <v>388</v>
      </c>
      <c r="E28" s="388">
        <v>1</v>
      </c>
      <c r="F28" s="386"/>
    </row>
    <row r="29" ht="12.75" spans="2:6">
      <c r="B29" s="345" t="s">
        <v>389</v>
      </c>
      <c r="C29" s="346" t="s">
        <v>390</v>
      </c>
      <c r="D29" s="362"/>
      <c r="E29" s="389">
        <f>SUM(E30:E32)</f>
        <v>11</v>
      </c>
      <c r="F29" s="381"/>
    </row>
    <row r="30" ht="12.75" spans="2:6">
      <c r="B30" s="351"/>
      <c r="C30" s="352" t="s">
        <v>363</v>
      </c>
      <c r="D30" s="353" t="s">
        <v>391</v>
      </c>
      <c r="E30" s="387">
        <v>3</v>
      </c>
      <c r="F30" s="386"/>
    </row>
    <row r="31" ht="12.75" spans="2:6">
      <c r="B31" s="354"/>
      <c r="C31" s="335" t="s">
        <v>365</v>
      </c>
      <c r="D31" s="355" t="s">
        <v>392</v>
      </c>
      <c r="E31" s="385">
        <v>5</v>
      </c>
      <c r="F31" s="386"/>
    </row>
    <row r="32" ht="12.75" spans="2:6">
      <c r="B32" s="356"/>
      <c r="C32" s="357" t="s">
        <v>367</v>
      </c>
      <c r="D32" s="358" t="s">
        <v>393</v>
      </c>
      <c r="E32" s="388">
        <v>3</v>
      </c>
      <c r="F32" s="386"/>
    </row>
    <row r="33" ht="12.75" spans="2:6">
      <c r="B33" s="359" t="s">
        <v>394</v>
      </c>
      <c r="C33" s="360" t="s">
        <v>395</v>
      </c>
      <c r="D33" s="361"/>
      <c r="E33" s="390">
        <f>SUM(E34:E38)</f>
        <v>18</v>
      </c>
      <c r="F33" s="381"/>
    </row>
    <row r="34" ht="12.75" spans="2:6">
      <c r="B34" s="351"/>
      <c r="C34" s="352" t="s">
        <v>363</v>
      </c>
      <c r="D34" s="353" t="s">
        <v>396</v>
      </c>
      <c r="E34" s="385">
        <v>1</v>
      </c>
      <c r="F34" s="386"/>
    </row>
    <row r="35" ht="12.75" spans="2:6">
      <c r="B35" s="354"/>
      <c r="C35" s="335" t="s">
        <v>365</v>
      </c>
      <c r="D35" s="355" t="s">
        <v>397</v>
      </c>
      <c r="E35" s="385">
        <v>3</v>
      </c>
      <c r="F35" s="386"/>
    </row>
    <row r="36" ht="12.75" spans="2:6">
      <c r="B36" s="354"/>
      <c r="C36" s="335" t="s">
        <v>367</v>
      </c>
      <c r="D36" s="355" t="s">
        <v>398</v>
      </c>
      <c r="E36" s="385">
        <v>8</v>
      </c>
      <c r="F36" s="386"/>
    </row>
    <row r="37" ht="12.75" spans="2:6">
      <c r="B37" s="354"/>
      <c r="C37" s="335" t="s">
        <v>369</v>
      </c>
      <c r="D37" s="355" t="s">
        <v>399</v>
      </c>
      <c r="E37" s="385">
        <v>5</v>
      </c>
      <c r="F37" s="386"/>
    </row>
    <row r="38" ht="12.75" spans="2:6">
      <c r="B38" s="356"/>
      <c r="C38" s="357" t="s">
        <v>400</v>
      </c>
      <c r="D38" s="358" t="s">
        <v>401</v>
      </c>
      <c r="E38" s="388">
        <v>1</v>
      </c>
      <c r="F38" s="386"/>
    </row>
    <row r="39" ht="12.75" spans="2:6">
      <c r="B39" s="345" t="s">
        <v>402</v>
      </c>
      <c r="C39" s="368" t="s">
        <v>403</v>
      </c>
      <c r="D39" s="369"/>
      <c r="E39" s="384">
        <f>SUM(E40:E45)</f>
        <v>47</v>
      </c>
      <c r="F39" s="381"/>
    </row>
    <row r="40" ht="12.75" spans="2:6">
      <c r="B40" s="354"/>
      <c r="C40" s="335" t="s">
        <v>363</v>
      </c>
      <c r="D40" s="335" t="s">
        <v>404</v>
      </c>
      <c r="E40" s="385">
        <v>2</v>
      </c>
      <c r="F40" s="386"/>
    </row>
    <row r="41" ht="12.75" spans="2:6">
      <c r="B41" s="354"/>
      <c r="C41" s="335" t="s">
        <v>365</v>
      </c>
      <c r="D41" s="335" t="s">
        <v>405</v>
      </c>
      <c r="E41" s="385">
        <v>7</v>
      </c>
      <c r="F41" s="386"/>
    </row>
    <row r="42" ht="12.75" spans="2:6">
      <c r="B42" s="354"/>
      <c r="C42" s="335" t="s">
        <v>367</v>
      </c>
      <c r="D42" s="335" t="s">
        <v>406</v>
      </c>
      <c r="E42" s="385">
        <v>5</v>
      </c>
      <c r="F42" s="386"/>
    </row>
    <row r="43" ht="12.75" spans="2:6">
      <c r="B43" s="354"/>
      <c r="C43" s="335" t="s">
        <v>369</v>
      </c>
      <c r="D43" s="335" t="s">
        <v>407</v>
      </c>
      <c r="E43" s="385">
        <v>1</v>
      </c>
      <c r="F43" s="386"/>
    </row>
    <row r="44" ht="25.5" spans="2:6">
      <c r="B44" s="354"/>
      <c r="C44" s="335" t="s">
        <v>408</v>
      </c>
      <c r="D44" s="370" t="s">
        <v>409</v>
      </c>
      <c r="E44" s="385">
        <v>18</v>
      </c>
      <c r="F44" s="386"/>
    </row>
    <row r="45" ht="25.5" spans="2:6">
      <c r="B45" s="356"/>
      <c r="C45" s="357" t="s">
        <v>400</v>
      </c>
      <c r="D45" s="371" t="s">
        <v>410</v>
      </c>
      <c r="E45" s="388">
        <v>14</v>
      </c>
      <c r="F45" s="391"/>
    </row>
    <row r="46" spans="2:2">
      <c r="B46" s="327"/>
    </row>
    <row r="47" spans="2:2">
      <c r="B47" s="327"/>
    </row>
    <row r="48" spans="2:2">
      <c r="B48" s="327"/>
    </row>
    <row r="49" spans="2:2">
      <c r="B49" s="327"/>
    </row>
    <row r="50" ht="12.75" spans="2:5">
      <c r="B50" s="372"/>
      <c r="C50" s="335"/>
      <c r="D50" s="363"/>
      <c r="E50" s="372"/>
    </row>
    <row r="51" ht="12.75" spans="2:5">
      <c r="B51" s="334"/>
      <c r="C51" s="330"/>
      <c r="D51" s="330"/>
      <c r="E51" s="330"/>
    </row>
    <row r="52" ht="12.75" spans="2:5">
      <c r="B52" s="334"/>
      <c r="C52" s="330"/>
      <c r="D52" s="330"/>
      <c r="E52" s="330"/>
    </row>
    <row r="53" ht="12.75" spans="2:5">
      <c r="B53" s="334"/>
      <c r="C53" s="330"/>
      <c r="D53" s="330"/>
      <c r="E53" s="330"/>
    </row>
    <row r="54" ht="12.75" spans="2:5">
      <c r="B54" s="334"/>
      <c r="C54" s="330"/>
      <c r="D54" s="330"/>
      <c r="E54" s="330"/>
    </row>
    <row r="55" ht="12.75" spans="2:5">
      <c r="B55" s="334"/>
      <c r="C55" s="330"/>
      <c r="D55" s="330"/>
      <c r="E55" s="330"/>
    </row>
    <row r="56" ht="12.75" spans="2:5">
      <c r="B56" s="334"/>
      <c r="C56" s="330"/>
      <c r="D56" s="330"/>
      <c r="E56" s="330"/>
    </row>
    <row r="57" ht="11.25" spans="2:5">
      <c r="B57" s="373"/>
      <c r="C57" s="374"/>
      <c r="D57" s="374"/>
      <c r="E57" s="374"/>
    </row>
    <row r="58" ht="11.25" spans="2:5">
      <c r="B58" s="373"/>
      <c r="C58" s="374"/>
      <c r="D58" s="374"/>
      <c r="E58" s="374"/>
    </row>
  </sheetData>
  <mergeCells count="3">
    <mergeCell ref="B5:D5"/>
    <mergeCell ref="B7:D7"/>
    <mergeCell ref="C19:D19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W23"/>
  <sheetViews>
    <sheetView workbookViewId="0">
      <selection activeCell="R11" sqref="R11"/>
    </sheetView>
  </sheetViews>
  <sheetFormatPr defaultColWidth="9" defaultRowHeight="12"/>
  <cols>
    <col min="1" max="1" width="1.42857142857143" style="6" customWidth="1"/>
    <col min="2" max="2" width="12.7142857142857" style="6" customWidth="1"/>
    <col min="3" max="3" width="8.28571428571429" style="6" customWidth="1"/>
    <col min="4" max="4" width="5" style="6" customWidth="1"/>
    <col min="5" max="5" width="2" style="1" customWidth="1"/>
    <col min="6" max="6" width="14.8571428571429" style="6" customWidth="1"/>
    <col min="7" max="7" width="10.8571428571429" style="171" customWidth="1"/>
    <col min="8" max="14" width="11.2857142857143" style="6" hidden="1" customWidth="1"/>
    <col min="15" max="20" width="11.2857142857143" style="6" customWidth="1"/>
    <col min="21" max="21" width="3.42857142857143" style="6" customWidth="1"/>
    <col min="22" max="22" width="10.5714285714286" style="172" customWidth="1"/>
    <col min="23" max="23" width="10.7142857142857" style="172" customWidth="1"/>
    <col min="24" max="24" width="3.71428571428571" style="6" customWidth="1"/>
    <col min="25" max="16384" width="9.14285714285714" style="6"/>
  </cols>
  <sheetData>
    <row r="1" spans="2:23">
      <c r="B1" s="169"/>
      <c r="C1" s="169"/>
      <c r="D1" s="169"/>
      <c r="E1" s="206"/>
      <c r="F1" s="169"/>
      <c r="G1" s="207"/>
      <c r="H1" s="208"/>
      <c r="I1" s="258"/>
      <c r="J1" s="25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90"/>
      <c r="W1" s="291"/>
    </row>
    <row r="2" spans="2:23">
      <c r="B2" s="173" t="s">
        <v>411</v>
      </c>
      <c r="F2" s="209"/>
      <c r="G2" s="210"/>
      <c r="M2" s="267"/>
      <c r="N2" s="268"/>
      <c r="P2" s="208"/>
      <c r="Q2" s="208"/>
      <c r="R2" s="208"/>
      <c r="S2" s="208"/>
      <c r="T2" s="208"/>
      <c r="U2" s="208"/>
      <c r="V2" s="290"/>
      <c r="W2" s="291"/>
    </row>
    <row r="3" ht="12.75" hidden="1" customHeight="1" spans="6:23">
      <c r="F3" s="211" t="s">
        <v>412</v>
      </c>
      <c r="G3" s="210"/>
      <c r="M3" s="269"/>
      <c r="N3" s="269" t="s">
        <v>413</v>
      </c>
      <c r="O3" s="208"/>
      <c r="P3" s="208"/>
      <c r="Q3" s="208"/>
      <c r="R3" s="208"/>
      <c r="S3" s="208"/>
      <c r="T3" s="208"/>
      <c r="U3" s="208"/>
      <c r="V3" s="290"/>
      <c r="W3" s="291"/>
    </row>
    <row r="4" spans="6:23">
      <c r="F4" s="211"/>
      <c r="G4" s="206"/>
      <c r="H4" s="208"/>
      <c r="I4" s="258"/>
      <c r="J4" s="25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90"/>
      <c r="W4" s="291"/>
    </row>
    <row r="5" spans="2:23">
      <c r="B5" s="169"/>
      <c r="C5" s="169"/>
      <c r="D5" s="169"/>
      <c r="E5" s="206"/>
      <c r="F5" s="212"/>
      <c r="G5" s="213"/>
      <c r="H5" s="214"/>
      <c r="I5" s="259"/>
      <c r="J5" s="259"/>
      <c r="K5" s="214"/>
      <c r="L5" s="214"/>
      <c r="M5" s="214"/>
      <c r="N5" s="214"/>
      <c r="O5" s="214"/>
      <c r="P5" s="214"/>
      <c r="Q5" s="214"/>
      <c r="R5" s="214"/>
      <c r="S5" s="214"/>
      <c r="U5" s="214"/>
      <c r="W5" s="292" t="s">
        <v>74</v>
      </c>
    </row>
    <row r="6" spans="2:23">
      <c r="B6" s="169"/>
      <c r="C6" s="169"/>
      <c r="D6" s="169"/>
      <c r="E6" s="206"/>
      <c r="F6" s="212"/>
      <c r="G6" s="213"/>
      <c r="H6" s="214"/>
      <c r="I6" s="259"/>
      <c r="J6" s="259"/>
      <c r="K6" s="214"/>
      <c r="L6" s="214"/>
      <c r="M6" s="214"/>
      <c r="N6" s="214"/>
      <c r="O6" s="214"/>
      <c r="P6" s="214"/>
      <c r="Q6" s="214"/>
      <c r="R6" s="214"/>
      <c r="S6" s="214"/>
      <c r="U6" s="214"/>
      <c r="W6" s="293" t="s">
        <v>75</v>
      </c>
    </row>
    <row r="7" ht="17.25" customHeight="1" spans="2:23">
      <c r="B7" s="174"/>
      <c r="C7" s="175"/>
      <c r="D7" s="175"/>
      <c r="E7" s="215"/>
      <c r="F7" s="216"/>
      <c r="G7" s="217"/>
      <c r="H7" s="218"/>
      <c r="I7" s="260"/>
      <c r="J7" s="260"/>
      <c r="K7" s="260"/>
      <c r="L7" s="260"/>
      <c r="N7" s="260"/>
      <c r="O7" s="270" t="s">
        <v>414</v>
      </c>
      <c r="P7" s="270"/>
      <c r="Q7" s="270"/>
      <c r="R7" s="270"/>
      <c r="S7" s="270"/>
      <c r="T7" s="270"/>
      <c r="U7" s="294"/>
      <c r="V7" s="295" t="s">
        <v>415</v>
      </c>
      <c r="W7" s="296"/>
    </row>
    <row r="8" ht="17.25" customHeight="1" spans="2:23">
      <c r="B8" s="176"/>
      <c r="C8" s="177"/>
      <c r="D8" s="177"/>
      <c r="E8" s="177"/>
      <c r="F8" s="177"/>
      <c r="G8" s="219"/>
      <c r="H8" s="220"/>
      <c r="I8" s="261"/>
      <c r="J8" s="261"/>
      <c r="K8" s="261"/>
      <c r="L8" s="261"/>
      <c r="M8" s="220"/>
      <c r="N8" s="261"/>
      <c r="O8" s="271"/>
      <c r="P8" s="271"/>
      <c r="Q8" s="271"/>
      <c r="R8" s="271"/>
      <c r="S8" s="271"/>
      <c r="T8" s="271"/>
      <c r="U8" s="297"/>
      <c r="V8" s="298" t="s">
        <v>416</v>
      </c>
      <c r="W8" s="299"/>
    </row>
    <row r="9" ht="22.5" customHeight="1" spans="2:23">
      <c r="B9" s="178"/>
      <c r="C9" s="179"/>
      <c r="D9" s="179"/>
      <c r="E9" s="221"/>
      <c r="F9" s="222"/>
      <c r="G9" s="223"/>
      <c r="H9" s="224">
        <v>2001</v>
      </c>
      <c r="I9" s="224">
        <v>2002</v>
      </c>
      <c r="J9" s="224">
        <v>2003</v>
      </c>
      <c r="K9" s="224">
        <v>2004</v>
      </c>
      <c r="L9" s="224">
        <v>2005</v>
      </c>
      <c r="M9" s="224">
        <v>2006</v>
      </c>
      <c r="N9" s="272">
        <v>2007</v>
      </c>
      <c r="O9" s="272">
        <v>2008</v>
      </c>
      <c r="P9" s="224">
        <v>2009</v>
      </c>
      <c r="Q9" s="224">
        <v>2010</v>
      </c>
      <c r="R9" s="224">
        <v>2011</v>
      </c>
      <c r="S9" s="272">
        <v>2012</v>
      </c>
      <c r="T9" s="272">
        <v>2013</v>
      </c>
      <c r="U9" s="300" t="s">
        <v>198</v>
      </c>
      <c r="V9" s="301" t="s">
        <v>61</v>
      </c>
      <c r="W9" s="302" t="s">
        <v>62</v>
      </c>
    </row>
    <row r="10" s="169" customFormat="1" ht="22.5" customHeight="1" spans="2:23">
      <c r="B10" s="180" t="s">
        <v>417</v>
      </c>
      <c r="C10" s="181"/>
      <c r="D10" s="182"/>
      <c r="E10" s="182" t="s">
        <v>45</v>
      </c>
      <c r="F10" s="225" t="s">
        <v>418</v>
      </c>
      <c r="G10" s="226"/>
      <c r="H10" s="227">
        <v>5477420.29874315</v>
      </c>
      <c r="I10" s="227">
        <f t="shared" ref="I10:R10" si="0">I11+I14</f>
        <v>5316637</v>
      </c>
      <c r="J10" s="227">
        <f t="shared" si="0"/>
        <v>6241807</v>
      </c>
      <c r="K10" s="227">
        <f t="shared" si="0"/>
        <v>5394645</v>
      </c>
      <c r="L10" s="227">
        <f t="shared" si="0"/>
        <v>5096978</v>
      </c>
      <c r="M10" s="227">
        <f t="shared" si="0"/>
        <v>4975481</v>
      </c>
      <c r="N10" s="273">
        <f t="shared" si="0"/>
        <v>5112857</v>
      </c>
      <c r="O10" s="273">
        <f t="shared" si="0"/>
        <v>5323028</v>
      </c>
      <c r="P10" s="273">
        <f t="shared" si="0"/>
        <v>5135160</v>
      </c>
      <c r="Q10" s="273">
        <f t="shared" si="0"/>
        <v>5971725</v>
      </c>
      <c r="R10" s="273">
        <f t="shared" si="0"/>
        <v>6099112</v>
      </c>
      <c r="S10" s="281"/>
      <c r="T10" s="281"/>
      <c r="U10" s="303" t="s">
        <v>198</v>
      </c>
      <c r="V10" s="304" t="e">
        <f t="shared" ref="V10:V22" si="1">(P10/O10+Q10/P10+R10/Q10+S10/R10+T10/S10)/5*100-100</f>
        <v>#DIV/0!</v>
      </c>
      <c r="W10" s="305" t="e">
        <f t="shared" ref="W10:W22" si="2">(T10/S10)*100-100</f>
        <v>#DIV/0!</v>
      </c>
    </row>
    <row r="11" s="169" customFormat="1" ht="32.25" customHeight="1" spans="2:23">
      <c r="B11" s="183" t="s">
        <v>419</v>
      </c>
      <c r="C11" s="184" t="s">
        <v>203</v>
      </c>
      <c r="D11" s="185"/>
      <c r="E11" s="185" t="s">
        <v>45</v>
      </c>
      <c r="F11" s="228" t="s">
        <v>420</v>
      </c>
      <c r="G11" s="229"/>
      <c r="H11" s="230">
        <v>3286500.29874315</v>
      </c>
      <c r="I11" s="230">
        <f t="shared" ref="I11:T11" si="3">SUM(I12:I13)</f>
        <v>3046473</v>
      </c>
      <c r="J11" s="230">
        <f t="shared" si="3"/>
        <v>3857597</v>
      </c>
      <c r="K11" s="230">
        <f t="shared" si="3"/>
        <v>2935289</v>
      </c>
      <c r="L11" s="230">
        <f t="shared" si="3"/>
        <v>2590364</v>
      </c>
      <c r="M11" s="230">
        <f t="shared" si="3"/>
        <v>2700174</v>
      </c>
      <c r="N11" s="274">
        <f t="shared" si="3"/>
        <v>2755794</v>
      </c>
      <c r="O11" s="274">
        <f t="shared" si="3"/>
        <v>2736566</v>
      </c>
      <c r="P11" s="274">
        <f t="shared" si="3"/>
        <v>2641967</v>
      </c>
      <c r="Q11" s="274">
        <f t="shared" si="3"/>
        <v>2620277</v>
      </c>
      <c r="R11" s="274">
        <f t="shared" si="3"/>
        <v>2755178</v>
      </c>
      <c r="S11" s="282">
        <f t="shared" si="3"/>
        <v>2741943</v>
      </c>
      <c r="T11" s="282">
        <f t="shared" si="3"/>
        <v>2857627</v>
      </c>
      <c r="U11" s="306" t="s">
        <v>198</v>
      </c>
      <c r="V11" s="304">
        <f t="shared" si="1"/>
        <v>0.921840532559727</v>
      </c>
      <c r="W11" s="305">
        <f t="shared" si="2"/>
        <v>4.21905196424579</v>
      </c>
    </row>
    <row r="12" s="169" customFormat="1" ht="22.5" customHeight="1" spans="2:23">
      <c r="B12" s="186"/>
      <c r="C12" s="187" t="s">
        <v>421</v>
      </c>
      <c r="D12" s="188"/>
      <c r="E12" s="231" t="s">
        <v>45</v>
      </c>
      <c r="F12" s="232" t="s">
        <v>422</v>
      </c>
      <c r="G12" s="233"/>
      <c r="H12" s="234">
        <v>2562945</v>
      </c>
      <c r="I12" s="234">
        <v>2572042</v>
      </c>
      <c r="J12" s="234">
        <v>3311821</v>
      </c>
      <c r="K12" s="234">
        <v>2346782</v>
      </c>
      <c r="L12" s="234">
        <v>2057986</v>
      </c>
      <c r="M12" s="234">
        <v>2203412</v>
      </c>
      <c r="N12" s="275">
        <v>2231967</v>
      </c>
      <c r="O12" s="275">
        <v>2240067</v>
      </c>
      <c r="P12" s="275">
        <v>2169279</v>
      </c>
      <c r="Q12" s="275">
        <v>2162442</v>
      </c>
      <c r="R12" s="275">
        <v>2265213</v>
      </c>
      <c r="S12" s="275">
        <v>2271423</v>
      </c>
      <c r="T12" s="275">
        <v>2353447</v>
      </c>
      <c r="U12" s="307" t="s">
        <v>198</v>
      </c>
      <c r="V12" s="308">
        <f t="shared" si="1"/>
        <v>1.03251210332409</v>
      </c>
      <c r="W12" s="309">
        <f t="shared" si="2"/>
        <v>3.61112835433998</v>
      </c>
    </row>
    <row r="13" s="169" customFormat="1" ht="22.5" customHeight="1" spans="2:23">
      <c r="B13" s="189"/>
      <c r="C13" s="190" t="s">
        <v>423</v>
      </c>
      <c r="D13" s="191"/>
      <c r="E13" s="235" t="s">
        <v>45</v>
      </c>
      <c r="F13" s="236" t="s">
        <v>424</v>
      </c>
      <c r="G13" s="237"/>
      <c r="H13" s="238">
        <v>723555.298743152</v>
      </c>
      <c r="I13" s="238">
        <v>474431</v>
      </c>
      <c r="J13" s="238">
        <v>545776</v>
      </c>
      <c r="K13" s="238">
        <v>588507</v>
      </c>
      <c r="L13" s="238">
        <v>532378</v>
      </c>
      <c r="M13" s="238">
        <v>496762</v>
      </c>
      <c r="N13" s="276">
        <v>523827</v>
      </c>
      <c r="O13" s="276">
        <v>496499</v>
      </c>
      <c r="P13" s="276">
        <v>472688</v>
      </c>
      <c r="Q13" s="276">
        <v>457835</v>
      </c>
      <c r="R13" s="276">
        <v>489965</v>
      </c>
      <c r="S13" s="276">
        <v>470520</v>
      </c>
      <c r="T13" s="276">
        <v>504180</v>
      </c>
      <c r="U13" s="310" t="s">
        <v>198</v>
      </c>
      <c r="V13" s="311">
        <f t="shared" si="1"/>
        <v>0.452985340420284</v>
      </c>
      <c r="W13" s="312">
        <f t="shared" si="2"/>
        <v>7.15378729915838</v>
      </c>
    </row>
    <row r="14" s="169" customFormat="1" ht="22.5" customHeight="1" spans="2:23">
      <c r="B14" s="183" t="s">
        <v>425</v>
      </c>
      <c r="C14" s="184" t="s">
        <v>203</v>
      </c>
      <c r="D14" s="185"/>
      <c r="E14" s="185" t="s">
        <v>45</v>
      </c>
      <c r="F14" s="228" t="s">
        <v>420</v>
      </c>
      <c r="G14" s="229"/>
      <c r="H14" s="230">
        <v>2190920</v>
      </c>
      <c r="I14" s="230">
        <f t="shared" ref="I14:R14" si="4">SUM(I15:I20)</f>
        <v>2270164</v>
      </c>
      <c r="J14" s="230">
        <f t="shared" si="4"/>
        <v>2384210</v>
      </c>
      <c r="K14" s="230">
        <f t="shared" si="4"/>
        <v>2459356</v>
      </c>
      <c r="L14" s="230">
        <f t="shared" si="4"/>
        <v>2506614</v>
      </c>
      <c r="M14" s="230">
        <f t="shared" si="4"/>
        <v>2275307</v>
      </c>
      <c r="N14" s="274">
        <f t="shared" si="4"/>
        <v>2357063</v>
      </c>
      <c r="O14" s="274">
        <f t="shared" si="4"/>
        <v>2586462</v>
      </c>
      <c r="P14" s="274">
        <f t="shared" si="4"/>
        <v>2493193</v>
      </c>
      <c r="Q14" s="274">
        <f t="shared" si="4"/>
        <v>3351448</v>
      </c>
      <c r="R14" s="274">
        <f t="shared" si="4"/>
        <v>3343934</v>
      </c>
      <c r="S14" s="282"/>
      <c r="T14" s="282"/>
      <c r="U14" s="306"/>
      <c r="V14" s="304" t="e">
        <f t="shared" si="1"/>
        <v>#DIV/0!</v>
      </c>
      <c r="W14" s="305" t="e">
        <f t="shared" si="2"/>
        <v>#DIV/0!</v>
      </c>
    </row>
    <row r="15" s="169" customFormat="1" ht="22.5" customHeight="1" spans="2:23">
      <c r="B15" s="192"/>
      <c r="C15" s="193" t="s">
        <v>426</v>
      </c>
      <c r="D15" s="194"/>
      <c r="E15" s="231" t="s">
        <v>45</v>
      </c>
      <c r="F15" s="239" t="s">
        <v>427</v>
      </c>
      <c r="G15" s="240"/>
      <c r="H15" s="241">
        <v>39880</v>
      </c>
      <c r="I15" s="241">
        <v>65624</v>
      </c>
      <c r="J15" s="241">
        <v>67735</v>
      </c>
      <c r="K15" s="241">
        <v>81377</v>
      </c>
      <c r="L15" s="241">
        <v>101400</v>
      </c>
      <c r="M15" s="241">
        <v>134419</v>
      </c>
      <c r="N15" s="275">
        <v>232274</v>
      </c>
      <c r="O15" s="275">
        <v>282607</v>
      </c>
      <c r="P15" s="275">
        <v>278613</v>
      </c>
      <c r="Q15" s="275">
        <v>498001</v>
      </c>
      <c r="R15" s="275">
        <v>517340</v>
      </c>
      <c r="S15" s="283"/>
      <c r="T15" s="283"/>
      <c r="U15" s="313"/>
      <c r="V15" s="308" t="e">
        <f t="shared" si="1"/>
        <v>#DIV/0!</v>
      </c>
      <c r="W15" s="309" t="e">
        <f t="shared" si="2"/>
        <v>#DIV/0!</v>
      </c>
    </row>
    <row r="16" s="169" customFormat="1" ht="22.5" customHeight="1" spans="2:23">
      <c r="B16" s="192"/>
      <c r="C16" s="195" t="s">
        <v>428</v>
      </c>
      <c r="D16" s="196"/>
      <c r="E16" s="242" t="s">
        <v>45</v>
      </c>
      <c r="F16" s="243" t="s">
        <v>429</v>
      </c>
      <c r="G16" s="244"/>
      <c r="H16" s="245">
        <v>324380</v>
      </c>
      <c r="I16" s="262">
        <v>352875</v>
      </c>
      <c r="J16" s="262">
        <v>376835</v>
      </c>
      <c r="K16" s="262">
        <v>440545</v>
      </c>
      <c r="L16" s="262">
        <v>445643</v>
      </c>
      <c r="M16" s="262">
        <v>482161</v>
      </c>
      <c r="N16" s="277">
        <v>481980</v>
      </c>
      <c r="O16" s="277">
        <v>469201</v>
      </c>
      <c r="P16" s="277">
        <v>470828</v>
      </c>
      <c r="Q16" s="277">
        <v>553325</v>
      </c>
      <c r="R16" s="277">
        <v>586495</v>
      </c>
      <c r="S16" s="284"/>
      <c r="T16" s="285"/>
      <c r="U16" s="314"/>
      <c r="V16" s="315" t="e">
        <f t="shared" si="1"/>
        <v>#DIV/0!</v>
      </c>
      <c r="W16" s="316" t="e">
        <f t="shared" si="2"/>
        <v>#DIV/0!</v>
      </c>
    </row>
    <row r="17" s="169" customFormat="1" ht="22.5" customHeight="1" spans="2:23">
      <c r="B17" s="192"/>
      <c r="C17" s="195" t="s">
        <v>430</v>
      </c>
      <c r="D17" s="196"/>
      <c r="E17" s="242" t="s">
        <v>45</v>
      </c>
      <c r="F17" s="243" t="s">
        <v>431</v>
      </c>
      <c r="G17" s="244"/>
      <c r="H17" s="245">
        <v>1266740</v>
      </c>
      <c r="I17" s="262">
        <v>1248903</v>
      </c>
      <c r="J17" s="262">
        <v>1310451</v>
      </c>
      <c r="K17" s="262">
        <v>1131078</v>
      </c>
      <c r="L17" s="262">
        <v>1162590</v>
      </c>
      <c r="M17" s="262">
        <v>1144557</v>
      </c>
      <c r="N17" s="277">
        <v>1166138</v>
      </c>
      <c r="O17" s="277">
        <v>1362649</v>
      </c>
      <c r="P17" s="277">
        <v>1332782</v>
      </c>
      <c r="Q17" s="277">
        <v>1725283</v>
      </c>
      <c r="R17" s="277">
        <v>1623700</v>
      </c>
      <c r="S17" s="284"/>
      <c r="T17" s="285"/>
      <c r="U17" s="314"/>
      <c r="V17" s="315" t="e">
        <f t="shared" si="1"/>
        <v>#DIV/0!</v>
      </c>
      <c r="W17" s="316" t="e">
        <f t="shared" si="2"/>
        <v>#DIV/0!</v>
      </c>
    </row>
    <row r="18" s="169" customFormat="1" ht="22.5" customHeight="1" spans="2:23">
      <c r="B18" s="192"/>
      <c r="C18" s="195" t="s">
        <v>432</v>
      </c>
      <c r="D18" s="196"/>
      <c r="E18" s="242" t="s">
        <v>45</v>
      </c>
      <c r="F18" s="246" t="s">
        <v>433</v>
      </c>
      <c r="G18" s="247"/>
      <c r="H18" s="245">
        <v>54890</v>
      </c>
      <c r="I18" s="262">
        <v>55210</v>
      </c>
      <c r="J18" s="262">
        <v>60742</v>
      </c>
      <c r="K18" s="262">
        <v>58565</v>
      </c>
      <c r="L18" s="262">
        <v>68949</v>
      </c>
      <c r="M18" s="262">
        <v>53491</v>
      </c>
      <c r="N18" s="277">
        <v>72113</v>
      </c>
      <c r="O18" s="277">
        <v>79325</v>
      </c>
      <c r="P18" s="277">
        <v>87766</v>
      </c>
      <c r="Q18" s="277">
        <v>104917</v>
      </c>
      <c r="R18" s="277">
        <v>119719</v>
      </c>
      <c r="S18" s="284"/>
      <c r="T18" s="285"/>
      <c r="U18" s="314"/>
      <c r="V18" s="315" t="e">
        <f t="shared" si="1"/>
        <v>#DIV/0!</v>
      </c>
      <c r="W18" s="316" t="e">
        <f t="shared" si="2"/>
        <v>#DIV/0!</v>
      </c>
    </row>
    <row r="19" s="169" customFormat="1" ht="22.5" customHeight="1" spans="2:23">
      <c r="B19" s="192"/>
      <c r="C19" s="195" t="s">
        <v>434</v>
      </c>
      <c r="D19" s="196"/>
      <c r="E19" s="242" t="s">
        <v>45</v>
      </c>
      <c r="F19" s="243" t="s">
        <v>435</v>
      </c>
      <c r="G19" s="244"/>
      <c r="H19" s="248">
        <v>15600</v>
      </c>
      <c r="I19" s="248">
        <v>8700</v>
      </c>
      <c r="J19" s="248">
        <v>18446</v>
      </c>
      <c r="K19" s="248">
        <v>51439</v>
      </c>
      <c r="L19" s="248">
        <v>52344</v>
      </c>
      <c r="M19" s="248">
        <v>38908</v>
      </c>
      <c r="N19" s="277">
        <v>41335</v>
      </c>
      <c r="O19" s="277">
        <v>43204</v>
      </c>
      <c r="P19" s="277">
        <v>39958</v>
      </c>
      <c r="Q19" s="277">
        <v>62692</v>
      </c>
      <c r="R19" s="277">
        <v>79310</v>
      </c>
      <c r="S19" s="284"/>
      <c r="T19" s="285"/>
      <c r="U19" s="314"/>
      <c r="V19" s="315" t="e">
        <f t="shared" si="1"/>
        <v>#DIV/0!</v>
      </c>
      <c r="W19" s="316" t="e">
        <f t="shared" si="2"/>
        <v>#DIV/0!</v>
      </c>
    </row>
    <row r="20" s="169" customFormat="1" ht="22.5" customHeight="1" spans="2:23">
      <c r="B20" s="197"/>
      <c r="C20" s="198" t="s">
        <v>436</v>
      </c>
      <c r="D20" s="199"/>
      <c r="E20" s="235" t="s">
        <v>45</v>
      </c>
      <c r="F20" s="249" t="s">
        <v>437</v>
      </c>
      <c r="G20" s="250"/>
      <c r="H20" s="251">
        <v>489430</v>
      </c>
      <c r="I20" s="263">
        <v>538852</v>
      </c>
      <c r="J20" s="263">
        <v>550001</v>
      </c>
      <c r="K20" s="263">
        <v>696352</v>
      </c>
      <c r="L20" s="251">
        <v>675688</v>
      </c>
      <c r="M20" s="251">
        <v>421771</v>
      </c>
      <c r="N20" s="276">
        <v>363223</v>
      </c>
      <c r="O20" s="276">
        <v>349476</v>
      </c>
      <c r="P20" s="276">
        <v>283246</v>
      </c>
      <c r="Q20" s="276">
        <v>407230</v>
      </c>
      <c r="R20" s="276">
        <v>417370</v>
      </c>
      <c r="S20" s="286"/>
      <c r="T20" s="287"/>
      <c r="U20" s="317"/>
      <c r="V20" s="318" t="e">
        <f t="shared" si="1"/>
        <v>#DIV/0!</v>
      </c>
      <c r="W20" s="319" t="e">
        <f t="shared" si="2"/>
        <v>#DIV/0!</v>
      </c>
    </row>
    <row r="21" s="169" customFormat="1" ht="43.5" customHeight="1" spans="2:23">
      <c r="B21" s="200" t="s">
        <v>438</v>
      </c>
      <c r="C21" s="200"/>
      <c r="D21" s="200"/>
      <c r="E21" s="200"/>
      <c r="F21" s="200"/>
      <c r="G21" s="200"/>
      <c r="H21" s="252"/>
      <c r="I21" s="252"/>
      <c r="J21" s="252"/>
      <c r="K21" s="252"/>
      <c r="L21" s="264"/>
      <c r="M21" s="278">
        <v>345799</v>
      </c>
      <c r="N21" s="279">
        <v>1115202</v>
      </c>
      <c r="O21" s="279">
        <v>1198842</v>
      </c>
      <c r="P21" s="279">
        <v>1278640</v>
      </c>
      <c r="Q21" s="279">
        <v>1283457</v>
      </c>
      <c r="R21" s="279">
        <v>1353551</v>
      </c>
      <c r="S21" s="288"/>
      <c r="T21" s="288"/>
      <c r="U21" s="320"/>
      <c r="V21" s="321" t="e">
        <f t="shared" si="1"/>
        <v>#DIV/0!</v>
      </c>
      <c r="W21" s="322" t="e">
        <f t="shared" si="2"/>
        <v>#DIV/0!</v>
      </c>
    </row>
    <row r="22" s="169" customFormat="1" ht="44.25" customHeight="1" spans="2:23">
      <c r="B22" s="201" t="s">
        <v>439</v>
      </c>
      <c r="C22" s="202"/>
      <c r="D22" s="202"/>
      <c r="E22" s="202"/>
      <c r="F22" s="202"/>
      <c r="G22" s="253"/>
      <c r="H22" s="254"/>
      <c r="I22" s="254"/>
      <c r="J22" s="254"/>
      <c r="K22" s="254"/>
      <c r="L22" s="265"/>
      <c r="M22" s="280">
        <v>207479</v>
      </c>
      <c r="N22" s="279">
        <v>2676480</v>
      </c>
      <c r="O22" s="279">
        <v>2997216</v>
      </c>
      <c r="P22" s="279">
        <v>4760239</v>
      </c>
      <c r="Q22" s="279">
        <v>4810952</v>
      </c>
      <c r="R22" s="279">
        <v>4845433</v>
      </c>
      <c r="S22" s="289"/>
      <c r="T22" s="289"/>
      <c r="U22" s="323"/>
      <c r="V22" s="324" t="e">
        <f t="shared" si="1"/>
        <v>#DIV/0!</v>
      </c>
      <c r="W22" s="325" t="e">
        <f t="shared" si="2"/>
        <v>#DIV/0!</v>
      </c>
    </row>
    <row r="23" s="170" customFormat="1" ht="16.5" customHeight="1" spans="2:23">
      <c r="B23" s="203" t="s">
        <v>440</v>
      </c>
      <c r="C23" s="204"/>
      <c r="D23" s="205"/>
      <c r="E23" s="255"/>
      <c r="F23" s="255"/>
      <c r="G23" s="256"/>
      <c r="H23" s="257"/>
      <c r="I23" s="266"/>
      <c r="J23" s="257"/>
      <c r="K23" s="257"/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326"/>
      <c r="W23" s="326"/>
    </row>
  </sheetData>
  <mergeCells count="11">
    <mergeCell ref="V7:W7"/>
    <mergeCell ref="B8:G8"/>
    <mergeCell ref="V8:W8"/>
    <mergeCell ref="B10:C10"/>
    <mergeCell ref="C11:D11"/>
    <mergeCell ref="C14:D14"/>
    <mergeCell ref="B21:G21"/>
    <mergeCell ref="B22:G22"/>
    <mergeCell ref="B11:B13"/>
    <mergeCell ref="B14:B20"/>
    <mergeCell ref="O7:U8"/>
  </mergeCells>
  <pageMargins left="0.699305555555556" right="0.699305555555556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E54"/>
  <sheetViews>
    <sheetView workbookViewId="0">
      <selection activeCell="B5" sqref="$A1:$XFD1048576"/>
    </sheetView>
  </sheetViews>
  <sheetFormatPr defaultColWidth="9" defaultRowHeight="13.5"/>
  <cols>
    <col min="1" max="1" width="1.28571428571429" style="18" customWidth="1"/>
    <col min="2" max="2" width="38.7142857142857" style="18" customWidth="1"/>
    <col min="3" max="7" width="11.4285714285714" style="18" customWidth="1"/>
    <col min="8" max="9" width="11.2857142857143" style="18" customWidth="1"/>
    <col min="10" max="10" width="10.1428571428571" style="18" customWidth="1"/>
    <col min="11" max="11" width="9.85714285714286" style="18" customWidth="1"/>
    <col min="12" max="12" width="10.2857142857143" style="18" customWidth="1"/>
    <col min="13" max="17" width="9" style="18" hidden="1" customWidth="1"/>
    <col min="18" max="18" width="10.2857142857143" style="18" hidden="1" customWidth="1"/>
    <col min="19" max="19" width="17.4285714285714" style="18" hidden="1" customWidth="1"/>
    <col min="20" max="20" width="9" style="18" hidden="1" customWidth="1"/>
    <col min="21" max="21" width="40.5714285714286" style="18" hidden="1" customWidth="1"/>
    <col min="22" max="26" width="9" style="18" hidden="1" customWidth="1"/>
    <col min="27" max="27" width="21.7142857142857" style="18" hidden="1" customWidth="1"/>
    <col min="28" max="28" width="9" style="18" hidden="1" customWidth="1"/>
    <col min="29" max="29" width="27" style="18" hidden="1" customWidth="1"/>
    <col min="30" max="30" width="9" style="18" hidden="1" customWidth="1"/>
    <col min="31" max="16384" width="9.14285714285714" style="18"/>
  </cols>
  <sheetData>
    <row r="2" ht="16.5" spans="2:11">
      <c r="B2" s="109" t="s">
        <v>441</v>
      </c>
      <c r="C2" s="109"/>
      <c r="D2" s="109"/>
      <c r="E2" s="109"/>
      <c r="F2" s="109"/>
      <c r="G2" s="109"/>
      <c r="H2" s="109"/>
      <c r="I2" s="109"/>
      <c r="J2" s="109"/>
      <c r="K2" s="109"/>
    </row>
    <row r="3" ht="16.5" spans="2:11">
      <c r="B3" s="110" t="s">
        <v>442</v>
      </c>
      <c r="C3" s="111"/>
      <c r="D3" s="111"/>
      <c r="E3" s="111"/>
      <c r="F3" s="111"/>
      <c r="G3" s="111"/>
      <c r="H3" s="111"/>
      <c r="I3" s="111"/>
      <c r="J3" s="111"/>
      <c r="K3" s="111"/>
    </row>
    <row r="4" spans="2:11">
      <c r="B4" s="22"/>
      <c r="C4" s="23"/>
      <c r="D4" s="23"/>
      <c r="E4" s="23"/>
      <c r="F4" s="23"/>
      <c r="G4" s="23"/>
      <c r="H4" s="23"/>
      <c r="I4" s="23"/>
      <c r="J4" s="23"/>
      <c r="K4" s="23"/>
    </row>
    <row r="5" spans="2:11">
      <c r="B5" s="24"/>
      <c r="C5" s="24"/>
      <c r="D5" s="24"/>
      <c r="E5" s="24"/>
      <c r="F5" s="24"/>
      <c r="J5" s="40"/>
      <c r="K5" s="60" t="s">
        <v>196</v>
      </c>
    </row>
    <row r="6" spans="2:11">
      <c r="B6" s="24"/>
      <c r="C6" s="24"/>
      <c r="D6" s="24"/>
      <c r="E6" s="24"/>
      <c r="F6" s="24"/>
      <c r="J6" s="40"/>
      <c r="K6" s="61" t="s">
        <v>197</v>
      </c>
    </row>
    <row r="7" spans="2:11">
      <c r="B7" s="25" t="s">
        <v>443</v>
      </c>
      <c r="C7" s="112" t="s">
        <v>114</v>
      </c>
      <c r="D7" s="112"/>
      <c r="E7" s="112"/>
      <c r="F7" s="112"/>
      <c r="G7" s="112"/>
      <c r="H7" s="112"/>
      <c r="I7" s="112"/>
      <c r="J7" s="62" t="s">
        <v>84</v>
      </c>
      <c r="K7" s="63"/>
    </row>
    <row r="8" spans="2:11">
      <c r="B8" s="28"/>
      <c r="C8" s="112"/>
      <c r="D8" s="112"/>
      <c r="E8" s="112"/>
      <c r="F8" s="112"/>
      <c r="G8" s="112"/>
      <c r="H8" s="112"/>
      <c r="I8" s="112"/>
      <c r="J8" s="64" t="s">
        <v>59</v>
      </c>
      <c r="K8" s="65"/>
    </row>
    <row r="9" ht="15" customHeight="1" spans="2:17">
      <c r="B9" s="31"/>
      <c r="C9" s="113">
        <v>2009</v>
      </c>
      <c r="D9" s="113">
        <v>2010</v>
      </c>
      <c r="E9" s="131">
        <v>2011</v>
      </c>
      <c r="F9" s="132">
        <v>2012</v>
      </c>
      <c r="G9" s="133">
        <v>2013</v>
      </c>
      <c r="H9" s="134">
        <v>2014</v>
      </c>
      <c r="I9" s="134" t="s">
        <v>444</v>
      </c>
      <c r="J9" s="66" t="s">
        <v>236</v>
      </c>
      <c r="K9" s="67" t="s">
        <v>237</v>
      </c>
      <c r="M9" s="18">
        <v>2000</v>
      </c>
      <c r="N9" s="18">
        <v>2001</v>
      </c>
      <c r="O9" s="18">
        <v>2002</v>
      </c>
      <c r="P9" s="18">
        <v>2003</v>
      </c>
      <c r="Q9" s="18">
        <v>2004</v>
      </c>
    </row>
    <row r="10" ht="15" customHeight="1" spans="2:27">
      <c r="B10" s="114" t="s">
        <v>238</v>
      </c>
      <c r="C10" s="115">
        <f t="shared" ref="C10:I10" si="0">C11+C17+C22</f>
        <v>4812235</v>
      </c>
      <c r="D10" s="115">
        <f t="shared" si="0"/>
        <v>5039446</v>
      </c>
      <c r="E10" s="115">
        <f t="shared" si="0"/>
        <v>5345729</v>
      </c>
      <c r="F10" s="115">
        <f t="shared" si="0"/>
        <v>5435633</v>
      </c>
      <c r="G10" s="34">
        <f t="shared" si="0"/>
        <v>5707013</v>
      </c>
      <c r="H10" s="135">
        <f t="shared" si="0"/>
        <v>6037654</v>
      </c>
      <c r="I10" s="135">
        <f t="shared" si="0"/>
        <v>4394970</v>
      </c>
      <c r="J10" s="68">
        <f t="shared" ref="J10:J12" si="1">(D10/C10+E10/D10+F10/E10+G10/F10+H10/G10)/5*100-100</f>
        <v>4.65344647724142</v>
      </c>
      <c r="K10" s="69">
        <f t="shared" ref="K10:K15" si="2">(H10/G10)*100-100</f>
        <v>5.79359114829421</v>
      </c>
      <c r="S10" s="78" t="s">
        <v>264</v>
      </c>
      <c r="T10" s="79" t="s">
        <v>45</v>
      </c>
      <c r="U10" s="80" t="s">
        <v>265</v>
      </c>
      <c r="V10" s="100">
        <v>236870</v>
      </c>
      <c r="W10" s="100">
        <v>227326</v>
      </c>
      <c r="X10" s="100">
        <v>260618</v>
      </c>
      <c r="Y10" s="100">
        <v>263032</v>
      </c>
      <c r="Z10" s="100">
        <v>251343</v>
      </c>
      <c r="AA10" s="100">
        <v>273133</v>
      </c>
    </row>
    <row r="11" ht="15" customHeight="1" spans="2:27">
      <c r="B11" s="116" t="s">
        <v>445</v>
      </c>
      <c r="C11" s="117">
        <f t="shared" ref="C11:I11" si="3">SUM(C12:C15)</f>
        <v>4327259</v>
      </c>
      <c r="D11" s="117">
        <f t="shared" si="3"/>
        <v>4540145</v>
      </c>
      <c r="E11" s="117">
        <f t="shared" si="3"/>
        <v>4713439</v>
      </c>
      <c r="F11" s="117">
        <f t="shared" si="3"/>
        <v>4821574</v>
      </c>
      <c r="G11" s="136">
        <f t="shared" si="3"/>
        <v>5085561</v>
      </c>
      <c r="H11" s="137">
        <f t="shared" si="3"/>
        <v>5314690</v>
      </c>
      <c r="I11" s="137">
        <f t="shared" si="3"/>
        <v>3899790</v>
      </c>
      <c r="J11" s="153">
        <f t="shared" si="1"/>
        <v>4.20227269436251</v>
      </c>
      <c r="K11" s="154">
        <f t="shared" si="2"/>
        <v>4.50548130284938</v>
      </c>
      <c r="M11" s="18">
        <f>0+163241+0+0</f>
        <v>163241</v>
      </c>
      <c r="N11" s="18">
        <f>0+153110+0+0</f>
        <v>153110</v>
      </c>
      <c r="O11" s="18">
        <f>0+148439+0+0</f>
        <v>148439</v>
      </c>
      <c r="P11" s="18">
        <f>0+151926+0+0</f>
        <v>151926</v>
      </c>
      <c r="Q11" s="18">
        <f>29135+94904+665+52292</f>
        <v>176996</v>
      </c>
      <c r="S11" s="81" t="s">
        <v>446</v>
      </c>
      <c r="T11" s="168" t="s">
        <v>45</v>
      </c>
      <c r="U11" s="83" t="s">
        <v>267</v>
      </c>
      <c r="V11" s="100">
        <v>163965</v>
      </c>
      <c r="W11" s="100">
        <v>166208</v>
      </c>
      <c r="X11" s="100">
        <v>241364</v>
      </c>
      <c r="Y11" s="100">
        <v>275778.791</v>
      </c>
      <c r="Z11" s="100">
        <v>305435</v>
      </c>
      <c r="AA11" s="100">
        <v>313873</v>
      </c>
    </row>
    <row r="12" ht="15" customHeight="1" spans="2:27">
      <c r="B12" s="118" t="s">
        <v>447</v>
      </c>
      <c r="C12" s="46">
        <v>163965</v>
      </c>
      <c r="D12" s="46">
        <v>166208</v>
      </c>
      <c r="E12" s="46">
        <v>241364</v>
      </c>
      <c r="F12" s="15">
        <v>275778</v>
      </c>
      <c r="G12" s="57">
        <v>305435</v>
      </c>
      <c r="H12" s="138">
        <v>313873</v>
      </c>
      <c r="I12" s="138">
        <f>AB30</f>
        <v>237260</v>
      </c>
      <c r="J12" s="72">
        <f t="shared" si="1"/>
        <v>14.872140975455</v>
      </c>
      <c r="K12" s="155">
        <f t="shared" si="2"/>
        <v>2.76261725080622</v>
      </c>
      <c r="S12" s="81" t="s">
        <v>448</v>
      </c>
      <c r="T12" s="82" t="s">
        <v>45</v>
      </c>
      <c r="U12" s="83" t="s">
        <v>269</v>
      </c>
      <c r="V12" s="100">
        <v>355624</v>
      </c>
      <c r="W12" s="100">
        <v>348897</v>
      </c>
      <c r="X12" s="100">
        <v>372211</v>
      </c>
      <c r="Y12" s="100">
        <v>429024</v>
      </c>
      <c r="Z12" s="100">
        <v>481014</v>
      </c>
      <c r="AA12" s="100">
        <v>496682</v>
      </c>
    </row>
    <row r="13" ht="15" customHeight="1" spans="2:27">
      <c r="B13" s="118" t="s">
        <v>449</v>
      </c>
      <c r="C13" s="46">
        <v>355624</v>
      </c>
      <c r="D13" s="46">
        <v>348897</v>
      </c>
      <c r="E13" s="46">
        <v>372211</v>
      </c>
      <c r="F13" s="15">
        <v>429024</v>
      </c>
      <c r="G13" s="57">
        <v>481014</v>
      </c>
      <c r="H13" s="138">
        <v>496682</v>
      </c>
      <c r="I13" s="138">
        <f>AB37</f>
        <v>367760</v>
      </c>
      <c r="J13" s="72">
        <f t="shared" ref="J13:J19" si="4">(D13/C13+E13/D13+F13/E13+G13/F13+H13/G13)/5*100-100</f>
        <v>7.08594795341095</v>
      </c>
      <c r="K13" s="155">
        <f t="shared" si="2"/>
        <v>3.25728565072949</v>
      </c>
      <c r="M13" s="74"/>
      <c r="S13" s="81" t="s">
        <v>450</v>
      </c>
      <c r="T13" s="82" t="s">
        <v>45</v>
      </c>
      <c r="U13" s="83" t="s">
        <v>271</v>
      </c>
      <c r="V13" s="100">
        <v>423847</v>
      </c>
      <c r="W13" s="100">
        <v>390595</v>
      </c>
      <c r="X13" s="100">
        <v>415331</v>
      </c>
      <c r="Y13" s="100">
        <v>432138</v>
      </c>
      <c r="Z13" s="100">
        <v>451048</v>
      </c>
      <c r="AA13" s="100">
        <v>515571</v>
      </c>
    </row>
    <row r="14" ht="23.25" customHeight="1" spans="2:27">
      <c r="B14" s="118" t="s">
        <v>451</v>
      </c>
      <c r="C14" s="46">
        <v>423847</v>
      </c>
      <c r="D14" s="46">
        <v>390595</v>
      </c>
      <c r="E14" s="46">
        <v>415331</v>
      </c>
      <c r="F14" s="15">
        <v>432138</v>
      </c>
      <c r="G14" s="57">
        <v>451048</v>
      </c>
      <c r="H14" s="138">
        <v>515571</v>
      </c>
      <c r="I14" s="138">
        <f>AB36</f>
        <v>355730</v>
      </c>
      <c r="J14" s="72">
        <f t="shared" si="4"/>
        <v>4.24306337219097</v>
      </c>
      <c r="K14" s="155">
        <f t="shared" si="2"/>
        <v>14.3051293875596</v>
      </c>
      <c r="M14" s="74"/>
      <c r="S14" s="84" t="s">
        <v>452</v>
      </c>
      <c r="T14" s="85" t="s">
        <v>45</v>
      </c>
      <c r="U14" s="86" t="s">
        <v>453</v>
      </c>
      <c r="V14" s="100">
        <v>3383823</v>
      </c>
      <c r="W14" s="100">
        <v>3634445</v>
      </c>
      <c r="X14" s="100">
        <v>3684533</v>
      </c>
      <c r="Y14" s="100">
        <v>3684633.4</v>
      </c>
      <c r="Z14" s="100">
        <v>3848064</v>
      </c>
      <c r="AA14" s="100">
        <v>3988564</v>
      </c>
    </row>
    <row r="15" ht="15" customHeight="1" spans="2:27">
      <c r="B15" s="119" t="s">
        <v>454</v>
      </c>
      <c r="C15" s="120">
        <v>3383823</v>
      </c>
      <c r="D15" s="120">
        <v>3634445</v>
      </c>
      <c r="E15" s="120">
        <v>3684533</v>
      </c>
      <c r="F15" s="38">
        <v>3684634</v>
      </c>
      <c r="G15" s="139">
        <v>3848064</v>
      </c>
      <c r="H15" s="140">
        <v>3988564</v>
      </c>
      <c r="I15" s="156">
        <v>2939040</v>
      </c>
      <c r="J15" s="157">
        <f t="shared" si="4"/>
        <v>3.37479943878006</v>
      </c>
      <c r="K15" s="158">
        <f t="shared" si="2"/>
        <v>3.65118667464989</v>
      </c>
      <c r="L15" s="75"/>
      <c r="M15" s="74"/>
      <c r="R15" s="87"/>
      <c r="S15" s="88" t="s">
        <v>274</v>
      </c>
      <c r="T15" s="89" t="s">
        <v>45</v>
      </c>
      <c r="U15" s="90" t="s">
        <v>275</v>
      </c>
      <c r="V15" s="101">
        <v>248106</v>
      </c>
      <c r="W15" s="101">
        <v>271975</v>
      </c>
      <c r="X15" s="101">
        <v>371672</v>
      </c>
      <c r="Y15" s="101">
        <v>351027</v>
      </c>
      <c r="Z15" s="101">
        <v>370109</v>
      </c>
      <c r="AA15" s="101">
        <v>449831</v>
      </c>
    </row>
    <row r="16" ht="11.25" customHeight="1" spans="2:11">
      <c r="B16" s="121"/>
      <c r="C16" s="122"/>
      <c r="D16" s="122"/>
      <c r="E16" s="122"/>
      <c r="F16" s="141"/>
      <c r="G16" s="142"/>
      <c r="H16" s="143"/>
      <c r="I16" s="159"/>
      <c r="J16" s="160"/>
      <c r="K16" s="161"/>
    </row>
    <row r="17" ht="15" customHeight="1" spans="2:21">
      <c r="B17" s="123" t="s">
        <v>455</v>
      </c>
      <c r="C17" s="124">
        <f t="shared" ref="C17:I17" si="5">SUM(C18:C19)</f>
        <v>302601</v>
      </c>
      <c r="D17" s="124">
        <f t="shared" si="5"/>
        <v>302544</v>
      </c>
      <c r="E17" s="124">
        <f t="shared" si="5"/>
        <v>343644</v>
      </c>
      <c r="F17" s="124">
        <f t="shared" si="5"/>
        <v>337439</v>
      </c>
      <c r="G17" s="144">
        <f t="shared" si="5"/>
        <v>338708</v>
      </c>
      <c r="H17" s="145">
        <f t="shared" si="5"/>
        <v>361290</v>
      </c>
      <c r="I17" s="145">
        <f t="shared" si="5"/>
        <v>280350</v>
      </c>
      <c r="J17" s="162">
        <f t="shared" si="4"/>
        <v>3.76069683056745</v>
      </c>
      <c r="K17" s="163">
        <f t="shared" ref="K17:K19" si="6">(H17/G17)*100-100</f>
        <v>6.66709968468415</v>
      </c>
      <c r="U17" s="18">
        <v>5314690</v>
      </c>
    </row>
    <row r="18" ht="15" customHeight="1" spans="2:22">
      <c r="B18" s="118" t="s">
        <v>456</v>
      </c>
      <c r="C18" s="46">
        <v>236870</v>
      </c>
      <c r="D18" s="46">
        <v>227326</v>
      </c>
      <c r="E18" s="46">
        <v>260618</v>
      </c>
      <c r="F18" s="15">
        <v>263032</v>
      </c>
      <c r="G18" s="57">
        <v>251343</v>
      </c>
      <c r="H18" s="138">
        <v>273133</v>
      </c>
      <c r="I18" s="138">
        <v>195460</v>
      </c>
      <c r="J18" s="72">
        <f t="shared" si="4"/>
        <v>3.15351492076614</v>
      </c>
      <c r="K18" s="155">
        <f t="shared" si="6"/>
        <v>8.66942783367747</v>
      </c>
      <c r="M18" s="18">
        <f>38925+66644+0+0+40987+3596+98880</f>
        <v>249032</v>
      </c>
      <c r="N18" s="18">
        <f>36358+65269+43759+4490+113161</f>
        <v>263037</v>
      </c>
      <c r="O18" s="18">
        <f>33570+69508+38088+4758+95561</f>
        <v>241485</v>
      </c>
      <c r="P18" s="18">
        <f>34178+66501+34190+5348+100221</f>
        <v>240438</v>
      </c>
      <c r="Q18" s="18">
        <f>38438+68699+2763+134+34533+5439+95907</f>
        <v>245913</v>
      </c>
      <c r="U18" s="18">
        <v>90520</v>
      </c>
      <c r="V18" s="18">
        <v>2818318</v>
      </c>
    </row>
    <row r="19" ht="15" customHeight="1" spans="2:11">
      <c r="B19" s="118" t="s">
        <v>457</v>
      </c>
      <c r="C19" s="46">
        <v>65731</v>
      </c>
      <c r="D19" s="46">
        <v>75218</v>
      </c>
      <c r="E19" s="46">
        <v>83026</v>
      </c>
      <c r="F19" s="15">
        <v>74407</v>
      </c>
      <c r="G19" s="57">
        <v>87365</v>
      </c>
      <c r="H19" s="138">
        <v>88157</v>
      </c>
      <c r="I19" s="138">
        <v>84890</v>
      </c>
      <c r="J19" s="72">
        <f t="shared" si="4"/>
        <v>6.55080927513283</v>
      </c>
      <c r="K19" s="155">
        <f t="shared" si="6"/>
        <v>0.906541521204147</v>
      </c>
    </row>
    <row r="20" ht="15" customHeight="1" spans="2:19">
      <c r="B20" s="119" t="s">
        <v>458</v>
      </c>
      <c r="C20" s="125"/>
      <c r="D20" s="125"/>
      <c r="E20" s="125"/>
      <c r="F20" s="38"/>
      <c r="G20" s="146"/>
      <c r="H20" s="147"/>
      <c r="I20" s="147"/>
      <c r="J20" s="76"/>
      <c r="K20" s="164"/>
      <c r="S20" s="18" t="s">
        <v>459</v>
      </c>
    </row>
    <row r="21" ht="11.25" customHeight="1" spans="2:19">
      <c r="B21" s="121"/>
      <c r="C21" s="126"/>
      <c r="D21" s="126"/>
      <c r="E21" s="126"/>
      <c r="F21" s="141"/>
      <c r="G21" s="148"/>
      <c r="H21" s="149"/>
      <c r="I21" s="149"/>
      <c r="J21" s="160"/>
      <c r="K21" s="161"/>
      <c r="S21" s="18" t="s">
        <v>460</v>
      </c>
    </row>
    <row r="22" ht="15" customHeight="1" spans="2:19">
      <c r="B22" s="127" t="s">
        <v>461</v>
      </c>
      <c r="C22" s="128">
        <v>182375</v>
      </c>
      <c r="D22" s="128">
        <v>196757</v>
      </c>
      <c r="E22" s="128">
        <v>288646</v>
      </c>
      <c r="F22" s="150">
        <v>276620</v>
      </c>
      <c r="G22" s="151">
        <v>282744</v>
      </c>
      <c r="H22" s="152">
        <v>361674</v>
      </c>
      <c r="I22" s="152">
        <v>214830</v>
      </c>
      <c r="J22" s="165">
        <f t="shared" ref="J22" si="7">(D22/C22+E22/D22+F22/E22+G22/F22+H22/G22)/5*100-100</f>
        <v>16.1101897028593</v>
      </c>
      <c r="K22" s="166">
        <f t="shared" ref="K22" si="8">(H22/G22)*100-100</f>
        <v>27.9157117392411</v>
      </c>
      <c r="R22" s="87"/>
      <c r="S22" s="18" t="s">
        <v>462</v>
      </c>
    </row>
    <row r="23" spans="2:19">
      <c r="B23" s="39" t="s">
        <v>463</v>
      </c>
      <c r="C23" s="40"/>
      <c r="D23" s="40"/>
      <c r="E23" s="40"/>
      <c r="F23" s="40"/>
      <c r="G23" s="53"/>
      <c r="H23" s="53"/>
      <c r="I23" s="53"/>
      <c r="J23" s="40"/>
      <c r="K23" s="40"/>
      <c r="R23" s="87"/>
      <c r="S23" s="18" t="s">
        <v>464</v>
      </c>
    </row>
    <row r="24" s="17" customFormat="1" spans="2:28">
      <c r="B24" s="39" t="s">
        <v>465</v>
      </c>
      <c r="C24" s="41"/>
      <c r="D24" s="41"/>
      <c r="E24" s="41"/>
      <c r="F24" s="41"/>
      <c r="G24" s="41"/>
      <c r="H24" s="41"/>
      <c r="I24" s="41"/>
      <c r="J24" s="47"/>
      <c r="K24" s="47"/>
      <c r="S24" s="17" t="s">
        <v>466</v>
      </c>
      <c r="AB24" s="104">
        <v>4394970</v>
      </c>
    </row>
    <row r="25" spans="2:11">
      <c r="B25" s="129"/>
      <c r="C25" s="40"/>
      <c r="D25" s="40"/>
      <c r="E25" s="40"/>
      <c r="F25" s="40"/>
      <c r="G25" s="40"/>
      <c r="H25" s="40"/>
      <c r="I25" s="40"/>
      <c r="J25" s="40"/>
      <c r="K25" s="40"/>
    </row>
    <row r="26" spans="2:28">
      <c r="B26" s="43"/>
      <c r="C26" s="130">
        <v>2009</v>
      </c>
      <c r="D26" s="130">
        <v>2010</v>
      </c>
      <c r="E26" s="130">
        <v>2011</v>
      </c>
      <c r="F26" s="130">
        <v>2012</v>
      </c>
      <c r="G26" s="130">
        <v>2013</v>
      </c>
      <c r="H26" s="130">
        <v>2014</v>
      </c>
      <c r="I26" s="130"/>
      <c r="J26" s="40"/>
      <c r="K26" s="40"/>
      <c r="S26" s="91" t="s">
        <v>467</v>
      </c>
      <c r="T26" s="92">
        <v>8750</v>
      </c>
      <c r="V26" s="95">
        <v>6095</v>
      </c>
      <c r="AA26" s="105" t="s">
        <v>467</v>
      </c>
      <c r="AB26" s="106">
        <v>8810</v>
      </c>
    </row>
    <row r="27" spans="2:28">
      <c r="B27" s="45" t="s">
        <v>251</v>
      </c>
      <c r="C27" s="46">
        <v>163965</v>
      </c>
      <c r="D27" s="46">
        <v>166208</v>
      </c>
      <c r="E27" s="46">
        <v>241364</v>
      </c>
      <c r="F27" s="15">
        <v>275778</v>
      </c>
      <c r="G27" s="57">
        <v>305435</v>
      </c>
      <c r="H27" s="138">
        <v>313873</v>
      </c>
      <c r="I27" s="167"/>
      <c r="S27" s="91" t="s">
        <v>468</v>
      </c>
      <c r="T27" s="92">
        <v>86213</v>
      </c>
      <c r="V27" s="95">
        <v>78142</v>
      </c>
      <c r="AA27" s="105" t="s">
        <v>469</v>
      </c>
      <c r="AB27" s="106">
        <v>167880</v>
      </c>
    </row>
    <row r="28" spans="2:28">
      <c r="B28" s="45" t="s">
        <v>252</v>
      </c>
      <c r="C28" s="46">
        <v>355624</v>
      </c>
      <c r="D28" s="46">
        <v>348897</v>
      </c>
      <c r="E28" s="46">
        <v>372211</v>
      </c>
      <c r="F28" s="15">
        <v>429024</v>
      </c>
      <c r="G28" s="57">
        <v>481014</v>
      </c>
      <c r="H28" s="138">
        <v>496682</v>
      </c>
      <c r="I28" s="167"/>
      <c r="S28" s="91" t="s">
        <v>470</v>
      </c>
      <c r="T28" s="92">
        <v>1063</v>
      </c>
      <c r="V28" s="95">
        <v>1382</v>
      </c>
      <c r="AA28" s="105" t="s">
        <v>468</v>
      </c>
      <c r="AB28" s="106">
        <v>59470</v>
      </c>
    </row>
    <row r="29" spans="2:28">
      <c r="B29" s="45" t="s">
        <v>253</v>
      </c>
      <c r="C29" s="46">
        <v>423847</v>
      </c>
      <c r="D29" s="46">
        <v>390595</v>
      </c>
      <c r="E29" s="46">
        <v>415331</v>
      </c>
      <c r="F29" s="15">
        <v>432138</v>
      </c>
      <c r="G29" s="57">
        <v>451048</v>
      </c>
      <c r="H29" s="138">
        <v>515571</v>
      </c>
      <c r="I29" s="167"/>
      <c r="S29" s="91" t="s">
        <v>471</v>
      </c>
      <c r="T29" s="92">
        <v>217847</v>
      </c>
      <c r="U29" s="93">
        <f>SUM(T26:T29)</f>
        <v>313873</v>
      </c>
      <c r="V29" s="95">
        <v>219816</v>
      </c>
      <c r="W29" s="93">
        <f>SUM(V26:V29)</f>
        <v>305435</v>
      </c>
      <c r="AA29" s="105" t="s">
        <v>470</v>
      </c>
      <c r="AB29" s="106">
        <v>1100</v>
      </c>
    </row>
    <row r="30" spans="2:28">
      <c r="B30" s="45" t="s">
        <v>254</v>
      </c>
      <c r="C30" s="46">
        <v>236870</v>
      </c>
      <c r="D30" s="46">
        <v>227326</v>
      </c>
      <c r="E30" s="46">
        <v>260618</v>
      </c>
      <c r="F30" s="15">
        <v>263032</v>
      </c>
      <c r="G30" s="57">
        <v>251343</v>
      </c>
      <c r="H30" s="138">
        <v>273133</v>
      </c>
      <c r="I30" s="167"/>
      <c r="S30" s="91" t="s">
        <v>459</v>
      </c>
      <c r="T30" s="92">
        <v>55589</v>
      </c>
      <c r="V30" s="95">
        <v>70842</v>
      </c>
      <c r="AB30" s="107">
        <f>SUM(AB26:AB29)</f>
        <v>237260</v>
      </c>
    </row>
    <row r="31" spans="2:28">
      <c r="B31" s="17"/>
      <c r="S31" s="91" t="s">
        <v>460</v>
      </c>
      <c r="T31" s="92">
        <v>208522</v>
      </c>
      <c r="V31" s="95">
        <v>153193</v>
      </c>
      <c r="AA31" s="105" t="s">
        <v>459</v>
      </c>
      <c r="AB31" s="106">
        <v>51580</v>
      </c>
    </row>
    <row r="32" spans="2:28">
      <c r="B32" s="17"/>
      <c r="S32" s="91" t="s">
        <v>462</v>
      </c>
      <c r="T32" s="92">
        <v>204491</v>
      </c>
      <c r="V32" s="95">
        <v>192943</v>
      </c>
      <c r="AA32" s="105" t="s">
        <v>460</v>
      </c>
      <c r="AB32" s="106">
        <v>127950</v>
      </c>
    </row>
    <row r="33" spans="19:28">
      <c r="S33" s="91" t="s">
        <v>464</v>
      </c>
      <c r="T33" s="92">
        <v>1964</v>
      </c>
      <c r="V33" s="95">
        <v>1579</v>
      </c>
      <c r="AA33" s="105" t="s">
        <v>462</v>
      </c>
      <c r="AB33" s="106">
        <v>157160</v>
      </c>
    </row>
    <row r="34" spans="19:28">
      <c r="S34" s="91" t="s">
        <v>466</v>
      </c>
      <c r="T34" s="92">
        <v>45005</v>
      </c>
      <c r="U34" s="93">
        <f>SUM(T30:T34)</f>
        <v>515571</v>
      </c>
      <c r="V34" s="95">
        <v>32491</v>
      </c>
      <c r="W34" s="93">
        <f>SUM(V30:V34)</f>
        <v>451048</v>
      </c>
      <c r="AA34" s="105" t="s">
        <v>464</v>
      </c>
      <c r="AB34" s="106">
        <v>1130</v>
      </c>
    </row>
    <row r="35" spans="19:28">
      <c r="S35" s="91" t="s">
        <v>472</v>
      </c>
      <c r="T35" s="92">
        <v>496682</v>
      </c>
      <c r="V35" s="95">
        <v>481014</v>
      </c>
      <c r="AA35" s="105" t="s">
        <v>466</v>
      </c>
      <c r="AB35" s="106">
        <v>17910</v>
      </c>
    </row>
    <row r="36" spans="25:28">
      <c r="Y36" s="18">
        <v>2014</v>
      </c>
      <c r="AB36" s="107">
        <f>SUM(AB31:AB35)</f>
        <v>355730</v>
      </c>
    </row>
    <row r="37" spans="21:28">
      <c r="U37" s="18">
        <v>5707013</v>
      </c>
      <c r="W37" s="99">
        <f>SUM(W29,W34,V35)</f>
        <v>1237497</v>
      </c>
      <c r="Y37" s="102">
        <v>5314690</v>
      </c>
      <c r="Z37" s="99">
        <f>SUM(U29,U34,T35)</f>
        <v>1326126</v>
      </c>
      <c r="AA37" s="105" t="s">
        <v>472</v>
      </c>
      <c r="AB37" s="106">
        <v>367760</v>
      </c>
    </row>
    <row r="38" spans="21:26">
      <c r="U38" s="18">
        <v>5085561</v>
      </c>
      <c r="W38" s="99">
        <f>U38-W37</f>
        <v>3848064</v>
      </c>
      <c r="X38" s="18" t="s">
        <v>473</v>
      </c>
      <c r="Z38" s="99">
        <f>Y37-Z37</f>
        <v>3988564</v>
      </c>
    </row>
    <row r="39" spans="21:28">
      <c r="U39" s="18">
        <f>U37-U38</f>
        <v>621452</v>
      </c>
      <c r="AA39" s="105"/>
      <c r="AB39" s="106">
        <f>SUM(AB30,AB36,AB37)</f>
        <v>960750</v>
      </c>
    </row>
    <row r="40" spans="19:30">
      <c r="S40" s="94" t="s">
        <v>474</v>
      </c>
      <c r="T40" s="95">
        <v>40038</v>
      </c>
      <c r="U40" s="92">
        <v>40169</v>
      </c>
      <c r="AA40" s="18" t="s">
        <v>475</v>
      </c>
      <c r="AB40" s="18">
        <v>3899790</v>
      </c>
      <c r="AC40" s="18" t="s">
        <v>474</v>
      </c>
      <c r="AD40" s="18">
        <v>28140</v>
      </c>
    </row>
    <row r="41" spans="19:30">
      <c r="S41" s="94" t="s">
        <v>476</v>
      </c>
      <c r="T41" s="95">
        <v>78247</v>
      </c>
      <c r="U41" s="92">
        <v>89606</v>
      </c>
      <c r="AB41" s="108">
        <f>AB40-AB39</f>
        <v>2939040</v>
      </c>
      <c r="AC41" s="18" t="s">
        <v>476</v>
      </c>
      <c r="AD41" s="18">
        <v>65270</v>
      </c>
    </row>
    <row r="42" spans="2:30">
      <c r="B42" s="49" t="s">
        <v>250</v>
      </c>
      <c r="S42" s="94" t="s">
        <v>477</v>
      </c>
      <c r="T42" s="95">
        <v>21491</v>
      </c>
      <c r="U42" s="92">
        <v>21298</v>
      </c>
      <c r="AC42" s="18" t="s">
        <v>477</v>
      </c>
      <c r="AD42" s="18">
        <v>17650</v>
      </c>
    </row>
    <row r="43" spans="19:30">
      <c r="S43" s="94" t="s">
        <v>478</v>
      </c>
      <c r="T43" s="95">
        <v>3926</v>
      </c>
      <c r="U43" s="92">
        <v>2577</v>
      </c>
      <c r="AC43" s="18" t="s">
        <v>478</v>
      </c>
      <c r="AD43" s="18">
        <v>2890</v>
      </c>
    </row>
    <row r="44" spans="19:30">
      <c r="S44" s="94" t="s">
        <v>479</v>
      </c>
      <c r="T44" s="95">
        <v>30763</v>
      </c>
      <c r="U44" s="92">
        <v>34784</v>
      </c>
      <c r="AC44" s="18" t="s">
        <v>479</v>
      </c>
      <c r="AD44" s="18">
        <v>22600</v>
      </c>
    </row>
    <row r="45" spans="19:30">
      <c r="S45" s="94" t="s">
        <v>480</v>
      </c>
      <c r="T45" s="95">
        <v>16482</v>
      </c>
      <c r="U45" s="92">
        <v>10086</v>
      </c>
      <c r="AC45" s="18" t="s">
        <v>480</v>
      </c>
      <c r="AD45" s="18">
        <v>12510</v>
      </c>
    </row>
    <row r="46" spans="19:30">
      <c r="S46" s="94" t="s">
        <v>481</v>
      </c>
      <c r="T46" s="95">
        <v>60396</v>
      </c>
      <c r="U46" s="92">
        <v>74613</v>
      </c>
      <c r="AC46" s="18" t="s">
        <v>481</v>
      </c>
      <c r="AD46" s="18">
        <v>46400</v>
      </c>
    </row>
    <row r="47" spans="19:30">
      <c r="S47" s="94" t="s">
        <v>482</v>
      </c>
      <c r="T47" s="95">
        <v>33227</v>
      </c>
      <c r="U47" s="92">
        <v>34213</v>
      </c>
      <c r="AC47" s="18" t="s">
        <v>482</v>
      </c>
      <c r="AD47" s="18">
        <v>26230</v>
      </c>
    </row>
    <row r="48" spans="19:30">
      <c r="S48" s="94" t="s">
        <v>483</v>
      </c>
      <c r="T48" s="95">
        <v>52369</v>
      </c>
      <c r="U48" s="92">
        <v>52488</v>
      </c>
      <c r="AC48" s="18" t="s">
        <v>483</v>
      </c>
      <c r="AD48" s="18">
        <v>39860</v>
      </c>
    </row>
    <row r="49" spans="19:30">
      <c r="S49" s="96" t="s">
        <v>484</v>
      </c>
      <c r="T49" s="97">
        <v>1769</v>
      </c>
      <c r="U49" s="98">
        <v>1456</v>
      </c>
      <c r="W49" s="103">
        <v>6037654</v>
      </c>
      <c r="AC49" s="18" t="s">
        <v>484</v>
      </c>
      <c r="AD49" s="18">
        <v>18800</v>
      </c>
    </row>
    <row r="51" spans="19:31">
      <c r="S51" s="18" t="s">
        <v>485</v>
      </c>
      <c r="T51" s="99">
        <f>SUM(T40:T46)</f>
        <v>251343</v>
      </c>
      <c r="U51" s="99">
        <f>SUM(U40:U46)</f>
        <v>273133</v>
      </c>
      <c r="W51" s="75">
        <f>W49-H11-H17</f>
        <v>361674</v>
      </c>
      <c r="X51" s="75">
        <f>U37-G11-G17</f>
        <v>282744</v>
      </c>
      <c r="AC51" s="18" t="s">
        <v>485</v>
      </c>
      <c r="AD51" s="99">
        <f>SUM(AD40:AD46)</f>
        <v>195460</v>
      </c>
      <c r="AE51" s="99"/>
    </row>
    <row r="52" spans="19:31">
      <c r="S52" s="18" t="s">
        <v>486</v>
      </c>
      <c r="T52" s="99">
        <f>SUM(T47:T49)</f>
        <v>87365</v>
      </c>
      <c r="U52" s="99">
        <f>SUM(U47:U49)</f>
        <v>88157</v>
      </c>
      <c r="AC52" s="18" t="s">
        <v>486</v>
      </c>
      <c r="AD52" s="99">
        <f>SUM(AD47:AD49)</f>
        <v>84890</v>
      </c>
      <c r="AE52" s="99"/>
    </row>
    <row r="54" spans="30:30">
      <c r="AD54" s="75">
        <f>AB24-I11-I17</f>
        <v>214830</v>
      </c>
    </row>
  </sheetData>
  <sortState ref="AA25:AB39">
    <sortCondition ref="AA25:AA39"/>
  </sortState>
  <mergeCells count="5">
    <mergeCell ref="B2:K2"/>
    <mergeCell ref="J7:K7"/>
    <mergeCell ref="J8:K8"/>
    <mergeCell ref="B7:B9"/>
    <mergeCell ref="C7:I8"/>
  </mergeCells>
  <pageMargins left="0.708333333333333" right="0.708333333333333" top="0.393055555555556" bottom="0.747916666666667" header="0.314583333333333" footer="0.314583333333333"/>
  <pageSetup paperSize="13" scale="55" orientation="portrait" horizontalDpi="300" verticalDpi="300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D54"/>
  <sheetViews>
    <sheetView tabSelected="1" workbookViewId="0">
      <selection activeCell="B10" sqref="B10"/>
    </sheetView>
  </sheetViews>
  <sheetFormatPr defaultColWidth="9" defaultRowHeight="13.5"/>
  <cols>
    <col min="1" max="1" width="1.28571428571429" style="18" customWidth="1"/>
    <col min="2" max="2" width="38.7142857142857" style="18" customWidth="1"/>
    <col min="3" max="5" width="11.4285714285714" style="18" customWidth="1"/>
    <col min="6" max="8" width="11.2857142857143" style="18" customWidth="1"/>
    <col min="9" max="9" width="10.1428571428571" style="18" customWidth="1"/>
    <col min="10" max="10" width="9.85714285714286" style="18" customWidth="1"/>
    <col min="11" max="11" width="10.2857142857143" style="18" customWidth="1"/>
    <col min="12" max="16" width="9" style="18" hidden="1" customWidth="1"/>
    <col min="17" max="17" width="10.2857142857143" style="18" hidden="1" customWidth="1"/>
    <col min="18" max="18" width="17.4285714285714" style="18" hidden="1" customWidth="1"/>
    <col min="19" max="19" width="9" style="18" hidden="1" customWidth="1"/>
    <col min="20" max="20" width="40.5714285714286" style="18" hidden="1" customWidth="1"/>
    <col min="21" max="25" width="9" style="18" hidden="1" customWidth="1"/>
    <col min="26" max="26" width="21.7142857142857" style="18" hidden="1" customWidth="1"/>
    <col min="27" max="27" width="9" style="18" hidden="1" customWidth="1"/>
    <col min="28" max="28" width="27" style="18" hidden="1" customWidth="1"/>
    <col min="29" max="29" width="9" style="18" hidden="1" customWidth="1"/>
    <col min="30" max="16384" width="9.14285714285714" style="18"/>
  </cols>
  <sheetData>
    <row r="2" ht="16.5" spans="2:10">
      <c r="B2" s="19" t="s">
        <v>487</v>
      </c>
      <c r="C2" s="19"/>
      <c r="D2" s="19"/>
      <c r="E2" s="19"/>
      <c r="F2" s="19"/>
      <c r="G2" s="19"/>
      <c r="H2" s="19"/>
      <c r="I2" s="19"/>
      <c r="J2" s="19"/>
    </row>
    <row r="3" ht="16.5" spans="2:10">
      <c r="B3" s="20" t="s">
        <v>488</v>
      </c>
      <c r="C3" s="21"/>
      <c r="D3" s="21"/>
      <c r="E3" s="21"/>
      <c r="F3" s="21"/>
      <c r="G3" s="21"/>
      <c r="H3" s="21"/>
      <c r="I3" s="21"/>
      <c r="J3" s="21"/>
    </row>
    <row r="4" spans="2:10">
      <c r="B4" s="22"/>
      <c r="C4" s="23"/>
      <c r="D4" s="23"/>
      <c r="E4" s="23"/>
      <c r="F4" s="23"/>
      <c r="G4" s="23"/>
      <c r="H4" s="23"/>
      <c r="I4" s="23"/>
      <c r="J4" s="23"/>
    </row>
    <row r="5" spans="2:10">
      <c r="B5" s="24"/>
      <c r="C5" s="24"/>
      <c r="D5" s="24"/>
      <c r="I5" s="40"/>
      <c r="J5" s="60" t="s">
        <v>196</v>
      </c>
    </row>
    <row r="6" spans="2:10">
      <c r="B6" s="24"/>
      <c r="C6" s="24"/>
      <c r="D6" s="24"/>
      <c r="I6" s="40"/>
      <c r="J6" s="61" t="s">
        <v>197</v>
      </c>
    </row>
    <row r="7" ht="12.75" customHeight="1" spans="2:10">
      <c r="B7" s="25" t="s">
        <v>443</v>
      </c>
      <c r="C7" s="26" t="s">
        <v>114</v>
      </c>
      <c r="D7" s="27"/>
      <c r="E7" s="27"/>
      <c r="F7" s="27"/>
      <c r="G7" s="27"/>
      <c r="H7" s="50"/>
      <c r="I7" s="62" t="s">
        <v>84</v>
      </c>
      <c r="J7" s="63"/>
    </row>
    <row r="8" ht="12.75" customHeight="1" spans="2:10">
      <c r="B8" s="28"/>
      <c r="C8" s="29"/>
      <c r="D8" s="30"/>
      <c r="E8" s="30"/>
      <c r="F8" s="30"/>
      <c r="G8" s="30"/>
      <c r="H8" s="51"/>
      <c r="I8" s="64" t="s">
        <v>59</v>
      </c>
      <c r="J8" s="65"/>
    </row>
    <row r="9" ht="18" customHeight="1" spans="2:16">
      <c r="B9" s="31"/>
      <c r="C9" s="32">
        <v>2011</v>
      </c>
      <c r="D9" s="33">
        <v>2012</v>
      </c>
      <c r="E9" s="52">
        <v>2013</v>
      </c>
      <c r="F9" s="52">
        <v>2014</v>
      </c>
      <c r="G9" s="52">
        <v>2015</v>
      </c>
      <c r="H9" s="52" t="s">
        <v>489</v>
      </c>
      <c r="I9" s="66" t="s">
        <v>490</v>
      </c>
      <c r="J9" s="67" t="s">
        <v>491</v>
      </c>
      <c r="L9" s="18">
        <v>2000</v>
      </c>
      <c r="M9" s="18">
        <v>2001</v>
      </c>
      <c r="N9" s="18">
        <v>2002</v>
      </c>
      <c r="O9" s="18">
        <v>2003</v>
      </c>
      <c r="P9" s="18">
        <v>2004</v>
      </c>
    </row>
    <row r="10" ht="27" customHeight="1" spans="2:26">
      <c r="B10" s="8" t="s">
        <v>238</v>
      </c>
      <c r="C10" s="34">
        <f>SUM(C11:C16)</f>
        <v>5345729</v>
      </c>
      <c r="D10" s="34">
        <f t="shared" ref="D10:G10" si="0">SUM(D11:D16)</f>
        <v>5435633.191</v>
      </c>
      <c r="E10" s="34">
        <f t="shared" si="0"/>
        <v>5707013</v>
      </c>
      <c r="F10" s="34">
        <f t="shared" si="0"/>
        <v>6037654</v>
      </c>
      <c r="G10" s="34">
        <f t="shared" si="0"/>
        <v>6204668.081407</v>
      </c>
      <c r="H10" s="34">
        <v>6351480</v>
      </c>
      <c r="I10" s="68">
        <f>(D10/C10+E10/D10+F10/E10+G10/F10)/4*100-100</f>
        <v>3.80855031319629</v>
      </c>
      <c r="J10" s="69">
        <f>(G10/F10)*100-100</f>
        <v>2.76620822271363</v>
      </c>
      <c r="R10" s="78" t="s">
        <v>264</v>
      </c>
      <c r="S10" s="79" t="s">
        <v>45</v>
      </c>
      <c r="T10" s="80" t="s">
        <v>265</v>
      </c>
      <c r="U10" s="100">
        <v>236870</v>
      </c>
      <c r="V10" s="100">
        <v>227326</v>
      </c>
      <c r="W10" s="100">
        <v>260618</v>
      </c>
      <c r="X10" s="100">
        <v>263032</v>
      </c>
      <c r="Y10" s="100">
        <v>251343</v>
      </c>
      <c r="Z10" s="100">
        <v>273133</v>
      </c>
    </row>
    <row r="11" ht="22.5" customHeight="1" spans="2:26">
      <c r="B11" s="10" t="s">
        <v>492</v>
      </c>
      <c r="C11" s="11">
        <v>241364</v>
      </c>
      <c r="D11" s="12">
        <v>275778.791</v>
      </c>
      <c r="E11" s="11">
        <v>305435</v>
      </c>
      <c r="F11" s="11">
        <v>313873</v>
      </c>
      <c r="G11" s="11">
        <v>255452.035</v>
      </c>
      <c r="H11" s="11">
        <v>250900</v>
      </c>
      <c r="I11" s="70">
        <f t="shared" ref="I11:I14" si="1">(D11/C11+E11/D11+F11/E11+G11/F11)/4*100-100</f>
        <v>2.29044224598714</v>
      </c>
      <c r="J11" s="71">
        <f t="shared" ref="J11:J16" si="2">(G11/F11)*100-100</f>
        <v>-18.6129310262431</v>
      </c>
      <c r="R11" s="81" t="s">
        <v>448</v>
      </c>
      <c r="S11" s="82" t="s">
        <v>45</v>
      </c>
      <c r="T11" s="83" t="s">
        <v>269</v>
      </c>
      <c r="U11" s="100">
        <v>355624</v>
      </c>
      <c r="V11" s="100">
        <v>348897</v>
      </c>
      <c r="W11" s="100">
        <v>372211</v>
      </c>
      <c r="X11" s="100">
        <v>429024</v>
      </c>
      <c r="Y11" s="100">
        <v>481014</v>
      </c>
      <c r="Z11" s="100">
        <v>496682</v>
      </c>
    </row>
    <row r="12" ht="22.5" customHeight="1" spans="2:26">
      <c r="B12" s="13" t="s">
        <v>493</v>
      </c>
      <c r="C12" s="14">
        <v>372211</v>
      </c>
      <c r="D12" s="15">
        <v>429024</v>
      </c>
      <c r="E12" s="14">
        <v>481014</v>
      </c>
      <c r="F12" s="14">
        <v>496682</v>
      </c>
      <c r="G12" s="14">
        <v>415059.9936</v>
      </c>
      <c r="H12" s="14">
        <v>400850</v>
      </c>
      <c r="I12" s="72">
        <f t="shared" si="1"/>
        <v>3.55142234179935</v>
      </c>
      <c r="J12" s="73">
        <f t="shared" si="2"/>
        <v>-16.4334536786113</v>
      </c>
      <c r="L12" s="74"/>
      <c r="R12" s="81" t="s">
        <v>450</v>
      </c>
      <c r="S12" s="82" t="s">
        <v>45</v>
      </c>
      <c r="T12" s="83" t="s">
        <v>271</v>
      </c>
      <c r="U12" s="100">
        <v>423847</v>
      </c>
      <c r="V12" s="100">
        <v>390595</v>
      </c>
      <c r="W12" s="100">
        <v>415331</v>
      </c>
      <c r="X12" s="100">
        <v>432138</v>
      </c>
      <c r="Y12" s="100">
        <v>451048</v>
      </c>
      <c r="Z12" s="100">
        <v>515571</v>
      </c>
    </row>
    <row r="13" ht="22.5" customHeight="1" spans="2:26">
      <c r="B13" s="13" t="s">
        <v>494</v>
      </c>
      <c r="C13" s="14">
        <v>415331</v>
      </c>
      <c r="D13" s="15">
        <v>432138</v>
      </c>
      <c r="E13" s="14">
        <v>451048</v>
      </c>
      <c r="F13" s="14">
        <v>515571</v>
      </c>
      <c r="G13" s="14">
        <v>524386.674222</v>
      </c>
      <c r="H13" s="14">
        <v>539320</v>
      </c>
      <c r="I13" s="72">
        <f t="shared" si="1"/>
        <v>6.10939596873339</v>
      </c>
      <c r="J13" s="73">
        <f t="shared" si="2"/>
        <v>1.70988558743605</v>
      </c>
      <c r="L13" s="74"/>
      <c r="R13" s="84" t="s">
        <v>452</v>
      </c>
      <c r="S13" s="85" t="s">
        <v>45</v>
      </c>
      <c r="T13" s="86" t="s">
        <v>453</v>
      </c>
      <c r="U13" s="100">
        <v>3383823</v>
      </c>
      <c r="V13" s="100">
        <v>3634445</v>
      </c>
      <c r="W13" s="100">
        <v>3684533</v>
      </c>
      <c r="X13" s="100">
        <v>3684633.4</v>
      </c>
      <c r="Y13" s="100">
        <v>3848064</v>
      </c>
      <c r="Z13" s="100">
        <v>3988564</v>
      </c>
    </row>
    <row r="14" ht="27" customHeight="1" spans="2:26">
      <c r="B14" s="35" t="s">
        <v>495</v>
      </c>
      <c r="C14" s="14">
        <v>3684533</v>
      </c>
      <c r="D14" s="15">
        <v>3684633.4</v>
      </c>
      <c r="E14" s="14">
        <v>3848064</v>
      </c>
      <c r="F14" s="14">
        <v>3988564</v>
      </c>
      <c r="G14" s="14">
        <v>4121271.754855</v>
      </c>
      <c r="H14" s="14">
        <v>4266640</v>
      </c>
      <c r="I14" s="72">
        <f t="shared" si="1"/>
        <v>2.85414556482955</v>
      </c>
      <c r="J14" s="73">
        <f t="shared" si="2"/>
        <v>3.32720635434205</v>
      </c>
      <c r="K14" s="75"/>
      <c r="L14" s="74"/>
      <c r="Q14" s="87"/>
      <c r="R14" s="88" t="s">
        <v>274</v>
      </c>
      <c r="S14" s="89" t="s">
        <v>45</v>
      </c>
      <c r="T14" s="90" t="s">
        <v>275</v>
      </c>
      <c r="U14" s="101">
        <v>248106</v>
      </c>
      <c r="V14" s="101">
        <v>271975</v>
      </c>
      <c r="W14" s="101">
        <v>371672</v>
      </c>
      <c r="X14" s="101">
        <v>351027</v>
      </c>
      <c r="Y14" s="101">
        <v>370109</v>
      </c>
      <c r="Z14" s="101">
        <v>449831</v>
      </c>
    </row>
    <row r="15" ht="22.5" customHeight="1" spans="2:21">
      <c r="B15" s="13" t="s">
        <v>496</v>
      </c>
      <c r="C15" s="14">
        <v>260618</v>
      </c>
      <c r="D15" s="15">
        <v>263032</v>
      </c>
      <c r="E15" s="14">
        <v>251343</v>
      </c>
      <c r="F15" s="14">
        <v>273133</v>
      </c>
      <c r="G15" s="14">
        <v>278624.60937</v>
      </c>
      <c r="H15" s="14">
        <v>280230</v>
      </c>
      <c r="I15" s="72">
        <f t="shared" ref="I15:I16" si="3">(D15/C15+E15/D15+F15/E15+G15/F15)/4*100-100</f>
        <v>1.79058518527297</v>
      </c>
      <c r="J15" s="73">
        <f t="shared" si="2"/>
        <v>2.01059900121918</v>
      </c>
      <c r="L15" s="18">
        <f>38925+66644+0+0+40987+3596+98880</f>
        <v>249032</v>
      </c>
      <c r="M15" s="18">
        <f>36358+65269+43759+4490+113161</f>
        <v>263037</v>
      </c>
      <c r="N15" s="18">
        <f>33570+69508+38088+4758+95561</f>
        <v>241485</v>
      </c>
      <c r="O15" s="18">
        <f>34178+66501+34190+5348+100221</f>
        <v>240438</v>
      </c>
      <c r="P15" s="18">
        <f>38438+68699+2763+134+34533+5439+95907</f>
        <v>245913</v>
      </c>
      <c r="T15" s="18">
        <v>90520</v>
      </c>
      <c r="U15" s="18">
        <v>2818318</v>
      </c>
    </row>
    <row r="16" ht="22.5" customHeight="1" spans="2:18">
      <c r="B16" s="36" t="s">
        <v>497</v>
      </c>
      <c r="C16" s="37">
        <v>371672</v>
      </c>
      <c r="D16" s="38">
        <v>351027</v>
      </c>
      <c r="E16" s="37">
        <v>370109</v>
      </c>
      <c r="F16" s="37">
        <v>449831</v>
      </c>
      <c r="G16" s="37">
        <v>609873.014359999</v>
      </c>
      <c r="H16" s="37">
        <f>H10-SUM(H11:H15)</f>
        <v>613540</v>
      </c>
      <c r="I16" s="76">
        <f t="shared" si="3"/>
        <v>14.249953708648</v>
      </c>
      <c r="J16" s="77">
        <f t="shared" si="2"/>
        <v>35.5782536908304</v>
      </c>
      <c r="Q16" s="87"/>
      <c r="R16" s="18" t="s">
        <v>462</v>
      </c>
    </row>
    <row r="17" spans="2:18">
      <c r="B17" s="39" t="s">
        <v>463</v>
      </c>
      <c r="C17" s="40"/>
      <c r="D17" s="40"/>
      <c r="E17" s="53"/>
      <c r="F17" s="53"/>
      <c r="G17" s="53"/>
      <c r="H17" s="53"/>
      <c r="I17" s="40"/>
      <c r="J17" s="40"/>
      <c r="Q17" s="87"/>
      <c r="R17" s="18" t="s">
        <v>464</v>
      </c>
    </row>
    <row r="18" s="17" customFormat="1" spans="2:27">
      <c r="B18" s="1275" t="s">
        <v>498</v>
      </c>
      <c r="D18" s="41"/>
      <c r="E18" s="41"/>
      <c r="F18" s="41"/>
      <c r="G18" s="41"/>
      <c r="H18" s="54"/>
      <c r="I18" s="47"/>
      <c r="J18" s="47"/>
      <c r="R18" s="17" t="s">
        <v>466</v>
      </c>
      <c r="AA18" s="104">
        <v>4394970</v>
      </c>
    </row>
    <row r="19" spans="2:10">
      <c r="B19" s="39" t="s">
        <v>499</v>
      </c>
      <c r="C19" s="40"/>
      <c r="D19" s="40"/>
      <c r="E19" s="40"/>
      <c r="F19" s="40"/>
      <c r="G19" s="40"/>
      <c r="H19" s="40"/>
      <c r="I19" s="40"/>
      <c r="J19" s="40"/>
    </row>
    <row r="20" spans="2:10">
      <c r="B20" s="39"/>
      <c r="C20" s="40"/>
      <c r="D20" s="40"/>
      <c r="E20" s="40"/>
      <c r="F20" s="40"/>
      <c r="G20" s="40"/>
      <c r="H20" s="40"/>
      <c r="I20" s="40"/>
      <c r="J20" s="40"/>
    </row>
    <row r="21" ht="16.5" spans="2:10">
      <c r="B21" s="19" t="s">
        <v>500</v>
      </c>
      <c r="C21" s="19"/>
      <c r="D21" s="19"/>
      <c r="E21" s="19"/>
      <c r="F21" s="19"/>
      <c r="G21" s="19"/>
      <c r="H21" s="19"/>
      <c r="I21" s="19"/>
      <c r="J21" s="19"/>
    </row>
    <row r="22" ht="16.5" spans="2:10">
      <c r="B22" s="20" t="s">
        <v>501</v>
      </c>
      <c r="C22" s="21"/>
      <c r="D22" s="21"/>
      <c r="E22" s="21"/>
      <c r="F22" s="21"/>
      <c r="G22" s="21"/>
      <c r="H22" s="21"/>
      <c r="I22" s="21"/>
      <c r="J22" s="21"/>
    </row>
    <row r="23" spans="2:10">
      <c r="B23" s="39"/>
      <c r="C23" s="40"/>
      <c r="D23" s="40"/>
      <c r="E23" s="40"/>
      <c r="F23" s="40"/>
      <c r="G23" s="40"/>
      <c r="H23" s="40"/>
      <c r="I23" s="40"/>
      <c r="J23" s="40"/>
    </row>
    <row r="24" spans="2:10">
      <c r="B24" s="39"/>
      <c r="C24" s="42"/>
      <c r="D24" s="42"/>
      <c r="E24" s="42"/>
      <c r="F24" s="42"/>
      <c r="G24" s="42"/>
      <c r="H24" s="42"/>
      <c r="I24" s="42"/>
      <c r="J24" s="40"/>
    </row>
    <row r="25" spans="2:10">
      <c r="B25" s="39"/>
      <c r="C25" s="42"/>
      <c r="D25" s="42"/>
      <c r="E25" s="42"/>
      <c r="F25" s="55"/>
      <c r="G25" s="55"/>
      <c r="H25" s="55"/>
      <c r="I25" s="42"/>
      <c r="J25" s="40"/>
    </row>
    <row r="26" spans="2:27">
      <c r="B26" s="43"/>
      <c r="C26" s="44">
        <v>2011</v>
      </c>
      <c r="D26" s="44">
        <v>2012</v>
      </c>
      <c r="E26" s="44">
        <v>2013</v>
      </c>
      <c r="F26" s="56">
        <v>2014</v>
      </c>
      <c r="G26" s="56"/>
      <c r="H26" s="56"/>
      <c r="I26" s="42"/>
      <c r="J26" s="40"/>
      <c r="R26" s="91" t="s">
        <v>467</v>
      </c>
      <c r="S26" s="92">
        <v>8750</v>
      </c>
      <c r="U26" s="95">
        <v>6095</v>
      </c>
      <c r="Z26" s="105" t="s">
        <v>467</v>
      </c>
      <c r="AA26" s="106">
        <v>8810</v>
      </c>
    </row>
    <row r="27" spans="2:27">
      <c r="B27" s="45" t="s">
        <v>251</v>
      </c>
      <c r="C27" s="46">
        <v>241364</v>
      </c>
      <c r="D27" s="15">
        <v>275778</v>
      </c>
      <c r="E27" s="57">
        <v>305435</v>
      </c>
      <c r="F27" s="58">
        <v>313873</v>
      </c>
      <c r="G27" s="59"/>
      <c r="H27" s="59"/>
      <c r="I27" s="48"/>
      <c r="R27" s="91" t="s">
        <v>468</v>
      </c>
      <c r="S27" s="92">
        <v>86213</v>
      </c>
      <c r="U27" s="95">
        <v>78142</v>
      </c>
      <c r="Z27" s="105" t="s">
        <v>469</v>
      </c>
      <c r="AA27" s="106">
        <v>167880</v>
      </c>
    </row>
    <row r="28" spans="2:27">
      <c r="B28" s="45" t="s">
        <v>252</v>
      </c>
      <c r="C28" s="46">
        <v>372211</v>
      </c>
      <c r="D28" s="15">
        <v>429024</v>
      </c>
      <c r="E28" s="57">
        <v>481014</v>
      </c>
      <c r="F28" s="58">
        <v>496682</v>
      </c>
      <c r="G28" s="59"/>
      <c r="H28" s="59"/>
      <c r="I28" s="48"/>
      <c r="R28" s="91" t="s">
        <v>470</v>
      </c>
      <c r="S28" s="92">
        <v>1063</v>
      </c>
      <c r="U28" s="95">
        <v>1382</v>
      </c>
      <c r="Z28" s="105" t="s">
        <v>468</v>
      </c>
      <c r="AA28" s="106">
        <v>59470</v>
      </c>
    </row>
    <row r="29" spans="2:27">
      <c r="B29" s="45" t="s">
        <v>253</v>
      </c>
      <c r="C29" s="46">
        <v>415331</v>
      </c>
      <c r="D29" s="15">
        <v>432138</v>
      </c>
      <c r="E29" s="57">
        <v>451048</v>
      </c>
      <c r="F29" s="58">
        <v>515571</v>
      </c>
      <c r="G29" s="59"/>
      <c r="H29" s="59"/>
      <c r="I29" s="48"/>
      <c r="R29" s="91" t="s">
        <v>471</v>
      </c>
      <c r="S29" s="92">
        <v>217847</v>
      </c>
      <c r="T29" s="93">
        <f>SUM(S26:S29)</f>
        <v>313873</v>
      </c>
      <c r="U29" s="95">
        <v>219816</v>
      </c>
      <c r="V29" s="93">
        <f>SUM(U26:U29)</f>
        <v>305435</v>
      </c>
      <c r="Z29" s="105" t="s">
        <v>470</v>
      </c>
      <c r="AA29" s="106">
        <v>1100</v>
      </c>
    </row>
    <row r="30" spans="2:27">
      <c r="B30" s="45" t="s">
        <v>254</v>
      </c>
      <c r="C30" s="46">
        <v>260618</v>
      </c>
      <c r="D30" s="15">
        <v>263032</v>
      </c>
      <c r="E30" s="57">
        <v>251343</v>
      </c>
      <c r="F30" s="58">
        <v>273133</v>
      </c>
      <c r="G30" s="59"/>
      <c r="H30" s="59"/>
      <c r="I30" s="48"/>
      <c r="R30" s="91" t="s">
        <v>459</v>
      </c>
      <c r="S30" s="92">
        <v>55589</v>
      </c>
      <c r="U30" s="95">
        <v>70842</v>
      </c>
      <c r="AA30" s="107">
        <f>SUM(AA26:AA29)</f>
        <v>237260</v>
      </c>
    </row>
    <row r="31" spans="2:27">
      <c r="B31" s="47"/>
      <c r="C31" s="48"/>
      <c r="D31" s="48"/>
      <c r="E31" s="48"/>
      <c r="F31" s="55"/>
      <c r="G31" s="55"/>
      <c r="H31" s="55"/>
      <c r="I31" s="48"/>
      <c r="R31" s="91" t="s">
        <v>460</v>
      </c>
      <c r="S31" s="92">
        <v>208522</v>
      </c>
      <c r="U31" s="95">
        <v>153193</v>
      </c>
      <c r="Z31" s="105" t="s">
        <v>459</v>
      </c>
      <c r="AA31" s="106">
        <v>51580</v>
      </c>
    </row>
    <row r="32" spans="2:27">
      <c r="B32" s="47"/>
      <c r="C32" s="48"/>
      <c r="D32" s="48"/>
      <c r="E32" s="48"/>
      <c r="F32" s="48"/>
      <c r="G32" s="48"/>
      <c r="H32" s="48"/>
      <c r="I32" s="48"/>
      <c r="R32" s="91" t="s">
        <v>462</v>
      </c>
      <c r="S32" s="92">
        <v>204491</v>
      </c>
      <c r="U32" s="95">
        <v>192943</v>
      </c>
      <c r="Z32" s="105" t="s">
        <v>460</v>
      </c>
      <c r="AA32" s="106">
        <v>127950</v>
      </c>
    </row>
    <row r="33" spans="2:27">
      <c r="B33" s="48"/>
      <c r="C33" s="48"/>
      <c r="D33" s="48"/>
      <c r="E33" s="48"/>
      <c r="F33" s="48"/>
      <c r="G33" s="48"/>
      <c r="H33" s="48"/>
      <c r="I33" s="48"/>
      <c r="R33" s="91" t="s">
        <v>464</v>
      </c>
      <c r="S33" s="92">
        <v>1964</v>
      </c>
      <c r="U33" s="95">
        <v>1579</v>
      </c>
      <c r="Z33" s="105" t="s">
        <v>462</v>
      </c>
      <c r="AA33" s="106">
        <v>157160</v>
      </c>
    </row>
    <row r="34" spans="18:27">
      <c r="R34" s="91" t="s">
        <v>466</v>
      </c>
      <c r="S34" s="92">
        <v>45005</v>
      </c>
      <c r="T34" s="93">
        <f>SUM(S30:S34)</f>
        <v>515571</v>
      </c>
      <c r="U34" s="95">
        <v>32491</v>
      </c>
      <c r="V34" s="93">
        <f>SUM(U30:U34)</f>
        <v>451048</v>
      </c>
      <c r="Z34" s="105" t="s">
        <v>464</v>
      </c>
      <c r="AA34" s="106">
        <v>1130</v>
      </c>
    </row>
    <row r="35" spans="18:27">
      <c r="R35" s="91" t="s">
        <v>472</v>
      </c>
      <c r="S35" s="92">
        <v>496682</v>
      </c>
      <c r="U35" s="95">
        <v>481014</v>
      </c>
      <c r="Z35" s="105" t="s">
        <v>466</v>
      </c>
      <c r="AA35" s="106">
        <v>17910</v>
      </c>
    </row>
    <row r="36" spans="24:27">
      <c r="X36" s="18">
        <v>2014</v>
      </c>
      <c r="AA36" s="107">
        <f>SUM(AA31:AA35)</f>
        <v>355730</v>
      </c>
    </row>
    <row r="37" spans="20:27">
      <c r="T37" s="18">
        <v>5707013</v>
      </c>
      <c r="V37" s="99">
        <f>SUM(V29,V34,U35)</f>
        <v>1237497</v>
      </c>
      <c r="X37" s="102">
        <v>5314690</v>
      </c>
      <c r="Y37" s="99">
        <f>SUM(T29,T34,S35)</f>
        <v>1326126</v>
      </c>
      <c r="Z37" s="105" t="s">
        <v>472</v>
      </c>
      <c r="AA37" s="106">
        <v>367760</v>
      </c>
    </row>
    <row r="38" spans="20:25">
      <c r="T38" s="18">
        <v>5085561</v>
      </c>
      <c r="V38" s="99">
        <f>T38-V37</f>
        <v>3848064</v>
      </c>
      <c r="W38" s="18" t="s">
        <v>473</v>
      </c>
      <c r="Y38" s="99">
        <f>X37-Y37</f>
        <v>3988564</v>
      </c>
    </row>
    <row r="39" spans="20:27">
      <c r="T39" s="18">
        <f>T37-T38</f>
        <v>621452</v>
      </c>
      <c r="Z39" s="105"/>
      <c r="AA39" s="106">
        <f>SUM(AA30,AA36,AA37)</f>
        <v>960750</v>
      </c>
    </row>
    <row r="40" spans="18:29">
      <c r="R40" s="94" t="s">
        <v>474</v>
      </c>
      <c r="S40" s="95">
        <v>40038</v>
      </c>
      <c r="T40" s="92">
        <v>40169</v>
      </c>
      <c r="Z40" s="18" t="s">
        <v>475</v>
      </c>
      <c r="AA40" s="18">
        <v>3899790</v>
      </c>
      <c r="AB40" s="18" t="s">
        <v>474</v>
      </c>
      <c r="AC40" s="18">
        <v>28140</v>
      </c>
    </row>
    <row r="41" spans="18:29">
      <c r="R41" s="94" t="s">
        <v>476</v>
      </c>
      <c r="S41" s="95">
        <v>78247</v>
      </c>
      <c r="T41" s="92">
        <v>89606</v>
      </c>
      <c r="AA41" s="108">
        <f>AA40-AA39</f>
        <v>2939040</v>
      </c>
      <c r="AB41" s="18" t="s">
        <v>476</v>
      </c>
      <c r="AC41" s="18">
        <v>65270</v>
      </c>
    </row>
    <row r="42" spans="2:29">
      <c r="B42" s="49"/>
      <c r="R42" s="94" t="s">
        <v>477</v>
      </c>
      <c r="S42" s="95">
        <v>21491</v>
      </c>
      <c r="T42" s="92">
        <v>21298</v>
      </c>
      <c r="AB42" s="18" t="s">
        <v>477</v>
      </c>
      <c r="AC42" s="18">
        <v>17650</v>
      </c>
    </row>
    <row r="43" spans="18:29">
      <c r="R43" s="94" t="s">
        <v>478</v>
      </c>
      <c r="S43" s="95">
        <v>3926</v>
      </c>
      <c r="T43" s="92">
        <v>2577</v>
      </c>
      <c r="AB43" s="18" t="s">
        <v>478</v>
      </c>
      <c r="AC43" s="18">
        <v>2890</v>
      </c>
    </row>
    <row r="44" spans="18:29">
      <c r="R44" s="94" t="s">
        <v>479</v>
      </c>
      <c r="S44" s="95">
        <v>30763</v>
      </c>
      <c r="T44" s="92">
        <v>34784</v>
      </c>
      <c r="AB44" s="18" t="s">
        <v>479</v>
      </c>
      <c r="AC44" s="18">
        <v>22600</v>
      </c>
    </row>
    <row r="45" spans="2:29">
      <c r="B45" s="39" t="s">
        <v>463</v>
      </c>
      <c r="R45" s="94" t="s">
        <v>480</v>
      </c>
      <c r="S45" s="95">
        <v>16482</v>
      </c>
      <c r="T45" s="92">
        <v>10086</v>
      </c>
      <c r="AB45" s="18" t="s">
        <v>480</v>
      </c>
      <c r="AC45" s="18">
        <v>12510</v>
      </c>
    </row>
    <row r="46" spans="2:29">
      <c r="B46" s="1275" t="s">
        <v>498</v>
      </c>
      <c r="R46" s="94" t="s">
        <v>481</v>
      </c>
      <c r="S46" s="95">
        <v>60396</v>
      </c>
      <c r="T46" s="92">
        <v>74613</v>
      </c>
      <c r="AB46" s="18" t="s">
        <v>481</v>
      </c>
      <c r="AC46" s="18">
        <v>46400</v>
      </c>
    </row>
    <row r="47" spans="2:29">
      <c r="B47" s="39" t="s">
        <v>499</v>
      </c>
      <c r="R47" s="94" t="s">
        <v>482</v>
      </c>
      <c r="S47" s="95">
        <v>33227</v>
      </c>
      <c r="T47" s="92">
        <v>34213</v>
      </c>
      <c r="AB47" s="18" t="s">
        <v>482</v>
      </c>
      <c r="AC47" s="18">
        <v>26230</v>
      </c>
    </row>
    <row r="48" spans="18:29">
      <c r="R48" s="94" t="s">
        <v>483</v>
      </c>
      <c r="S48" s="95">
        <v>52369</v>
      </c>
      <c r="T48" s="92">
        <v>52488</v>
      </c>
      <c r="AB48" s="18" t="s">
        <v>483</v>
      </c>
      <c r="AC48" s="18">
        <v>39860</v>
      </c>
    </row>
    <row r="49" spans="18:29">
      <c r="R49" s="96" t="s">
        <v>484</v>
      </c>
      <c r="S49" s="97">
        <v>1769</v>
      </c>
      <c r="T49" s="98">
        <v>1456</v>
      </c>
      <c r="V49" s="103">
        <v>6037654</v>
      </c>
      <c r="AB49" s="18" t="s">
        <v>484</v>
      </c>
      <c r="AC49" s="18">
        <v>18800</v>
      </c>
    </row>
    <row r="51" spans="18:30">
      <c r="R51" s="18" t="s">
        <v>485</v>
      </c>
      <c r="S51" s="99">
        <f>SUM(S40:S46)</f>
        <v>251343</v>
      </c>
      <c r="T51" s="99">
        <f>SUM(T40:T46)</f>
        <v>273133</v>
      </c>
      <c r="V51" s="75" t="e">
        <f>V49-#REF!-#REF!</f>
        <v>#REF!</v>
      </c>
      <c r="W51" s="75" t="e">
        <f>T37-#REF!-#REF!</f>
        <v>#REF!</v>
      </c>
      <c r="AB51" s="18" t="s">
        <v>485</v>
      </c>
      <c r="AC51" s="99">
        <f>SUM(AC40:AC46)</f>
        <v>195460</v>
      </c>
      <c r="AD51" s="99"/>
    </row>
    <row r="52" spans="18:30">
      <c r="R52" s="18" t="s">
        <v>486</v>
      </c>
      <c r="S52" s="99">
        <f>SUM(S47:S49)</f>
        <v>87365</v>
      </c>
      <c r="T52" s="99">
        <f>SUM(T47:T49)</f>
        <v>88157</v>
      </c>
      <c r="AB52" s="18" t="s">
        <v>486</v>
      </c>
      <c r="AC52" s="99">
        <f>SUM(AC47:AC49)</f>
        <v>84890</v>
      </c>
      <c r="AD52" s="99"/>
    </row>
    <row r="54" spans="29:29">
      <c r="AC54" s="75" t="e">
        <f>AA18-#REF!-#REF!</f>
        <v>#REF!</v>
      </c>
    </row>
  </sheetData>
  <mergeCells count="6">
    <mergeCell ref="B2:J2"/>
    <mergeCell ref="I7:J7"/>
    <mergeCell ref="I8:J8"/>
    <mergeCell ref="B21:J21"/>
    <mergeCell ref="B7:B9"/>
    <mergeCell ref="C7:H8"/>
  </mergeCells>
  <printOptions horizontalCentered="1"/>
  <pageMargins left="0.708333333333333" right="0.708333333333333" top="0.393055555555556" bottom="0.349305555555556" header="0.314583333333333" footer="0.314583333333333"/>
  <pageSetup paperSize="13" scale="65" orientation="landscape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I65"/>
  <sheetViews>
    <sheetView topLeftCell="A40" workbookViewId="0">
      <selection activeCell="H62" sqref="H62"/>
    </sheetView>
  </sheetViews>
  <sheetFormatPr defaultColWidth="9" defaultRowHeight="12"/>
  <cols>
    <col min="2" max="2" width="15.8571428571429" customWidth="1"/>
    <col min="3" max="7" width="10.2857142857143" customWidth="1"/>
    <col min="11" max="11" width="10.2857142857143" customWidth="1"/>
  </cols>
  <sheetData>
    <row r="3" spans="3:7">
      <c r="C3" s="1" t="s">
        <v>502</v>
      </c>
      <c r="D3" s="1" t="s">
        <v>503</v>
      </c>
      <c r="E3" s="1" t="s">
        <v>504</v>
      </c>
      <c r="F3" s="1" t="s">
        <v>505</v>
      </c>
      <c r="G3" s="1" t="s">
        <v>29</v>
      </c>
    </row>
    <row r="4" spans="2:7">
      <c r="B4" s="2" t="s">
        <v>253</v>
      </c>
      <c r="C4" s="3">
        <f>SUM(C5:C10)</f>
        <v>109370</v>
      </c>
      <c r="D4" s="3">
        <f t="shared" ref="D4:G4" si="0">SUM(D5:D10)</f>
        <v>155490</v>
      </c>
      <c r="E4" s="3">
        <f t="shared" si="0"/>
        <v>144920</v>
      </c>
      <c r="F4" s="3">
        <f t="shared" si="0"/>
        <v>129540</v>
      </c>
      <c r="G4" s="3">
        <f t="shared" si="0"/>
        <v>539320</v>
      </c>
    </row>
    <row r="5" spans="2:9">
      <c r="B5" t="s">
        <v>462</v>
      </c>
      <c r="C5" s="4">
        <v>49720</v>
      </c>
      <c r="D5" s="4">
        <v>53210</v>
      </c>
      <c r="E5" s="4">
        <v>54770</v>
      </c>
      <c r="F5" s="4">
        <v>49850</v>
      </c>
      <c r="G5" s="4">
        <v>207550</v>
      </c>
      <c r="I5" s="4">
        <f>G5+G6+G7+G8+G9+G10</f>
        <v>539320</v>
      </c>
    </row>
    <row r="6" spans="2:7">
      <c r="B6" t="s">
        <v>460</v>
      </c>
      <c r="C6" s="4">
        <v>30900</v>
      </c>
      <c r="D6" s="4">
        <v>64050</v>
      </c>
      <c r="E6" s="4">
        <v>53640</v>
      </c>
      <c r="F6" s="4">
        <v>55340</v>
      </c>
      <c r="G6" s="4">
        <v>203930</v>
      </c>
    </row>
    <row r="7" spans="2:7">
      <c r="B7" t="s">
        <v>459</v>
      </c>
      <c r="C7" s="4">
        <v>24610</v>
      </c>
      <c r="D7" s="4">
        <v>24980</v>
      </c>
      <c r="E7" s="4">
        <v>27110</v>
      </c>
      <c r="F7" s="4">
        <v>4280</v>
      </c>
      <c r="G7" s="4">
        <v>80980</v>
      </c>
    </row>
    <row r="8" spans="2:7">
      <c r="B8" t="s">
        <v>466</v>
      </c>
      <c r="C8" s="4">
        <v>3270</v>
      </c>
      <c r="D8" s="4">
        <v>12290</v>
      </c>
      <c r="E8" s="4">
        <v>6770</v>
      </c>
      <c r="F8" s="4">
        <v>16410</v>
      </c>
      <c r="G8" s="4">
        <v>38740</v>
      </c>
    </row>
    <row r="9" spans="2:7">
      <c r="B9" t="s">
        <v>506</v>
      </c>
      <c r="C9" s="4">
        <v>80</v>
      </c>
      <c r="D9" s="4">
        <v>130</v>
      </c>
      <c r="E9" s="4">
        <v>170</v>
      </c>
      <c r="F9" s="4">
        <v>590</v>
      </c>
      <c r="G9" s="4">
        <v>970</v>
      </c>
    </row>
    <row r="10" spans="2:7">
      <c r="B10" t="s">
        <v>464</v>
      </c>
      <c r="C10" s="4">
        <v>790</v>
      </c>
      <c r="D10" s="4">
        <v>830</v>
      </c>
      <c r="E10" s="4">
        <v>2460</v>
      </c>
      <c r="F10" s="4">
        <v>3070</v>
      </c>
      <c r="G10" s="4">
        <v>7150</v>
      </c>
    </row>
    <row r="11" spans="3:7">
      <c r="C11" s="4"/>
      <c r="D11" s="4"/>
      <c r="E11" s="4"/>
      <c r="F11" s="4"/>
      <c r="G11" s="4"/>
    </row>
    <row r="12" spans="2:7">
      <c r="B12" s="2" t="s">
        <v>472</v>
      </c>
      <c r="C12" s="5">
        <v>92950</v>
      </c>
      <c r="D12" s="5">
        <v>93870</v>
      </c>
      <c r="E12" s="5">
        <v>103650</v>
      </c>
      <c r="F12" s="5">
        <v>110380</v>
      </c>
      <c r="G12" s="5">
        <v>400850</v>
      </c>
    </row>
    <row r="13" spans="2:7">
      <c r="B13" s="2"/>
      <c r="C13" s="5"/>
      <c r="D13" s="5"/>
      <c r="E13" s="5"/>
      <c r="F13" s="5"/>
      <c r="G13" s="5"/>
    </row>
    <row r="14" spans="2:7">
      <c r="B14" s="2" t="s">
        <v>251</v>
      </c>
      <c r="C14" s="5">
        <f>SUM(C15:C19)</f>
        <v>60310</v>
      </c>
      <c r="D14" s="5">
        <f t="shared" ref="D14:G14" si="1">SUM(D15:D19)</f>
        <v>56310</v>
      </c>
      <c r="E14" s="5">
        <f t="shared" si="1"/>
        <v>70770</v>
      </c>
      <c r="F14" s="5">
        <f t="shared" si="1"/>
        <v>63510</v>
      </c>
      <c r="G14" s="5">
        <f t="shared" si="1"/>
        <v>250900</v>
      </c>
    </row>
    <row r="15" spans="2:7">
      <c r="B15" t="s">
        <v>467</v>
      </c>
      <c r="C15" s="4">
        <v>640</v>
      </c>
      <c r="D15" s="4">
        <v>1140</v>
      </c>
      <c r="E15" s="4">
        <v>4770</v>
      </c>
      <c r="F15" s="4">
        <v>0</v>
      </c>
      <c r="G15" s="4">
        <v>6550</v>
      </c>
    </row>
    <row r="16" spans="2:7">
      <c r="B16" t="s">
        <v>469</v>
      </c>
      <c r="C16" s="4">
        <v>47730</v>
      </c>
      <c r="D16" s="4">
        <v>43380</v>
      </c>
      <c r="E16" s="4">
        <v>50410</v>
      </c>
      <c r="F16" s="4">
        <v>45410</v>
      </c>
      <c r="G16" s="4">
        <v>186930</v>
      </c>
    </row>
    <row r="17" spans="2:7">
      <c r="B17" t="s">
        <v>507</v>
      </c>
      <c r="C17" s="4">
        <v>1270</v>
      </c>
      <c r="D17" s="4">
        <v>1150</v>
      </c>
      <c r="E17" s="4">
        <v>1340</v>
      </c>
      <c r="F17" s="4">
        <v>1210</v>
      </c>
      <c r="G17" s="4">
        <v>4970</v>
      </c>
    </row>
    <row r="18" spans="2:7">
      <c r="B18" t="s">
        <v>470</v>
      </c>
      <c r="C18" s="4">
        <v>460</v>
      </c>
      <c r="D18" s="4">
        <v>120</v>
      </c>
      <c r="E18" s="4">
        <v>200</v>
      </c>
      <c r="F18" s="4">
        <v>10</v>
      </c>
      <c r="G18" s="4">
        <v>790</v>
      </c>
    </row>
    <row r="19" spans="2:7">
      <c r="B19" t="s">
        <v>468</v>
      </c>
      <c r="C19" s="4">
        <v>10210</v>
      </c>
      <c r="D19" s="4">
        <v>10520</v>
      </c>
      <c r="E19" s="4">
        <v>14050</v>
      </c>
      <c r="F19" s="4">
        <v>16880</v>
      </c>
      <c r="G19" s="4">
        <v>51660</v>
      </c>
    </row>
    <row r="21" spans="2:2">
      <c r="B21" s="6"/>
    </row>
    <row r="22" spans="2:7">
      <c r="B22" s="2" t="s">
        <v>29</v>
      </c>
      <c r="C22" s="5">
        <v>1383810</v>
      </c>
      <c r="D22" s="5">
        <v>1564420</v>
      </c>
      <c r="E22" s="5">
        <v>1664630</v>
      </c>
      <c r="F22" s="5">
        <v>1738620</v>
      </c>
      <c r="G22" s="5">
        <v>6351480</v>
      </c>
    </row>
    <row r="23" spans="2:7">
      <c r="B23" s="2"/>
      <c r="C23" s="2"/>
      <c r="D23" s="2"/>
      <c r="E23" s="2"/>
      <c r="F23" s="2"/>
      <c r="G23" s="2"/>
    </row>
    <row r="24" spans="2:7">
      <c r="B24" s="2" t="s">
        <v>508</v>
      </c>
      <c r="C24" s="5">
        <v>1216760</v>
      </c>
      <c r="D24" s="5">
        <v>1390670</v>
      </c>
      <c r="E24" s="5">
        <v>1441780</v>
      </c>
      <c r="F24" s="5">
        <v>1408500</v>
      </c>
      <c r="G24" s="5">
        <v>5457710</v>
      </c>
    </row>
    <row r="25" spans="2:7">
      <c r="B25" s="6"/>
      <c r="C25" s="4"/>
      <c r="D25" s="4"/>
      <c r="E25" s="4"/>
      <c r="F25" s="4"/>
      <c r="G25" s="4"/>
    </row>
    <row r="26" spans="2:7">
      <c r="B26" s="2" t="s">
        <v>509</v>
      </c>
      <c r="C26" s="5">
        <v>89950</v>
      </c>
      <c r="D26" s="5">
        <v>102940</v>
      </c>
      <c r="E26" s="5">
        <v>115310</v>
      </c>
      <c r="F26" s="5">
        <v>99750</v>
      </c>
      <c r="G26" s="5">
        <v>407950</v>
      </c>
    </row>
    <row r="27" spans="2:7">
      <c r="B27" s="2"/>
      <c r="C27" s="5"/>
      <c r="D27" s="5"/>
      <c r="E27" s="5"/>
      <c r="F27" s="5"/>
      <c r="G27" s="5"/>
    </row>
    <row r="28" spans="2:7">
      <c r="B28" s="2" t="s">
        <v>254</v>
      </c>
      <c r="C28" s="5">
        <f>SUM(C29:C44)</f>
        <v>58370</v>
      </c>
      <c r="D28" s="5">
        <f t="shared" ref="D28:G28" si="2">SUM(D29:D44)</f>
        <v>65720</v>
      </c>
      <c r="E28" s="5">
        <f t="shared" si="2"/>
        <v>75630</v>
      </c>
      <c r="F28" s="5">
        <f t="shared" si="2"/>
        <v>80510</v>
      </c>
      <c r="G28" s="5">
        <f t="shared" si="2"/>
        <v>280230</v>
      </c>
    </row>
    <row r="29" spans="2:7">
      <c r="B29" t="s">
        <v>474</v>
      </c>
      <c r="C29" s="4">
        <v>7610</v>
      </c>
      <c r="D29" s="4">
        <v>8030</v>
      </c>
      <c r="E29" s="4">
        <v>9710</v>
      </c>
      <c r="F29" s="4">
        <v>10750</v>
      </c>
      <c r="G29" s="4">
        <v>36100</v>
      </c>
    </row>
    <row r="30" spans="2:7">
      <c r="B30" t="s">
        <v>476</v>
      </c>
      <c r="C30" s="4">
        <v>20310</v>
      </c>
      <c r="D30" s="4">
        <v>22680</v>
      </c>
      <c r="E30" s="4">
        <v>28720</v>
      </c>
      <c r="F30" s="4">
        <v>29810</v>
      </c>
      <c r="G30" s="4">
        <v>101520</v>
      </c>
    </row>
    <row r="31" spans="2:7">
      <c r="B31" t="s">
        <v>477</v>
      </c>
      <c r="C31" s="4">
        <v>4460</v>
      </c>
      <c r="D31" s="4">
        <v>6880</v>
      </c>
      <c r="E31" s="4">
        <v>6440</v>
      </c>
      <c r="F31" s="4">
        <v>6670</v>
      </c>
      <c r="G31" s="4">
        <v>24450</v>
      </c>
    </row>
    <row r="32" spans="2:7">
      <c r="B32" t="s">
        <v>478</v>
      </c>
      <c r="C32" s="4">
        <v>880</v>
      </c>
      <c r="D32" s="4">
        <v>790</v>
      </c>
      <c r="E32" s="4">
        <v>640</v>
      </c>
      <c r="F32" s="4">
        <v>740</v>
      </c>
      <c r="G32" s="4">
        <v>3050</v>
      </c>
    </row>
    <row r="33" spans="2:7">
      <c r="B33" t="s">
        <v>479</v>
      </c>
      <c r="C33" s="4">
        <v>6560</v>
      </c>
      <c r="D33" s="4">
        <v>7340</v>
      </c>
      <c r="E33" s="4">
        <v>9080</v>
      </c>
      <c r="F33" s="4">
        <v>10790</v>
      </c>
      <c r="G33" s="4">
        <v>33770</v>
      </c>
    </row>
    <row r="34" spans="2:7">
      <c r="B34" t="s">
        <v>480</v>
      </c>
      <c r="C34" s="4">
        <v>1230</v>
      </c>
      <c r="D34" s="4">
        <v>1310</v>
      </c>
      <c r="E34" s="4">
        <v>1280</v>
      </c>
      <c r="F34" s="4">
        <v>1290</v>
      </c>
      <c r="G34" s="4">
        <v>5110</v>
      </c>
    </row>
    <row r="35" spans="2:7">
      <c r="B35" t="s">
        <v>510</v>
      </c>
      <c r="C35" s="4">
        <v>600</v>
      </c>
      <c r="D35" s="4">
        <v>640</v>
      </c>
      <c r="E35" s="4">
        <v>620</v>
      </c>
      <c r="F35" s="4">
        <v>620</v>
      </c>
      <c r="G35" s="4">
        <v>2480</v>
      </c>
    </row>
    <row r="36" spans="2:7">
      <c r="B36" t="s">
        <v>511</v>
      </c>
      <c r="C36" s="4">
        <v>2580</v>
      </c>
      <c r="D36" s="4">
        <v>2740</v>
      </c>
      <c r="E36" s="4">
        <v>2670</v>
      </c>
      <c r="F36" s="4">
        <v>2690</v>
      </c>
      <c r="G36" s="4">
        <v>10680</v>
      </c>
    </row>
    <row r="37" spans="2:7">
      <c r="B37" t="s">
        <v>512</v>
      </c>
      <c r="C37" s="4">
        <v>110</v>
      </c>
      <c r="D37" s="4">
        <v>120</v>
      </c>
      <c r="E37" s="4">
        <v>120</v>
      </c>
      <c r="F37" s="4">
        <v>120</v>
      </c>
      <c r="G37" s="4">
        <v>470</v>
      </c>
    </row>
    <row r="38" spans="2:7">
      <c r="B38" t="s">
        <v>513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2:7">
      <c r="B39" t="s">
        <v>514</v>
      </c>
      <c r="C39" s="4">
        <v>320</v>
      </c>
      <c r="D39" s="4">
        <v>340</v>
      </c>
      <c r="E39" s="4">
        <v>330</v>
      </c>
      <c r="F39" s="4">
        <v>350</v>
      </c>
      <c r="G39" s="4">
        <v>1340</v>
      </c>
    </row>
    <row r="40" spans="2:7">
      <c r="B40" t="s">
        <v>515</v>
      </c>
      <c r="C40" s="4">
        <v>80</v>
      </c>
      <c r="D40" s="4">
        <v>90</v>
      </c>
      <c r="E40" s="4">
        <v>90</v>
      </c>
      <c r="F40" s="4">
        <v>90</v>
      </c>
      <c r="G40" s="4">
        <v>350</v>
      </c>
    </row>
    <row r="41" spans="2:7">
      <c r="B41" t="s">
        <v>516</v>
      </c>
      <c r="C41" s="4">
        <v>10</v>
      </c>
      <c r="D41" s="4">
        <v>10</v>
      </c>
      <c r="E41" s="4">
        <v>10</v>
      </c>
      <c r="F41" s="4">
        <v>20</v>
      </c>
      <c r="G41" s="4">
        <v>50</v>
      </c>
    </row>
    <row r="42" spans="2:7">
      <c r="B42" t="s">
        <v>517</v>
      </c>
      <c r="C42" s="4">
        <v>160</v>
      </c>
      <c r="D42" s="4">
        <v>170</v>
      </c>
      <c r="E42" s="4">
        <v>170</v>
      </c>
      <c r="F42" s="4">
        <v>170</v>
      </c>
      <c r="G42" s="4">
        <v>670</v>
      </c>
    </row>
    <row r="43" spans="2:7">
      <c r="B43" t="s">
        <v>518</v>
      </c>
      <c r="C43" s="4">
        <v>370</v>
      </c>
      <c r="D43" s="4">
        <v>400</v>
      </c>
      <c r="E43" s="4">
        <v>390</v>
      </c>
      <c r="F43" s="4">
        <v>390</v>
      </c>
      <c r="G43" s="4">
        <v>1550</v>
      </c>
    </row>
    <row r="44" spans="2:7">
      <c r="B44" t="s">
        <v>481</v>
      </c>
      <c r="C44" s="4">
        <v>13090</v>
      </c>
      <c r="D44" s="4">
        <v>14180</v>
      </c>
      <c r="E44" s="4">
        <v>15360</v>
      </c>
      <c r="F44" s="4">
        <v>16010</v>
      </c>
      <c r="G44" s="4">
        <v>58640</v>
      </c>
    </row>
    <row r="45" spans="2:7">
      <c r="B45" s="2" t="s">
        <v>519</v>
      </c>
      <c r="C45" s="5">
        <f>C26-SUM(C29:C44)</f>
        <v>31580</v>
      </c>
      <c r="D45" s="5">
        <f t="shared" ref="D45:G45" si="3">D26-SUM(D29:D44)</f>
        <v>37220</v>
      </c>
      <c r="E45" s="5">
        <f t="shared" si="3"/>
        <v>39680</v>
      </c>
      <c r="F45" s="5">
        <f t="shared" si="3"/>
        <v>19240</v>
      </c>
      <c r="G45" s="5">
        <f t="shared" si="3"/>
        <v>127720</v>
      </c>
    </row>
    <row r="47" spans="2:7">
      <c r="B47" s="2" t="s">
        <v>520</v>
      </c>
      <c r="C47" s="5">
        <v>60870</v>
      </c>
      <c r="D47" s="5">
        <v>60280</v>
      </c>
      <c r="E47" s="5">
        <v>80950</v>
      </c>
      <c r="F47" s="5">
        <v>125200</v>
      </c>
      <c r="G47" s="5">
        <v>327300</v>
      </c>
    </row>
    <row r="48" spans="2:7">
      <c r="B48" s="2"/>
      <c r="C48" s="5"/>
      <c r="D48" s="5"/>
      <c r="E48" s="5"/>
      <c r="F48" s="5"/>
      <c r="G48" s="5"/>
    </row>
    <row r="49" spans="2:7">
      <c r="B49" s="2" t="s">
        <v>521</v>
      </c>
      <c r="C49" s="5">
        <v>14390</v>
      </c>
      <c r="D49" s="5">
        <v>8920</v>
      </c>
      <c r="E49" s="5">
        <v>18480</v>
      </c>
      <c r="F49" s="5">
        <v>67690</v>
      </c>
      <c r="G49" s="5">
        <v>109480</v>
      </c>
    </row>
    <row r="50" spans="2:7">
      <c r="B50" s="2"/>
      <c r="C50" s="5"/>
      <c r="D50" s="5"/>
      <c r="E50" s="5"/>
      <c r="F50" s="5"/>
      <c r="G50" s="5"/>
    </row>
    <row r="51" spans="2:7">
      <c r="B51" s="2" t="s">
        <v>522</v>
      </c>
      <c r="C51" s="5">
        <v>1840</v>
      </c>
      <c r="D51" s="5">
        <v>1610</v>
      </c>
      <c r="E51" s="5">
        <v>8110</v>
      </c>
      <c r="F51" s="5">
        <v>37480</v>
      </c>
      <c r="G51" s="5">
        <v>49040</v>
      </c>
    </row>
    <row r="54" spans="2:7">
      <c r="B54" s="2" t="s">
        <v>523</v>
      </c>
      <c r="C54" s="7">
        <f>C24-C4-C12-C14</f>
        <v>954130</v>
      </c>
      <c r="D54" s="7">
        <f t="shared" ref="D54:G54" si="4">D24-D4-D12-D14</f>
        <v>1085000</v>
      </c>
      <c r="E54" s="7">
        <f t="shared" si="4"/>
        <v>1122440</v>
      </c>
      <c r="F54" s="7">
        <f t="shared" si="4"/>
        <v>1105070</v>
      </c>
      <c r="G54" s="7">
        <f t="shared" si="4"/>
        <v>4266640</v>
      </c>
    </row>
    <row r="56" spans="2:7">
      <c r="B56" s="6" t="s">
        <v>519</v>
      </c>
      <c r="G56" s="16">
        <f>G51+G49+G47+G45</f>
        <v>613540</v>
      </c>
    </row>
    <row r="61" ht="13.5" spans="2:8">
      <c r="B61" s="8"/>
      <c r="C61" s="9">
        <v>2011</v>
      </c>
      <c r="D61" s="9">
        <v>2012</v>
      </c>
      <c r="E61" s="9">
        <v>2013</v>
      </c>
      <c r="F61" s="9">
        <v>2014</v>
      </c>
      <c r="G61" s="9">
        <v>2015</v>
      </c>
      <c r="H61" s="9" t="s">
        <v>489</v>
      </c>
    </row>
    <row r="62" ht="13.5" spans="2:8">
      <c r="B62" s="10" t="s">
        <v>251</v>
      </c>
      <c r="C62" s="11">
        <v>241364</v>
      </c>
      <c r="D62" s="12">
        <v>275778.791</v>
      </c>
      <c r="E62" s="11">
        <v>305435</v>
      </c>
      <c r="F62" s="11">
        <v>313873</v>
      </c>
      <c r="G62" s="11">
        <v>255452.035</v>
      </c>
      <c r="H62" s="11">
        <v>250900</v>
      </c>
    </row>
    <row r="63" ht="13.5" spans="2:8">
      <c r="B63" s="13" t="s">
        <v>252</v>
      </c>
      <c r="C63" s="14">
        <v>372211</v>
      </c>
      <c r="D63" s="15">
        <v>429024</v>
      </c>
      <c r="E63" s="14">
        <v>481014</v>
      </c>
      <c r="F63" s="14">
        <v>496682</v>
      </c>
      <c r="G63" s="14">
        <v>415059.9936</v>
      </c>
      <c r="H63" s="14">
        <v>400850</v>
      </c>
    </row>
    <row r="64" ht="13.5" spans="2:8">
      <c r="B64" s="13" t="s">
        <v>253</v>
      </c>
      <c r="C64" s="14">
        <v>415331</v>
      </c>
      <c r="D64" s="15">
        <v>432138</v>
      </c>
      <c r="E64" s="14">
        <v>451048</v>
      </c>
      <c r="F64" s="14">
        <v>515571</v>
      </c>
      <c r="G64" s="14">
        <v>524386.674222</v>
      </c>
      <c r="H64" s="14">
        <v>539320</v>
      </c>
    </row>
    <row r="65" ht="13.5" spans="2:8">
      <c r="B65" s="13" t="s">
        <v>254</v>
      </c>
      <c r="C65" s="14">
        <v>260618</v>
      </c>
      <c r="D65" s="15">
        <v>263032</v>
      </c>
      <c r="E65" s="14">
        <v>251343</v>
      </c>
      <c r="F65" s="14">
        <v>273133</v>
      </c>
      <c r="G65" s="14">
        <v>278624.60937</v>
      </c>
      <c r="H65" s="14">
        <v>280230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O20"/>
  <sheetViews>
    <sheetView showGridLines="0" workbookViewId="0">
      <selection activeCell="L1" sqref="G$1:O$1048576"/>
    </sheetView>
  </sheetViews>
  <sheetFormatPr defaultColWidth="9" defaultRowHeight="12"/>
  <cols>
    <col min="1" max="1" width="1.42857142857143" style="1183" customWidth="1"/>
    <col min="2" max="3" width="9.14285714285714" style="1183"/>
    <col min="4" max="4" width="17.1428571428571" style="1183" customWidth="1"/>
    <col min="5" max="5" width="12.7142857142857" style="1183" hidden="1" customWidth="1"/>
    <col min="6" max="6" width="14.1428571428571" style="1183" hidden="1" customWidth="1"/>
    <col min="7" max="7" width="13.8571428571429" style="1183" hidden="1" customWidth="1"/>
    <col min="8" max="13" width="8.71428571428571" style="1183" customWidth="1"/>
    <col min="14" max="15" width="12.1428571428571" style="1183" customWidth="1"/>
    <col min="16" max="16" width="1.85714285714286" style="1183" customWidth="1"/>
    <col min="17" max="17" width="1.71428571428571" style="1183" customWidth="1"/>
    <col min="18" max="16384" width="9.14285714285714" style="1183"/>
  </cols>
  <sheetData>
    <row r="1" spans="2:15">
      <c r="B1" s="1184" t="s">
        <v>52</v>
      </c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1184"/>
      <c r="N1" s="1184"/>
      <c r="O1" s="1184"/>
    </row>
    <row r="2" spans="2:15">
      <c r="B2" s="1185" t="s">
        <v>53</v>
      </c>
      <c r="C2" s="1186"/>
      <c r="D2" s="1186"/>
      <c r="E2" s="1139"/>
      <c r="F2" s="1139"/>
      <c r="G2" s="1139"/>
      <c r="H2" s="1139"/>
      <c r="I2" s="1139"/>
      <c r="J2" s="1139"/>
      <c r="K2" s="1139"/>
      <c r="L2" s="1139"/>
      <c r="M2" s="1139"/>
      <c r="N2" s="1186"/>
      <c r="O2" s="1186"/>
    </row>
    <row r="3" ht="15" customHeight="1" spans="2:15">
      <c r="B3" s="1111"/>
      <c r="C3" s="1111"/>
      <c r="D3" s="1111"/>
      <c r="E3" s="1139"/>
      <c r="F3" s="1112"/>
      <c r="G3" s="1112"/>
      <c r="H3" s="1112"/>
      <c r="I3" s="1112"/>
      <c r="J3" s="1112"/>
      <c r="K3" s="1112"/>
      <c r="L3" s="1112"/>
      <c r="N3" s="1111"/>
      <c r="O3" s="1168" t="s">
        <v>54</v>
      </c>
    </row>
    <row r="4" ht="15" customHeight="1" spans="2:15">
      <c r="B4" s="1111"/>
      <c r="C4" s="1111"/>
      <c r="D4" s="1111"/>
      <c r="E4" s="1139"/>
      <c r="F4" s="1112"/>
      <c r="G4" s="1112"/>
      <c r="H4" s="1112"/>
      <c r="I4" s="1112"/>
      <c r="J4" s="1112"/>
      <c r="K4" s="1112"/>
      <c r="L4" s="1112"/>
      <c r="N4" s="1111"/>
      <c r="O4" s="1169" t="s">
        <v>55</v>
      </c>
    </row>
    <row r="5" ht="15" customHeight="1" spans="2:15">
      <c r="B5" s="749" t="s">
        <v>56</v>
      </c>
      <c r="C5" s="1115"/>
      <c r="D5" s="750"/>
      <c r="E5" s="1193"/>
      <c r="F5" s="1193"/>
      <c r="G5" s="709" t="s">
        <v>57</v>
      </c>
      <c r="H5" s="709"/>
      <c r="I5" s="709"/>
      <c r="J5" s="709"/>
      <c r="K5" s="709"/>
      <c r="L5" s="709"/>
      <c r="M5" s="748"/>
      <c r="N5" s="749" t="s">
        <v>58</v>
      </c>
      <c r="O5" s="750"/>
    </row>
    <row r="6" ht="15" customHeight="1" spans="2:15">
      <c r="B6" s="1116"/>
      <c r="C6" s="1117"/>
      <c r="D6" s="1118"/>
      <c r="E6" s="682"/>
      <c r="F6" s="710"/>
      <c r="G6" s="711"/>
      <c r="H6" s="711"/>
      <c r="I6" s="711"/>
      <c r="J6" s="711"/>
      <c r="K6" s="711"/>
      <c r="L6" s="711"/>
      <c r="M6" s="751"/>
      <c r="N6" s="752" t="s">
        <v>59</v>
      </c>
      <c r="O6" s="753"/>
    </row>
    <row r="7" ht="15" customHeight="1" spans="2:15">
      <c r="B7" s="1119"/>
      <c r="C7" s="1120"/>
      <c r="D7" s="753"/>
      <c r="E7" s="1141">
        <v>2005</v>
      </c>
      <c r="F7" s="1141">
        <v>2006</v>
      </c>
      <c r="G7" s="756">
        <v>2007</v>
      </c>
      <c r="H7" s="756">
        <v>2008</v>
      </c>
      <c r="I7" s="756">
        <v>2009</v>
      </c>
      <c r="J7" s="756">
        <v>2010</v>
      </c>
      <c r="K7" s="756">
        <v>2011</v>
      </c>
      <c r="L7" s="756">
        <v>2012</v>
      </c>
      <c r="M7" s="756" t="s">
        <v>60</v>
      </c>
      <c r="N7" s="756" t="s">
        <v>61</v>
      </c>
      <c r="O7" s="756" t="s">
        <v>62</v>
      </c>
    </row>
    <row r="8" ht="15" customHeight="1" spans="2:15">
      <c r="B8" s="1121" t="s">
        <v>63</v>
      </c>
      <c r="C8" s="1122"/>
      <c r="D8" s="1123"/>
      <c r="E8" s="1142">
        <f t="shared" ref="E8:M8" si="0">SUM(E9:E11)</f>
        <v>930946</v>
      </c>
      <c r="F8" s="1142">
        <f t="shared" si="0"/>
        <v>958034</v>
      </c>
      <c r="G8" s="1194">
        <f t="shared" si="0"/>
        <v>958499</v>
      </c>
      <c r="H8" s="1195">
        <f t="shared" si="0"/>
        <v>939016</v>
      </c>
      <c r="I8" s="1195">
        <f t="shared" si="0"/>
        <v>911070</v>
      </c>
      <c r="J8" s="1145">
        <f t="shared" si="0"/>
        <v>889157</v>
      </c>
      <c r="K8" s="1145">
        <f t="shared" si="0"/>
        <v>920129</v>
      </c>
      <c r="L8" s="1145">
        <f t="shared" si="0"/>
        <v>948484</v>
      </c>
      <c r="M8" s="1195">
        <f t="shared" si="0"/>
        <v>949620</v>
      </c>
      <c r="N8" s="1051">
        <f t="shared" ref="N8:N11" si="1">(I8/H8+J8/I8+K8/J8+L8/K8+M8/L8)/5*100-100</f>
        <v>0.260682905380946</v>
      </c>
      <c r="O8" s="1052">
        <f t="shared" ref="O8:O11" si="2">(M8/L8)*100-100</f>
        <v>0.119770075193685</v>
      </c>
    </row>
    <row r="9" s="1181" customFormat="1" ht="15" customHeight="1" spans="2:15">
      <c r="B9" s="1124" t="s">
        <v>64</v>
      </c>
      <c r="C9" s="1187"/>
      <c r="D9" s="1187"/>
      <c r="E9" s="1146">
        <v>566597</v>
      </c>
      <c r="F9" s="1147">
        <v>616300</v>
      </c>
      <c r="G9" s="1196">
        <v>604937</v>
      </c>
      <c r="H9" s="1197">
        <v>604847</v>
      </c>
      <c r="I9" s="1197">
        <v>601138</v>
      </c>
      <c r="J9" s="1197">
        <v>575308</v>
      </c>
      <c r="K9" s="1197">
        <v>595201</v>
      </c>
      <c r="L9" s="1197">
        <v>627416</v>
      </c>
      <c r="M9" s="1203">
        <v>627980</v>
      </c>
      <c r="N9" s="1053">
        <f t="shared" si="1"/>
        <v>0.810017315239264</v>
      </c>
      <c r="O9" s="1054">
        <f t="shared" si="2"/>
        <v>0.0898925115075002</v>
      </c>
    </row>
    <row r="10" s="1181" customFormat="1" ht="15" customHeight="1" spans="2:15">
      <c r="B10" s="1188" t="s">
        <v>65</v>
      </c>
      <c r="C10" s="1128"/>
      <c r="D10" s="1129"/>
      <c r="E10" s="1150"/>
      <c r="F10" s="1151"/>
      <c r="G10" s="1198"/>
      <c r="H10" s="1199"/>
      <c r="I10" s="1199"/>
      <c r="J10" s="1199"/>
      <c r="K10" s="1199"/>
      <c r="L10" s="1199"/>
      <c r="M10" s="1204"/>
      <c r="N10" s="1172"/>
      <c r="O10" s="1173"/>
    </row>
    <row r="11" s="1181" customFormat="1" ht="15" customHeight="1" spans="2:15">
      <c r="B11" s="1130" t="s">
        <v>66</v>
      </c>
      <c r="C11" s="1189"/>
      <c r="D11" s="1132"/>
      <c r="E11" s="1154">
        <v>364349</v>
      </c>
      <c r="F11" s="1155">
        <v>341734</v>
      </c>
      <c r="G11" s="1156">
        <v>353562</v>
      </c>
      <c r="H11" s="1200">
        <v>334169</v>
      </c>
      <c r="I11" s="1200">
        <v>309932</v>
      </c>
      <c r="J11" s="1200">
        <v>313849</v>
      </c>
      <c r="K11" s="1200">
        <v>324928</v>
      </c>
      <c r="L11" s="1200">
        <v>321068</v>
      </c>
      <c r="M11" s="1205">
        <v>321640</v>
      </c>
      <c r="N11" s="1175">
        <f t="shared" si="1"/>
        <v>-0.693769977257858</v>
      </c>
      <c r="O11" s="1176">
        <f t="shared" si="2"/>
        <v>0.178155406331371</v>
      </c>
    </row>
    <row r="12" s="1181" customFormat="1" ht="15" customHeight="1" spans="2:15">
      <c r="B12" s="1190" t="s">
        <v>67</v>
      </c>
      <c r="C12" s="1191"/>
      <c r="D12" s="1135"/>
      <c r="E12" s="1158"/>
      <c r="F12" s="1159"/>
      <c r="G12" s="1160"/>
      <c r="H12" s="1167"/>
      <c r="I12" s="1167"/>
      <c r="J12" s="1201"/>
      <c r="K12" s="1202"/>
      <c r="L12" s="1202"/>
      <c r="M12" s="1206"/>
      <c r="N12" s="1177"/>
      <c r="O12" s="1178"/>
    </row>
    <row r="13" ht="15" customHeight="1" spans="2:15">
      <c r="B13" s="1136" t="s">
        <v>68</v>
      </c>
      <c r="C13" s="1131"/>
      <c r="D13" s="1131"/>
      <c r="E13" s="1162"/>
      <c r="F13" s="1162"/>
      <c r="G13" s="1162"/>
      <c r="H13" s="1162"/>
      <c r="I13" s="1162"/>
      <c r="J13" s="1162"/>
      <c r="K13" s="1162"/>
      <c r="L13" s="1162"/>
      <c r="M13" s="1162"/>
      <c r="N13" s="1207"/>
      <c r="O13" s="1207"/>
    </row>
    <row r="14" s="1182" customFormat="1" ht="15" customHeight="1" spans="2:15">
      <c r="B14" s="1137" t="s">
        <v>69</v>
      </c>
      <c r="C14" s="1138"/>
      <c r="D14" s="1138"/>
      <c r="E14" s="1163"/>
      <c r="F14" s="1163"/>
      <c r="G14" s="1163"/>
      <c r="H14" s="1163"/>
      <c r="I14" s="1163"/>
      <c r="J14" s="1163"/>
      <c r="K14" s="1163"/>
      <c r="L14" s="1163"/>
      <c r="M14" s="1163"/>
      <c r="N14" s="1180"/>
      <c r="O14" s="1180"/>
    </row>
    <row r="15" s="1182" customFormat="1" ht="15" customHeight="1" spans="2:4">
      <c r="B15" s="1192" t="s">
        <v>70</v>
      </c>
      <c r="C15" s="1138"/>
      <c r="D15" s="1138"/>
    </row>
    <row r="16" s="1182" customFormat="1" ht="14.25" customHeight="1" spans="2:15">
      <c r="B16" s="1192" t="s">
        <v>71</v>
      </c>
      <c r="C16" s="1138"/>
      <c r="D16" s="1138"/>
      <c r="E16" s="1163"/>
      <c r="F16" s="1163"/>
      <c r="G16" s="1163"/>
      <c r="H16" s="1163"/>
      <c r="I16" s="1163"/>
      <c r="J16" s="1163"/>
      <c r="K16" s="1163"/>
      <c r="L16" s="1163"/>
      <c r="M16" s="1163"/>
      <c r="N16" s="1180"/>
      <c r="O16" s="1180"/>
    </row>
    <row r="17" ht="14.1" customHeight="1"/>
    <row r="18" ht="14.1" customHeight="1"/>
    <row r="19" ht="14.1" customHeight="1"/>
    <row r="20" ht="14.1" customHeight="1"/>
  </sheetData>
  <mergeCells count="5">
    <mergeCell ref="N5:O5"/>
    <mergeCell ref="N6:O6"/>
    <mergeCell ref="B8:D8"/>
    <mergeCell ref="G5:M6"/>
    <mergeCell ref="B5:D7"/>
  </mergeCells>
  <pageMargins left="0.984027777777778" right="0.314583333333333" top="0.393055555555556" bottom="0.590277777777778" header="0.511805555555556" footer="0.511805555555556"/>
  <pageSetup paperSize="512" scale="75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O21"/>
  <sheetViews>
    <sheetView showGridLines="0" workbookViewId="0">
      <selection activeCell="L1" sqref="G$1:O$1048576"/>
    </sheetView>
  </sheetViews>
  <sheetFormatPr defaultColWidth="9" defaultRowHeight="15" customHeight="1"/>
  <cols>
    <col min="1" max="1" width="1.42857142857143" style="1111" customWidth="1"/>
    <col min="2" max="2" width="9.85714285714286" style="1111" customWidth="1"/>
    <col min="3" max="3" width="9.42857142857143" style="1111" customWidth="1"/>
    <col min="4" max="4" width="14" style="1111" customWidth="1"/>
    <col min="5" max="5" width="11.7142857142857" style="1112" hidden="1" customWidth="1"/>
    <col min="6" max="7" width="10.8571428571429" style="1112" hidden="1" customWidth="1"/>
    <col min="8" max="13" width="10.4285714285714" style="1112" customWidth="1"/>
    <col min="14" max="14" width="12" style="1111" customWidth="1"/>
    <col min="15" max="15" width="11" style="1111" customWidth="1"/>
    <col min="16" max="16" width="1.71428571428571" style="1111" customWidth="1"/>
    <col min="17" max="17" width="2.42857142857143" style="1111" customWidth="1"/>
    <col min="18" max="16384" width="9.14285714285714" style="1111"/>
  </cols>
  <sheetData>
    <row r="1" ht="12" spans="2:13">
      <c r="B1" s="1113" t="s">
        <v>72</v>
      </c>
      <c r="E1" s="1139"/>
      <c r="F1" s="1139"/>
      <c r="G1" s="1139"/>
      <c r="H1" s="1139"/>
      <c r="I1" s="1139"/>
      <c r="J1" s="1139"/>
      <c r="K1" s="1139"/>
      <c r="L1" s="1139"/>
      <c r="M1" s="1139"/>
    </row>
    <row r="2" ht="12" spans="2:13">
      <c r="B2" s="1114" t="s">
        <v>73</v>
      </c>
      <c r="E2" s="1139"/>
      <c r="F2" s="1139"/>
      <c r="G2" s="1139"/>
      <c r="H2" s="1139"/>
      <c r="I2" s="1139"/>
      <c r="J2" s="1139"/>
      <c r="K2" s="1139"/>
      <c r="L2" s="1139"/>
      <c r="M2" s="1139"/>
    </row>
    <row r="3" ht="12.75" customHeight="1" spans="5:15">
      <c r="E3" s="1139"/>
      <c r="F3" s="1139"/>
      <c r="G3" s="1139"/>
      <c r="H3" s="1139"/>
      <c r="I3" s="1139"/>
      <c r="J3" s="1139"/>
      <c r="K3" s="1139"/>
      <c r="L3" s="1139"/>
      <c r="O3" s="1168" t="s">
        <v>74</v>
      </c>
    </row>
    <row r="4" ht="12.75" customHeight="1" spans="5:15">
      <c r="E4" s="1139"/>
      <c r="F4" s="1139"/>
      <c r="G4" s="1139"/>
      <c r="H4" s="1139"/>
      <c r="I4" s="1139"/>
      <c r="J4" s="1139"/>
      <c r="K4" s="1139"/>
      <c r="L4" s="1139"/>
      <c r="O4" s="1169" t="s">
        <v>75</v>
      </c>
    </row>
    <row r="5" customHeight="1" spans="2:15">
      <c r="B5" s="749" t="s">
        <v>56</v>
      </c>
      <c r="C5" s="1115"/>
      <c r="D5" s="750"/>
      <c r="E5" s="1140"/>
      <c r="F5" s="1140"/>
      <c r="G5" s="709" t="s">
        <v>57</v>
      </c>
      <c r="H5" s="709"/>
      <c r="I5" s="709"/>
      <c r="J5" s="709"/>
      <c r="K5" s="709"/>
      <c r="L5" s="709"/>
      <c r="M5" s="748"/>
      <c r="N5" s="749" t="s">
        <v>76</v>
      </c>
      <c r="O5" s="750"/>
    </row>
    <row r="6" customHeight="1" spans="2:15">
      <c r="B6" s="1116"/>
      <c r="C6" s="1117"/>
      <c r="D6" s="1118"/>
      <c r="E6" s="711"/>
      <c r="F6" s="710"/>
      <c r="G6" s="711"/>
      <c r="H6" s="711"/>
      <c r="I6" s="711"/>
      <c r="J6" s="711"/>
      <c r="K6" s="711"/>
      <c r="L6" s="711"/>
      <c r="M6" s="751"/>
      <c r="N6" s="752" t="s">
        <v>59</v>
      </c>
      <c r="O6" s="753"/>
    </row>
    <row r="7" customHeight="1" spans="2:15">
      <c r="B7" s="1119"/>
      <c r="C7" s="1120"/>
      <c r="D7" s="753"/>
      <c r="E7" s="1141">
        <v>2005</v>
      </c>
      <c r="F7" s="1141">
        <v>2006</v>
      </c>
      <c r="G7" s="756">
        <v>2007</v>
      </c>
      <c r="H7" s="756">
        <v>2008</v>
      </c>
      <c r="I7" s="756">
        <v>2009</v>
      </c>
      <c r="J7" s="756">
        <v>2010</v>
      </c>
      <c r="K7" s="756">
        <v>2011</v>
      </c>
      <c r="L7" s="756">
        <v>2012</v>
      </c>
      <c r="M7" s="756" t="s">
        <v>60</v>
      </c>
      <c r="N7" s="756" t="s">
        <v>61</v>
      </c>
      <c r="O7" s="756" t="s">
        <v>62</v>
      </c>
    </row>
    <row r="8" s="1109" customFormat="1" customHeight="1" spans="1:15">
      <c r="A8" s="1111"/>
      <c r="B8" s="1121" t="s">
        <v>63</v>
      </c>
      <c r="C8" s="1122"/>
      <c r="D8" s="1123"/>
      <c r="E8" s="1142">
        <v>2590364</v>
      </c>
      <c r="F8" s="1143">
        <f t="shared" ref="F8:G8" si="0">SUM(F9:F11)</f>
        <v>2700174</v>
      </c>
      <c r="G8" s="1144">
        <f t="shared" si="0"/>
        <v>2755794</v>
      </c>
      <c r="H8" s="1145">
        <v>2736566</v>
      </c>
      <c r="I8" s="1145">
        <v>2641967</v>
      </c>
      <c r="J8" s="1164">
        <v>2620277</v>
      </c>
      <c r="K8" s="1164">
        <v>2755178</v>
      </c>
      <c r="L8" s="1164">
        <v>2741943</v>
      </c>
      <c r="M8" s="1145">
        <v>2857627</v>
      </c>
      <c r="N8" s="1051">
        <f t="shared" ref="N8:N11" si="1">(I8/H8+J8/I8+K8/J8+L8/K8+M8/L8)/5*100-100</f>
        <v>0.921840532559727</v>
      </c>
      <c r="O8" s="1052">
        <f t="shared" ref="O8:O11" si="2">(M8/L8)*100-100</f>
        <v>4.21905196424579</v>
      </c>
    </row>
    <row r="9" customHeight="1" spans="2:15">
      <c r="B9" s="1124" t="s">
        <v>77</v>
      </c>
      <c r="C9" s="1125"/>
      <c r="D9" s="1126"/>
      <c r="E9" s="1146">
        <v>2057986</v>
      </c>
      <c r="F9" s="1147">
        <v>2203412</v>
      </c>
      <c r="G9" s="1148">
        <v>2231967</v>
      </c>
      <c r="H9" s="1149">
        <v>2240067</v>
      </c>
      <c r="I9" s="1149">
        <v>2169279</v>
      </c>
      <c r="J9" s="1149">
        <v>2162442</v>
      </c>
      <c r="K9" s="1149">
        <v>2265213</v>
      </c>
      <c r="L9" s="1149">
        <v>2271423</v>
      </c>
      <c r="M9" s="1170">
        <v>2353447</v>
      </c>
      <c r="N9" s="1053">
        <f t="shared" si="1"/>
        <v>1.03251210332409</v>
      </c>
      <c r="O9" s="1054">
        <f t="shared" si="2"/>
        <v>3.61112835433998</v>
      </c>
    </row>
    <row r="10" customHeight="1" spans="2:15">
      <c r="B10" s="1127" t="s">
        <v>78</v>
      </c>
      <c r="C10" s="1128"/>
      <c r="D10" s="1129"/>
      <c r="E10" s="1150"/>
      <c r="F10" s="1151"/>
      <c r="G10" s="1152"/>
      <c r="H10" s="1153"/>
      <c r="I10" s="1153"/>
      <c r="J10" s="1153"/>
      <c r="K10" s="1153"/>
      <c r="L10" s="1153"/>
      <c r="M10" s="1171"/>
      <c r="N10" s="1172"/>
      <c r="O10" s="1173"/>
    </row>
    <row r="11" customHeight="1" spans="2:15">
      <c r="B11" s="1130" t="s">
        <v>66</v>
      </c>
      <c r="C11" s="1131"/>
      <c r="D11" s="1132"/>
      <c r="E11" s="1154">
        <v>532378</v>
      </c>
      <c r="F11" s="1155">
        <v>496762</v>
      </c>
      <c r="G11" s="1156">
        <v>523827</v>
      </c>
      <c r="H11" s="1157">
        <v>496499</v>
      </c>
      <c r="I11" s="1157">
        <v>472688</v>
      </c>
      <c r="J11" s="1157">
        <v>457835</v>
      </c>
      <c r="K11" s="1157">
        <v>489965</v>
      </c>
      <c r="L11" s="1157">
        <v>470520</v>
      </c>
      <c r="M11" s="1174">
        <v>504180</v>
      </c>
      <c r="N11" s="1175">
        <f t="shared" si="1"/>
        <v>0.452985340420284</v>
      </c>
      <c r="O11" s="1176">
        <f t="shared" si="2"/>
        <v>7.15378729915838</v>
      </c>
    </row>
    <row r="12" customHeight="1" spans="2:15">
      <c r="B12" s="1133" t="s">
        <v>79</v>
      </c>
      <c r="C12" s="1134"/>
      <c r="D12" s="1135"/>
      <c r="E12" s="1158"/>
      <c r="F12" s="1159"/>
      <c r="G12" s="1160"/>
      <c r="H12" s="1161"/>
      <c r="I12" s="1161"/>
      <c r="J12" s="1165"/>
      <c r="K12" s="1166"/>
      <c r="L12" s="1167"/>
      <c r="M12" s="1166"/>
      <c r="N12" s="1177"/>
      <c r="O12" s="1178"/>
    </row>
    <row r="13" customHeight="1" spans="2:15">
      <c r="B13" s="1136" t="s">
        <v>68</v>
      </c>
      <c r="C13" s="1131"/>
      <c r="D13" s="1131"/>
      <c r="E13" s="1162"/>
      <c r="F13" s="1162"/>
      <c r="G13" s="1162"/>
      <c r="H13" s="1162"/>
      <c r="I13" s="1162"/>
      <c r="J13" s="1162"/>
      <c r="K13" s="1162"/>
      <c r="L13" s="1162"/>
      <c r="M13" s="1162"/>
      <c r="N13" s="1179"/>
      <c r="O13" s="1179"/>
    </row>
    <row r="14" s="1110" customFormat="1" customHeight="1" spans="2:15">
      <c r="B14" s="1137" t="s">
        <v>69</v>
      </c>
      <c r="C14" s="1138"/>
      <c r="D14" s="1138"/>
      <c r="E14" s="1163"/>
      <c r="F14" s="1163"/>
      <c r="G14" s="1163"/>
      <c r="H14" s="1163"/>
      <c r="I14" s="1163"/>
      <c r="N14" s="1180"/>
      <c r="O14" s="1180"/>
    </row>
    <row r="15" customHeight="1" spans="2:15">
      <c r="B15" s="1136"/>
      <c r="C15" s="1131"/>
      <c r="D15" s="1131"/>
      <c r="E15" s="1162"/>
      <c r="F15" s="1162"/>
      <c r="G15" s="1162"/>
      <c r="H15" s="1162"/>
      <c r="I15" s="1162"/>
      <c r="J15" s="1162"/>
      <c r="K15" s="1162"/>
      <c r="L15" s="1162"/>
      <c r="M15" s="1162"/>
      <c r="N15" s="1179"/>
      <c r="O15" s="1179"/>
    </row>
    <row r="16" ht="14.1" customHeight="1"/>
    <row r="17" ht="12" customHeight="1"/>
    <row r="18" ht="12" customHeight="1"/>
    <row r="19" ht="12" customHeight="1"/>
    <row r="20" ht="12" customHeight="1"/>
    <row r="21" ht="12" customHeight="1"/>
  </sheetData>
  <mergeCells count="5">
    <mergeCell ref="N5:O5"/>
    <mergeCell ref="N6:O6"/>
    <mergeCell ref="B8:D8"/>
    <mergeCell ref="G5:M6"/>
    <mergeCell ref="B5:D7"/>
  </mergeCells>
  <pageMargins left="0.944444444444444" right="0.314583333333333" top="0.826388888888889" bottom="0.511805555555556" header="0.511805555555556" footer="0.511805555555556"/>
  <pageSetup paperSize="512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Q26"/>
  <sheetViews>
    <sheetView workbookViewId="0">
      <selection activeCell="L1" sqref="G$1:O$1048576"/>
    </sheetView>
  </sheetViews>
  <sheetFormatPr defaultColWidth="9" defaultRowHeight="12"/>
  <cols>
    <col min="1" max="1" width="1.42857142857143" style="169" customWidth="1"/>
    <col min="2" max="2" width="14.8571428571429" style="169" customWidth="1"/>
    <col min="3" max="3" width="11.2857142857143" style="169" customWidth="1"/>
    <col min="4" max="4" width="3.14285714285714" style="169" customWidth="1"/>
    <col min="5" max="5" width="10.4285714285714" style="169" hidden="1" customWidth="1"/>
    <col min="6" max="7" width="9.28571428571429" style="169" hidden="1" customWidth="1"/>
    <col min="8" max="13" width="9.28571428571429" style="169" customWidth="1"/>
    <col min="14" max="14" width="12.1428571428571" style="169" customWidth="1"/>
    <col min="15" max="15" width="11.1428571428571" style="169" customWidth="1"/>
    <col min="16" max="16384" width="9.14285714285714" style="169"/>
  </cols>
  <sheetData>
    <row r="1" ht="15" customHeight="1" spans="1:2">
      <c r="A1" s="929"/>
      <c r="B1" s="929" t="s">
        <v>80</v>
      </c>
    </row>
    <row r="2" ht="15" customHeight="1" spans="2:4">
      <c r="B2" s="928" t="s">
        <v>81</v>
      </c>
      <c r="C2" s="978"/>
      <c r="D2" s="207"/>
    </row>
    <row r="3" ht="15" customHeight="1" spans="2:4">
      <c r="B3" s="931" t="s">
        <v>82</v>
      </c>
      <c r="C3" s="978"/>
      <c r="D3" s="207"/>
    </row>
    <row r="4" ht="15" customHeight="1" spans="15:15">
      <c r="O4" s="571" t="s">
        <v>54</v>
      </c>
    </row>
    <row r="5" ht="15" customHeight="1" spans="14:15">
      <c r="N5" s="1105"/>
      <c r="O5" s="979" t="s">
        <v>55</v>
      </c>
    </row>
    <row r="6" ht="15" customHeight="1" spans="2:15">
      <c r="B6" s="1009" t="s">
        <v>83</v>
      </c>
      <c r="C6" s="1010"/>
      <c r="D6" s="1011"/>
      <c r="E6" s="1025"/>
      <c r="F6" s="1025"/>
      <c r="G6" s="953" t="s">
        <v>57</v>
      </c>
      <c r="H6" s="953"/>
      <c r="I6" s="953"/>
      <c r="J6" s="953"/>
      <c r="K6" s="953"/>
      <c r="L6" s="953"/>
      <c r="M6" s="933"/>
      <c r="N6" s="749" t="s">
        <v>84</v>
      </c>
      <c r="O6" s="750"/>
    </row>
    <row r="7" ht="15" customHeight="1" spans="2:15">
      <c r="B7" s="1012" t="s">
        <v>85</v>
      </c>
      <c r="C7" s="1013"/>
      <c r="D7" s="1014"/>
      <c r="E7" s="956"/>
      <c r="F7" s="1025"/>
      <c r="G7" s="956"/>
      <c r="H7" s="956"/>
      <c r="I7" s="956"/>
      <c r="J7" s="956"/>
      <c r="K7" s="956"/>
      <c r="L7" s="956"/>
      <c r="M7" s="935"/>
      <c r="N7" s="752" t="s">
        <v>59</v>
      </c>
      <c r="O7" s="753"/>
    </row>
    <row r="8" ht="15" customHeight="1" spans="2:15">
      <c r="B8" s="1015"/>
      <c r="C8" s="1016"/>
      <c r="D8" s="1017"/>
      <c r="E8" s="574">
        <v>2005</v>
      </c>
      <c r="F8" s="574">
        <v>2006</v>
      </c>
      <c r="G8" s="577">
        <v>2007</v>
      </c>
      <c r="H8" s="577">
        <v>2008</v>
      </c>
      <c r="I8" s="577">
        <v>2009</v>
      </c>
      <c r="J8" s="577">
        <v>2010</v>
      </c>
      <c r="K8" s="577">
        <v>2011</v>
      </c>
      <c r="L8" s="756">
        <v>2012</v>
      </c>
      <c r="M8" s="756" t="s">
        <v>60</v>
      </c>
      <c r="N8" s="756" t="s">
        <v>61</v>
      </c>
      <c r="O8" s="756" t="s">
        <v>62</v>
      </c>
    </row>
    <row r="9" ht="15" customHeight="1" spans="2:16">
      <c r="B9" s="938" t="s">
        <v>63</v>
      </c>
      <c r="C9" s="957"/>
      <c r="D9" s="958"/>
      <c r="E9" s="1073">
        <f t="shared" ref="E9:M9" si="0">SUM(E10:E12)</f>
        <v>555581</v>
      </c>
      <c r="F9" s="1074">
        <f t="shared" si="0"/>
        <v>590317</v>
      </c>
      <c r="G9" s="1075">
        <f t="shared" si="0"/>
        <v>590314</v>
      </c>
      <c r="H9" s="1075">
        <f t="shared" si="0"/>
        <v>596184</v>
      </c>
      <c r="I9" s="1087">
        <f t="shared" si="0"/>
        <v>587641</v>
      </c>
      <c r="J9" s="1087">
        <f t="shared" si="0"/>
        <v>568390</v>
      </c>
      <c r="K9" s="1087">
        <f t="shared" si="0"/>
        <v>581845</v>
      </c>
      <c r="L9" s="1087">
        <f t="shared" si="0"/>
        <v>616690</v>
      </c>
      <c r="M9" s="1087">
        <f t="shared" si="0"/>
        <v>618320</v>
      </c>
      <c r="N9" s="1051">
        <f t="shared" ref="N9:N14" si="1">(I9/H9+J9/I9+K9/J9+L9/K9+M9/L9)/5*100-100</f>
        <v>0.782261742345256</v>
      </c>
      <c r="O9" s="1052">
        <f t="shared" ref="O9:O13" si="2">(M9/L9)*100-100</f>
        <v>0.264314323241834</v>
      </c>
      <c r="P9" s="1106"/>
    </row>
    <row r="10" ht="30.75" customHeight="1" spans="2:15">
      <c r="B10" s="1063" t="s">
        <v>86</v>
      </c>
      <c r="C10" s="1064"/>
      <c r="D10" s="1065"/>
      <c r="E10" s="1076">
        <v>244471</v>
      </c>
      <c r="F10" s="1076">
        <v>249955</v>
      </c>
      <c r="G10" s="1077">
        <v>241889</v>
      </c>
      <c r="H10" s="1077">
        <v>212003</v>
      </c>
      <c r="I10" s="1088">
        <v>193798</v>
      </c>
      <c r="J10" s="1088">
        <v>172907</v>
      </c>
      <c r="K10" s="1089">
        <v>170938</v>
      </c>
      <c r="L10" s="1090">
        <v>172333</v>
      </c>
      <c r="M10" s="1089">
        <v>165990</v>
      </c>
      <c r="N10" s="1053">
        <f t="shared" si="1"/>
        <v>-4.67405309904123</v>
      </c>
      <c r="O10" s="1054">
        <f t="shared" si="2"/>
        <v>-3.6806647595063</v>
      </c>
    </row>
    <row r="11" ht="30" customHeight="1" spans="2:15">
      <c r="B11" s="1063" t="s">
        <v>87</v>
      </c>
      <c r="C11" s="1064"/>
      <c r="D11" s="1065"/>
      <c r="E11" s="1076">
        <v>165314</v>
      </c>
      <c r="F11" s="1076">
        <v>185983</v>
      </c>
      <c r="G11" s="1077">
        <v>185509</v>
      </c>
      <c r="H11" s="1077">
        <v>229335</v>
      </c>
      <c r="I11" s="1088">
        <v>236632</v>
      </c>
      <c r="J11" s="1091">
        <v>231333</v>
      </c>
      <c r="K11" s="1092">
        <v>225786</v>
      </c>
      <c r="L11" s="1093">
        <v>245819</v>
      </c>
      <c r="M11" s="1092">
        <v>252590</v>
      </c>
      <c r="N11" s="1053">
        <f t="shared" si="1"/>
        <v>2.03433010531371</v>
      </c>
      <c r="O11" s="1054">
        <f t="shared" si="2"/>
        <v>2.75446568410089</v>
      </c>
    </row>
    <row r="12" ht="15" customHeight="1" spans="2:17">
      <c r="B12" s="1063" t="s">
        <v>88</v>
      </c>
      <c r="C12" s="1064"/>
      <c r="D12" s="1065"/>
      <c r="E12" s="1076">
        <f t="shared" ref="E12:G12" si="3">SUM(E13:E20)</f>
        <v>145796</v>
      </c>
      <c r="F12" s="1078">
        <f t="shared" si="3"/>
        <v>154379</v>
      </c>
      <c r="G12" s="1079">
        <f t="shared" si="3"/>
        <v>162916</v>
      </c>
      <c r="H12" s="1079">
        <v>154846</v>
      </c>
      <c r="I12" s="1094">
        <v>157211</v>
      </c>
      <c r="J12" s="1094">
        <v>164150</v>
      </c>
      <c r="K12" s="1094">
        <v>185121</v>
      </c>
      <c r="L12" s="1094">
        <v>198538</v>
      </c>
      <c r="M12" s="1094">
        <v>199740</v>
      </c>
      <c r="N12" s="1053">
        <f t="shared" si="1"/>
        <v>5.31395302406999</v>
      </c>
      <c r="O12" s="1054">
        <f t="shared" si="2"/>
        <v>0.605425661586196</v>
      </c>
      <c r="Q12" s="1108"/>
    </row>
    <row r="13" ht="15" customHeight="1" spans="2:15">
      <c r="B13" s="1066"/>
      <c r="C13" s="939" t="s">
        <v>89</v>
      </c>
      <c r="D13" s="1067" t="s">
        <v>90</v>
      </c>
      <c r="E13" s="412">
        <v>102456</v>
      </c>
      <c r="F13" s="799">
        <v>106609</v>
      </c>
      <c r="G13" s="1080">
        <v>114273</v>
      </c>
      <c r="H13" s="1081">
        <v>107934</v>
      </c>
      <c r="I13" s="1095">
        <v>105121</v>
      </c>
      <c r="J13" s="726">
        <v>110163</v>
      </c>
      <c r="K13" s="1096">
        <v>123748</v>
      </c>
      <c r="L13" s="1097">
        <v>137587</v>
      </c>
      <c r="M13" s="1107">
        <v>137620</v>
      </c>
      <c r="N13" s="826">
        <f t="shared" si="1"/>
        <v>5.14581553519898</v>
      </c>
      <c r="O13" s="762">
        <f t="shared" si="2"/>
        <v>0.0239848241476324</v>
      </c>
    </row>
    <row r="14" ht="15" customHeight="1" spans="2:15">
      <c r="B14" s="1068" t="s">
        <v>91</v>
      </c>
      <c r="C14" s="942" t="s">
        <v>92</v>
      </c>
      <c r="D14" s="1069" t="s">
        <v>90</v>
      </c>
      <c r="E14" s="414">
        <v>26841</v>
      </c>
      <c r="F14" s="800">
        <v>29899</v>
      </c>
      <c r="G14" s="1082">
        <v>30617</v>
      </c>
      <c r="H14" s="1083">
        <v>29936</v>
      </c>
      <c r="I14" s="1098">
        <v>32214</v>
      </c>
      <c r="J14" s="727">
        <v>31460</v>
      </c>
      <c r="K14" s="1099">
        <v>35877</v>
      </c>
      <c r="L14" s="1100">
        <v>37694</v>
      </c>
      <c r="M14" s="1101">
        <v>38740</v>
      </c>
      <c r="N14" s="828">
        <f t="shared" si="1"/>
        <v>5.42970482965166</v>
      </c>
      <c r="O14" s="770">
        <f t="shared" ref="O14:O20" si="4">(M14/L14)*100-100</f>
        <v>2.77497744999205</v>
      </c>
    </row>
    <row r="15" ht="15" customHeight="1" spans="2:15">
      <c r="B15" s="1068" t="s">
        <v>93</v>
      </c>
      <c r="C15" s="942" t="s">
        <v>94</v>
      </c>
      <c r="D15" s="1069" t="s">
        <v>90</v>
      </c>
      <c r="E15" s="414">
        <v>6968</v>
      </c>
      <c r="F15" s="800">
        <v>8190</v>
      </c>
      <c r="G15" s="1082">
        <v>8194</v>
      </c>
      <c r="H15" s="1083">
        <v>7728</v>
      </c>
      <c r="I15" s="1098">
        <v>8842</v>
      </c>
      <c r="J15" s="727">
        <v>10988</v>
      </c>
      <c r="K15" s="1101">
        <v>13201</v>
      </c>
      <c r="L15" s="1100">
        <v>11583</v>
      </c>
      <c r="M15" s="1101">
        <v>11650</v>
      </c>
      <c r="N15" s="828">
        <f t="shared" ref="N15:N20" si="5">(I15/H15+J15/I15+K15/J15+L15/K15+M15/L15)/5*100-100</f>
        <v>9.42951609677152</v>
      </c>
      <c r="O15" s="770">
        <f t="shared" si="4"/>
        <v>0.578433911767235</v>
      </c>
    </row>
    <row r="16" ht="15" customHeight="1" spans="2:15">
      <c r="B16" s="1070" t="s">
        <v>95</v>
      </c>
      <c r="C16" s="942" t="s">
        <v>96</v>
      </c>
      <c r="D16" s="1069" t="s">
        <v>90</v>
      </c>
      <c r="E16" s="414">
        <v>4553</v>
      </c>
      <c r="F16" s="800">
        <v>5037</v>
      </c>
      <c r="G16" s="1082">
        <v>5345</v>
      </c>
      <c r="H16" s="1083">
        <v>5200</v>
      </c>
      <c r="I16" s="1098">
        <v>7403</v>
      </c>
      <c r="J16" s="727">
        <v>7264</v>
      </c>
      <c r="K16" s="1101">
        <v>8022</v>
      </c>
      <c r="L16" s="1100">
        <v>7611</v>
      </c>
      <c r="M16" s="1101">
        <v>7620</v>
      </c>
      <c r="N16" s="828">
        <f t="shared" si="5"/>
        <v>9.18352574805171</v>
      </c>
      <c r="O16" s="770">
        <f t="shared" si="4"/>
        <v>0.118249901458412</v>
      </c>
    </row>
    <row r="17" ht="15" customHeight="1" spans="2:15">
      <c r="B17" s="1066"/>
      <c r="C17" s="942" t="s">
        <v>97</v>
      </c>
      <c r="D17" s="1069" t="s">
        <v>90</v>
      </c>
      <c r="E17" s="414">
        <v>1092</v>
      </c>
      <c r="F17" s="800">
        <v>970</v>
      </c>
      <c r="G17" s="1082">
        <v>913</v>
      </c>
      <c r="H17" s="1083">
        <v>747</v>
      </c>
      <c r="I17" s="1098">
        <v>680</v>
      </c>
      <c r="J17" s="727">
        <v>857</v>
      </c>
      <c r="K17" s="1101">
        <v>914</v>
      </c>
      <c r="L17" s="1100">
        <v>917</v>
      </c>
      <c r="M17" s="1101">
        <v>920</v>
      </c>
      <c r="N17" s="828">
        <f t="shared" si="5"/>
        <v>4.87333828842939</v>
      </c>
      <c r="O17" s="770">
        <f t="shared" si="4"/>
        <v>0.327153762268267</v>
      </c>
    </row>
    <row r="18" ht="15" customHeight="1" spans="2:15">
      <c r="B18" s="1066"/>
      <c r="C18" s="942" t="s">
        <v>98</v>
      </c>
      <c r="D18" s="1069" t="s">
        <v>90</v>
      </c>
      <c r="E18" s="414">
        <v>2160</v>
      </c>
      <c r="F18" s="800">
        <v>1926</v>
      </c>
      <c r="G18" s="1082">
        <v>1832</v>
      </c>
      <c r="H18" s="1083">
        <v>1665</v>
      </c>
      <c r="I18" s="1098">
        <v>1502</v>
      </c>
      <c r="J18" s="727">
        <v>1747</v>
      </c>
      <c r="K18" s="1101">
        <v>1801</v>
      </c>
      <c r="L18" s="1100">
        <v>1641</v>
      </c>
      <c r="M18" s="1101">
        <v>1670</v>
      </c>
      <c r="N18" s="828">
        <f t="shared" si="5"/>
        <v>0.499213936611184</v>
      </c>
      <c r="O18" s="770">
        <f t="shared" si="4"/>
        <v>1.76721511273614</v>
      </c>
    </row>
    <row r="19" ht="15" customHeight="1" spans="2:15">
      <c r="B19" s="1066"/>
      <c r="C19" s="942" t="s">
        <v>99</v>
      </c>
      <c r="D19" s="1069" t="s">
        <v>90</v>
      </c>
      <c r="E19" s="414">
        <v>1403</v>
      </c>
      <c r="F19" s="800">
        <v>1381</v>
      </c>
      <c r="G19" s="1082">
        <v>1322</v>
      </c>
      <c r="H19" s="1083">
        <v>1230</v>
      </c>
      <c r="I19" s="1098">
        <v>1135</v>
      </c>
      <c r="J19" s="727">
        <v>1290</v>
      </c>
      <c r="K19" s="1101">
        <v>1204</v>
      </c>
      <c r="L19" s="1100">
        <v>1167</v>
      </c>
      <c r="M19" s="1101">
        <v>1180</v>
      </c>
      <c r="N19" s="828">
        <f t="shared" si="5"/>
        <v>-0.538595700072506</v>
      </c>
      <c r="O19" s="770">
        <f t="shared" si="4"/>
        <v>1.11396743787489</v>
      </c>
    </row>
    <row r="20" ht="15" customHeight="1" spans="2:15">
      <c r="B20" s="1071"/>
      <c r="C20" s="950" t="s">
        <v>100</v>
      </c>
      <c r="D20" s="1072" t="s">
        <v>90</v>
      </c>
      <c r="E20" s="416">
        <v>323</v>
      </c>
      <c r="F20" s="1084">
        <v>367</v>
      </c>
      <c r="G20" s="1085">
        <v>420</v>
      </c>
      <c r="H20" s="1086">
        <v>406</v>
      </c>
      <c r="I20" s="1102">
        <v>314</v>
      </c>
      <c r="J20" s="731">
        <v>381</v>
      </c>
      <c r="K20" s="1103">
        <v>354</v>
      </c>
      <c r="L20" s="1104">
        <v>338</v>
      </c>
      <c r="M20" s="1103">
        <v>340</v>
      </c>
      <c r="N20" s="830">
        <f t="shared" si="5"/>
        <v>-2.4674382225059</v>
      </c>
      <c r="O20" s="766">
        <f t="shared" si="4"/>
        <v>0.591715976331358</v>
      </c>
    </row>
    <row r="21" s="608" customFormat="1" ht="15" customHeight="1" spans="2:2">
      <c r="B21" s="629" t="s">
        <v>101</v>
      </c>
    </row>
    <row r="22" s="608" customFormat="1" ht="15" customHeight="1" spans="2:2">
      <c r="B22" s="629" t="s">
        <v>69</v>
      </c>
    </row>
    <row r="23" ht="15" customHeight="1"/>
    <row r="24" ht="14.1" customHeight="1"/>
    <row r="25" ht="14.1" customHeight="1"/>
    <row r="26" ht="14.1" customHeight="1"/>
  </sheetData>
  <mergeCells count="10">
    <mergeCell ref="B6:D6"/>
    <mergeCell ref="N6:O6"/>
    <mergeCell ref="B7:D7"/>
    <mergeCell ref="N7:O7"/>
    <mergeCell ref="B8:D8"/>
    <mergeCell ref="B9:D9"/>
    <mergeCell ref="B10:D10"/>
    <mergeCell ref="B11:D11"/>
    <mergeCell ref="B12:D12"/>
    <mergeCell ref="G6:M7"/>
  </mergeCells>
  <pageMargins left="0.984027777777778" right="0.708333333333333" top="0.393055555555556" bottom="0.747916666666667" header="0.314583333333333" footer="0.314583333333333"/>
  <pageSetup paperSize="512" scale="75" orientation="portrait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AA16"/>
  <sheetViews>
    <sheetView workbookViewId="0">
      <selection activeCell="L1" sqref="G$1:O$1048576"/>
    </sheetView>
  </sheetViews>
  <sheetFormatPr defaultColWidth="9" defaultRowHeight="12"/>
  <cols>
    <col min="1" max="1" width="1.57142857142857" style="6" customWidth="1"/>
    <col min="2" max="3" width="9.14285714285714" style="6"/>
    <col min="4" max="4" width="14.4285714285714" style="6" customWidth="1"/>
    <col min="5" max="6" width="9" style="6" hidden="1" customWidth="1"/>
    <col min="7" max="7" width="11.8571428571429" style="6" hidden="1" customWidth="1"/>
    <col min="8" max="13" width="10.2857142857143" style="6" customWidth="1"/>
    <col min="14" max="14" width="11.1428571428571" style="6" customWidth="1"/>
    <col min="15" max="15" width="10.5714285714286" style="6" customWidth="1"/>
    <col min="16" max="16384" width="9.14285714285714" style="6"/>
  </cols>
  <sheetData>
    <row r="1" s="169" customFormat="1" ht="15" customHeight="1" spans="2:25">
      <c r="B1" s="674" t="s">
        <v>102</v>
      </c>
      <c r="C1" s="544"/>
      <c r="D1" s="1007"/>
      <c r="E1" s="1024"/>
      <c r="F1" s="1024"/>
      <c r="G1" s="1024"/>
      <c r="H1" s="1024"/>
      <c r="I1" s="1024"/>
      <c r="J1" s="1024"/>
      <c r="K1" s="1024"/>
      <c r="L1" s="1024"/>
      <c r="M1" s="1024"/>
      <c r="P1" s="207"/>
      <c r="Q1" s="207"/>
      <c r="R1" s="207"/>
      <c r="S1" s="207"/>
      <c r="T1" s="207"/>
      <c r="U1" s="207"/>
      <c r="V1" s="207"/>
      <c r="W1" s="207"/>
      <c r="X1" s="207"/>
      <c r="Y1" s="207"/>
    </row>
    <row r="2" s="169" customFormat="1" ht="15" customHeight="1" spans="2:25">
      <c r="B2" s="675" t="s">
        <v>103</v>
      </c>
      <c r="C2" s="1008"/>
      <c r="D2" s="676"/>
      <c r="E2" s="1024"/>
      <c r="F2" s="1024"/>
      <c r="G2" s="1024"/>
      <c r="H2" s="1024"/>
      <c r="I2" s="1024"/>
      <c r="J2" s="1024"/>
      <c r="K2" s="1024"/>
      <c r="L2" s="1024"/>
      <c r="M2" s="1024"/>
      <c r="P2" s="207"/>
      <c r="Q2" s="207"/>
      <c r="R2" s="207"/>
      <c r="S2" s="207"/>
      <c r="T2" s="207"/>
      <c r="U2" s="207"/>
      <c r="V2" s="207"/>
      <c r="W2" s="207"/>
      <c r="X2" s="207"/>
      <c r="Y2" s="207"/>
    </row>
    <row r="3" s="169" customFormat="1" ht="15" customHeight="1" spans="2:25">
      <c r="B3" s="544"/>
      <c r="C3" s="544"/>
      <c r="D3" s="544"/>
      <c r="E3" s="544"/>
      <c r="F3" s="544"/>
      <c r="O3" s="598" t="s">
        <v>104</v>
      </c>
      <c r="P3" s="207"/>
      <c r="Q3" s="207"/>
      <c r="R3" s="207"/>
      <c r="S3" s="207"/>
      <c r="T3" s="207"/>
      <c r="U3" s="207"/>
      <c r="V3" s="207"/>
      <c r="W3" s="207"/>
      <c r="X3" s="207"/>
      <c r="Y3" s="207"/>
    </row>
    <row r="4" s="169" customFormat="1" ht="15" customHeight="1" spans="2:25">
      <c r="B4" s="544"/>
      <c r="C4" s="544"/>
      <c r="D4" s="544"/>
      <c r="E4" s="544"/>
      <c r="F4" s="544"/>
      <c r="O4" s="1050" t="s">
        <v>105</v>
      </c>
      <c r="P4" s="207"/>
      <c r="Q4" s="207"/>
      <c r="R4" s="207"/>
      <c r="S4" s="207"/>
      <c r="T4" s="207"/>
      <c r="U4" s="207"/>
      <c r="V4" s="207"/>
      <c r="W4" s="207"/>
      <c r="X4" s="207"/>
      <c r="Y4" s="207"/>
    </row>
    <row r="5" s="169" customFormat="1" ht="15" customHeight="1" spans="2:27">
      <c r="B5" s="1009" t="s">
        <v>106</v>
      </c>
      <c r="C5" s="1010"/>
      <c r="D5" s="1011"/>
      <c r="E5" s="1025"/>
      <c r="F5" s="1025"/>
      <c r="G5" s="953" t="s">
        <v>57</v>
      </c>
      <c r="H5" s="953"/>
      <c r="I5" s="953"/>
      <c r="J5" s="953"/>
      <c r="K5" s="953"/>
      <c r="L5" s="953"/>
      <c r="M5" s="933"/>
      <c r="N5" s="892" t="s">
        <v>107</v>
      </c>
      <c r="O5" s="893"/>
      <c r="R5" s="207"/>
      <c r="S5" s="207"/>
      <c r="T5" s="207"/>
      <c r="U5" s="207"/>
      <c r="V5" s="207"/>
      <c r="W5" s="207"/>
      <c r="X5" s="207"/>
      <c r="Y5" s="207"/>
      <c r="Z5" s="207"/>
      <c r="AA5" s="207"/>
    </row>
    <row r="6" s="169" customFormat="1" ht="15" customHeight="1" spans="2:27">
      <c r="B6" s="1012"/>
      <c r="C6" s="1013"/>
      <c r="D6" s="1014"/>
      <c r="E6" s="956"/>
      <c r="F6" s="530"/>
      <c r="G6" s="956"/>
      <c r="H6" s="956"/>
      <c r="I6" s="956"/>
      <c r="J6" s="956"/>
      <c r="K6" s="956"/>
      <c r="L6" s="956"/>
      <c r="M6" s="935"/>
      <c r="N6" s="895" t="s">
        <v>59</v>
      </c>
      <c r="O6" s="896"/>
      <c r="R6" s="207"/>
      <c r="S6" s="207"/>
      <c r="T6" s="207"/>
      <c r="U6" s="207"/>
      <c r="V6" s="207"/>
      <c r="W6" s="207"/>
      <c r="X6" s="207"/>
      <c r="Y6" s="207"/>
      <c r="Z6" s="207"/>
      <c r="AA6" s="207"/>
    </row>
    <row r="7" s="169" customFormat="1" ht="15" customHeight="1" spans="2:27">
      <c r="B7" s="1015"/>
      <c r="C7" s="1016"/>
      <c r="D7" s="1017"/>
      <c r="E7" s="574">
        <v>2005</v>
      </c>
      <c r="F7" s="574">
        <v>2006</v>
      </c>
      <c r="G7" s="577">
        <v>2007</v>
      </c>
      <c r="H7" s="577">
        <v>2008</v>
      </c>
      <c r="I7" s="577">
        <v>2009</v>
      </c>
      <c r="J7" s="577">
        <v>2010</v>
      </c>
      <c r="K7" s="577">
        <v>2011</v>
      </c>
      <c r="L7" s="756">
        <v>2012</v>
      </c>
      <c r="M7" s="756" t="s">
        <v>60</v>
      </c>
      <c r="N7" s="756" t="s">
        <v>61</v>
      </c>
      <c r="O7" s="756" t="s">
        <v>108</v>
      </c>
      <c r="R7" s="207"/>
      <c r="S7" s="207"/>
      <c r="T7" s="207"/>
      <c r="U7" s="207"/>
      <c r="V7" s="207"/>
      <c r="W7" s="207"/>
      <c r="X7" s="207"/>
      <c r="Y7" s="207"/>
      <c r="Z7" s="207"/>
      <c r="AA7" s="207"/>
    </row>
    <row r="8" s="169" customFormat="1" ht="15" customHeight="1" spans="2:27">
      <c r="B8" s="938" t="s">
        <v>109</v>
      </c>
      <c r="C8" s="957"/>
      <c r="D8" s="958"/>
      <c r="E8" s="1026">
        <v>2343207</v>
      </c>
      <c r="F8" s="1026">
        <f t="shared" ref="F8:M8" si="0">SUM(F9:F11)</f>
        <v>2054391</v>
      </c>
      <c r="G8" s="1027">
        <f t="shared" si="0"/>
        <v>2056208</v>
      </c>
      <c r="H8" s="1027">
        <f t="shared" si="0"/>
        <v>2085713</v>
      </c>
      <c r="I8" s="1044">
        <f t="shared" si="0"/>
        <v>1888998</v>
      </c>
      <c r="J8" s="1044">
        <f t="shared" si="0"/>
        <v>1486075</v>
      </c>
      <c r="K8" s="1044">
        <f t="shared" si="0"/>
        <v>1548340</v>
      </c>
      <c r="L8" s="1044">
        <f t="shared" si="0"/>
        <v>1657909</v>
      </c>
      <c r="M8" s="1044">
        <f t="shared" si="0"/>
        <v>1678380</v>
      </c>
      <c r="N8" s="1051">
        <f t="shared" ref="N8:N11" si="1">(I8/H8+J8/I8+K8/J8+L8/K8+M8/L8)/5*100-100</f>
        <v>-3.65206832622593</v>
      </c>
      <c r="O8" s="1052">
        <f t="shared" ref="O8:O11" si="2">(M8/L8)*100-100</f>
        <v>1.23474810740518</v>
      </c>
      <c r="R8" s="207"/>
      <c r="S8" s="207"/>
      <c r="T8" s="207"/>
      <c r="U8" s="207"/>
      <c r="V8" s="207"/>
      <c r="W8" s="207"/>
      <c r="X8" s="207"/>
      <c r="Y8" s="207"/>
      <c r="Z8" s="207"/>
      <c r="AA8" s="207"/>
    </row>
    <row r="9" s="169" customFormat="1" ht="15" customHeight="1" spans="2:27">
      <c r="B9" s="536" t="s">
        <v>77</v>
      </c>
      <c r="C9" s="1018"/>
      <c r="D9" s="1019"/>
      <c r="E9" s="1028">
        <v>1370819</v>
      </c>
      <c r="F9" s="1029">
        <v>1164508</v>
      </c>
      <c r="G9" s="1030">
        <v>1237797</v>
      </c>
      <c r="H9" s="1031">
        <v>1265440</v>
      </c>
      <c r="I9" s="1045">
        <v>1174274</v>
      </c>
      <c r="J9" s="1045">
        <v>947220</v>
      </c>
      <c r="K9" s="1045">
        <v>1001667</v>
      </c>
      <c r="L9" s="1045">
        <v>1060449</v>
      </c>
      <c r="M9" s="1045">
        <v>1075510</v>
      </c>
      <c r="N9" s="1053">
        <f t="shared" si="1"/>
        <v>-2.70064711440456</v>
      </c>
      <c r="O9" s="1054">
        <f t="shared" si="2"/>
        <v>1.42024746121689</v>
      </c>
      <c r="R9" s="207"/>
      <c r="S9" s="207"/>
      <c r="T9" s="207"/>
      <c r="U9" s="207"/>
      <c r="V9" s="207"/>
      <c r="W9" s="207"/>
      <c r="X9" s="207"/>
      <c r="Y9" s="207"/>
      <c r="Z9" s="207"/>
      <c r="AA9" s="207"/>
    </row>
    <row r="10" s="169" customFormat="1" ht="15" customHeight="1" spans="2:27">
      <c r="B10" s="1020" t="s">
        <v>65</v>
      </c>
      <c r="C10" s="972"/>
      <c r="D10" s="1021"/>
      <c r="E10" s="1032"/>
      <c r="F10" s="1033"/>
      <c r="G10" s="1034"/>
      <c r="H10" s="1035"/>
      <c r="I10" s="1046"/>
      <c r="J10" s="1046"/>
      <c r="K10" s="1046"/>
      <c r="L10" s="1046"/>
      <c r="M10" s="1046"/>
      <c r="N10" s="1055"/>
      <c r="O10" s="1056"/>
      <c r="R10" s="207"/>
      <c r="S10" s="207"/>
      <c r="T10" s="207"/>
      <c r="U10" s="207"/>
      <c r="V10" s="207"/>
      <c r="W10" s="207"/>
      <c r="X10" s="207"/>
      <c r="Y10" s="207"/>
      <c r="Z10" s="207"/>
      <c r="AA10" s="207"/>
    </row>
    <row r="11" s="169" customFormat="1" ht="15" customHeight="1" spans="2:27">
      <c r="B11" s="538" t="s">
        <v>66</v>
      </c>
      <c r="C11" s="524"/>
      <c r="D11" s="1022"/>
      <c r="E11" s="1036">
        <v>972388</v>
      </c>
      <c r="F11" s="694">
        <v>889883</v>
      </c>
      <c r="G11" s="1037">
        <v>818411</v>
      </c>
      <c r="H11" s="1038">
        <v>820273</v>
      </c>
      <c r="I11" s="1047">
        <v>714724</v>
      </c>
      <c r="J11" s="1047">
        <v>538855</v>
      </c>
      <c r="K11" s="1047">
        <v>546673</v>
      </c>
      <c r="L11" s="1047">
        <v>597460</v>
      </c>
      <c r="M11" s="1047">
        <v>602870</v>
      </c>
      <c r="N11" s="1057">
        <f t="shared" si="1"/>
        <v>-5.16551108155318</v>
      </c>
      <c r="O11" s="1058">
        <f t="shared" si="2"/>
        <v>0.905499949787441</v>
      </c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="169" customFormat="1" ht="15" customHeight="1" spans="2:27">
      <c r="B12" s="539" t="s">
        <v>67</v>
      </c>
      <c r="C12" s="540"/>
      <c r="D12" s="1023"/>
      <c r="E12" s="1039"/>
      <c r="F12" s="1040"/>
      <c r="G12" s="1041"/>
      <c r="H12" s="1042"/>
      <c r="I12" s="1048"/>
      <c r="J12" s="1048"/>
      <c r="K12" s="1049"/>
      <c r="L12" s="1049"/>
      <c r="M12" s="1059"/>
      <c r="N12" s="1060"/>
      <c r="O12" s="1061"/>
      <c r="R12" s="207"/>
      <c r="S12" s="207"/>
      <c r="T12" s="207"/>
      <c r="U12" s="207"/>
      <c r="V12" s="207"/>
      <c r="W12" s="207"/>
      <c r="X12" s="207"/>
      <c r="Y12" s="207"/>
      <c r="Z12" s="207"/>
      <c r="AA12" s="207"/>
    </row>
    <row r="13" s="169" customFormat="1" ht="15" customHeight="1" spans="2:25">
      <c r="B13" s="629" t="s">
        <v>101</v>
      </c>
      <c r="C13" s="524"/>
      <c r="D13" s="524"/>
      <c r="E13" s="1043"/>
      <c r="F13" s="1043"/>
      <c r="G13" s="1043"/>
      <c r="H13" s="1043"/>
      <c r="I13" s="1043"/>
      <c r="J13" s="1043"/>
      <c r="K13" s="1043"/>
      <c r="L13" s="1043"/>
      <c r="M13" s="1043"/>
      <c r="P13" s="207"/>
      <c r="Q13" s="207"/>
      <c r="R13" s="207"/>
      <c r="S13" s="207"/>
      <c r="T13" s="207"/>
      <c r="U13" s="207"/>
      <c r="V13" s="207"/>
      <c r="W13" s="207"/>
      <c r="X13" s="207"/>
      <c r="Y13" s="207"/>
    </row>
    <row r="14" s="608" customFormat="1" ht="15" customHeight="1" spans="2:25">
      <c r="B14" s="629" t="s">
        <v>69</v>
      </c>
      <c r="P14" s="1062"/>
      <c r="Q14" s="1062"/>
      <c r="R14" s="1062"/>
      <c r="S14" s="1062"/>
      <c r="T14" s="1062"/>
      <c r="U14" s="1062"/>
      <c r="V14" s="1062"/>
      <c r="W14" s="1062"/>
      <c r="X14" s="1062"/>
      <c r="Y14" s="1062"/>
    </row>
    <row r="15" s="169" customFormat="1" ht="15" customHeight="1" spans="16:25">
      <c r="P15" s="207"/>
      <c r="Q15" s="207"/>
      <c r="R15" s="207"/>
      <c r="S15" s="207"/>
      <c r="T15" s="207"/>
      <c r="U15" s="207"/>
      <c r="V15" s="207"/>
      <c r="W15" s="207"/>
      <c r="X15" s="207"/>
      <c r="Y15" s="207"/>
    </row>
    <row r="16" ht="15" customHeight="1"/>
  </sheetData>
  <mergeCells count="5">
    <mergeCell ref="N5:O5"/>
    <mergeCell ref="N6:O6"/>
    <mergeCell ref="B8:D8"/>
    <mergeCell ref="B5:D7"/>
    <mergeCell ref="G5:M6"/>
  </mergeCells>
  <pageMargins left="0.984027777777778" right="0.708333333333333" top="0.393055555555556" bottom="0.747916666666667" header="0.314583333333333" footer="0.314583333333333"/>
  <pageSetup paperSize="512" scale="7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J227"/>
  <sheetViews>
    <sheetView workbookViewId="0">
      <selection activeCell="L1" sqref="L$1:N$1048576"/>
    </sheetView>
  </sheetViews>
  <sheetFormatPr defaultColWidth="9" defaultRowHeight="15" customHeight="1"/>
  <cols>
    <col min="1" max="1" width="1.42857142857143" style="169" customWidth="1"/>
    <col min="2" max="2" width="2.42857142857143" style="169" customWidth="1"/>
    <col min="3" max="3" width="3.42857142857143" style="169" customWidth="1"/>
    <col min="4" max="4" width="23.4285714285714" style="169" customWidth="1"/>
    <col min="5" max="5" width="25.2857142857143" style="169" customWidth="1"/>
    <col min="6" max="6" width="6.85714285714286" style="169" customWidth="1"/>
    <col min="7" max="8" width="9.85714285714286" style="169" hidden="1" customWidth="1"/>
    <col min="9" max="9" width="10.7142857142857" style="169" customWidth="1"/>
    <col min="10" max="16384" width="9.14285714285714" style="169"/>
  </cols>
  <sheetData>
    <row r="1" customHeight="1" spans="2:9">
      <c r="B1" s="928" t="s">
        <v>110</v>
      </c>
      <c r="C1" s="928"/>
      <c r="D1" s="929"/>
      <c r="E1" s="929"/>
      <c r="F1" s="929"/>
      <c r="G1" s="929"/>
      <c r="H1" s="929"/>
      <c r="I1" s="929"/>
    </row>
    <row r="2" customHeight="1" spans="2:9">
      <c r="B2" s="930" t="s">
        <v>111</v>
      </c>
      <c r="C2" s="931"/>
      <c r="G2" s="929"/>
      <c r="H2" s="929"/>
      <c r="I2" s="929"/>
    </row>
    <row r="3" customHeight="1" spans="9:10">
      <c r="I3" s="978"/>
      <c r="J3" s="445" t="s">
        <v>104</v>
      </c>
    </row>
    <row r="4" customHeight="1" spans="9:10">
      <c r="I4" s="979"/>
      <c r="J4" s="446" t="s">
        <v>105</v>
      </c>
    </row>
    <row r="5" customHeight="1" spans="2:10">
      <c r="B5" s="932" t="s">
        <v>112</v>
      </c>
      <c r="C5" s="933"/>
      <c r="D5" s="932" t="s">
        <v>113</v>
      </c>
      <c r="E5" s="953"/>
      <c r="F5" s="933"/>
      <c r="G5" s="954"/>
      <c r="H5" s="955"/>
      <c r="I5" s="574" t="s">
        <v>114</v>
      </c>
      <c r="J5" s="574"/>
    </row>
    <row r="6" customHeight="1" spans="2:10">
      <c r="B6" s="934"/>
      <c r="C6" s="935"/>
      <c r="D6" s="934"/>
      <c r="E6" s="956"/>
      <c r="F6" s="935"/>
      <c r="G6" s="954"/>
      <c r="H6" s="955"/>
      <c r="I6" s="574">
        <v>2012</v>
      </c>
      <c r="J6" s="574">
        <v>2013</v>
      </c>
    </row>
    <row r="7" customHeight="1" spans="2:10">
      <c r="B7" s="936"/>
      <c r="C7" s="937"/>
      <c r="D7" s="938" t="s">
        <v>115</v>
      </c>
      <c r="E7" s="957"/>
      <c r="F7" s="958"/>
      <c r="G7" s="533"/>
      <c r="H7" s="535"/>
      <c r="I7" s="980">
        <f>SUM(I8:I14)-I14</f>
        <v>816</v>
      </c>
      <c r="J7" s="980">
        <f>SUM(J8:J14)-J14</f>
        <v>814</v>
      </c>
    </row>
    <row r="8" customHeight="1" spans="2:10">
      <c r="B8" s="939">
        <v>1</v>
      </c>
      <c r="C8" s="940"/>
      <c r="D8" s="941" t="s">
        <v>116</v>
      </c>
      <c r="E8" s="959"/>
      <c r="F8" s="960"/>
      <c r="G8" s="961"/>
      <c r="H8" s="962"/>
      <c r="I8" s="939">
        <v>6</v>
      </c>
      <c r="J8" s="981">
        <v>6</v>
      </c>
    </row>
    <row r="9" customHeight="1" spans="2:10">
      <c r="B9" s="942">
        <v>2</v>
      </c>
      <c r="C9" s="943"/>
      <c r="D9" s="944" t="s">
        <v>117</v>
      </c>
      <c r="E9" s="949"/>
      <c r="F9" s="963"/>
      <c r="G9" s="964"/>
      <c r="H9" s="965"/>
      <c r="I9" s="942">
        <v>14</v>
      </c>
      <c r="J9" s="982">
        <v>14</v>
      </c>
    </row>
    <row r="10" customHeight="1" spans="2:10">
      <c r="B10" s="945">
        <v>3</v>
      </c>
      <c r="C10" s="946"/>
      <c r="D10" s="947" t="s">
        <v>118</v>
      </c>
      <c r="E10" s="966"/>
      <c r="F10" s="967"/>
      <c r="G10" s="968"/>
      <c r="H10" s="524"/>
      <c r="I10" s="983"/>
      <c r="J10" s="982"/>
    </row>
    <row r="11" customHeight="1" spans="2:10">
      <c r="B11" s="945"/>
      <c r="C11" s="946"/>
      <c r="D11" s="1269" t="s">
        <v>119</v>
      </c>
      <c r="E11" s="969"/>
      <c r="F11" s="970"/>
      <c r="G11" s="971"/>
      <c r="H11" s="972"/>
      <c r="I11" s="984">
        <v>2</v>
      </c>
      <c r="J11" s="985">
        <v>2</v>
      </c>
    </row>
    <row r="12" customHeight="1" spans="2:10">
      <c r="B12" s="945"/>
      <c r="C12" s="946"/>
      <c r="D12" s="1270" t="s">
        <v>120</v>
      </c>
      <c r="E12" s="973"/>
      <c r="F12" s="963"/>
      <c r="G12" s="964"/>
      <c r="H12" s="965"/>
      <c r="I12" s="942">
        <v>45</v>
      </c>
      <c r="J12" s="986">
        <v>44</v>
      </c>
    </row>
    <row r="13" customHeight="1" spans="2:10">
      <c r="B13" s="942">
        <v>4</v>
      </c>
      <c r="C13" s="943"/>
      <c r="D13" s="944" t="s">
        <v>121</v>
      </c>
      <c r="E13" s="949"/>
      <c r="F13" s="963"/>
      <c r="G13" s="964"/>
      <c r="H13" s="965"/>
      <c r="I13" s="942">
        <v>749</v>
      </c>
      <c r="J13" s="986">
        <v>748</v>
      </c>
    </row>
    <row r="14" customHeight="1" spans="2:10">
      <c r="B14" s="950">
        <v>5</v>
      </c>
      <c r="C14" s="951"/>
      <c r="D14" s="952" t="s">
        <v>122</v>
      </c>
      <c r="E14" s="974"/>
      <c r="F14" s="975"/>
      <c r="G14" s="976"/>
      <c r="H14" s="977"/>
      <c r="I14" s="950">
        <v>2</v>
      </c>
      <c r="J14" s="987">
        <v>2</v>
      </c>
    </row>
    <row r="15" ht="12" hidden="1" spans="2:3">
      <c r="B15" s="543" t="s">
        <v>123</v>
      </c>
      <c r="C15" s="543"/>
    </row>
    <row r="16" ht="12" hidden="1" spans="2:4">
      <c r="B16" s="476" t="s">
        <v>124</v>
      </c>
      <c r="C16" s="476"/>
      <c r="D16" s="476"/>
    </row>
    <row r="17" ht="12" hidden="1" spans="2:4">
      <c r="B17" s="476"/>
      <c r="C17" s="476">
        <v>1</v>
      </c>
      <c r="D17" s="476" t="s">
        <v>125</v>
      </c>
    </row>
    <row r="18" ht="12" hidden="1" spans="2:4">
      <c r="B18" s="476"/>
      <c r="C18" s="476">
        <v>2</v>
      </c>
      <c r="D18" s="476" t="s">
        <v>126</v>
      </c>
    </row>
    <row r="19" ht="12" hidden="1" spans="2:4">
      <c r="B19" s="476"/>
      <c r="C19" s="476">
        <v>3</v>
      </c>
      <c r="D19" s="476" t="s">
        <v>127</v>
      </c>
    </row>
    <row r="20" ht="12" hidden="1" spans="2:4">
      <c r="B20" s="476"/>
      <c r="C20" s="476">
        <v>4</v>
      </c>
      <c r="D20" s="476" t="s">
        <v>128</v>
      </c>
    </row>
    <row r="21" ht="12" hidden="1" spans="2:4">
      <c r="B21" s="476"/>
      <c r="C21" s="476">
        <v>5</v>
      </c>
      <c r="D21" s="476" t="s">
        <v>129</v>
      </c>
    </row>
    <row r="22" ht="12" hidden="1" spans="2:4">
      <c r="B22" s="476"/>
      <c r="C22" s="476">
        <v>6</v>
      </c>
      <c r="D22" s="476" t="s">
        <v>130</v>
      </c>
    </row>
    <row r="23" ht="12" hidden="1" spans="2:4">
      <c r="B23" s="476"/>
      <c r="C23" s="476"/>
      <c r="D23" s="476"/>
    </row>
    <row r="24" ht="12" hidden="1" spans="2:4">
      <c r="B24" s="476"/>
      <c r="C24" s="476">
        <v>7</v>
      </c>
      <c r="D24" s="476" t="s">
        <v>131</v>
      </c>
    </row>
    <row r="25" ht="12" hidden="1" spans="2:4">
      <c r="B25" s="476"/>
      <c r="C25" s="476">
        <v>8</v>
      </c>
      <c r="D25" s="476" t="s">
        <v>132</v>
      </c>
    </row>
    <row r="26" ht="12" hidden="1" spans="2:4">
      <c r="B26" s="476"/>
      <c r="C26" s="476">
        <v>9</v>
      </c>
      <c r="D26" s="476" t="s">
        <v>133</v>
      </c>
    </row>
    <row r="27" ht="12" hidden="1" spans="2:4">
      <c r="B27" s="476"/>
      <c r="C27" s="476">
        <v>10</v>
      </c>
      <c r="D27" s="476" t="s">
        <v>134</v>
      </c>
    </row>
    <row r="28" ht="12" hidden="1" spans="2:5">
      <c r="B28" s="476"/>
      <c r="C28" s="476">
        <v>11</v>
      </c>
      <c r="D28" s="476" t="s">
        <v>135</v>
      </c>
      <c r="E28" s="476"/>
    </row>
    <row r="29" ht="12" hidden="1" spans="2:5">
      <c r="B29" s="476"/>
      <c r="C29" s="476">
        <v>12</v>
      </c>
      <c r="D29" s="476" t="s">
        <v>136</v>
      </c>
      <c r="E29" s="476"/>
    </row>
    <row r="30" ht="12" hidden="1" spans="3:4">
      <c r="C30" s="476">
        <v>13</v>
      </c>
      <c r="D30" s="169" t="s">
        <v>137</v>
      </c>
    </row>
    <row r="31" ht="12" hidden="1" spans="3:4">
      <c r="C31" s="476">
        <v>14</v>
      </c>
      <c r="D31" s="169" t="s">
        <v>138</v>
      </c>
    </row>
    <row r="32" ht="12" hidden="1" spans="3:4">
      <c r="C32" s="476">
        <v>15</v>
      </c>
      <c r="D32" s="169" t="s">
        <v>139</v>
      </c>
    </row>
    <row r="33" ht="12" hidden="1" spans="3:4">
      <c r="C33" s="476">
        <v>16</v>
      </c>
      <c r="D33" s="169" t="s">
        <v>140</v>
      </c>
    </row>
    <row r="34" ht="12" hidden="1" spans="3:4">
      <c r="C34" s="476">
        <v>17</v>
      </c>
      <c r="D34" s="169" t="s">
        <v>141</v>
      </c>
    </row>
    <row r="35" ht="12" hidden="1" spans="3:4">
      <c r="C35" s="476">
        <v>18</v>
      </c>
      <c r="D35" s="169" t="s">
        <v>142</v>
      </c>
    </row>
    <row r="36" ht="12" hidden="1" spans="3:4">
      <c r="C36" s="476">
        <v>19</v>
      </c>
      <c r="D36" s="169" t="s">
        <v>143</v>
      </c>
    </row>
    <row r="37" ht="12" hidden="1" spans="3:3">
      <c r="C37" s="476"/>
    </row>
    <row r="38" ht="12" hidden="1" spans="3:7">
      <c r="C38" s="476">
        <v>20</v>
      </c>
      <c r="D38" s="169" t="s">
        <v>144</v>
      </c>
      <c r="F38" s="169">
        <v>42</v>
      </c>
      <c r="G38" s="169" t="s">
        <v>145</v>
      </c>
    </row>
    <row r="39" ht="12" hidden="1" spans="3:7">
      <c r="C39" s="476">
        <v>21</v>
      </c>
      <c r="D39" s="169" t="s">
        <v>146</v>
      </c>
      <c r="F39" s="169">
        <v>43</v>
      </c>
      <c r="G39" s="169" t="s">
        <v>147</v>
      </c>
    </row>
    <row r="40" ht="12" hidden="1" spans="3:7">
      <c r="C40" s="476">
        <v>22</v>
      </c>
      <c r="D40" s="169" t="s">
        <v>148</v>
      </c>
      <c r="F40" s="169">
        <v>44</v>
      </c>
      <c r="G40" s="169" t="s">
        <v>149</v>
      </c>
    </row>
    <row r="41" ht="12" hidden="1" spans="3:7">
      <c r="C41" s="476">
        <v>23</v>
      </c>
      <c r="D41" s="169" t="s">
        <v>150</v>
      </c>
      <c r="F41" s="169">
        <v>45</v>
      </c>
      <c r="G41" s="169" t="s">
        <v>151</v>
      </c>
    </row>
    <row r="42" ht="12" hidden="1" spans="3:7">
      <c r="C42" s="476">
        <v>24</v>
      </c>
      <c r="D42" s="169" t="s">
        <v>152</v>
      </c>
      <c r="F42" s="169">
        <v>46</v>
      </c>
      <c r="G42" s="169" t="s">
        <v>153</v>
      </c>
    </row>
    <row r="43" ht="12" hidden="1" spans="3:7">
      <c r="C43" s="476">
        <v>25</v>
      </c>
      <c r="D43" s="169" t="s">
        <v>154</v>
      </c>
      <c r="F43" s="169">
        <v>47</v>
      </c>
      <c r="G43" s="169" t="s">
        <v>155</v>
      </c>
    </row>
    <row r="44" ht="12" hidden="1" spans="3:7">
      <c r="C44" s="476">
        <v>26</v>
      </c>
      <c r="D44" s="169" t="s">
        <v>156</v>
      </c>
      <c r="F44" s="169">
        <v>48</v>
      </c>
      <c r="G44" s="169" t="s">
        <v>157</v>
      </c>
    </row>
    <row r="45" ht="12" hidden="1" spans="3:7">
      <c r="C45" s="476">
        <v>27</v>
      </c>
      <c r="D45" s="169" t="s">
        <v>158</v>
      </c>
      <c r="F45" s="169">
        <v>49</v>
      </c>
      <c r="G45" s="169" t="s">
        <v>159</v>
      </c>
    </row>
    <row r="46" ht="12" hidden="1" spans="3:7">
      <c r="C46" s="476">
        <v>28</v>
      </c>
      <c r="D46" s="169" t="s">
        <v>160</v>
      </c>
      <c r="F46" s="169">
        <v>50</v>
      </c>
      <c r="G46" s="169" t="s">
        <v>161</v>
      </c>
    </row>
    <row r="47" ht="12" hidden="1" spans="3:7">
      <c r="C47" s="476">
        <v>29</v>
      </c>
      <c r="D47" s="169" t="s">
        <v>162</v>
      </c>
      <c r="F47" s="169">
        <v>51</v>
      </c>
      <c r="G47" s="169" t="s">
        <v>163</v>
      </c>
    </row>
    <row r="48" ht="12" hidden="1" spans="3:7">
      <c r="C48" s="476">
        <v>30</v>
      </c>
      <c r="D48" s="169" t="s">
        <v>164</v>
      </c>
      <c r="F48" s="169">
        <v>52</v>
      </c>
      <c r="G48" s="169" t="s">
        <v>165</v>
      </c>
    </row>
    <row r="49" ht="12" hidden="1" spans="3:7">
      <c r="C49" s="476">
        <v>31</v>
      </c>
      <c r="D49" s="169" t="s">
        <v>166</v>
      </c>
      <c r="F49" s="169">
        <v>53</v>
      </c>
      <c r="G49" s="169" t="s">
        <v>167</v>
      </c>
    </row>
    <row r="50" ht="12" hidden="1" spans="3:7">
      <c r="C50" s="476">
        <v>32</v>
      </c>
      <c r="D50" s="169" t="s">
        <v>168</v>
      </c>
      <c r="F50" s="169">
        <v>54</v>
      </c>
      <c r="G50" s="169" t="s">
        <v>169</v>
      </c>
    </row>
    <row r="51" ht="12" hidden="1" spans="3:7">
      <c r="C51" s="476">
        <v>33</v>
      </c>
      <c r="D51" s="169" t="s">
        <v>170</v>
      </c>
      <c r="F51" s="169">
        <v>55</v>
      </c>
      <c r="G51" s="169" t="s">
        <v>171</v>
      </c>
    </row>
    <row r="52" ht="12" hidden="1" spans="3:7">
      <c r="C52" s="476">
        <v>34</v>
      </c>
      <c r="D52" s="169" t="s">
        <v>172</v>
      </c>
      <c r="F52" s="169">
        <v>56</v>
      </c>
      <c r="G52" s="169" t="s">
        <v>173</v>
      </c>
    </row>
    <row r="53" ht="12" hidden="1" spans="3:7">
      <c r="C53" s="476">
        <v>35</v>
      </c>
      <c r="D53" s="169" t="s">
        <v>174</v>
      </c>
      <c r="F53" s="169">
        <v>57</v>
      </c>
      <c r="G53" s="169" t="s">
        <v>175</v>
      </c>
    </row>
    <row r="54" ht="12" hidden="1" spans="3:7">
      <c r="C54" s="476">
        <v>36</v>
      </c>
      <c r="D54" s="169" t="s">
        <v>176</v>
      </c>
      <c r="F54" s="169">
        <v>58</v>
      </c>
      <c r="G54" s="169" t="s">
        <v>177</v>
      </c>
    </row>
    <row r="55" ht="12" hidden="1" spans="3:7">
      <c r="C55" s="476">
        <v>37</v>
      </c>
      <c r="D55" s="169" t="s">
        <v>178</v>
      </c>
      <c r="F55" s="169">
        <v>59</v>
      </c>
      <c r="G55" s="169" t="s">
        <v>179</v>
      </c>
    </row>
    <row r="56" ht="12" hidden="1" spans="3:7">
      <c r="C56" s="476">
        <v>38</v>
      </c>
      <c r="D56" s="169" t="s">
        <v>180</v>
      </c>
      <c r="F56" s="169">
        <v>60</v>
      </c>
      <c r="G56" s="169" t="s">
        <v>181</v>
      </c>
    </row>
    <row r="57" ht="12" hidden="1" spans="3:7">
      <c r="C57" s="476">
        <v>39</v>
      </c>
      <c r="D57" s="169" t="s">
        <v>182</v>
      </c>
      <c r="F57" s="169">
        <v>61</v>
      </c>
      <c r="G57" s="169" t="s">
        <v>183</v>
      </c>
    </row>
    <row r="58" ht="12" hidden="1" spans="3:7">
      <c r="C58" s="476">
        <v>40</v>
      </c>
      <c r="D58" s="169" t="s">
        <v>184</v>
      </c>
      <c r="F58" s="169">
        <v>62</v>
      </c>
      <c r="G58" s="169" t="s">
        <v>185</v>
      </c>
    </row>
    <row r="59" ht="12" hidden="1" spans="3:4">
      <c r="C59" s="169">
        <v>41</v>
      </c>
      <c r="D59" s="169" t="s">
        <v>186</v>
      </c>
    </row>
    <row r="60" s="608" customFormat="1" ht="12" spans="2:2">
      <c r="B60" s="629" t="s">
        <v>101</v>
      </c>
    </row>
    <row r="61" s="608" customFormat="1" ht="12" spans="2:2">
      <c r="B61" s="629" t="s">
        <v>69</v>
      </c>
    </row>
    <row r="62" s="608" customFormat="1" ht="12"/>
    <row r="63" s="608" customFormat="1" ht="12"/>
    <row r="64" s="608" customFormat="1" ht="12"/>
    <row r="65" s="608" customFormat="1" ht="12"/>
    <row r="66" s="608" customFormat="1" ht="12"/>
    <row r="67" s="608" customFormat="1" ht="12"/>
    <row r="68" s="608" customFormat="1" ht="12"/>
    <row r="69" s="608" customFormat="1" ht="12"/>
    <row r="70" s="608" customFormat="1" ht="12"/>
    <row r="71" s="608" customFormat="1" ht="12"/>
    <row r="72" s="608" customFormat="1" ht="12"/>
    <row r="73" s="608" customFormat="1" ht="12"/>
    <row r="74" s="608" customFormat="1" ht="12"/>
    <row r="75" s="608" customFormat="1" ht="12"/>
    <row r="76" s="608" customFormat="1" ht="12"/>
    <row r="77" s="608" customFormat="1" ht="12"/>
    <row r="78" customHeight="1" spans="2:9">
      <c r="B78" s="928" t="s">
        <v>187</v>
      </c>
      <c r="C78" s="928"/>
      <c r="D78" s="929"/>
      <c r="E78" s="929"/>
      <c r="F78" s="929"/>
      <c r="G78" s="929"/>
      <c r="H78" s="929"/>
      <c r="I78" s="929"/>
    </row>
    <row r="79" customHeight="1" spans="2:9">
      <c r="B79" s="930" t="s">
        <v>188</v>
      </c>
      <c r="C79" s="931"/>
      <c r="G79" s="929"/>
      <c r="H79" s="929"/>
      <c r="I79" s="929"/>
    </row>
    <row r="80" customHeight="1" spans="9:9">
      <c r="I80" s="978"/>
    </row>
    <row r="81" customHeight="1" spans="9:9">
      <c r="I81" s="979"/>
    </row>
    <row r="82" customHeight="1" spans="2:9">
      <c r="B82" s="988" t="s">
        <v>189</v>
      </c>
      <c r="C82" s="989"/>
      <c r="D82" s="988" t="s">
        <v>190</v>
      </c>
      <c r="E82" s="994"/>
      <c r="F82" s="989"/>
      <c r="G82" s="995"/>
      <c r="H82" s="996"/>
      <c r="I82" s="988" t="s">
        <v>115</v>
      </c>
    </row>
    <row r="83" customHeight="1" spans="2:9">
      <c r="B83" s="990"/>
      <c r="C83" s="991"/>
      <c r="D83" s="992" t="s">
        <v>115</v>
      </c>
      <c r="E83" s="997"/>
      <c r="F83" s="998"/>
      <c r="G83" s="999"/>
      <c r="H83" s="1000"/>
      <c r="I83" s="992">
        <f>SUM(I84:I90)-I90</f>
        <v>0</v>
      </c>
    </row>
    <row r="84" customHeight="1" spans="2:9">
      <c r="B84" s="939">
        <v>1</v>
      </c>
      <c r="C84" s="940"/>
      <c r="D84" s="941" t="s">
        <v>116</v>
      </c>
      <c r="E84" s="959"/>
      <c r="F84" s="960"/>
      <c r="G84" s="961"/>
      <c r="H84" s="962"/>
      <c r="I84" s="939"/>
    </row>
    <row r="85" customHeight="1" spans="2:9">
      <c r="B85" s="942">
        <v>2</v>
      </c>
      <c r="C85" s="943"/>
      <c r="D85" s="944" t="s">
        <v>117</v>
      </c>
      <c r="E85" s="949"/>
      <c r="F85" s="963"/>
      <c r="G85" s="964"/>
      <c r="H85" s="965"/>
      <c r="I85" s="942"/>
    </row>
    <row r="86" customHeight="1" spans="2:9">
      <c r="B86" s="945">
        <v>3</v>
      </c>
      <c r="C86" s="946"/>
      <c r="D86" s="993" t="s">
        <v>118</v>
      </c>
      <c r="E86" s="1001"/>
      <c r="F86" s="1002"/>
      <c r="G86" s="1003"/>
      <c r="H86" s="1004"/>
      <c r="I86" s="1006"/>
    </row>
    <row r="87" customHeight="1" spans="2:9">
      <c r="B87" s="945"/>
      <c r="C87" s="946"/>
      <c r="D87" s="1269" t="s">
        <v>119</v>
      </c>
      <c r="E87" s="969"/>
      <c r="F87" s="970"/>
      <c r="G87" s="971"/>
      <c r="H87" s="972"/>
      <c r="I87" s="984"/>
    </row>
    <row r="88" customHeight="1" spans="2:9">
      <c r="B88" s="945"/>
      <c r="C88" s="946"/>
      <c r="D88" s="1271" t="s">
        <v>120</v>
      </c>
      <c r="E88" s="1005"/>
      <c r="F88" s="967"/>
      <c r="G88" s="968"/>
      <c r="H88" s="524"/>
      <c r="I88" s="983"/>
    </row>
    <row r="89" customHeight="1" spans="2:9">
      <c r="B89" s="942">
        <v>4</v>
      </c>
      <c r="C89" s="943"/>
      <c r="D89" s="944" t="s">
        <v>121</v>
      </c>
      <c r="E89" s="949"/>
      <c r="F89" s="963"/>
      <c r="G89" s="964"/>
      <c r="H89" s="965"/>
      <c r="I89" s="942"/>
    </row>
    <row r="90" customHeight="1" spans="2:9">
      <c r="B90" s="950">
        <v>5</v>
      </c>
      <c r="C90" s="951"/>
      <c r="D90" s="952" t="s">
        <v>122</v>
      </c>
      <c r="E90" s="974"/>
      <c r="F90" s="975"/>
      <c r="G90" s="976"/>
      <c r="H90" s="977"/>
      <c r="I90" s="950"/>
    </row>
    <row r="91" customHeight="1" spans="2:3">
      <c r="B91" s="543" t="s">
        <v>123</v>
      </c>
      <c r="C91" s="543"/>
    </row>
    <row r="92" ht="12" hidden="1" spans="2:4">
      <c r="B92" s="476" t="s">
        <v>124</v>
      </c>
      <c r="C92" s="476"/>
      <c r="D92" s="476"/>
    </row>
    <row r="93" ht="12" hidden="1" spans="2:4">
      <c r="B93" s="476"/>
      <c r="C93" s="476">
        <v>1</v>
      </c>
      <c r="D93" s="476" t="s">
        <v>125</v>
      </c>
    </row>
    <row r="94" ht="12" hidden="1" spans="2:4">
      <c r="B94" s="476"/>
      <c r="C94" s="476">
        <v>2</v>
      </c>
      <c r="D94" s="476" t="s">
        <v>126</v>
      </c>
    </row>
    <row r="95" ht="12" hidden="1" spans="2:4">
      <c r="B95" s="476"/>
      <c r="C95" s="476">
        <v>3</v>
      </c>
      <c r="D95" s="476" t="s">
        <v>127</v>
      </c>
    </row>
    <row r="96" ht="12" hidden="1" spans="2:4">
      <c r="B96" s="476"/>
      <c r="C96" s="476">
        <v>4</v>
      </c>
      <c r="D96" s="476" t="s">
        <v>128</v>
      </c>
    </row>
    <row r="97" ht="12" hidden="1" spans="2:4">
      <c r="B97" s="476"/>
      <c r="C97" s="476">
        <v>5</v>
      </c>
      <c r="D97" s="476" t="s">
        <v>129</v>
      </c>
    </row>
    <row r="98" ht="12" hidden="1" spans="2:4">
      <c r="B98" s="476"/>
      <c r="C98" s="476">
        <v>6</v>
      </c>
      <c r="D98" s="476" t="s">
        <v>130</v>
      </c>
    </row>
    <row r="99" ht="12" hidden="1" spans="2:4">
      <c r="B99" s="476"/>
      <c r="C99" s="476"/>
      <c r="D99" s="476"/>
    </row>
    <row r="100" ht="12" hidden="1" spans="2:4">
      <c r="B100" s="476"/>
      <c r="C100" s="476">
        <v>7</v>
      </c>
      <c r="D100" s="476" t="s">
        <v>131</v>
      </c>
    </row>
    <row r="101" ht="12" hidden="1" spans="2:4">
      <c r="B101" s="476"/>
      <c r="C101" s="476">
        <v>8</v>
      </c>
      <c r="D101" s="476" t="s">
        <v>132</v>
      </c>
    </row>
    <row r="102" ht="12" hidden="1" spans="2:4">
      <c r="B102" s="476"/>
      <c r="C102" s="476">
        <v>9</v>
      </c>
      <c r="D102" s="476" t="s">
        <v>133</v>
      </c>
    </row>
    <row r="103" ht="12" hidden="1" spans="2:4">
      <c r="B103" s="476"/>
      <c r="C103" s="476">
        <v>10</v>
      </c>
      <c r="D103" s="476" t="s">
        <v>134</v>
      </c>
    </row>
    <row r="104" ht="12" hidden="1" spans="2:5">
      <c r="B104" s="476"/>
      <c r="C104" s="476">
        <v>11</v>
      </c>
      <c r="D104" s="476" t="s">
        <v>135</v>
      </c>
      <c r="E104" s="476"/>
    </row>
    <row r="105" ht="12" hidden="1" spans="2:5">
      <c r="B105" s="476"/>
      <c r="C105" s="476">
        <v>12</v>
      </c>
      <c r="D105" s="476" t="s">
        <v>136</v>
      </c>
      <c r="E105" s="476"/>
    </row>
    <row r="106" ht="12" hidden="1" spans="3:4">
      <c r="C106" s="476">
        <v>13</v>
      </c>
      <c r="D106" s="169" t="s">
        <v>137</v>
      </c>
    </row>
    <row r="107" ht="12" hidden="1" spans="3:4">
      <c r="C107" s="476">
        <v>14</v>
      </c>
      <c r="D107" s="169" t="s">
        <v>138</v>
      </c>
    </row>
    <row r="108" ht="12" hidden="1" spans="3:4">
      <c r="C108" s="476">
        <v>15</v>
      </c>
      <c r="D108" s="169" t="s">
        <v>139</v>
      </c>
    </row>
    <row r="109" ht="12" hidden="1" spans="3:4">
      <c r="C109" s="476">
        <v>16</v>
      </c>
      <c r="D109" s="169" t="s">
        <v>140</v>
      </c>
    </row>
    <row r="110" ht="12" hidden="1" spans="3:4">
      <c r="C110" s="476">
        <v>17</v>
      </c>
      <c r="D110" s="169" t="s">
        <v>141</v>
      </c>
    </row>
    <row r="111" ht="12" hidden="1" spans="3:4">
      <c r="C111" s="476">
        <v>18</v>
      </c>
      <c r="D111" s="169" t="s">
        <v>142</v>
      </c>
    </row>
    <row r="112" ht="12" hidden="1" spans="3:4">
      <c r="C112" s="476">
        <v>19</v>
      </c>
      <c r="D112" s="169" t="s">
        <v>143</v>
      </c>
    </row>
    <row r="113" ht="12" hidden="1" spans="3:3">
      <c r="C113" s="476"/>
    </row>
    <row r="114" ht="12" hidden="1" spans="3:7">
      <c r="C114" s="476">
        <v>20</v>
      </c>
      <c r="D114" s="169" t="s">
        <v>144</v>
      </c>
      <c r="F114" s="169">
        <v>42</v>
      </c>
      <c r="G114" s="169" t="s">
        <v>145</v>
      </c>
    </row>
    <row r="115" ht="12" hidden="1" spans="3:7">
      <c r="C115" s="476">
        <v>21</v>
      </c>
      <c r="D115" s="169" t="s">
        <v>146</v>
      </c>
      <c r="F115" s="169">
        <v>43</v>
      </c>
      <c r="G115" s="169" t="s">
        <v>147</v>
      </c>
    </row>
    <row r="116" ht="12" hidden="1" spans="3:7">
      <c r="C116" s="476">
        <v>22</v>
      </c>
      <c r="D116" s="169" t="s">
        <v>148</v>
      </c>
      <c r="F116" s="169">
        <v>44</v>
      </c>
      <c r="G116" s="169" t="s">
        <v>149</v>
      </c>
    </row>
    <row r="117" ht="12" hidden="1" spans="3:7">
      <c r="C117" s="476">
        <v>23</v>
      </c>
      <c r="D117" s="169" t="s">
        <v>150</v>
      </c>
      <c r="F117" s="169">
        <v>45</v>
      </c>
      <c r="G117" s="169" t="s">
        <v>151</v>
      </c>
    </row>
    <row r="118" ht="12" hidden="1" spans="3:7">
      <c r="C118" s="476">
        <v>24</v>
      </c>
      <c r="D118" s="169" t="s">
        <v>152</v>
      </c>
      <c r="F118" s="169">
        <v>46</v>
      </c>
      <c r="G118" s="169" t="s">
        <v>153</v>
      </c>
    </row>
    <row r="119" ht="12" hidden="1" spans="3:7">
      <c r="C119" s="476">
        <v>25</v>
      </c>
      <c r="D119" s="169" t="s">
        <v>154</v>
      </c>
      <c r="F119" s="169">
        <v>47</v>
      </c>
      <c r="G119" s="169" t="s">
        <v>155</v>
      </c>
    </row>
    <row r="120" ht="12" hidden="1" spans="3:7">
      <c r="C120" s="476">
        <v>26</v>
      </c>
      <c r="D120" s="169" t="s">
        <v>156</v>
      </c>
      <c r="F120" s="169">
        <v>48</v>
      </c>
      <c r="G120" s="169" t="s">
        <v>157</v>
      </c>
    </row>
    <row r="121" ht="12" hidden="1" spans="3:7">
      <c r="C121" s="476">
        <v>27</v>
      </c>
      <c r="D121" s="169" t="s">
        <v>158</v>
      </c>
      <c r="F121" s="169">
        <v>49</v>
      </c>
      <c r="G121" s="169" t="s">
        <v>159</v>
      </c>
    </row>
    <row r="122" ht="12" hidden="1" spans="3:7">
      <c r="C122" s="476">
        <v>28</v>
      </c>
      <c r="D122" s="169" t="s">
        <v>160</v>
      </c>
      <c r="F122" s="169">
        <v>50</v>
      </c>
      <c r="G122" s="169" t="s">
        <v>161</v>
      </c>
    </row>
    <row r="123" ht="12" hidden="1" spans="3:7">
      <c r="C123" s="476">
        <v>29</v>
      </c>
      <c r="D123" s="169" t="s">
        <v>162</v>
      </c>
      <c r="F123" s="169">
        <v>51</v>
      </c>
      <c r="G123" s="169" t="s">
        <v>163</v>
      </c>
    </row>
    <row r="124" ht="12" hidden="1" spans="3:7">
      <c r="C124" s="476">
        <v>30</v>
      </c>
      <c r="D124" s="169" t="s">
        <v>164</v>
      </c>
      <c r="F124" s="169">
        <v>52</v>
      </c>
      <c r="G124" s="169" t="s">
        <v>165</v>
      </c>
    </row>
    <row r="125" ht="12" hidden="1" spans="3:7">
      <c r="C125" s="476">
        <v>31</v>
      </c>
      <c r="D125" s="169" t="s">
        <v>166</v>
      </c>
      <c r="F125" s="169">
        <v>53</v>
      </c>
      <c r="G125" s="169" t="s">
        <v>167</v>
      </c>
    </row>
    <row r="126" ht="12" hidden="1" spans="3:7">
      <c r="C126" s="476">
        <v>32</v>
      </c>
      <c r="D126" s="169" t="s">
        <v>168</v>
      </c>
      <c r="F126" s="169">
        <v>54</v>
      </c>
      <c r="G126" s="169" t="s">
        <v>169</v>
      </c>
    </row>
    <row r="127" ht="12" hidden="1" spans="3:7">
      <c r="C127" s="476">
        <v>33</v>
      </c>
      <c r="D127" s="169" t="s">
        <v>170</v>
      </c>
      <c r="F127" s="169">
        <v>55</v>
      </c>
      <c r="G127" s="169" t="s">
        <v>171</v>
      </c>
    </row>
    <row r="128" ht="12" hidden="1" spans="3:7">
      <c r="C128" s="476">
        <v>34</v>
      </c>
      <c r="D128" s="169" t="s">
        <v>172</v>
      </c>
      <c r="F128" s="169">
        <v>56</v>
      </c>
      <c r="G128" s="169" t="s">
        <v>173</v>
      </c>
    </row>
    <row r="129" ht="12" hidden="1" spans="3:7">
      <c r="C129" s="476">
        <v>35</v>
      </c>
      <c r="D129" s="169" t="s">
        <v>174</v>
      </c>
      <c r="F129" s="169">
        <v>57</v>
      </c>
      <c r="G129" s="169" t="s">
        <v>175</v>
      </c>
    </row>
    <row r="130" ht="12" hidden="1" spans="3:7">
      <c r="C130" s="476">
        <v>36</v>
      </c>
      <c r="D130" s="169" t="s">
        <v>176</v>
      </c>
      <c r="F130" s="169">
        <v>58</v>
      </c>
      <c r="G130" s="169" t="s">
        <v>177</v>
      </c>
    </row>
    <row r="131" ht="12" hidden="1" spans="3:7">
      <c r="C131" s="476">
        <v>37</v>
      </c>
      <c r="D131" s="169" t="s">
        <v>178</v>
      </c>
      <c r="F131" s="169">
        <v>59</v>
      </c>
      <c r="G131" s="169" t="s">
        <v>179</v>
      </c>
    </row>
    <row r="132" ht="12" hidden="1" spans="3:7">
      <c r="C132" s="476">
        <v>38</v>
      </c>
      <c r="D132" s="169" t="s">
        <v>180</v>
      </c>
      <c r="F132" s="169">
        <v>60</v>
      </c>
      <c r="G132" s="169" t="s">
        <v>181</v>
      </c>
    </row>
    <row r="133" ht="12" hidden="1" spans="3:7">
      <c r="C133" s="476">
        <v>39</v>
      </c>
      <c r="D133" s="169" t="s">
        <v>182</v>
      </c>
      <c r="F133" s="169">
        <v>61</v>
      </c>
      <c r="G133" s="169" t="s">
        <v>183</v>
      </c>
    </row>
    <row r="134" ht="12" hidden="1" spans="3:7">
      <c r="C134" s="476">
        <v>40</v>
      </c>
      <c r="D134" s="169" t="s">
        <v>184</v>
      </c>
      <c r="F134" s="169">
        <v>62</v>
      </c>
      <c r="G134" s="169" t="s">
        <v>185</v>
      </c>
    </row>
    <row r="135" ht="12" hidden="1" spans="3:4">
      <c r="C135" s="169">
        <v>41</v>
      </c>
      <c r="D135" s="169" t="s">
        <v>186</v>
      </c>
    </row>
    <row r="136" s="608" customFormat="1" ht="12" spans="2:2">
      <c r="B136" s="608" t="s">
        <v>191</v>
      </c>
    </row>
    <row r="137" ht="12"/>
    <row r="138" ht="12"/>
    <row r="139" ht="12"/>
    <row r="140" ht="12"/>
    <row r="141" ht="12"/>
    <row r="142" ht="12"/>
    <row r="143" ht="12"/>
    <row r="144" ht="12"/>
    <row r="145" ht="12"/>
    <row r="146" ht="12"/>
    <row r="147" ht="12"/>
    <row r="148" ht="12"/>
    <row r="149" ht="12"/>
    <row r="150" ht="12"/>
    <row r="151" ht="12"/>
    <row r="152" ht="12"/>
    <row r="153" ht="12"/>
    <row r="154" ht="12"/>
    <row r="155" ht="12"/>
    <row r="156" ht="12"/>
    <row r="157" ht="12"/>
    <row r="158" ht="12"/>
    <row r="159" ht="12"/>
    <row r="160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</sheetData>
  <mergeCells count="19">
    <mergeCell ref="I5:J5"/>
    <mergeCell ref="B7:C7"/>
    <mergeCell ref="D7:F7"/>
    <mergeCell ref="B8:C8"/>
    <mergeCell ref="B9:C9"/>
    <mergeCell ref="B13:C13"/>
    <mergeCell ref="B14:C14"/>
    <mergeCell ref="B82:C82"/>
    <mergeCell ref="D82:F82"/>
    <mergeCell ref="B83:C83"/>
    <mergeCell ref="D83:F83"/>
    <mergeCell ref="B84:C84"/>
    <mergeCell ref="B85:C85"/>
    <mergeCell ref="B89:C89"/>
    <mergeCell ref="B90:C90"/>
    <mergeCell ref="B86:C88"/>
    <mergeCell ref="B10:C12"/>
    <mergeCell ref="B5:C6"/>
    <mergeCell ref="D5:F6"/>
  </mergeCells>
  <pageMargins left="0.984027777777778" right="0.708333333333333" top="0.393055555555556" bottom="0.747916666666667" header="0.314583333333333" footer="0.314583333333333"/>
  <pageSetup paperSize="512" scale="75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O24"/>
  <sheetViews>
    <sheetView workbookViewId="0">
      <selection activeCell="L1" sqref="F$1:O$1048576"/>
    </sheetView>
  </sheetViews>
  <sheetFormatPr defaultColWidth="9" defaultRowHeight="15" customHeight="1"/>
  <cols>
    <col min="1" max="1" width="2.85714285714286" style="544" customWidth="1"/>
    <col min="2" max="2" width="18.4285714285714" style="544" customWidth="1"/>
    <col min="3" max="3" width="30.2857142857143" style="544" customWidth="1"/>
    <col min="4" max="4" width="10.7142857142857" style="544" hidden="1" customWidth="1"/>
    <col min="5" max="5" width="9.85714285714286" style="544" hidden="1" customWidth="1"/>
    <col min="6" max="6" width="11.1428571428571" style="544" hidden="1" customWidth="1"/>
    <col min="7" max="11" width="11.1428571428571" style="544" customWidth="1"/>
    <col min="12" max="12" width="2.28571428571429" style="544" customWidth="1"/>
    <col min="13" max="13" width="11.1428571428571" style="544" hidden="1" customWidth="1"/>
    <col min="14" max="14" width="11.4285714285714" style="544" customWidth="1"/>
    <col min="15" max="15" width="10.1428571428571" style="544" customWidth="1"/>
    <col min="16" max="16" width="2.71428571428571" style="544" customWidth="1"/>
    <col min="17" max="16384" width="9.14285714285714" style="544"/>
  </cols>
  <sheetData>
    <row r="1" ht="18.75" customHeight="1" spans="1:15">
      <c r="A1" s="676" t="s">
        <v>192</v>
      </c>
      <c r="B1" s="676" t="s">
        <v>193</v>
      </c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</row>
    <row r="2" ht="14.1" customHeight="1" spans="2:15">
      <c r="B2" s="833" t="s">
        <v>194</v>
      </c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</row>
    <row r="3" ht="14.1" customHeight="1" spans="2:15">
      <c r="B3" s="835" t="s">
        <v>195</v>
      </c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</row>
    <row r="4" ht="14.1" customHeight="1" spans="2:14">
      <c r="B4" s="834"/>
      <c r="C4" s="834"/>
      <c r="D4" s="834"/>
      <c r="E4" s="834"/>
      <c r="F4" s="834"/>
      <c r="G4" s="834"/>
      <c r="H4" s="834"/>
      <c r="I4" s="834"/>
      <c r="J4" s="834"/>
      <c r="N4" s="890" t="s">
        <v>196</v>
      </c>
    </row>
    <row r="5" ht="14.1" customHeight="1" spans="2:14">
      <c r="B5" s="834"/>
      <c r="C5" s="834"/>
      <c r="D5" s="834"/>
      <c r="E5" s="834"/>
      <c r="F5" s="834"/>
      <c r="G5" s="834"/>
      <c r="H5" s="834"/>
      <c r="I5" s="834"/>
      <c r="J5" s="834"/>
      <c r="N5" s="891" t="s">
        <v>197</v>
      </c>
    </row>
    <row r="6" ht="27" customHeight="1" spans="2:15">
      <c r="B6" s="772" t="s">
        <v>56</v>
      </c>
      <c r="C6" s="773"/>
      <c r="D6" s="903"/>
      <c r="E6" s="785"/>
      <c r="F6" s="786" t="s">
        <v>57</v>
      </c>
      <c r="G6" s="787"/>
      <c r="H6" s="787"/>
      <c r="I6" s="787"/>
      <c r="J6" s="787"/>
      <c r="K6" s="787"/>
      <c r="L6" s="787"/>
      <c r="M6" s="811"/>
      <c r="N6" s="812" t="s">
        <v>76</v>
      </c>
      <c r="O6" s="813"/>
    </row>
    <row r="7" ht="20.1" customHeight="1" spans="2:15">
      <c r="B7" s="775"/>
      <c r="C7" s="776"/>
      <c r="D7" s="777"/>
      <c r="E7" s="788"/>
      <c r="F7" s="789"/>
      <c r="G7" s="790"/>
      <c r="H7" s="790"/>
      <c r="I7" s="790"/>
      <c r="J7" s="790"/>
      <c r="K7" s="911"/>
      <c r="L7" s="911"/>
      <c r="M7" s="814"/>
      <c r="N7" s="815" t="s">
        <v>59</v>
      </c>
      <c r="O7" s="816"/>
    </row>
    <row r="8" ht="20.1" customHeight="1" spans="2:15">
      <c r="B8" s="778"/>
      <c r="C8" s="779"/>
      <c r="D8" s="780">
        <v>2005</v>
      </c>
      <c r="E8" s="780">
        <v>2006</v>
      </c>
      <c r="F8" s="780">
        <v>2007</v>
      </c>
      <c r="G8" s="791">
        <v>2008</v>
      </c>
      <c r="H8" s="780">
        <v>2009</v>
      </c>
      <c r="I8" s="791">
        <v>2010</v>
      </c>
      <c r="J8" s="791">
        <v>2011</v>
      </c>
      <c r="K8" s="772">
        <v>2012</v>
      </c>
      <c r="L8" s="773" t="s">
        <v>198</v>
      </c>
      <c r="M8" s="919">
        <v>2013</v>
      </c>
      <c r="N8" s="817" t="s">
        <v>199</v>
      </c>
      <c r="O8" s="817" t="s">
        <v>200</v>
      </c>
    </row>
    <row r="9" ht="20.1" customHeight="1" spans="2:15">
      <c r="B9" s="904" t="s">
        <v>201</v>
      </c>
      <c r="C9" s="905"/>
      <c r="D9" s="906">
        <f t="shared" ref="D9:K9" si="0">D10+D13</f>
        <v>6869543</v>
      </c>
      <c r="E9" s="907">
        <f t="shared" si="0"/>
        <v>7488708</v>
      </c>
      <c r="F9" s="908">
        <f t="shared" si="0"/>
        <v>8238300</v>
      </c>
      <c r="G9" s="909">
        <f t="shared" si="0"/>
        <v>8858315</v>
      </c>
      <c r="H9" s="910">
        <f t="shared" si="0"/>
        <v>9816534</v>
      </c>
      <c r="I9" s="909">
        <f t="shared" si="0"/>
        <v>11662342</v>
      </c>
      <c r="J9" s="909">
        <f t="shared" si="0"/>
        <v>12691020.76</v>
      </c>
      <c r="K9" s="912">
        <f t="shared" si="0"/>
        <v>15487062.8152</v>
      </c>
      <c r="L9" s="803" t="s">
        <v>198</v>
      </c>
      <c r="M9" s="920"/>
      <c r="N9" s="819">
        <f>(H9/G9+I9/H9+J9/I9+K9/J9)/4*100-100</f>
        <v>15.1180986142284</v>
      </c>
      <c r="O9" s="759">
        <f t="shared" ref="O9:O11" si="1">(K9/J9)*100-100</f>
        <v>22.0316561455219</v>
      </c>
    </row>
    <row r="10" ht="20.1" customHeight="1" spans="2:15">
      <c r="B10" s="689" t="s">
        <v>202</v>
      </c>
      <c r="C10" s="690" t="s">
        <v>203</v>
      </c>
      <c r="D10" s="840">
        <f t="shared" ref="D10:K10" si="2">SUM(D11:D12)</f>
        <v>4705869</v>
      </c>
      <c r="E10" s="853">
        <f t="shared" si="2"/>
        <v>4806112</v>
      </c>
      <c r="F10" s="854">
        <f t="shared" si="2"/>
        <v>5044737</v>
      </c>
      <c r="G10" s="855">
        <f t="shared" si="2"/>
        <v>5003115</v>
      </c>
      <c r="H10" s="856">
        <f t="shared" si="2"/>
        <v>5107971</v>
      </c>
      <c r="I10" s="855">
        <f t="shared" si="2"/>
        <v>5384418</v>
      </c>
      <c r="J10" s="855">
        <f t="shared" si="2"/>
        <v>5714271</v>
      </c>
      <c r="K10" s="876">
        <f t="shared" si="2"/>
        <v>5811510</v>
      </c>
      <c r="L10" s="804" t="s">
        <v>198</v>
      </c>
      <c r="M10" s="921"/>
      <c r="N10" s="762">
        <f>(H10/G10+I10/H10+J10/I10+K10/J10)/4*100-100</f>
        <v>3.83390946146305</v>
      </c>
      <c r="O10" s="762">
        <f t="shared" si="1"/>
        <v>1.70168688184371</v>
      </c>
    </row>
    <row r="11" ht="20.1" customHeight="1" spans="2:15">
      <c r="B11" s="692"/>
      <c r="C11" s="841" t="s">
        <v>204</v>
      </c>
      <c r="D11" s="842">
        <v>4408499</v>
      </c>
      <c r="E11" s="857">
        <v>4512191</v>
      </c>
      <c r="F11" s="726">
        <v>4734280</v>
      </c>
      <c r="G11" s="488">
        <v>4701933</v>
      </c>
      <c r="H11" s="858">
        <v>4812235</v>
      </c>
      <c r="I11" s="488">
        <v>5039446</v>
      </c>
      <c r="J11" s="488">
        <v>5345729</v>
      </c>
      <c r="K11" s="913">
        <v>5438150</v>
      </c>
      <c r="L11" s="806" t="s">
        <v>198</v>
      </c>
      <c r="M11" s="922"/>
      <c r="N11" s="762">
        <f t="shared" ref="N11:N12" si="3">(H11/G11+I11/H11+J11/I11+K11/J11)/4*100-100</f>
        <v>3.71850025366108</v>
      </c>
      <c r="O11" s="762">
        <f t="shared" si="1"/>
        <v>1.72887551912939</v>
      </c>
    </row>
    <row r="12" ht="25.5" customHeight="1" spans="2:15">
      <c r="B12" s="692"/>
      <c r="C12" s="704" t="s">
        <v>205</v>
      </c>
      <c r="D12" s="844">
        <v>297370</v>
      </c>
      <c r="E12" s="859">
        <v>293921</v>
      </c>
      <c r="F12" s="731">
        <v>310457</v>
      </c>
      <c r="G12" s="860">
        <v>301182</v>
      </c>
      <c r="H12" s="861">
        <v>295736</v>
      </c>
      <c r="I12" s="493">
        <v>344972</v>
      </c>
      <c r="J12" s="493">
        <v>368542</v>
      </c>
      <c r="K12" s="914">
        <v>373360</v>
      </c>
      <c r="L12" s="899" t="s">
        <v>198</v>
      </c>
      <c r="M12" s="923"/>
      <c r="N12" s="766">
        <f t="shared" si="3"/>
        <v>5.74504395843167</v>
      </c>
      <c r="O12" s="766">
        <f t="shared" ref="O12:O19" si="4">(K12/J12)*100-100</f>
        <v>1.30731368473607</v>
      </c>
    </row>
    <row r="13" ht="20.1" customHeight="1" spans="2:15">
      <c r="B13" s="697" t="s">
        <v>206</v>
      </c>
      <c r="C13" s="690" t="s">
        <v>203</v>
      </c>
      <c r="D13" s="845">
        <f t="shared" ref="D13:K13" si="5">SUM(D14:D19)</f>
        <v>2163674</v>
      </c>
      <c r="E13" s="845">
        <f t="shared" si="5"/>
        <v>2682596</v>
      </c>
      <c r="F13" s="862">
        <f t="shared" si="5"/>
        <v>3193563</v>
      </c>
      <c r="G13" s="863">
        <f t="shared" si="5"/>
        <v>3855200</v>
      </c>
      <c r="H13" s="862">
        <f t="shared" si="5"/>
        <v>4708563</v>
      </c>
      <c r="I13" s="863">
        <f t="shared" si="5"/>
        <v>6277924</v>
      </c>
      <c r="J13" s="863">
        <f t="shared" si="5"/>
        <v>6976749.76</v>
      </c>
      <c r="K13" s="863">
        <f t="shared" si="5"/>
        <v>9675552.8152</v>
      </c>
      <c r="L13" s="915"/>
      <c r="M13" s="924"/>
      <c r="N13" s="824">
        <f>(H13/G13+I13/H13+J13/I13+K13/J13+M13/K13)/5*100-100</f>
        <v>1.05592044938535</v>
      </c>
      <c r="O13" s="766">
        <f t="shared" si="4"/>
        <v>38.6828128862114</v>
      </c>
    </row>
    <row r="14" ht="20.1" customHeight="1" spans="2:15">
      <c r="B14" s="698"/>
      <c r="C14" s="699" t="s">
        <v>207</v>
      </c>
      <c r="D14" s="846">
        <v>890074</v>
      </c>
      <c r="E14" s="846">
        <v>1365918</v>
      </c>
      <c r="F14" s="864">
        <v>1509528</v>
      </c>
      <c r="G14" s="865">
        <v>1966002</v>
      </c>
      <c r="H14" s="866">
        <v>2820083</v>
      </c>
      <c r="I14" s="882">
        <v>3514702</v>
      </c>
      <c r="J14" s="883">
        <v>3735585.04</v>
      </c>
      <c r="K14" s="883">
        <v>5769737.094</v>
      </c>
      <c r="L14" s="916"/>
      <c r="M14" s="925"/>
      <c r="N14" s="826">
        <f>(G14/F14+H14/G14+I14/H14+J14/I14+K14/J14+M14/K14)/6*100-100</f>
        <v>9.84185348128965</v>
      </c>
      <c r="O14" s="762">
        <f t="shared" si="4"/>
        <v>54.4533729581485</v>
      </c>
    </row>
    <row r="15" ht="20.1" customHeight="1" spans="2:15">
      <c r="B15" s="698"/>
      <c r="C15" s="701" t="s">
        <v>208</v>
      </c>
      <c r="D15" s="847">
        <v>643975</v>
      </c>
      <c r="E15" s="847">
        <v>629610</v>
      </c>
      <c r="F15" s="867">
        <v>933832</v>
      </c>
      <c r="G15" s="868">
        <v>959509</v>
      </c>
      <c r="H15" s="869">
        <v>907123</v>
      </c>
      <c r="I15" s="885">
        <v>1416038</v>
      </c>
      <c r="J15" s="886">
        <v>1734260.21</v>
      </c>
      <c r="K15" s="886">
        <v>1756799.261</v>
      </c>
      <c r="L15" s="917"/>
      <c r="M15" s="926"/>
      <c r="N15" s="828">
        <f t="shared" ref="N15:N19" si="6">(G15/F15+H15/G15+I15/H15+J15/I15+K15/J15+M15/K15)/6*100-100</f>
        <v>-3.80593056692506</v>
      </c>
      <c r="O15" s="770">
        <f t="shared" si="4"/>
        <v>1.29963490311526</v>
      </c>
    </row>
    <row r="16" ht="20.1" customHeight="1" spans="2:15">
      <c r="B16" s="698"/>
      <c r="C16" s="701" t="s">
        <v>209</v>
      </c>
      <c r="D16" s="847">
        <v>331962</v>
      </c>
      <c r="E16" s="847">
        <v>381946</v>
      </c>
      <c r="F16" s="867">
        <v>410373</v>
      </c>
      <c r="G16" s="868">
        <v>479167</v>
      </c>
      <c r="H16" s="869">
        <v>554067</v>
      </c>
      <c r="I16" s="885">
        <v>819809</v>
      </c>
      <c r="J16" s="886">
        <v>955510.6</v>
      </c>
      <c r="K16" s="886">
        <v>1433819.7282</v>
      </c>
      <c r="L16" s="917"/>
      <c r="M16" s="926"/>
      <c r="N16" s="828">
        <f t="shared" si="6"/>
        <v>7.82798819807795</v>
      </c>
      <c r="O16" s="770">
        <f t="shared" si="4"/>
        <v>50.0579614920023</v>
      </c>
    </row>
    <row r="17" ht="20.1" customHeight="1" spans="2:15">
      <c r="B17" s="698"/>
      <c r="C17" s="701" t="s">
        <v>210</v>
      </c>
      <c r="D17" s="847">
        <v>67889</v>
      </c>
      <c r="E17" s="847">
        <v>56200</v>
      </c>
      <c r="F17" s="867">
        <v>63928</v>
      </c>
      <c r="G17" s="868">
        <v>75769</v>
      </c>
      <c r="H17" s="869">
        <v>101771</v>
      </c>
      <c r="I17" s="885">
        <v>121271</v>
      </c>
      <c r="J17" s="886">
        <v>120653.94</v>
      </c>
      <c r="K17" s="886">
        <v>178367.181</v>
      </c>
      <c r="L17" s="917"/>
      <c r="M17" s="926"/>
      <c r="N17" s="828">
        <f t="shared" si="6"/>
        <v>3.22090003047357</v>
      </c>
      <c r="O17" s="770">
        <f t="shared" si="4"/>
        <v>47.8336977640349</v>
      </c>
    </row>
    <row r="18" ht="20.1" customHeight="1" spans="2:15">
      <c r="B18" s="698"/>
      <c r="C18" s="701" t="s">
        <v>211</v>
      </c>
      <c r="D18" s="847">
        <v>109421</v>
      </c>
      <c r="E18" s="847">
        <v>143251</v>
      </c>
      <c r="F18" s="867">
        <v>190893</v>
      </c>
      <c r="G18" s="868">
        <v>263169</v>
      </c>
      <c r="H18" s="869">
        <v>238606</v>
      </c>
      <c r="I18" s="885">
        <v>309499</v>
      </c>
      <c r="J18" s="886">
        <v>331935.97</v>
      </c>
      <c r="K18" s="886">
        <v>455011.571</v>
      </c>
      <c r="L18" s="917"/>
      <c r="M18" s="926"/>
      <c r="N18" s="828">
        <f t="shared" si="6"/>
        <v>0.427898152510252</v>
      </c>
      <c r="O18" s="770">
        <f t="shared" si="4"/>
        <v>37.0781150955107</v>
      </c>
    </row>
    <row r="19" ht="20.1" customHeight="1" spans="2:15">
      <c r="B19" s="703"/>
      <c r="C19" s="704" t="s">
        <v>212</v>
      </c>
      <c r="D19" s="848">
        <v>120353</v>
      </c>
      <c r="E19" s="848">
        <v>105671</v>
      </c>
      <c r="F19" s="870">
        <v>85009</v>
      </c>
      <c r="G19" s="871">
        <v>111584</v>
      </c>
      <c r="H19" s="872">
        <v>86913</v>
      </c>
      <c r="I19" s="887">
        <v>96605</v>
      </c>
      <c r="J19" s="888">
        <v>98804</v>
      </c>
      <c r="K19" s="888">
        <v>81817.98</v>
      </c>
      <c r="L19" s="918"/>
      <c r="M19" s="927"/>
      <c r="N19" s="830">
        <f t="shared" si="6"/>
        <v>-15.7687292986352</v>
      </c>
      <c r="O19" s="766">
        <f t="shared" si="4"/>
        <v>-17.1916319177361</v>
      </c>
    </row>
    <row r="20" ht="12.75" customHeight="1" spans="2:15">
      <c r="B20" s="629" t="s">
        <v>213</v>
      </c>
      <c r="C20" s="832"/>
      <c r="D20" s="834"/>
      <c r="E20" s="834"/>
      <c r="F20" s="834"/>
      <c r="G20" s="834"/>
      <c r="H20" s="834"/>
      <c r="I20" s="834"/>
      <c r="J20" s="834"/>
      <c r="K20" s="834"/>
      <c r="L20" s="834"/>
      <c r="M20" s="834"/>
      <c r="N20" s="834"/>
      <c r="O20" s="834"/>
    </row>
    <row r="21" ht="12.75" customHeight="1" spans="2:3">
      <c r="B21" s="629" t="s">
        <v>214</v>
      </c>
      <c r="C21" s="672"/>
    </row>
    <row r="22" ht="12.75" customHeight="1" spans="2:3">
      <c r="B22" s="672" t="s">
        <v>215</v>
      </c>
      <c r="C22" s="672"/>
    </row>
    <row r="23" ht="13.5" customHeight="1" spans="2:3">
      <c r="B23" s="672" t="s">
        <v>216</v>
      </c>
      <c r="C23" s="672"/>
    </row>
    <row r="24" customHeight="1" spans="2:3">
      <c r="B24" s="672"/>
      <c r="C24" s="672"/>
    </row>
  </sheetData>
  <mergeCells count="7">
    <mergeCell ref="N6:O6"/>
    <mergeCell ref="N7:O7"/>
    <mergeCell ref="B9:C9"/>
    <mergeCell ref="B10:B12"/>
    <mergeCell ref="B13:B19"/>
    <mergeCell ref="B6:C8"/>
    <mergeCell ref="F6:M7"/>
  </mergeCells>
  <pageMargins left="0.984027777777778" right="0.219444444444444" top="0.393055555555556" bottom="0.747916666666667" header="0.314583333333333" footer="0.314583333333333"/>
  <pageSetup paperSize="512" scale="7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4"/>
  <sheetViews>
    <sheetView workbookViewId="0">
      <selection activeCell="R11" sqref="R11"/>
    </sheetView>
  </sheetViews>
  <sheetFormatPr defaultColWidth="9" defaultRowHeight="15" customHeight="1"/>
  <cols>
    <col min="1" max="1" width="2.85714285714286" style="544" customWidth="1"/>
    <col min="2" max="2" width="18.4285714285714" style="544" customWidth="1"/>
    <col min="3" max="3" width="38.1428571428571" style="544" customWidth="1"/>
    <col min="4" max="4" width="10.7142857142857" style="544" hidden="1" customWidth="1"/>
    <col min="5" max="5" width="9.85714285714286" style="544" hidden="1" customWidth="1"/>
    <col min="6" max="6" width="11.1428571428571" style="544" hidden="1" customWidth="1"/>
    <col min="7" max="12" width="11.1428571428571" style="544" customWidth="1"/>
    <col min="13" max="13" width="2.14285714285714" style="544" customWidth="1"/>
    <col min="14" max="14" width="11.4285714285714" style="544" customWidth="1"/>
    <col min="15" max="15" width="10.1428571428571" style="544" customWidth="1"/>
    <col min="16" max="16" width="2.71428571428571" style="544" customWidth="1"/>
    <col min="17" max="16384" width="9.14285714285714" style="544"/>
  </cols>
  <sheetData>
    <row r="1" s="672" customFormat="1" ht="18.75" customHeight="1" spans="1:15">
      <c r="A1" s="831" t="s">
        <v>192</v>
      </c>
      <c r="B1" s="831" t="s">
        <v>217</v>
      </c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</row>
    <row r="2" ht="14.1" customHeight="1" spans="2:15">
      <c r="B2" s="833" t="s">
        <v>218</v>
      </c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</row>
    <row r="3" ht="14.1" customHeight="1" spans="2:15">
      <c r="B3" s="835" t="s">
        <v>219</v>
      </c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</row>
    <row r="4" ht="14.1" customHeight="1" spans="2:15">
      <c r="B4" s="834"/>
      <c r="C4" s="834"/>
      <c r="D4" s="834"/>
      <c r="E4" s="834"/>
      <c r="F4" s="834"/>
      <c r="G4" s="834"/>
      <c r="H4" s="834"/>
      <c r="I4" s="834"/>
      <c r="J4" s="834"/>
      <c r="K4" s="834"/>
      <c r="M4" s="834"/>
      <c r="N4" s="834"/>
      <c r="O4" s="890" t="s">
        <v>196</v>
      </c>
    </row>
    <row r="5" ht="14.1" customHeight="1" spans="2:15">
      <c r="B5" s="834"/>
      <c r="C5" s="834"/>
      <c r="D5" s="834"/>
      <c r="E5" s="834"/>
      <c r="F5" s="834"/>
      <c r="G5" s="834"/>
      <c r="H5" s="834"/>
      <c r="I5" s="834"/>
      <c r="J5" s="834"/>
      <c r="K5" s="834"/>
      <c r="M5" s="834"/>
      <c r="N5" s="834"/>
      <c r="O5" s="891" t="s">
        <v>197</v>
      </c>
    </row>
    <row r="6" ht="27" customHeight="1" spans="2:15">
      <c r="B6" s="677" t="s">
        <v>56</v>
      </c>
      <c r="C6" s="678"/>
      <c r="D6" s="836"/>
      <c r="E6" s="708"/>
      <c r="G6" s="709" t="s">
        <v>57</v>
      </c>
      <c r="H6" s="709"/>
      <c r="I6" s="709"/>
      <c r="J6" s="709"/>
      <c r="K6" s="709"/>
      <c r="L6" s="709"/>
      <c r="M6" s="748"/>
      <c r="N6" s="892" t="s">
        <v>76</v>
      </c>
      <c r="O6" s="893"/>
    </row>
    <row r="7" ht="20.1" customHeight="1" spans="2:15">
      <c r="B7" s="680"/>
      <c r="C7" s="681"/>
      <c r="D7" s="682"/>
      <c r="E7" s="710"/>
      <c r="F7" s="710"/>
      <c r="G7" s="711"/>
      <c r="H7" s="711"/>
      <c r="I7" s="711"/>
      <c r="J7" s="711"/>
      <c r="K7" s="711"/>
      <c r="L7" s="873"/>
      <c r="M7" s="894"/>
      <c r="N7" s="895" t="s">
        <v>59</v>
      </c>
      <c r="O7" s="896"/>
    </row>
    <row r="8" ht="20.1" customHeight="1" spans="2:15">
      <c r="B8" s="683"/>
      <c r="C8" s="684"/>
      <c r="D8" s="685">
        <v>2005</v>
      </c>
      <c r="E8" s="685">
        <v>2006</v>
      </c>
      <c r="F8" s="685">
        <v>2007</v>
      </c>
      <c r="G8" s="712">
        <v>2008</v>
      </c>
      <c r="H8" s="685">
        <v>2009</v>
      </c>
      <c r="I8" s="712">
        <v>2010</v>
      </c>
      <c r="J8" s="712">
        <v>2011</v>
      </c>
      <c r="K8" s="712">
        <v>2012</v>
      </c>
      <c r="L8" s="712">
        <v>2013</v>
      </c>
      <c r="M8" s="754" t="s">
        <v>198</v>
      </c>
      <c r="N8" s="755" t="s">
        <v>199</v>
      </c>
      <c r="O8" s="756" t="s">
        <v>200</v>
      </c>
    </row>
    <row r="9" ht="20.1" customHeight="1" spans="2:15">
      <c r="B9" s="837" t="s">
        <v>201</v>
      </c>
      <c r="C9" s="838"/>
      <c r="D9" s="839">
        <f t="shared" ref="D9:K9" si="0">D10+D13</f>
        <v>6869543</v>
      </c>
      <c r="E9" s="849">
        <f t="shared" si="0"/>
        <v>7488708</v>
      </c>
      <c r="F9" s="850">
        <f t="shared" si="0"/>
        <v>8238300</v>
      </c>
      <c r="G9" s="851">
        <f t="shared" si="0"/>
        <v>8858315</v>
      </c>
      <c r="H9" s="852">
        <f t="shared" si="0"/>
        <v>9816534</v>
      </c>
      <c r="I9" s="851">
        <f t="shared" si="0"/>
        <v>11662342</v>
      </c>
      <c r="J9" s="851">
        <f t="shared" si="0"/>
        <v>13643234</v>
      </c>
      <c r="K9" s="874">
        <f t="shared" si="0"/>
        <v>15504746.8152</v>
      </c>
      <c r="L9" s="875"/>
      <c r="M9" s="897"/>
      <c r="N9" s="758">
        <f t="shared" ref="N9:N19" si="1">(H9/G9+I9/H9+J9/I9+K9/J9)/4*100-100</f>
        <v>15.0624530835294</v>
      </c>
      <c r="O9" s="759">
        <f t="shared" ref="O9:O19" si="2">(K9/J9)*100-100</f>
        <v>13.6442196564246</v>
      </c>
    </row>
    <row r="10" ht="20.1" customHeight="1" spans="2:15">
      <c r="B10" s="689" t="s">
        <v>202</v>
      </c>
      <c r="C10" s="690" t="s">
        <v>203</v>
      </c>
      <c r="D10" s="840">
        <f t="shared" ref="D10:L10" si="3">SUM(D11:D12)</f>
        <v>4705869</v>
      </c>
      <c r="E10" s="853">
        <f t="shared" si="3"/>
        <v>4806112</v>
      </c>
      <c r="F10" s="854">
        <f t="shared" si="3"/>
        <v>5044737</v>
      </c>
      <c r="G10" s="855">
        <f t="shared" si="3"/>
        <v>5003115</v>
      </c>
      <c r="H10" s="856">
        <f t="shared" si="3"/>
        <v>5107971</v>
      </c>
      <c r="I10" s="855">
        <f t="shared" si="3"/>
        <v>5384418</v>
      </c>
      <c r="J10" s="855">
        <f t="shared" si="3"/>
        <v>5714271</v>
      </c>
      <c r="K10" s="876">
        <f t="shared" si="3"/>
        <v>5829194</v>
      </c>
      <c r="L10" s="876">
        <f t="shared" si="3"/>
        <v>5898200</v>
      </c>
      <c r="M10" s="804" t="s">
        <v>198</v>
      </c>
      <c r="N10" s="761">
        <f t="shared" si="1"/>
        <v>3.91127716068486</v>
      </c>
      <c r="O10" s="762">
        <f t="shared" si="2"/>
        <v>2.01115767873101</v>
      </c>
    </row>
    <row r="11" ht="20.1" customHeight="1" spans="2:15">
      <c r="B11" s="692"/>
      <c r="C11" s="841" t="s">
        <v>204</v>
      </c>
      <c r="D11" s="842">
        <v>4408499</v>
      </c>
      <c r="E11" s="857">
        <v>4512191</v>
      </c>
      <c r="F11" s="726">
        <v>4734280</v>
      </c>
      <c r="G11" s="488">
        <v>4701933</v>
      </c>
      <c r="H11" s="858">
        <v>4812235</v>
      </c>
      <c r="I11" s="488">
        <v>5039446</v>
      </c>
      <c r="J11" s="488">
        <v>5345729</v>
      </c>
      <c r="K11" s="877">
        <v>5435633</v>
      </c>
      <c r="L11" s="878">
        <v>5503620</v>
      </c>
      <c r="M11" s="898" t="s">
        <v>198</v>
      </c>
      <c r="N11" s="761">
        <f t="shared" si="1"/>
        <v>3.70672917435645</v>
      </c>
      <c r="O11" s="762">
        <f t="shared" si="2"/>
        <v>1.6817912019109</v>
      </c>
    </row>
    <row r="12" ht="20.1" customHeight="1" spans="2:15">
      <c r="B12" s="692"/>
      <c r="C12" s="843" t="s">
        <v>205</v>
      </c>
      <c r="D12" s="844">
        <v>297370</v>
      </c>
      <c r="E12" s="859">
        <v>293921</v>
      </c>
      <c r="F12" s="731">
        <v>310457</v>
      </c>
      <c r="G12" s="860">
        <v>301182</v>
      </c>
      <c r="H12" s="861">
        <v>295736</v>
      </c>
      <c r="I12" s="493">
        <v>344972</v>
      </c>
      <c r="J12" s="493">
        <v>368542</v>
      </c>
      <c r="K12" s="879">
        <v>393561</v>
      </c>
      <c r="L12" s="880">
        <v>394580</v>
      </c>
      <c r="M12" s="899" t="s">
        <v>198</v>
      </c>
      <c r="N12" s="765">
        <f t="shared" si="1"/>
        <v>7.1153762407767</v>
      </c>
      <c r="O12" s="766">
        <f t="shared" si="2"/>
        <v>6.78864281411617</v>
      </c>
    </row>
    <row r="13" ht="20.1" customHeight="1" spans="2:15">
      <c r="B13" s="697" t="s">
        <v>206</v>
      </c>
      <c r="C13" s="690" t="s">
        <v>203</v>
      </c>
      <c r="D13" s="845">
        <f t="shared" ref="D13:K13" si="4">SUM(D14:D19)</f>
        <v>2163674</v>
      </c>
      <c r="E13" s="845">
        <f t="shared" si="4"/>
        <v>2682596</v>
      </c>
      <c r="F13" s="862">
        <f t="shared" si="4"/>
        <v>3193563</v>
      </c>
      <c r="G13" s="863">
        <f t="shared" si="4"/>
        <v>3855200</v>
      </c>
      <c r="H13" s="862">
        <f t="shared" si="4"/>
        <v>4708563</v>
      </c>
      <c r="I13" s="863">
        <f t="shared" si="4"/>
        <v>6277924</v>
      </c>
      <c r="J13" s="863">
        <f t="shared" si="4"/>
        <v>7928963</v>
      </c>
      <c r="K13" s="863">
        <f t="shared" si="4"/>
        <v>9675552.8152</v>
      </c>
      <c r="L13" s="881"/>
      <c r="M13" s="900"/>
      <c r="N13" s="768">
        <f t="shared" si="1"/>
        <v>25.9481018542212</v>
      </c>
      <c r="O13" s="766">
        <f t="shared" si="2"/>
        <v>22.0279728282248</v>
      </c>
    </row>
    <row r="14" ht="20.1" customHeight="1" spans="2:15">
      <c r="B14" s="698"/>
      <c r="C14" s="699" t="s">
        <v>207</v>
      </c>
      <c r="D14" s="846">
        <v>890074</v>
      </c>
      <c r="E14" s="846">
        <v>1365918</v>
      </c>
      <c r="F14" s="864">
        <v>1509528</v>
      </c>
      <c r="G14" s="865">
        <v>1966002</v>
      </c>
      <c r="H14" s="866">
        <v>2820083</v>
      </c>
      <c r="I14" s="882">
        <v>3514702</v>
      </c>
      <c r="J14" s="883">
        <v>4605827</v>
      </c>
      <c r="K14" s="883">
        <v>5769737.094</v>
      </c>
      <c r="L14" s="884"/>
      <c r="M14" s="901"/>
      <c r="N14" s="762">
        <f t="shared" si="1"/>
        <v>31.0971653400348</v>
      </c>
      <c r="O14" s="762">
        <f t="shared" si="2"/>
        <v>25.2703823656425</v>
      </c>
    </row>
    <row r="15" ht="20.1" customHeight="1" spans="2:15">
      <c r="B15" s="698"/>
      <c r="C15" s="701" t="s">
        <v>208</v>
      </c>
      <c r="D15" s="847">
        <v>643975</v>
      </c>
      <c r="E15" s="847">
        <v>629610</v>
      </c>
      <c r="F15" s="867">
        <v>933832</v>
      </c>
      <c r="G15" s="868">
        <v>959509</v>
      </c>
      <c r="H15" s="869">
        <v>907123</v>
      </c>
      <c r="I15" s="885">
        <v>1416038</v>
      </c>
      <c r="J15" s="886">
        <v>1602748</v>
      </c>
      <c r="K15" s="886">
        <v>1756799.261</v>
      </c>
      <c r="L15" s="884"/>
      <c r="M15" s="901"/>
      <c r="N15" s="770">
        <f t="shared" si="1"/>
        <v>18.3598757885864</v>
      </c>
      <c r="O15" s="770">
        <f t="shared" si="2"/>
        <v>9.61169572509215</v>
      </c>
    </row>
    <row r="16" ht="20.1" customHeight="1" spans="2:15">
      <c r="B16" s="698"/>
      <c r="C16" s="701" t="s">
        <v>209</v>
      </c>
      <c r="D16" s="847">
        <v>331962</v>
      </c>
      <c r="E16" s="847">
        <v>381946</v>
      </c>
      <c r="F16" s="867">
        <v>410373</v>
      </c>
      <c r="G16" s="868">
        <v>479167</v>
      </c>
      <c r="H16" s="869">
        <v>554067</v>
      </c>
      <c r="I16" s="885">
        <v>819809</v>
      </c>
      <c r="J16" s="886">
        <v>1127127</v>
      </c>
      <c r="K16" s="886">
        <v>1433819.7282</v>
      </c>
      <c r="L16" s="884"/>
      <c r="M16" s="901"/>
      <c r="N16" s="770">
        <f t="shared" si="1"/>
        <v>32.0725075235974</v>
      </c>
      <c r="O16" s="770">
        <f t="shared" si="2"/>
        <v>27.2101305531675</v>
      </c>
    </row>
    <row r="17" ht="20.1" customHeight="1" spans="2:15">
      <c r="B17" s="698"/>
      <c r="C17" s="701" t="s">
        <v>210</v>
      </c>
      <c r="D17" s="847">
        <v>67889</v>
      </c>
      <c r="E17" s="847">
        <v>56200</v>
      </c>
      <c r="F17" s="867">
        <v>63928</v>
      </c>
      <c r="G17" s="868">
        <v>75769</v>
      </c>
      <c r="H17" s="869">
        <v>101771</v>
      </c>
      <c r="I17" s="885">
        <v>121271</v>
      </c>
      <c r="J17" s="886">
        <v>131383</v>
      </c>
      <c r="K17" s="886">
        <v>178367.181</v>
      </c>
      <c r="L17" s="884"/>
      <c r="M17" s="901"/>
      <c r="N17" s="770">
        <f t="shared" si="1"/>
        <v>24.3944280977064</v>
      </c>
      <c r="O17" s="770">
        <f t="shared" si="2"/>
        <v>35.7612331884643</v>
      </c>
    </row>
    <row r="18" ht="20.1" customHeight="1" spans="2:15">
      <c r="B18" s="698"/>
      <c r="C18" s="701" t="s">
        <v>211</v>
      </c>
      <c r="D18" s="847">
        <v>109421</v>
      </c>
      <c r="E18" s="847">
        <v>143251</v>
      </c>
      <c r="F18" s="867">
        <v>190893</v>
      </c>
      <c r="G18" s="868">
        <v>263169</v>
      </c>
      <c r="H18" s="869">
        <v>238606</v>
      </c>
      <c r="I18" s="885">
        <v>309499</v>
      </c>
      <c r="J18" s="886">
        <v>375430</v>
      </c>
      <c r="K18" s="886">
        <v>455011.571</v>
      </c>
      <c r="L18" s="884"/>
      <c r="M18" s="901"/>
      <c r="N18" s="770">
        <f t="shared" si="1"/>
        <v>15.7194287747764</v>
      </c>
      <c r="O18" s="770">
        <f t="shared" si="2"/>
        <v>21.1974458620781</v>
      </c>
    </row>
    <row r="19" ht="20.1" customHeight="1" spans="2:15">
      <c r="B19" s="703"/>
      <c r="C19" s="704" t="s">
        <v>212</v>
      </c>
      <c r="D19" s="848">
        <v>120353</v>
      </c>
      <c r="E19" s="848">
        <v>105671</v>
      </c>
      <c r="F19" s="870">
        <v>85009</v>
      </c>
      <c r="G19" s="871">
        <v>111584</v>
      </c>
      <c r="H19" s="872">
        <v>86913</v>
      </c>
      <c r="I19" s="887">
        <v>96605</v>
      </c>
      <c r="J19" s="888">
        <v>86448</v>
      </c>
      <c r="K19" s="888">
        <v>81817.98</v>
      </c>
      <c r="L19" s="889"/>
      <c r="M19" s="902"/>
      <c r="N19" s="766">
        <f t="shared" si="1"/>
        <v>-6.70705298772589</v>
      </c>
      <c r="O19" s="766">
        <f t="shared" si="2"/>
        <v>-5.35584397556912</v>
      </c>
    </row>
    <row r="20" ht="12.75" customHeight="1" spans="2:15">
      <c r="B20" s="629" t="s">
        <v>213</v>
      </c>
      <c r="C20" s="832"/>
      <c r="D20" s="834"/>
      <c r="E20" s="834"/>
      <c r="F20" s="834"/>
      <c r="G20" s="834"/>
      <c r="H20" s="834"/>
      <c r="I20" s="834"/>
      <c r="J20" s="834"/>
      <c r="K20" s="834"/>
      <c r="L20" s="834"/>
      <c r="M20" s="834"/>
      <c r="N20" s="834"/>
      <c r="O20" s="834"/>
    </row>
    <row r="21" ht="12.75" customHeight="1" spans="2:3">
      <c r="B21" s="629" t="s">
        <v>214</v>
      </c>
      <c r="C21" s="672"/>
    </row>
    <row r="22" ht="12.75" customHeight="1" spans="2:3">
      <c r="B22" s="672" t="s">
        <v>220</v>
      </c>
      <c r="C22" s="672"/>
    </row>
    <row r="23" ht="13.5" customHeight="1" spans="2:3">
      <c r="B23" s="672" t="s">
        <v>216</v>
      </c>
      <c r="C23" s="672"/>
    </row>
    <row r="24" customHeight="1" spans="2:3">
      <c r="B24" s="672"/>
      <c r="C24" s="672"/>
    </row>
  </sheetData>
  <mergeCells count="7">
    <mergeCell ref="N6:O6"/>
    <mergeCell ref="N7:O7"/>
    <mergeCell ref="B9:C9"/>
    <mergeCell ref="B10:B12"/>
    <mergeCell ref="B13:B19"/>
    <mergeCell ref="B6:C8"/>
    <mergeCell ref="G6:M7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B1:O23"/>
  <sheetViews>
    <sheetView workbookViewId="0">
      <selection activeCell="R11" sqref="R11"/>
    </sheetView>
  </sheetViews>
  <sheetFormatPr defaultColWidth="9" defaultRowHeight="15" customHeight="1"/>
  <cols>
    <col min="1" max="1" width="1.42857142857143" style="544" customWidth="1"/>
    <col min="2" max="2" width="18" style="544" customWidth="1"/>
    <col min="3" max="3" width="29" style="544" customWidth="1"/>
    <col min="4" max="4" width="13.2857142857143" style="544" hidden="1" customWidth="1"/>
    <col min="5" max="5" width="14" style="544" hidden="1" customWidth="1"/>
    <col min="6" max="6" width="15.7142857142857" style="544" hidden="1" customWidth="1"/>
    <col min="7" max="10" width="15.7142857142857" style="544" customWidth="1"/>
    <col min="11" max="11" width="15.4285714285714" style="544" customWidth="1"/>
    <col min="12" max="12" width="2.28571428571429" style="544" customWidth="1"/>
    <col min="13" max="13" width="15.7142857142857" style="544" hidden="1" customWidth="1"/>
    <col min="14" max="14" width="12.4285714285714" style="544" customWidth="1"/>
    <col min="15" max="15" width="12.8571428571429" style="544" customWidth="1"/>
    <col min="16" max="16" width="2.42857142857143" style="544" customWidth="1"/>
    <col min="17" max="16384" width="9.14285714285714" style="544"/>
  </cols>
  <sheetData>
    <row r="1" ht="14.1" customHeight="1" spans="2:2">
      <c r="B1" s="674" t="s">
        <v>221</v>
      </c>
    </row>
    <row r="2" ht="14.1" customHeight="1" spans="2:2">
      <c r="B2" s="675" t="s">
        <v>222</v>
      </c>
    </row>
    <row r="3" ht="14.1" customHeight="1" spans="2:14">
      <c r="B3" s="676"/>
      <c r="N3" s="746" t="s">
        <v>223</v>
      </c>
    </row>
    <row r="4" ht="14.1" customHeight="1" spans="14:14">
      <c r="N4" s="747" t="s">
        <v>224</v>
      </c>
    </row>
    <row r="5" ht="24.75" customHeight="1" spans="2:15">
      <c r="B5" s="772" t="s">
        <v>56</v>
      </c>
      <c r="C5" s="773"/>
      <c r="D5" s="774"/>
      <c r="E5" s="785"/>
      <c r="F5" s="786" t="s">
        <v>57</v>
      </c>
      <c r="G5" s="787"/>
      <c r="H5" s="787"/>
      <c r="I5" s="787"/>
      <c r="J5" s="787"/>
      <c r="K5" s="787"/>
      <c r="L5" s="787"/>
      <c r="M5" s="811"/>
      <c r="N5" s="812" t="s">
        <v>84</v>
      </c>
      <c r="O5" s="813"/>
    </row>
    <row r="6" ht="24.75" customHeight="1" spans="2:15">
      <c r="B6" s="775"/>
      <c r="C6" s="776"/>
      <c r="D6" s="777"/>
      <c r="E6" s="788"/>
      <c r="F6" s="789"/>
      <c r="G6" s="790"/>
      <c r="H6" s="790"/>
      <c r="I6" s="790"/>
      <c r="J6" s="790"/>
      <c r="K6" s="790"/>
      <c r="L6" s="790"/>
      <c r="M6" s="814"/>
      <c r="N6" s="815" t="s">
        <v>59</v>
      </c>
      <c r="O6" s="816"/>
    </row>
    <row r="7" ht="24.75" customHeight="1" spans="2:15">
      <c r="B7" s="778"/>
      <c r="C7" s="779"/>
      <c r="D7" s="780">
        <v>2005</v>
      </c>
      <c r="E7" s="791">
        <v>2006</v>
      </c>
      <c r="F7" s="780">
        <v>2007</v>
      </c>
      <c r="G7" s="791">
        <v>2008</v>
      </c>
      <c r="H7" s="780">
        <v>2009</v>
      </c>
      <c r="I7" s="791">
        <v>2010</v>
      </c>
      <c r="J7" s="791">
        <v>2011</v>
      </c>
      <c r="K7" s="772">
        <v>2012</v>
      </c>
      <c r="L7" s="773" t="s">
        <v>198</v>
      </c>
      <c r="M7" s="780">
        <v>2013</v>
      </c>
      <c r="N7" s="817" t="s">
        <v>199</v>
      </c>
      <c r="O7" s="817" t="s">
        <v>200</v>
      </c>
    </row>
    <row r="8" ht="24.75" customHeight="1" spans="2:15">
      <c r="B8" s="781" t="s">
        <v>225</v>
      </c>
      <c r="C8" s="782"/>
      <c r="D8" s="783">
        <f t="shared" ref="D8:G8" si="0">D12+D9</f>
        <v>57622784546</v>
      </c>
      <c r="E8" s="792">
        <f t="shared" si="0"/>
        <v>63845144417</v>
      </c>
      <c r="F8" s="793">
        <f t="shared" si="0"/>
        <v>76360222055</v>
      </c>
      <c r="G8" s="794">
        <f t="shared" si="0"/>
        <v>88585000695</v>
      </c>
      <c r="H8" s="795">
        <f t="shared" ref="H8:K8" si="1">H9+H12</f>
        <v>94513581885</v>
      </c>
      <c r="I8" s="795">
        <f t="shared" si="1"/>
        <v>127878592001</v>
      </c>
      <c r="J8" s="794">
        <f t="shared" si="1"/>
        <v>136581206235</v>
      </c>
      <c r="K8" s="802">
        <f t="shared" si="1"/>
        <v>148940187419.49</v>
      </c>
      <c r="L8" s="803" t="s">
        <v>198</v>
      </c>
      <c r="M8" s="818"/>
      <c r="N8" s="819">
        <f>(H8/G8+I8/H8+J8/I8+K8/J8)/4*100-100</f>
        <v>14.462134207488</v>
      </c>
      <c r="O8" s="759">
        <f t="shared" ref="O8:O10" si="2">(K8/J8)*100-100</f>
        <v>9.04881537158604</v>
      </c>
    </row>
    <row r="9" ht="24.75" customHeight="1" spans="2:15">
      <c r="B9" s="689" t="s">
        <v>202</v>
      </c>
      <c r="C9" s="690" t="s">
        <v>203</v>
      </c>
      <c r="D9" s="691">
        <v>36171338838</v>
      </c>
      <c r="E9" s="796">
        <f t="shared" ref="E9:K9" si="3">SUM(E10:E11)</f>
        <v>40069059875</v>
      </c>
      <c r="F9" s="714">
        <f t="shared" si="3"/>
        <v>48431934804</v>
      </c>
      <c r="G9" s="715">
        <f t="shared" si="3"/>
        <v>50742232425</v>
      </c>
      <c r="H9" s="715">
        <f t="shared" si="3"/>
        <v>53929365908</v>
      </c>
      <c r="I9" s="715">
        <f t="shared" si="3"/>
        <v>64549401277</v>
      </c>
      <c r="J9" s="715">
        <f t="shared" si="3"/>
        <v>70031282945</v>
      </c>
      <c r="K9" s="715">
        <f t="shared" si="3"/>
        <v>73017420000</v>
      </c>
      <c r="L9" s="804" t="s">
        <v>198</v>
      </c>
      <c r="M9" s="820"/>
      <c r="N9" s="762">
        <f>(H9/G9+I9/H9+J9/I9+K9/J9)/4*100-100</f>
        <v>9.6825148357766</v>
      </c>
      <c r="O9" s="762">
        <f t="shared" si="2"/>
        <v>4.26400449831141</v>
      </c>
    </row>
    <row r="10" ht="19.5" customHeight="1" spans="2:15">
      <c r="B10" s="692"/>
      <c r="C10" s="693" t="s">
        <v>226</v>
      </c>
      <c r="D10" s="694">
        <v>33255308006</v>
      </c>
      <c r="E10" s="797">
        <f>'[1]1.10'!$H$10</f>
        <v>37162917780</v>
      </c>
      <c r="F10" s="717">
        <v>45025650747</v>
      </c>
      <c r="G10" s="718">
        <v>46598552733</v>
      </c>
      <c r="H10" s="719">
        <v>49527135768</v>
      </c>
      <c r="I10" s="488">
        <v>59580474171</v>
      </c>
      <c r="J10" s="736">
        <v>64452537439</v>
      </c>
      <c r="K10" s="805">
        <v>67324350000</v>
      </c>
      <c r="L10" s="806" t="s">
        <v>198</v>
      </c>
      <c r="M10" s="821"/>
      <c r="N10" s="762">
        <f t="shared" ref="N10:N11" si="4">(H10/G10+I10/H10+J10/I10+K10/J10)/4*100-100</f>
        <v>9.80408453460446</v>
      </c>
      <c r="O10" s="762">
        <f t="shared" si="2"/>
        <v>4.45570131931265</v>
      </c>
    </row>
    <row r="11" ht="24" spans="2:15">
      <c r="B11" s="692"/>
      <c r="C11" s="695" t="s">
        <v>205</v>
      </c>
      <c r="D11" s="696">
        <v>2916030832</v>
      </c>
      <c r="E11" s="798">
        <f>'[2]2.10'!$H$10</f>
        <v>2906142095</v>
      </c>
      <c r="F11" s="721">
        <v>3406284057</v>
      </c>
      <c r="G11" s="722">
        <v>4143679692</v>
      </c>
      <c r="H11" s="723">
        <v>4402230140</v>
      </c>
      <c r="I11" s="722">
        <v>4968927106</v>
      </c>
      <c r="J11" s="737">
        <v>5578745506</v>
      </c>
      <c r="K11" s="807">
        <v>5693070000</v>
      </c>
      <c r="L11" s="808" t="s">
        <v>198</v>
      </c>
      <c r="M11" s="822"/>
      <c r="N11" s="766">
        <f t="shared" si="4"/>
        <v>8.3586274798519</v>
      </c>
      <c r="O11" s="766">
        <f t="shared" ref="O11:O18" si="5">(K11/J11)*100-100</f>
        <v>2.04928677741336</v>
      </c>
    </row>
    <row r="12" ht="19.5" customHeight="1" spans="2:15">
      <c r="B12" s="697" t="s">
        <v>227</v>
      </c>
      <c r="C12" s="690" t="s">
        <v>203</v>
      </c>
      <c r="D12" s="691">
        <f t="shared" ref="D12:K12" si="6">SUM(D13:D18)</f>
        <v>21451445708</v>
      </c>
      <c r="E12" s="796">
        <f t="shared" si="6"/>
        <v>23776084542</v>
      </c>
      <c r="F12" s="724">
        <f t="shared" si="6"/>
        <v>27928287251</v>
      </c>
      <c r="G12" s="715">
        <f t="shared" si="6"/>
        <v>37842768270</v>
      </c>
      <c r="H12" s="725">
        <f t="shared" si="6"/>
        <v>40584215977</v>
      </c>
      <c r="I12" s="725">
        <f t="shared" si="6"/>
        <v>63329190724</v>
      </c>
      <c r="J12" s="715">
        <f t="shared" si="6"/>
        <v>66549923290</v>
      </c>
      <c r="K12" s="715">
        <f t="shared" si="6"/>
        <v>75922767419.4903</v>
      </c>
      <c r="L12" s="760"/>
      <c r="M12" s="823"/>
      <c r="N12" s="824">
        <f>(H12/G12+I12/H12+J12/I12+K12/J12+M12/K12)/5*100-100</f>
        <v>-3.50843335047219</v>
      </c>
      <c r="O12" s="766">
        <f t="shared" si="5"/>
        <v>14.0839292761419</v>
      </c>
    </row>
    <row r="13" ht="19.5" customHeight="1" spans="2:15">
      <c r="B13" s="698"/>
      <c r="C13" s="699" t="s">
        <v>207</v>
      </c>
      <c r="D13" s="700">
        <v>3141869896</v>
      </c>
      <c r="E13" s="799">
        <v>1996137049</v>
      </c>
      <c r="F13" s="726">
        <v>4035588566</v>
      </c>
      <c r="G13" s="718">
        <v>9241942669</v>
      </c>
      <c r="H13" s="719">
        <v>10259235839</v>
      </c>
      <c r="I13" s="739">
        <v>13092670913</v>
      </c>
      <c r="J13" s="736">
        <v>11678132980</v>
      </c>
      <c r="K13" s="488">
        <v>12416566496.0169</v>
      </c>
      <c r="L13" s="763"/>
      <c r="M13" s="825"/>
      <c r="N13" s="826">
        <f>(G13/F13+H13/G13+I13/H13+J13/I13+K13/J13+M13/K13)/6*100-100</f>
        <v>10.5259883441473</v>
      </c>
      <c r="O13" s="762">
        <f t="shared" si="5"/>
        <v>6.32321551125973</v>
      </c>
    </row>
    <row r="14" ht="19.5" customHeight="1" spans="2:15">
      <c r="B14" s="698"/>
      <c r="C14" s="701" t="s">
        <v>208</v>
      </c>
      <c r="D14" s="414">
        <v>13201273379</v>
      </c>
      <c r="E14" s="800">
        <v>15713296719</v>
      </c>
      <c r="F14" s="727">
        <v>16408281082</v>
      </c>
      <c r="G14" s="728">
        <v>17304474417</v>
      </c>
      <c r="H14" s="729">
        <v>16237093510</v>
      </c>
      <c r="I14" s="741">
        <v>24443647190</v>
      </c>
      <c r="J14" s="742">
        <v>27108255711</v>
      </c>
      <c r="K14" s="490">
        <v>28775952517.2256</v>
      </c>
      <c r="L14" s="809"/>
      <c r="M14" s="827"/>
      <c r="N14" s="828">
        <f t="shared" ref="N14:N18" si="7">(G14/F14+H14/G14+I14/H14+J14/I14+K14/J14+M14/K14)/6*100-100</f>
        <v>-5.51856232819993</v>
      </c>
      <c r="O14" s="770">
        <f t="shared" si="5"/>
        <v>6.15198861927837</v>
      </c>
    </row>
    <row r="15" ht="19.5" customHeight="1" spans="2:15">
      <c r="B15" s="698"/>
      <c r="C15" s="701" t="s">
        <v>209</v>
      </c>
      <c r="D15" s="414">
        <v>2929134213</v>
      </c>
      <c r="E15" s="800">
        <v>3481156066</v>
      </c>
      <c r="F15" s="727">
        <v>4237909118</v>
      </c>
      <c r="G15" s="728">
        <v>6805935325</v>
      </c>
      <c r="H15" s="729">
        <v>7832171055</v>
      </c>
      <c r="I15" s="741">
        <v>14501551321</v>
      </c>
      <c r="J15" s="742">
        <v>17071989785</v>
      </c>
      <c r="K15" s="490">
        <v>22307528537.9646</v>
      </c>
      <c r="L15" s="809"/>
      <c r="M15" s="827"/>
      <c r="N15" s="828">
        <f t="shared" si="7"/>
        <v>18.2035705352925</v>
      </c>
      <c r="O15" s="770">
        <f t="shared" si="5"/>
        <v>30.6674196675347</v>
      </c>
    </row>
    <row r="16" ht="19.5" customHeight="1" spans="2:15">
      <c r="B16" s="698"/>
      <c r="C16" s="701" t="s">
        <v>210</v>
      </c>
      <c r="D16" s="414">
        <v>670319687</v>
      </c>
      <c r="E16" s="800">
        <v>583661964</v>
      </c>
      <c r="F16" s="727">
        <v>788215841</v>
      </c>
      <c r="G16" s="728">
        <v>1620254889</v>
      </c>
      <c r="H16" s="729">
        <v>2003972091</v>
      </c>
      <c r="I16" s="741">
        <v>4237752769</v>
      </c>
      <c r="J16" s="742">
        <v>2658946094</v>
      </c>
      <c r="K16" s="490">
        <v>3880019109.43</v>
      </c>
      <c r="L16" s="809"/>
      <c r="M16" s="827"/>
      <c r="N16" s="828">
        <f t="shared" si="7"/>
        <v>24.8962360015501</v>
      </c>
      <c r="O16" s="770">
        <f t="shared" si="5"/>
        <v>45.9231955918697</v>
      </c>
    </row>
    <row r="17" ht="19.5" customHeight="1" spans="2:15">
      <c r="B17" s="698"/>
      <c r="C17" s="701" t="s">
        <v>211</v>
      </c>
      <c r="D17" s="702">
        <v>645854258</v>
      </c>
      <c r="E17" s="800">
        <v>1093620411</v>
      </c>
      <c r="F17" s="727">
        <v>1690279955</v>
      </c>
      <c r="G17" s="728">
        <v>1493779806</v>
      </c>
      <c r="H17" s="729">
        <v>3015984534</v>
      </c>
      <c r="I17" s="741">
        <v>4472056875</v>
      </c>
      <c r="J17" s="742">
        <v>6563611708</v>
      </c>
      <c r="K17" s="490">
        <v>7259249602.63</v>
      </c>
      <c r="L17" s="809"/>
      <c r="M17" s="827"/>
      <c r="N17" s="828">
        <f t="shared" si="7"/>
        <v>15.9873179788659</v>
      </c>
      <c r="O17" s="770">
        <f t="shared" si="5"/>
        <v>10.5984010873484</v>
      </c>
    </row>
    <row r="18" ht="19.5" customHeight="1" spans="2:15">
      <c r="B18" s="703"/>
      <c r="C18" s="704" t="s">
        <v>212</v>
      </c>
      <c r="D18" s="416">
        <v>862994275</v>
      </c>
      <c r="E18" s="801">
        <v>908212333</v>
      </c>
      <c r="F18" s="731">
        <v>768012689</v>
      </c>
      <c r="G18" s="732">
        <v>1376381164</v>
      </c>
      <c r="H18" s="733">
        <v>1235758948</v>
      </c>
      <c r="I18" s="743">
        <v>2581511656</v>
      </c>
      <c r="J18" s="744">
        <v>1468987012</v>
      </c>
      <c r="K18" s="493">
        <v>1283451156.2232</v>
      </c>
      <c r="L18" s="810"/>
      <c r="M18" s="829"/>
      <c r="N18" s="830">
        <f t="shared" si="7"/>
        <v>3.69523100746359</v>
      </c>
      <c r="O18" s="766">
        <f t="shared" si="5"/>
        <v>-12.6301903462166</v>
      </c>
    </row>
    <row r="19" ht="13.5" customHeight="1" spans="2:15">
      <c r="B19" s="629" t="s">
        <v>213</v>
      </c>
      <c r="C19" s="705"/>
      <c r="D19" s="706"/>
      <c r="E19" s="734"/>
      <c r="F19" s="524"/>
      <c r="G19" s="524"/>
      <c r="H19" s="524"/>
      <c r="I19" s="524"/>
      <c r="J19" s="524"/>
      <c r="K19" s="524"/>
      <c r="L19" s="524"/>
      <c r="M19" s="524"/>
      <c r="N19" s="524"/>
      <c r="O19" s="524"/>
    </row>
    <row r="20" ht="13.5" customHeight="1" spans="2:3">
      <c r="B20" s="629" t="s">
        <v>228</v>
      </c>
      <c r="C20" s="672"/>
    </row>
    <row r="21" ht="13.5" customHeight="1" spans="2:3">
      <c r="B21" s="672" t="s">
        <v>229</v>
      </c>
      <c r="C21" s="672"/>
    </row>
    <row r="22" ht="14.25" customHeight="1" spans="2:3">
      <c r="B22" s="784"/>
      <c r="C22" s="672"/>
    </row>
    <row r="23" ht="14.1" customHeight="1"/>
  </sheetData>
  <mergeCells count="7">
    <mergeCell ref="N5:O5"/>
    <mergeCell ref="N6:O6"/>
    <mergeCell ref="B8:C8"/>
    <mergeCell ref="B9:B11"/>
    <mergeCell ref="B12:B18"/>
    <mergeCell ref="B5:C7"/>
    <mergeCell ref="F5:M6"/>
  </mergeCells>
  <pageMargins left="0.984027777777778" right="0.236111111111111" top="0.393055555555556" bottom="0.747916666666667" header="0.314583333333333" footer="0.314583333333333"/>
  <pageSetup paperSize="512" scale="6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</vt:lpstr>
      <vt:lpstr>7</vt:lpstr>
      <vt:lpstr>7A</vt:lpstr>
      <vt:lpstr>8</vt:lpstr>
      <vt:lpstr>8A</vt:lpstr>
      <vt:lpstr>9A</vt:lpstr>
      <vt:lpstr>9B</vt:lpstr>
      <vt:lpstr>10</vt:lpstr>
      <vt:lpstr>11</vt:lpstr>
      <vt:lpstr>12</vt:lpstr>
      <vt:lpstr>13</vt:lpstr>
      <vt:lpstr>3.6</vt:lpstr>
      <vt:lpstr>Tabel 4.2 - Grafik 4.1 2016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Pusdatin</cp:lastModifiedBy>
  <dcterms:created xsi:type="dcterms:W3CDTF">2008-12-10T02:46:00Z</dcterms:created>
  <cp:lastPrinted>2017-05-17T09:44:00Z</cp:lastPrinted>
  <dcterms:modified xsi:type="dcterms:W3CDTF">2018-01-09T10:06:38Z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