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249f7a0286593/Desktop/"/>
    </mc:Choice>
  </mc:AlternateContent>
  <xr:revisionPtr revIDLastSave="390" documentId="13_ncr:40009_{35D111DC-0805-4AEA-963F-4F78FB26F528}" xr6:coauthVersionLast="47" xr6:coauthVersionMax="47" xr10:uidLastSave="{28A9ABDB-08BE-41D5-96EB-5AF3742A6545}"/>
  <bookViews>
    <workbookView xWindow="-98" yWindow="-98" windowWidth="20715" windowHeight="13155" xr2:uid="{00000000-000D-0000-FFFF-FFFF00000000}"/>
  </bookViews>
  <sheets>
    <sheet name="Workouts" sheetId="1" r:id="rId1"/>
  </sheets>
  <definedNames>
    <definedName name="_xlchart.v1.0" hidden="1">Workouts!$E$2:$E$34</definedName>
    <definedName name="_xlchart.v1.1" hidden="1">Workouts!$F$2:$F$34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H79" i="1"/>
  <c r="H80" i="1" s="1"/>
  <c r="B112" i="1"/>
  <c r="B111" i="1"/>
  <c r="B110" i="1"/>
  <c r="B81" i="1"/>
  <c r="B80" i="1"/>
  <c r="B79" i="1"/>
  <c r="D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B51" i="1"/>
  <c r="B50" i="1"/>
  <c r="B49" i="1"/>
  <c r="B47" i="1"/>
  <c r="B48" i="1" s="1"/>
  <c r="B45" i="1"/>
  <c r="B46" i="1" s="1"/>
  <c r="F40" i="1"/>
</calcChain>
</file>

<file path=xl/sharedStrings.xml><?xml version="1.0" encoding="utf-8"?>
<sst xmlns="http://schemas.openxmlformats.org/spreadsheetml/2006/main" count="72" uniqueCount="33">
  <si>
    <t>Total Energy (kJ)</t>
  </si>
  <si>
    <t>Active Energy (kJ)</t>
  </si>
  <si>
    <t>Max Heart Rate (bpm)</t>
  </si>
  <si>
    <t>Avg Heart Rate (bpm)</t>
  </si>
  <si>
    <t>Distance (km)</t>
  </si>
  <si>
    <t>Avg Speed(km/hr)</t>
  </si>
  <si>
    <t>Step Count (count)</t>
  </si>
  <si>
    <t>Step Cadence (spm)</t>
  </si>
  <si>
    <t>Running</t>
  </si>
  <si>
    <t>Subject</t>
  </si>
  <si>
    <t>Dianna Huynh</t>
  </si>
  <si>
    <t>Age</t>
  </si>
  <si>
    <t>Sex</t>
  </si>
  <si>
    <t>Weight (kg)</t>
  </si>
  <si>
    <t>Height (m)</t>
  </si>
  <si>
    <t>BMI</t>
  </si>
  <si>
    <t>Mean Total Energy Expenditure (kJ)</t>
  </si>
  <si>
    <t>Mean Total Energy Expenditure (kcal)</t>
  </si>
  <si>
    <t>Mean Active Energy Expenditure (kJ)</t>
  </si>
  <si>
    <t>Mean Active Energy Expenditure (kcal)</t>
  </si>
  <si>
    <t>Mean Max HR (bpm)</t>
  </si>
  <si>
    <t>Mean Distance (km)</t>
  </si>
  <si>
    <t>Mean Step Count</t>
  </si>
  <si>
    <t>Duration (hh:mm:ss)</t>
  </si>
  <si>
    <t>Duration (mins)</t>
  </si>
  <si>
    <t>Distance (km) vs Average Speed (km/hr)</t>
  </si>
  <si>
    <t>Correlation Coefficient</t>
  </si>
  <si>
    <t>Coefficient of Determination</t>
  </si>
  <si>
    <t>Female</t>
  </si>
  <si>
    <t>Type of Workout</t>
  </si>
  <si>
    <t>Date Performed</t>
  </si>
  <si>
    <t>Paired T-Test</t>
  </si>
  <si>
    <t>Distance (km) vs Max Heart Rate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</si>
</sst>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A999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3" borderId="11" xfId="0" applyFill="1" applyBorder="1"/>
    <xf numFmtId="164" fontId="0" fillId="34" borderId="10" xfId="0" applyNumberFormat="1" applyFill="1" applyBorder="1"/>
    <xf numFmtId="14" fontId="0" fillId="34" borderId="10" xfId="0" applyNumberFormat="1" applyFill="1" applyBorder="1"/>
    <xf numFmtId="0" fontId="16" fillId="38" borderId="10" xfId="0" applyFont="1" applyFill="1" applyBorder="1"/>
    <xf numFmtId="0" fontId="0" fillId="34" borderId="10" xfId="0" applyFill="1" applyBorder="1" applyAlignment="1">
      <alignment horizontal="right"/>
    </xf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A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xVal>
          <c:yVal>
            <c:numRef>
              <c:f>Workouts!$J$2:$J$34</c:f>
              <c:numCache>
                <c:formatCode>General</c:formatCode>
                <c:ptCount val="33"/>
                <c:pt idx="0">
                  <c:v>8.36</c:v>
                </c:pt>
                <c:pt idx="1">
                  <c:v>7.23</c:v>
                </c:pt>
                <c:pt idx="2">
                  <c:v>7.96</c:v>
                </c:pt>
                <c:pt idx="3">
                  <c:v>8.1199999999999992</c:v>
                </c:pt>
                <c:pt idx="4">
                  <c:v>6.22</c:v>
                </c:pt>
                <c:pt idx="5">
                  <c:v>6.57</c:v>
                </c:pt>
                <c:pt idx="6">
                  <c:v>7.81</c:v>
                </c:pt>
                <c:pt idx="7">
                  <c:v>7.98</c:v>
                </c:pt>
                <c:pt idx="8">
                  <c:v>8.1999999999999993</c:v>
                </c:pt>
                <c:pt idx="9">
                  <c:v>8.16</c:v>
                </c:pt>
                <c:pt idx="10">
                  <c:v>7.84</c:v>
                </c:pt>
                <c:pt idx="11">
                  <c:v>8.0299999999999994</c:v>
                </c:pt>
                <c:pt idx="12">
                  <c:v>8.24</c:v>
                </c:pt>
                <c:pt idx="13">
                  <c:v>7.9</c:v>
                </c:pt>
                <c:pt idx="14">
                  <c:v>7.81</c:v>
                </c:pt>
                <c:pt idx="15">
                  <c:v>7.94</c:v>
                </c:pt>
                <c:pt idx="16">
                  <c:v>8.81</c:v>
                </c:pt>
                <c:pt idx="17">
                  <c:v>7.98</c:v>
                </c:pt>
                <c:pt idx="18">
                  <c:v>7.72</c:v>
                </c:pt>
                <c:pt idx="19">
                  <c:v>7.28</c:v>
                </c:pt>
                <c:pt idx="20">
                  <c:v>7.79</c:v>
                </c:pt>
                <c:pt idx="21">
                  <c:v>7.43</c:v>
                </c:pt>
                <c:pt idx="22">
                  <c:v>7.8</c:v>
                </c:pt>
                <c:pt idx="23">
                  <c:v>6.7</c:v>
                </c:pt>
                <c:pt idx="24">
                  <c:v>6.85</c:v>
                </c:pt>
                <c:pt idx="25">
                  <c:v>5.66</c:v>
                </c:pt>
                <c:pt idx="26">
                  <c:v>6.14</c:v>
                </c:pt>
                <c:pt idx="27">
                  <c:v>9.07</c:v>
                </c:pt>
                <c:pt idx="28">
                  <c:v>1.56</c:v>
                </c:pt>
                <c:pt idx="29">
                  <c:v>4.5999999999999996</c:v>
                </c:pt>
                <c:pt idx="30">
                  <c:v>7.07</c:v>
                </c:pt>
                <c:pt idx="31">
                  <c:v>6.35</c:v>
                </c:pt>
                <c:pt idx="32">
                  <c:v>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4-4CF0-B872-F817D3B4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Speed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xVal>
          <c:yVal>
            <c:numRef>
              <c:f>Workouts!$G$2:$G$34</c:f>
              <c:numCache>
                <c:formatCode>General</c:formatCode>
                <c:ptCount val="33"/>
                <c:pt idx="0">
                  <c:v>203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194</c:v>
                </c:pt>
                <c:pt idx="5">
                  <c:v>190</c:v>
                </c:pt>
                <c:pt idx="6">
                  <c:v>200</c:v>
                </c:pt>
                <c:pt idx="7">
                  <c:v>200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198</c:v>
                </c:pt>
                <c:pt idx="12">
                  <c:v>200</c:v>
                </c:pt>
                <c:pt idx="13">
                  <c:v>204</c:v>
                </c:pt>
                <c:pt idx="14">
                  <c:v>190</c:v>
                </c:pt>
                <c:pt idx="15">
                  <c:v>198</c:v>
                </c:pt>
                <c:pt idx="16">
                  <c:v>204</c:v>
                </c:pt>
                <c:pt idx="17">
                  <c:v>189</c:v>
                </c:pt>
                <c:pt idx="18">
                  <c:v>190</c:v>
                </c:pt>
                <c:pt idx="19">
                  <c:v>194</c:v>
                </c:pt>
                <c:pt idx="20">
                  <c:v>197</c:v>
                </c:pt>
                <c:pt idx="21">
                  <c:v>182</c:v>
                </c:pt>
                <c:pt idx="22">
                  <c:v>187</c:v>
                </c:pt>
                <c:pt idx="23">
                  <c:v>194</c:v>
                </c:pt>
                <c:pt idx="24">
                  <c:v>197</c:v>
                </c:pt>
                <c:pt idx="25">
                  <c:v>196</c:v>
                </c:pt>
                <c:pt idx="26">
                  <c:v>196</c:v>
                </c:pt>
                <c:pt idx="27">
                  <c:v>202</c:v>
                </c:pt>
                <c:pt idx="28">
                  <c:v>190</c:v>
                </c:pt>
                <c:pt idx="29">
                  <c:v>190</c:v>
                </c:pt>
                <c:pt idx="30">
                  <c:v>172</c:v>
                </c:pt>
                <c:pt idx="31">
                  <c:v>201</c:v>
                </c:pt>
                <c:pt idx="32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2-44F5-A8FC-584545EC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</a:t>
                </a:r>
                <a:r>
                  <a:rPr lang="en-CA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Heart Rate (bpm</a:t>
                </a: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Workouts!$D$2:$D$34</c:f>
              <c:numCache>
                <c:formatCode>General</c:formatCode>
                <c:ptCount val="33"/>
                <c:pt idx="0">
                  <c:v>35.93333333333333</c:v>
                </c:pt>
                <c:pt idx="1">
                  <c:v>34.866666666666667</c:v>
                </c:pt>
                <c:pt idx="2">
                  <c:v>31.183333333333334</c:v>
                </c:pt>
                <c:pt idx="3">
                  <c:v>30.1</c:v>
                </c:pt>
                <c:pt idx="4">
                  <c:v>26.283333333333335</c:v>
                </c:pt>
                <c:pt idx="5">
                  <c:v>31.083333333333332</c:v>
                </c:pt>
                <c:pt idx="6">
                  <c:v>20.416666666666668</c:v>
                </c:pt>
                <c:pt idx="7">
                  <c:v>30.283333333333335</c:v>
                </c:pt>
                <c:pt idx="8">
                  <c:v>31.233333333333334</c:v>
                </c:pt>
                <c:pt idx="9">
                  <c:v>30.233333333333334</c:v>
                </c:pt>
                <c:pt idx="10">
                  <c:v>46.083333333333336</c:v>
                </c:pt>
                <c:pt idx="11">
                  <c:v>30.15</c:v>
                </c:pt>
                <c:pt idx="12">
                  <c:v>45.4</c:v>
                </c:pt>
                <c:pt idx="13">
                  <c:v>60.9</c:v>
                </c:pt>
                <c:pt idx="14">
                  <c:v>30.8</c:v>
                </c:pt>
                <c:pt idx="15">
                  <c:v>30.333333333333332</c:v>
                </c:pt>
                <c:pt idx="16">
                  <c:v>31.466666666666665</c:v>
                </c:pt>
                <c:pt idx="17">
                  <c:v>23.05</c:v>
                </c:pt>
                <c:pt idx="18">
                  <c:v>15.6</c:v>
                </c:pt>
                <c:pt idx="19">
                  <c:v>34.450000000000003</c:v>
                </c:pt>
                <c:pt idx="20">
                  <c:v>25.05</c:v>
                </c:pt>
                <c:pt idx="21">
                  <c:v>32.416666666666664</c:v>
                </c:pt>
                <c:pt idx="22">
                  <c:v>30.85</c:v>
                </c:pt>
                <c:pt idx="23">
                  <c:v>38.283333333333331</c:v>
                </c:pt>
                <c:pt idx="24">
                  <c:v>24.45</c:v>
                </c:pt>
                <c:pt idx="25">
                  <c:v>30.766666666666666</c:v>
                </c:pt>
                <c:pt idx="26">
                  <c:v>17.316666666666666</c:v>
                </c:pt>
                <c:pt idx="27">
                  <c:v>15.066666666666666</c:v>
                </c:pt>
                <c:pt idx="28">
                  <c:v>30.016666666666666</c:v>
                </c:pt>
                <c:pt idx="29">
                  <c:v>29.983333333333334</c:v>
                </c:pt>
                <c:pt idx="30">
                  <c:v>16</c:v>
                </c:pt>
                <c:pt idx="31">
                  <c:v>45.033333333333331</c:v>
                </c:pt>
                <c:pt idx="32">
                  <c:v>32.266666666666666</c:v>
                </c:pt>
              </c:numCache>
            </c:numRef>
          </c:xVal>
          <c:y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F3B-9AB5-18B1B11D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Active Energy Expenditure (kJ)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Frequency of Active Energy Expenditure (kJ)</a:t>
          </a:r>
        </a:p>
      </cx:txPr>
    </cx:title>
    <cx:plotArea>
      <cx:plotAreaRegion>
        <cx:series layoutId="clusteredColumn" uniqueId="{DEF344AE-8C21-403A-B897-6A82E897D524}"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Total Energy Expenditure (kJ)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Frequency of Total Energy Expenditure (kJ)</a:t>
          </a:r>
        </a:p>
      </cx:txPr>
    </cx:title>
    <cx:plotArea>
      <cx:plotAreaRegion>
        <cx:series layoutId="clusteredColumn" uniqueId="{DEF344AE-8C21-403A-B897-6A82E897D524}">
          <cx:tx>
            <cx:txData>
              <cx:f/>
              <cx:v>Total EE</cx:v>
            </cx:txData>
          </cx:tx>
          <cx:spPr>
            <a:solidFill>
              <a:schemeClr val="tx1"/>
            </a:solidFill>
            <a:ln w="6350"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9840</xdr:colOff>
      <xdr:row>54</xdr:row>
      <xdr:rowOff>182637</xdr:rowOff>
    </xdr:from>
    <xdr:to>
      <xdr:col>10</xdr:col>
      <xdr:colOff>708818</xdr:colOff>
      <xdr:row>75</xdr:row>
      <xdr:rowOff>27598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DEF8B3-33A6-6194-C13D-9C7F01CC79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3656" y="10108690"/>
              <a:ext cx="5536676" cy="3705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315588</xdr:colOff>
      <xdr:row>55</xdr:row>
      <xdr:rowOff>10500</xdr:rowOff>
    </xdr:from>
    <xdr:to>
      <xdr:col>4</xdr:col>
      <xdr:colOff>405933</xdr:colOff>
      <xdr:row>75</xdr:row>
      <xdr:rowOff>39075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800A39-1E19-4514-A389-DB3BF28E7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588" y="9964125"/>
              <a:ext cx="5872020" cy="364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285128</xdr:colOff>
      <xdr:row>82</xdr:row>
      <xdr:rowOff>5689</xdr:rowOff>
    </xdr:from>
    <xdr:to>
      <xdr:col>4</xdr:col>
      <xdr:colOff>388519</xdr:colOff>
      <xdr:row>103</xdr:row>
      <xdr:rowOff>62663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8D76E-3024-1487-7A3D-A66151E8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335642</xdr:colOff>
      <xdr:row>82</xdr:row>
      <xdr:rowOff>140608</xdr:rowOff>
    </xdr:from>
    <xdr:to>
      <xdr:col>3</xdr:col>
      <xdr:colOff>63499</xdr:colOff>
      <xdr:row>84</xdr:row>
      <xdr:rowOff>58965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753F3B-CCC2-6DE0-3AA9-75E508CDC045}"/>
            </a:ext>
          </a:extLst>
        </xdr:cNvPr>
        <xdr:cNvSpPr txBox="1"/>
      </xdr:nvSpPr>
      <xdr:spPr>
        <a:xfrm>
          <a:off x="3823607" y="15017751"/>
          <a:ext cx="798285" cy="2812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0.514</a:t>
          </a:r>
          <a:endParaRPr lang="en-CA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300790</xdr:colOff>
      <xdr:row>114</xdr:row>
      <xdr:rowOff>0</xdr:rowOff>
    </xdr:from>
    <xdr:to>
      <xdr:col>4</xdr:col>
      <xdr:colOff>404181</xdr:colOff>
      <xdr:row>135</xdr:row>
      <xdr:rowOff>56974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D9AB9-F61C-424C-B90E-22AEF92F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11</xdr:col>
      <xdr:colOff>291387</xdr:colOff>
      <xdr:row>103</xdr:row>
      <xdr:rowOff>56974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73527-A3BF-4C8E-9EBD-357DE5CA5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701841</xdr:colOff>
      <xdr:row>115</xdr:row>
      <xdr:rowOff>-1</xdr:rowOff>
    </xdr:from>
    <xdr:to>
      <xdr:col>3</xdr:col>
      <xdr:colOff>429698</xdr:colOff>
      <xdr:row>116</xdr:row>
      <xdr:rowOff>100084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FD3057B-5101-4A19-837D-D9287DAD13B5}"/>
            </a:ext>
          </a:extLst>
        </xdr:cNvPr>
        <xdr:cNvSpPr txBox="1"/>
      </xdr:nvSpPr>
      <xdr:spPr>
        <a:xfrm>
          <a:off x="4192253" y="20898602"/>
          <a:ext cx="799419" cy="2818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0.468</a:t>
          </a:r>
          <a:endParaRPr lang="en-CA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777041</xdr:colOff>
      <xdr:row>83</xdr:row>
      <xdr:rowOff>16710</xdr:rowOff>
    </xdr:from>
    <xdr:to>
      <xdr:col>9</xdr:col>
      <xdr:colOff>747200</xdr:colOff>
      <xdr:row>84</xdr:row>
      <xdr:rowOff>116796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540060-A27B-4463-8011-0D1947CDBF60}"/>
            </a:ext>
          </a:extLst>
        </xdr:cNvPr>
        <xdr:cNvSpPr txBox="1"/>
      </xdr:nvSpPr>
      <xdr:spPr>
        <a:xfrm>
          <a:off x="11521909" y="15273421"/>
          <a:ext cx="797331" cy="2839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0868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52" zoomScale="57" workbookViewId="0">
      <selection activeCell="N93" sqref="N93"/>
    </sheetView>
  </sheetViews>
  <sheetFormatPr defaultRowHeight="14.25" x14ac:dyDescent="0.45"/>
  <cols>
    <col min="1" max="1" width="33.86328125" customWidth="1"/>
    <col min="2" max="3" width="15" bestFit="1" customWidth="1"/>
    <col min="4" max="4" width="17.06640625" bestFit="1" customWidth="1"/>
    <col min="5" max="5" width="13.6640625" bestFit="1" customWidth="1"/>
    <col min="6" max="6" width="14.59765625" bestFit="1" customWidth="1"/>
    <col min="7" max="7" width="23.265625" customWidth="1"/>
    <col min="8" max="8" width="17.9296875" bestFit="1" customWidth="1"/>
    <col min="9" max="9" width="11.53125" bestFit="1" customWidth="1"/>
    <col min="10" max="10" width="14.9296875" bestFit="1" customWidth="1"/>
    <col min="11" max="11" width="15.53125" bestFit="1" customWidth="1"/>
    <col min="12" max="12" width="16.265625" bestFit="1" customWidth="1"/>
  </cols>
  <sheetData>
    <row r="1" spans="1:12" x14ac:dyDescent="0.45">
      <c r="A1" s="1" t="s">
        <v>29</v>
      </c>
      <c r="B1" s="1" t="s">
        <v>30</v>
      </c>
      <c r="C1" s="1" t="s">
        <v>23</v>
      </c>
      <c r="D1" s="3" t="s">
        <v>24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45">
      <c r="A2" s="2" t="s">
        <v>8</v>
      </c>
      <c r="B2" s="5">
        <v>44820</v>
      </c>
      <c r="C2" s="4">
        <v>2.49537037037037E-2</v>
      </c>
      <c r="D2" s="2">
        <f>35+(56/60)</f>
        <v>35.93333333333333</v>
      </c>
      <c r="E2" s="2">
        <v>1469</v>
      </c>
      <c r="F2" s="2">
        <v>1205</v>
      </c>
      <c r="G2" s="2">
        <v>203</v>
      </c>
      <c r="H2" s="2">
        <v>177.88</v>
      </c>
      <c r="I2" s="2">
        <v>5.01</v>
      </c>
      <c r="J2" s="2">
        <v>8.36</v>
      </c>
      <c r="K2" s="2">
        <v>5922</v>
      </c>
      <c r="L2" s="2">
        <v>2.75</v>
      </c>
    </row>
    <row r="3" spans="1:12" x14ac:dyDescent="0.45">
      <c r="A3" s="2" t="s">
        <v>8</v>
      </c>
      <c r="B3" s="5">
        <v>44822</v>
      </c>
      <c r="C3" s="4">
        <v>2.4212962962962964E-2</v>
      </c>
      <c r="D3" s="2">
        <f>34+(52/60)</f>
        <v>34.866666666666667</v>
      </c>
      <c r="E3" s="2">
        <v>1320</v>
      </c>
      <c r="F3" s="2">
        <v>1088</v>
      </c>
      <c r="G3" s="2">
        <v>200</v>
      </c>
      <c r="H3" s="2">
        <v>174.01</v>
      </c>
      <c r="I3" s="2">
        <v>4.2</v>
      </c>
      <c r="J3" s="2">
        <v>7.23</v>
      </c>
      <c r="K3" s="2">
        <v>5098</v>
      </c>
      <c r="L3" s="2">
        <v>2.44</v>
      </c>
    </row>
    <row r="4" spans="1:12" x14ac:dyDescent="0.45">
      <c r="A4" s="2" t="s">
        <v>8</v>
      </c>
      <c r="B4" s="5">
        <v>44828</v>
      </c>
      <c r="C4" s="4">
        <v>2.165509259259259E-2</v>
      </c>
      <c r="D4" s="2">
        <f>31+(11/60)</f>
        <v>31.183333333333334</v>
      </c>
      <c r="E4" s="2">
        <v>1152</v>
      </c>
      <c r="F4" s="2">
        <v>1002</v>
      </c>
      <c r="G4" s="2">
        <v>197</v>
      </c>
      <c r="H4" s="2">
        <v>168.18</v>
      </c>
      <c r="I4" s="2">
        <v>4.1399999999999997</v>
      </c>
      <c r="J4" s="2">
        <v>7.96</v>
      </c>
      <c r="K4" s="2">
        <v>4857</v>
      </c>
      <c r="L4" s="2">
        <v>2.59</v>
      </c>
    </row>
    <row r="5" spans="1:12" x14ac:dyDescent="0.45">
      <c r="A5" s="2" t="s">
        <v>8</v>
      </c>
      <c r="B5" s="5">
        <v>44829</v>
      </c>
      <c r="C5" s="4">
        <v>2.0902777777777781E-2</v>
      </c>
      <c r="D5" s="2">
        <f>30+(6/60)</f>
        <v>30.1</v>
      </c>
      <c r="E5" s="2">
        <v>1267</v>
      </c>
      <c r="F5" s="2">
        <v>1019</v>
      </c>
      <c r="G5" s="2">
        <v>194</v>
      </c>
      <c r="H5" s="2">
        <v>174.13</v>
      </c>
      <c r="I5" s="2">
        <v>4.07</v>
      </c>
      <c r="J5" s="2">
        <v>8.1199999999999992</v>
      </c>
      <c r="K5" s="2">
        <v>4776</v>
      </c>
      <c r="L5" s="2">
        <v>2.64</v>
      </c>
    </row>
    <row r="6" spans="1:12" x14ac:dyDescent="0.45">
      <c r="A6" s="2" t="s">
        <v>8</v>
      </c>
      <c r="B6" s="5">
        <v>44831</v>
      </c>
      <c r="C6" s="4">
        <v>1.8252314814814815E-2</v>
      </c>
      <c r="D6" s="2">
        <f>26+(17/60)</f>
        <v>26.283333333333335</v>
      </c>
      <c r="E6" s="2">
        <v>863.08</v>
      </c>
      <c r="F6" s="2">
        <v>696.8</v>
      </c>
      <c r="G6" s="2">
        <v>194</v>
      </c>
      <c r="H6" s="2">
        <v>170.31</v>
      </c>
      <c r="I6" s="2">
        <v>2.72</v>
      </c>
      <c r="J6" s="2">
        <v>6.22</v>
      </c>
      <c r="K6" s="2">
        <v>3196</v>
      </c>
      <c r="L6" s="2">
        <v>2.0299999999999998</v>
      </c>
    </row>
    <row r="7" spans="1:12" x14ac:dyDescent="0.45">
      <c r="A7" s="2" t="s">
        <v>8</v>
      </c>
      <c r="B7" s="5">
        <v>44853</v>
      </c>
      <c r="C7" s="4">
        <v>2.1585648148148145E-2</v>
      </c>
      <c r="D7" s="2">
        <f>31+(5/60)</f>
        <v>31.083333333333332</v>
      </c>
      <c r="E7" s="2">
        <v>985.18</v>
      </c>
      <c r="F7" s="2">
        <v>858.64</v>
      </c>
      <c r="G7" s="2">
        <v>190</v>
      </c>
      <c r="H7" s="2">
        <v>168.89</v>
      </c>
      <c r="I7" s="2">
        <v>3.41</v>
      </c>
      <c r="J7" s="2">
        <v>6.57</v>
      </c>
      <c r="K7" s="2">
        <v>4346</v>
      </c>
      <c r="L7" s="2">
        <v>2.33</v>
      </c>
    </row>
    <row r="8" spans="1:12" x14ac:dyDescent="0.45">
      <c r="A8" s="2" t="s">
        <v>8</v>
      </c>
      <c r="B8" s="5">
        <v>44881</v>
      </c>
      <c r="C8" s="4">
        <v>1.4178240740740741E-2</v>
      </c>
      <c r="D8" s="2">
        <f>20+(25/60)</f>
        <v>20.416666666666668</v>
      </c>
      <c r="E8" s="2">
        <v>725.59</v>
      </c>
      <c r="F8" s="2">
        <v>588.28</v>
      </c>
      <c r="G8" s="2">
        <v>200</v>
      </c>
      <c r="H8" s="2">
        <v>175.92</v>
      </c>
      <c r="I8" s="2">
        <v>2.66</v>
      </c>
      <c r="J8" s="2">
        <v>7.81</v>
      </c>
      <c r="K8" s="2">
        <v>3189</v>
      </c>
      <c r="L8" s="2">
        <v>2.6</v>
      </c>
    </row>
    <row r="9" spans="1:12" x14ac:dyDescent="0.45">
      <c r="A9" s="2" t="s">
        <v>8</v>
      </c>
      <c r="B9" s="5">
        <v>44886</v>
      </c>
      <c r="C9" s="4">
        <v>2.1030092592592597E-2</v>
      </c>
      <c r="D9" s="2">
        <f>30+(17/60)</f>
        <v>30.283333333333335</v>
      </c>
      <c r="E9" s="2">
        <v>1056</v>
      </c>
      <c r="F9" s="2">
        <v>865.2</v>
      </c>
      <c r="G9" s="2">
        <v>200</v>
      </c>
      <c r="H9" s="2">
        <v>173.73</v>
      </c>
      <c r="I9" s="2">
        <v>4.03</v>
      </c>
      <c r="J9" s="2">
        <v>7.98</v>
      </c>
      <c r="K9" s="2">
        <v>4711</v>
      </c>
      <c r="L9" s="2">
        <v>2.59</v>
      </c>
    </row>
    <row r="10" spans="1:12" x14ac:dyDescent="0.45">
      <c r="A10" s="2" t="s">
        <v>8</v>
      </c>
      <c r="B10" s="5">
        <v>44888</v>
      </c>
      <c r="C10" s="4">
        <v>2.1689814814814815E-2</v>
      </c>
      <c r="D10" s="2">
        <f>31+(14/60)</f>
        <v>31.233333333333334</v>
      </c>
      <c r="E10" s="2">
        <v>1002</v>
      </c>
      <c r="F10" s="2">
        <v>878.92</v>
      </c>
      <c r="G10" s="2">
        <v>195</v>
      </c>
      <c r="H10" s="2">
        <v>169.82</v>
      </c>
      <c r="I10" s="2">
        <v>4.2699999999999996</v>
      </c>
      <c r="J10" s="2">
        <v>8.1999999999999993</v>
      </c>
      <c r="K10" s="2">
        <v>5008</v>
      </c>
      <c r="L10" s="2">
        <v>2.67</v>
      </c>
    </row>
    <row r="11" spans="1:12" x14ac:dyDescent="0.45">
      <c r="A11" s="2" t="s">
        <v>8</v>
      </c>
      <c r="B11" s="5">
        <v>44895</v>
      </c>
      <c r="C11" s="4">
        <v>2.0995370370370373E-2</v>
      </c>
      <c r="D11" s="2">
        <f>30+(14/60)</f>
        <v>30.233333333333334</v>
      </c>
      <c r="E11" s="2">
        <v>1111</v>
      </c>
      <c r="F11" s="2">
        <v>921.96</v>
      </c>
      <c r="G11" s="2">
        <v>196</v>
      </c>
      <c r="H11" s="2">
        <v>169.17</v>
      </c>
      <c r="I11" s="2">
        <v>4.1100000000000003</v>
      </c>
      <c r="J11" s="2">
        <v>8.16</v>
      </c>
      <c r="K11" s="2">
        <v>4842</v>
      </c>
      <c r="L11" s="2">
        <v>2.67</v>
      </c>
    </row>
    <row r="12" spans="1:12" x14ac:dyDescent="0.45">
      <c r="A12" s="2" t="s">
        <v>8</v>
      </c>
      <c r="B12" s="5">
        <v>44897</v>
      </c>
      <c r="C12" s="4">
        <v>3.2002314814814817E-2</v>
      </c>
      <c r="D12" s="2">
        <f>46+(5/60)</f>
        <v>46.083333333333336</v>
      </c>
      <c r="E12" s="2">
        <v>1640</v>
      </c>
      <c r="F12" s="2">
        <v>1445</v>
      </c>
      <c r="G12" s="2">
        <v>198</v>
      </c>
      <c r="H12" s="2">
        <v>173.31</v>
      </c>
      <c r="I12" s="2">
        <v>6.02</v>
      </c>
      <c r="J12" s="2">
        <v>7.84</v>
      </c>
      <c r="K12" s="2">
        <v>7356</v>
      </c>
      <c r="L12" s="2">
        <v>2.66</v>
      </c>
    </row>
    <row r="13" spans="1:12" x14ac:dyDescent="0.45">
      <c r="A13" s="2" t="s">
        <v>8</v>
      </c>
      <c r="B13" s="5">
        <v>44903</v>
      </c>
      <c r="C13" s="4">
        <v>2.0937499999999998E-2</v>
      </c>
      <c r="D13" s="2">
        <f>30+(9/60)</f>
        <v>30.15</v>
      </c>
      <c r="E13" s="2">
        <v>1072</v>
      </c>
      <c r="F13" s="2">
        <v>929.7</v>
      </c>
      <c r="G13" s="2">
        <v>198</v>
      </c>
      <c r="H13" s="2">
        <v>174.1</v>
      </c>
      <c r="I13" s="2">
        <v>4.04</v>
      </c>
      <c r="J13" s="2">
        <v>8.0299999999999994</v>
      </c>
      <c r="K13" s="2">
        <v>4742</v>
      </c>
      <c r="L13" s="2">
        <v>2.62</v>
      </c>
    </row>
    <row r="14" spans="1:12" x14ac:dyDescent="0.45">
      <c r="A14" s="2" t="s">
        <v>8</v>
      </c>
      <c r="B14" s="5">
        <v>44904</v>
      </c>
      <c r="C14" s="4">
        <v>3.1527777777777773E-2</v>
      </c>
      <c r="D14" s="2">
        <f>45+(24/60)</f>
        <v>45.4</v>
      </c>
      <c r="E14" s="2">
        <v>1649</v>
      </c>
      <c r="F14" s="2">
        <v>1430</v>
      </c>
      <c r="G14" s="2">
        <v>200</v>
      </c>
      <c r="H14" s="2">
        <v>178.01</v>
      </c>
      <c r="I14" s="2">
        <v>6.24</v>
      </c>
      <c r="J14" s="2">
        <v>8.24</v>
      </c>
      <c r="K14" s="2">
        <v>7403</v>
      </c>
      <c r="L14" s="2">
        <v>2.72</v>
      </c>
    </row>
    <row r="15" spans="1:12" x14ac:dyDescent="0.45">
      <c r="A15" s="2" t="s">
        <v>8</v>
      </c>
      <c r="B15" s="5">
        <v>44917</v>
      </c>
      <c r="C15" s="4">
        <v>4.2291666666666665E-2</v>
      </c>
      <c r="D15" s="2">
        <f>60+(54/60)</f>
        <v>60.9</v>
      </c>
      <c r="E15" s="2">
        <v>2203</v>
      </c>
      <c r="F15" s="2">
        <v>1915</v>
      </c>
      <c r="G15" s="2">
        <v>204</v>
      </c>
      <c r="H15" s="2">
        <v>182.5</v>
      </c>
      <c r="I15" s="2">
        <v>8.02</v>
      </c>
      <c r="J15" s="2">
        <v>7.9</v>
      </c>
      <c r="K15" s="2">
        <v>9725</v>
      </c>
      <c r="L15" s="2">
        <v>2.66</v>
      </c>
    </row>
    <row r="16" spans="1:12" x14ac:dyDescent="0.45">
      <c r="A16" s="2" t="s">
        <v>8</v>
      </c>
      <c r="B16" s="5">
        <v>44924</v>
      </c>
      <c r="C16" s="4">
        <v>2.1388888888888888E-2</v>
      </c>
      <c r="D16" s="2">
        <f>30+(48/60)</f>
        <v>30.8</v>
      </c>
      <c r="E16" s="2">
        <v>1022</v>
      </c>
      <c r="F16" s="2">
        <v>846.49</v>
      </c>
      <c r="G16" s="2">
        <v>190</v>
      </c>
      <c r="H16" s="2">
        <v>165.51</v>
      </c>
      <c r="I16" s="2">
        <v>4.01</v>
      </c>
      <c r="J16" s="2">
        <v>7.81</v>
      </c>
      <c r="K16" s="2">
        <v>4916</v>
      </c>
      <c r="L16" s="2">
        <v>2.66</v>
      </c>
    </row>
    <row r="17" spans="1:12" x14ac:dyDescent="0.45">
      <c r="A17" s="2" t="s">
        <v>8</v>
      </c>
      <c r="B17" s="5">
        <v>44934</v>
      </c>
      <c r="C17" s="4">
        <v>2.1064814814814814E-2</v>
      </c>
      <c r="D17" s="2">
        <f>30+(20/60)</f>
        <v>30.333333333333332</v>
      </c>
      <c r="E17" s="2">
        <v>1054</v>
      </c>
      <c r="F17" s="2">
        <v>844.61</v>
      </c>
      <c r="G17" s="2">
        <v>198</v>
      </c>
      <c r="H17" s="2">
        <v>172.99</v>
      </c>
      <c r="I17" s="2">
        <v>4.0199999999999996</v>
      </c>
      <c r="J17" s="2">
        <v>7.94</v>
      </c>
      <c r="K17" s="2">
        <v>4769</v>
      </c>
      <c r="L17" s="2">
        <v>2.62</v>
      </c>
    </row>
    <row r="18" spans="1:12" x14ac:dyDescent="0.45">
      <c r="A18" s="2" t="s">
        <v>8</v>
      </c>
      <c r="B18" s="5">
        <v>44935</v>
      </c>
      <c r="C18" s="4">
        <v>2.1851851851851848E-2</v>
      </c>
      <c r="D18" s="2">
        <f>31+(28/60)</f>
        <v>31.466666666666665</v>
      </c>
      <c r="E18" s="2">
        <v>1111</v>
      </c>
      <c r="F18" s="2">
        <v>961.41</v>
      </c>
      <c r="G18" s="2">
        <v>204</v>
      </c>
      <c r="H18" s="2">
        <v>186.8</v>
      </c>
      <c r="I18" s="2">
        <v>4.62</v>
      </c>
      <c r="J18" s="2">
        <v>8.81</v>
      </c>
      <c r="K18" s="2">
        <v>5181</v>
      </c>
      <c r="L18" s="2">
        <v>2.74</v>
      </c>
    </row>
    <row r="19" spans="1:12" x14ac:dyDescent="0.45">
      <c r="A19" s="2" t="s">
        <v>8</v>
      </c>
      <c r="B19" s="5">
        <v>44937</v>
      </c>
      <c r="C19" s="4">
        <v>1.6006944444444445E-2</v>
      </c>
      <c r="D19" s="2">
        <f>23+(3/60)</f>
        <v>23.05</v>
      </c>
      <c r="E19" s="2">
        <v>801.6</v>
      </c>
      <c r="F19" s="2">
        <v>627.95000000000005</v>
      </c>
      <c r="G19" s="2">
        <v>189</v>
      </c>
      <c r="H19" s="2">
        <v>166.59</v>
      </c>
      <c r="I19" s="2">
        <v>3.07</v>
      </c>
      <c r="J19" s="2">
        <v>7.98</v>
      </c>
      <c r="K19" s="2">
        <v>3773</v>
      </c>
      <c r="L19" s="2">
        <v>2.73</v>
      </c>
    </row>
    <row r="20" spans="1:12" x14ac:dyDescent="0.45">
      <c r="A20" s="2" t="s">
        <v>8</v>
      </c>
      <c r="B20" s="5">
        <v>44940</v>
      </c>
      <c r="C20" s="4">
        <v>1.0833333333333334E-2</v>
      </c>
      <c r="D20" s="2">
        <f>15+(36/60)</f>
        <v>15.6</v>
      </c>
      <c r="E20" s="2">
        <v>634</v>
      </c>
      <c r="F20" s="2">
        <v>494.04</v>
      </c>
      <c r="G20" s="2">
        <v>190</v>
      </c>
      <c r="H20" s="2">
        <v>169.46</v>
      </c>
      <c r="I20" s="2">
        <v>2.0099999999999998</v>
      </c>
      <c r="J20" s="2">
        <v>7.72</v>
      </c>
      <c r="K20" s="2">
        <v>2354</v>
      </c>
      <c r="L20" s="2">
        <v>2.5099999999999998</v>
      </c>
    </row>
    <row r="21" spans="1:12" x14ac:dyDescent="0.45">
      <c r="A21" s="2" t="s">
        <v>8</v>
      </c>
      <c r="B21" s="5">
        <v>44943</v>
      </c>
      <c r="C21" s="4">
        <v>2.3923611111111114E-2</v>
      </c>
      <c r="D21" s="2">
        <f>34+(27/60)</f>
        <v>34.450000000000003</v>
      </c>
      <c r="E21" s="2">
        <v>1156</v>
      </c>
      <c r="F21" s="2">
        <v>992.26</v>
      </c>
      <c r="G21" s="2">
        <v>194</v>
      </c>
      <c r="H21" s="2">
        <v>164.29</v>
      </c>
      <c r="I21" s="2">
        <v>4.18</v>
      </c>
      <c r="J21" s="2">
        <v>7.28</v>
      </c>
      <c r="K21" s="2">
        <v>5327</v>
      </c>
      <c r="L21" s="2">
        <v>2.58</v>
      </c>
    </row>
    <row r="22" spans="1:12" x14ac:dyDescent="0.45">
      <c r="A22" s="2" t="s">
        <v>8</v>
      </c>
      <c r="B22" s="5">
        <v>44946</v>
      </c>
      <c r="C22" s="4">
        <v>1.7395833333333336E-2</v>
      </c>
      <c r="D22" s="2">
        <f>25+(3/60)</f>
        <v>25.05</v>
      </c>
      <c r="E22" s="2">
        <v>945.14</v>
      </c>
      <c r="F22" s="2">
        <v>825.44</v>
      </c>
      <c r="G22" s="2">
        <v>197</v>
      </c>
      <c r="H22" s="2">
        <v>176.09</v>
      </c>
      <c r="I22" s="2">
        <v>3.26</v>
      </c>
      <c r="J22" s="2">
        <v>7.79</v>
      </c>
      <c r="K22" s="2">
        <v>4082</v>
      </c>
      <c r="L22" s="2">
        <v>2.71</v>
      </c>
    </row>
    <row r="23" spans="1:12" x14ac:dyDescent="0.45">
      <c r="A23" s="2" t="s">
        <v>8</v>
      </c>
      <c r="B23" s="5">
        <v>44947</v>
      </c>
      <c r="C23" s="4">
        <v>2.2511574074074073E-2</v>
      </c>
      <c r="D23" s="2">
        <f>32+(25/60)</f>
        <v>32.416666666666664</v>
      </c>
      <c r="E23" s="2">
        <v>1145</v>
      </c>
      <c r="F23" s="2">
        <v>919.04</v>
      </c>
      <c r="G23" s="2">
        <v>182</v>
      </c>
      <c r="H23" s="2">
        <v>156.66</v>
      </c>
      <c r="I23" s="2">
        <v>4.01</v>
      </c>
      <c r="J23" s="2">
        <v>7.43</v>
      </c>
      <c r="K23" s="2">
        <v>5284</v>
      </c>
      <c r="L23" s="2">
        <v>2.72</v>
      </c>
    </row>
    <row r="24" spans="1:12" x14ac:dyDescent="0.45">
      <c r="A24" s="2" t="s">
        <v>8</v>
      </c>
      <c r="B24" s="5">
        <v>44948</v>
      </c>
      <c r="C24" s="4">
        <v>2.1423611111111112E-2</v>
      </c>
      <c r="D24" s="2">
        <f>30+(51/60)</f>
        <v>30.85</v>
      </c>
      <c r="E24" s="2">
        <v>991.9</v>
      </c>
      <c r="F24" s="2">
        <v>846.5</v>
      </c>
      <c r="G24" s="2">
        <v>187</v>
      </c>
      <c r="H24" s="2">
        <v>157.79</v>
      </c>
      <c r="I24" s="2">
        <v>4.01</v>
      </c>
      <c r="J24" s="2">
        <v>7.8</v>
      </c>
      <c r="K24" s="2">
        <v>4923</v>
      </c>
      <c r="L24" s="2">
        <v>2.66</v>
      </c>
    </row>
    <row r="25" spans="1:12" x14ac:dyDescent="0.45">
      <c r="A25" s="2" t="s">
        <v>8</v>
      </c>
      <c r="B25" s="5">
        <v>44950</v>
      </c>
      <c r="C25" s="4">
        <v>2.6585648148148146E-2</v>
      </c>
      <c r="D25" s="2">
        <f>38+(17/60)</f>
        <v>38.283333333333331</v>
      </c>
      <c r="E25" s="2">
        <v>1259</v>
      </c>
      <c r="F25" s="2">
        <v>1012</v>
      </c>
      <c r="G25" s="2">
        <v>194</v>
      </c>
      <c r="H25" s="2">
        <v>168.49</v>
      </c>
      <c r="I25" s="2">
        <v>4.28</v>
      </c>
      <c r="J25" s="2">
        <v>6.7</v>
      </c>
      <c r="K25" s="2">
        <v>5356</v>
      </c>
      <c r="L25" s="2">
        <v>2.33</v>
      </c>
    </row>
    <row r="26" spans="1:12" x14ac:dyDescent="0.45">
      <c r="A26" s="2" t="s">
        <v>8</v>
      </c>
      <c r="B26" s="5">
        <v>44978</v>
      </c>
      <c r="C26" s="4">
        <v>1.6979166666666667E-2</v>
      </c>
      <c r="D26" s="2">
        <f>24+(27/60)</f>
        <v>24.45</v>
      </c>
      <c r="E26" s="2">
        <v>857.83</v>
      </c>
      <c r="F26" s="2">
        <v>670.45</v>
      </c>
      <c r="G26" s="2">
        <v>197</v>
      </c>
      <c r="H26" s="2">
        <v>163.21</v>
      </c>
      <c r="I26" s="2">
        <v>2.79</v>
      </c>
      <c r="J26" s="2">
        <v>6.85</v>
      </c>
      <c r="K26" s="2">
        <v>3586</v>
      </c>
      <c r="L26" s="2">
        <v>2.44</v>
      </c>
    </row>
    <row r="27" spans="1:12" x14ac:dyDescent="0.45">
      <c r="A27" s="2" t="s">
        <v>8</v>
      </c>
      <c r="B27" s="5">
        <v>44987</v>
      </c>
      <c r="C27" s="4">
        <v>2.1365740740740741E-2</v>
      </c>
      <c r="D27" s="2">
        <f>30+(46/60)</f>
        <v>30.766666666666666</v>
      </c>
      <c r="E27" s="2">
        <v>888.79</v>
      </c>
      <c r="F27" s="2">
        <v>745</v>
      </c>
      <c r="G27" s="2">
        <v>196</v>
      </c>
      <c r="H27" s="2">
        <v>161.07</v>
      </c>
      <c r="I27" s="2">
        <v>2.9</v>
      </c>
      <c r="J27" s="2">
        <v>5.66</v>
      </c>
      <c r="K27" s="2">
        <v>3517</v>
      </c>
      <c r="L27" s="2">
        <v>1.9</v>
      </c>
    </row>
    <row r="28" spans="1:12" x14ac:dyDescent="0.45">
      <c r="A28" s="2" t="s">
        <v>8</v>
      </c>
      <c r="B28" s="5">
        <v>44987</v>
      </c>
      <c r="C28" s="4">
        <v>1.2025462962962962E-2</v>
      </c>
      <c r="D28" s="2">
        <f>17+(19/60)</f>
        <v>17.316666666666666</v>
      </c>
      <c r="E28" s="2">
        <v>592.12</v>
      </c>
      <c r="F28" s="2">
        <v>508.78</v>
      </c>
      <c r="G28" s="2">
        <v>196</v>
      </c>
      <c r="H28" s="2">
        <v>167.84</v>
      </c>
      <c r="I28" s="2">
        <v>1.77</v>
      </c>
      <c r="J28" s="2">
        <v>6.14</v>
      </c>
      <c r="K28" s="2">
        <v>2223</v>
      </c>
      <c r="L28" s="2">
        <v>2.14</v>
      </c>
    </row>
    <row r="29" spans="1:12" x14ac:dyDescent="0.45">
      <c r="A29" s="2" t="s">
        <v>8</v>
      </c>
      <c r="B29" s="5">
        <v>44987</v>
      </c>
      <c r="C29" s="4">
        <v>1.0462962962962964E-2</v>
      </c>
      <c r="D29" s="2">
        <f>15+(4/60)</f>
        <v>15.066666666666666</v>
      </c>
      <c r="E29" s="2">
        <v>565.95000000000005</v>
      </c>
      <c r="F29" s="2">
        <v>491.36</v>
      </c>
      <c r="G29" s="2">
        <v>202</v>
      </c>
      <c r="H29" s="2">
        <v>184.69</v>
      </c>
      <c r="I29" s="2">
        <v>2.2799999999999998</v>
      </c>
      <c r="J29" s="2">
        <v>9.07</v>
      </c>
      <c r="K29" s="2">
        <v>2553</v>
      </c>
      <c r="L29" s="2">
        <v>2.82</v>
      </c>
    </row>
    <row r="30" spans="1:12" x14ac:dyDescent="0.45">
      <c r="A30" s="2" t="s">
        <v>8</v>
      </c>
      <c r="B30" s="5">
        <v>44988</v>
      </c>
      <c r="C30" s="4">
        <v>2.0844907407407406E-2</v>
      </c>
      <c r="D30" s="2">
        <f>30+(1/60)</f>
        <v>30.016666666666666</v>
      </c>
      <c r="E30" s="2">
        <v>339.16</v>
      </c>
      <c r="F30" s="2">
        <v>200.37</v>
      </c>
      <c r="G30" s="2">
        <v>190</v>
      </c>
      <c r="H30" s="2">
        <v>157.46</v>
      </c>
      <c r="I30" s="2">
        <v>0.78</v>
      </c>
      <c r="J30" s="2">
        <v>1.56</v>
      </c>
      <c r="K30" s="2">
        <v>3580</v>
      </c>
      <c r="L30" s="2">
        <v>1.99</v>
      </c>
    </row>
    <row r="31" spans="1:12" x14ac:dyDescent="0.45">
      <c r="A31" s="2" t="s">
        <v>8</v>
      </c>
      <c r="B31" s="5">
        <v>44988</v>
      </c>
      <c r="C31" s="4">
        <v>2.0821759259259259E-2</v>
      </c>
      <c r="D31" s="2">
        <f>29+(59/60)</f>
        <v>29.983333333333334</v>
      </c>
      <c r="E31" s="2">
        <v>909.35</v>
      </c>
      <c r="F31" s="2">
        <v>766.36</v>
      </c>
      <c r="G31" s="2">
        <v>190</v>
      </c>
      <c r="H31" s="2">
        <v>155.6</v>
      </c>
      <c r="I31" s="2">
        <v>2.2999999999999998</v>
      </c>
      <c r="J31" s="2">
        <v>4.5999999999999996</v>
      </c>
      <c r="K31" s="2">
        <v>3415</v>
      </c>
      <c r="L31" s="2">
        <v>1.9</v>
      </c>
    </row>
    <row r="32" spans="1:12" x14ac:dyDescent="0.45">
      <c r="A32" s="2" t="s">
        <v>8</v>
      </c>
      <c r="B32" s="5">
        <v>44991</v>
      </c>
      <c r="C32" s="4">
        <v>1.1111111111111112E-2</v>
      </c>
      <c r="D32" s="2">
        <v>16</v>
      </c>
      <c r="E32" s="2">
        <v>471.27</v>
      </c>
      <c r="F32" s="2">
        <v>357.31</v>
      </c>
      <c r="G32" s="2">
        <v>172</v>
      </c>
      <c r="H32" s="2">
        <v>161.81</v>
      </c>
      <c r="I32" s="2">
        <v>1.89</v>
      </c>
      <c r="J32" s="2">
        <v>7.07</v>
      </c>
      <c r="K32" s="2">
        <v>2125</v>
      </c>
      <c r="L32" s="2">
        <v>2.21</v>
      </c>
    </row>
    <row r="33" spans="1:12" x14ac:dyDescent="0.45">
      <c r="A33" s="2" t="s">
        <v>8</v>
      </c>
      <c r="B33" s="5">
        <v>44992</v>
      </c>
      <c r="C33" s="4">
        <v>3.1273148148148147E-2</v>
      </c>
      <c r="D33" s="2">
        <f>45+(2/60)</f>
        <v>45.033333333333331</v>
      </c>
      <c r="E33" s="2">
        <v>1813</v>
      </c>
      <c r="F33" s="2">
        <v>1531</v>
      </c>
      <c r="G33" s="2">
        <v>201</v>
      </c>
      <c r="H33" s="2">
        <v>182.03</v>
      </c>
      <c r="I33" s="2">
        <v>4.7699999999999996</v>
      </c>
      <c r="J33" s="2">
        <v>6.35</v>
      </c>
      <c r="K33" s="2">
        <v>6457</v>
      </c>
      <c r="L33" s="2">
        <v>2.39</v>
      </c>
    </row>
    <row r="34" spans="1:12" x14ac:dyDescent="0.45">
      <c r="A34" s="2" t="s">
        <v>8</v>
      </c>
      <c r="B34" s="5">
        <v>45008</v>
      </c>
      <c r="C34" s="4">
        <v>2.2407407407407407E-2</v>
      </c>
      <c r="D34" s="2">
        <f>32+(16/60)</f>
        <v>32.266666666666666</v>
      </c>
      <c r="E34" s="2">
        <v>1107</v>
      </c>
      <c r="F34" s="2">
        <v>953.34</v>
      </c>
      <c r="G34" s="2">
        <v>198</v>
      </c>
      <c r="H34" s="2">
        <v>171.07</v>
      </c>
      <c r="I34" s="2">
        <v>3.56</v>
      </c>
      <c r="J34" s="2">
        <v>6.62</v>
      </c>
      <c r="K34" s="2">
        <v>4926</v>
      </c>
      <c r="L34" s="2">
        <v>2.54</v>
      </c>
    </row>
    <row r="39" spans="1:12" x14ac:dyDescent="0.45">
      <c r="A39" s="8" t="s">
        <v>9</v>
      </c>
      <c r="B39" s="8" t="s">
        <v>11</v>
      </c>
      <c r="C39" s="8" t="s">
        <v>12</v>
      </c>
      <c r="D39" s="8" t="s">
        <v>14</v>
      </c>
      <c r="E39" s="8" t="s">
        <v>13</v>
      </c>
      <c r="F39" s="8" t="s">
        <v>15</v>
      </c>
    </row>
    <row r="40" spans="1:12" x14ac:dyDescent="0.45">
      <c r="A40" s="2" t="s">
        <v>10</v>
      </c>
      <c r="B40" s="2">
        <v>21</v>
      </c>
      <c r="C40" s="7" t="s">
        <v>28</v>
      </c>
      <c r="D40" s="2">
        <v>1.51</v>
      </c>
      <c r="E40" s="2">
        <v>51</v>
      </c>
      <c r="F40" s="2">
        <f>(E40/D40^2)</f>
        <v>22.367440024560327</v>
      </c>
    </row>
    <row r="45" spans="1:12" x14ac:dyDescent="0.45">
      <c r="A45" s="9" t="s">
        <v>16</v>
      </c>
      <c r="B45" s="2">
        <f>AVERAGE(E2:E34)</f>
        <v>1066.0290909090909</v>
      </c>
    </row>
    <row r="46" spans="1:12" x14ac:dyDescent="0.45">
      <c r="A46" s="9" t="s">
        <v>17</v>
      </c>
      <c r="B46" s="2">
        <f>B45*0.239006</f>
        <v>254.78734890181818</v>
      </c>
    </row>
    <row r="47" spans="1:12" x14ac:dyDescent="0.45">
      <c r="A47" s="9" t="s">
        <v>18</v>
      </c>
      <c r="B47" s="2">
        <f>AVERAGE(F2:F34)</f>
        <v>892.03666666666663</v>
      </c>
    </row>
    <row r="48" spans="1:12" x14ac:dyDescent="0.45">
      <c r="A48" s="9" t="s">
        <v>19</v>
      </c>
      <c r="B48" s="2">
        <f>B47*0.239006</f>
        <v>213.20211555333333</v>
      </c>
    </row>
    <row r="49" spans="1:2" x14ac:dyDescent="0.45">
      <c r="A49" s="8" t="s">
        <v>21</v>
      </c>
      <c r="B49" s="2">
        <f>AVERAGE(I2:I34)</f>
        <v>3.7409090909090916</v>
      </c>
    </row>
    <row r="50" spans="1:2" x14ac:dyDescent="0.45">
      <c r="A50" s="8" t="s">
        <v>22</v>
      </c>
      <c r="B50" s="2">
        <f>AVERAGE(K2:K34)</f>
        <v>4652.060606060606</v>
      </c>
    </row>
    <row r="51" spans="1:2" x14ac:dyDescent="0.45">
      <c r="A51" s="10" t="s">
        <v>20</v>
      </c>
      <c r="B51" s="2">
        <f>AVERAGE(G2:G34)</f>
        <v>195.03030303030303</v>
      </c>
    </row>
    <row r="78" spans="1:8" x14ac:dyDescent="0.45">
      <c r="A78" s="6" t="s">
        <v>25</v>
      </c>
      <c r="G78" s="6" t="s">
        <v>25</v>
      </c>
    </row>
    <row r="79" spans="1:8" x14ac:dyDescent="0.45">
      <c r="A79" s="6" t="s">
        <v>26</v>
      </c>
      <c r="B79" s="2">
        <f>CORREL(I2:I34,J2:J34)</f>
        <v>0.51364347539646238</v>
      </c>
      <c r="G79" s="6" t="s">
        <v>26</v>
      </c>
      <c r="H79" s="2">
        <f>CORREL(D2:D34,I2:I34)</f>
        <v>0.86791976541377625</v>
      </c>
    </row>
    <row r="80" spans="1:8" x14ac:dyDescent="0.45">
      <c r="A80" s="6" t="s">
        <v>27</v>
      </c>
      <c r="B80" s="2">
        <f>B79^2</f>
        <v>0.26382961981735625</v>
      </c>
      <c r="G80" s="6" t="s">
        <v>27</v>
      </c>
      <c r="H80" s="2">
        <f>H79^2</f>
        <v>0.75328471919590434</v>
      </c>
    </row>
    <row r="81" spans="1:8" x14ac:dyDescent="0.45">
      <c r="A81" s="6" t="s">
        <v>31</v>
      </c>
      <c r="B81" s="2">
        <f>_xlfn.T.TEST(I2:I34,J2:J34,2,1)</f>
        <v>8.5619635628383085E-16</v>
      </c>
      <c r="G81" s="6" t="s">
        <v>31</v>
      </c>
      <c r="H81" s="2">
        <f>_xlfn.T.TEST(D2:D34,I2:I34,2,1)</f>
        <v>5.5395976443202865E-19</v>
      </c>
    </row>
    <row r="109" spans="1:2" x14ac:dyDescent="0.45">
      <c r="A109" s="6" t="s">
        <v>32</v>
      </c>
    </row>
    <row r="110" spans="1:2" x14ac:dyDescent="0.45">
      <c r="A110" s="6" t="s">
        <v>26</v>
      </c>
      <c r="B110" s="2">
        <f>CORREL(I2:I34,G2:G34)</f>
        <v>0.46835051615739581</v>
      </c>
    </row>
    <row r="111" spans="1:2" x14ac:dyDescent="0.45">
      <c r="A111" s="6" t="s">
        <v>27</v>
      </c>
      <c r="B111" s="2">
        <f>B110^2</f>
        <v>0.21935220598489907</v>
      </c>
    </row>
    <row r="112" spans="1:2" x14ac:dyDescent="0.45">
      <c r="A112" s="6" t="s">
        <v>31</v>
      </c>
      <c r="B112" s="2">
        <f>_xlfn.T.TEST(I2:I34,G2:G34,2,1)</f>
        <v>8.8963852861688811E-50</v>
      </c>
    </row>
  </sheetData>
  <sortState xmlns:xlrd2="http://schemas.microsoft.com/office/spreadsheetml/2017/richdata2" ref="A2:M34">
    <sortCondition descending="1" ref="M3:M3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Dianna</dc:creator>
  <cp:lastModifiedBy>Dianna Huynh</cp:lastModifiedBy>
  <dcterms:created xsi:type="dcterms:W3CDTF">2023-04-04T18:49:59Z</dcterms:created>
  <dcterms:modified xsi:type="dcterms:W3CDTF">2023-04-06T18:53:37Z</dcterms:modified>
</cp:coreProperties>
</file>