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an.budi_coway\Downloads\"/>
    </mc:Choice>
  </mc:AlternateContent>
  <xr:revisionPtr revIDLastSave="0" documentId="13_ncr:1_{A77EBEE2-750A-450E-B425-2BA87CB3DC0A}" xr6:coauthVersionLast="47" xr6:coauthVersionMax="47" xr10:uidLastSave="{00000000-0000-0000-0000-000000000000}"/>
  <workbookProtection workbookAlgorithmName="SHA-512" workbookHashValue="fYyuj30k8Kp7OKDHlXtNmY8xsZfmCHQwGZxnSGbuhfk+InSoHrqMlO4jSd1LskydTgW5jOgmIMhTnLWRTyz44Q==" workbookSaltValue="AbG1NrMINrZ6HNOTy+PfVw==" workbookSpinCount="100000" lockStructure="1"/>
  <bookViews>
    <workbookView xWindow="-120" yWindow="-120" windowWidth="20730" windowHeight="11040" tabRatio="688" activeTab="3" xr2:uid="{7EE06F2E-F0B3-467E-B43C-2A20BE59A43C}"/>
  </bookViews>
  <sheets>
    <sheet name="Beranda" sheetId="4" r:id="rId1"/>
    <sheet name="Bahan Pakan" sheetId="2" r:id="rId2"/>
    <sheet name="Formulasi Ransum" sheetId="3" r:id="rId3"/>
    <sheet name="Evaluasi Ransum" sheetId="6" r:id="rId4"/>
    <sheet name="Pembuatan Ransum" sheetId="7" r:id="rId5"/>
  </sheets>
  <definedNames>
    <definedName name="Aditif">'Formulasi Ransum'!$R$63:$R$64</definedName>
    <definedName name="Dara" localSheetId="3">'Evaluasi Ransum'!$V$44:$V$84</definedName>
    <definedName name="Dara">'Formulasi Ransum'!$S$92:$S$132</definedName>
    <definedName name="Delapan_Minggu_Akhir_Laktasi" localSheetId="3">'Evaluasi Ransum'!$V$199:$V$229</definedName>
    <definedName name="Delapan_Minggu_Akhir_Laktasi">'Formulasi Ransum'!$S$247:$S$277</definedName>
    <definedName name="Delapan_Minggu_Awal_Laktasi" localSheetId="3">'Evaluasi Ransum'!$V$168:$V$198</definedName>
    <definedName name="Delapan_Minggu_Awal_Laktasi">'Formulasi Ransum'!$S$216:$S$246</definedName>
    <definedName name="Domba_Jantan" localSheetId="3">'Evaluasi Ransum'!$V$230:$V$270</definedName>
    <definedName name="Domba_Jantan">'Formulasi Ransum'!$S$278:$S$318</definedName>
    <definedName name="Enam_Minggu_Akhir_Kebuntingan" localSheetId="3">'Evaluasi Ransum'!$V$137:$V$167</definedName>
    <definedName name="Enam_Minggu_Akhir_Kebuntingan">'Formulasi Ransum'!$S$185:$S$215</definedName>
    <definedName name="Hijauan">'Formulasi Ransum'!$R$5:$R$31</definedName>
    <definedName name="Konsentrat_Komersial">'Formulasi Ransum'!$R$65</definedName>
    <definedName name="Lain_lain">'Formulasi Ransum'!$R$66:$R$80</definedName>
    <definedName name="Lepas_Sapih" localSheetId="3">'Evaluasi Ransum'!$V$85:$V$105</definedName>
    <definedName name="Lepas_Sapih">'Formulasi Ransum'!$S$133:$S$153</definedName>
    <definedName name="Lima_Belas_Minggu_Awal_Kebuntingan" localSheetId="3">'Evaluasi Ransum'!$V$106:$V$136</definedName>
    <definedName name="Lima_Belas_Minggu_Awal_Kebuntingan">'Formulasi Ransum'!$S$154:$S$184</definedName>
    <definedName name="Silase">'Formulasi Ransum'!$R$32:$R$36</definedName>
    <definedName name="Sumber_Energi">'Formulasi Ransum'!$R$37:$R$45</definedName>
    <definedName name="Sumber_Mineral">'Formulasi Ransum'!$R$59:$R$62</definedName>
    <definedName name="Sumber_Protein">'Formulasi Ransum'!$R$46:$R$58</definedName>
    <definedName name="Sumber_Vitamin">'Formulasi Ransum'!$R$62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7" l="1"/>
  <c r="R4" i="3" a="1"/>
  <c r="Y16" i="3" s="1"/>
  <c r="U87" i="3" l="1"/>
  <c r="W88" i="3"/>
  <c r="U86" i="3"/>
  <c r="AA83" i="3"/>
  <c r="U85" i="3"/>
  <c r="V81" i="3"/>
  <c r="T78" i="3"/>
  <c r="R75" i="3"/>
  <c r="Z71" i="3"/>
  <c r="X68" i="3"/>
  <c r="V65" i="3"/>
  <c r="W61" i="3"/>
  <c r="R57" i="3"/>
  <c r="V52" i="3"/>
  <c r="T44" i="3"/>
  <c r="X39" i="3"/>
  <c r="W30" i="3"/>
  <c r="U88" i="3"/>
  <c r="Z83" i="3"/>
  <c r="Y79" i="3"/>
  <c r="W76" i="3"/>
  <c r="AA74" i="3"/>
  <c r="S70" i="3"/>
  <c r="W68" i="3"/>
  <c r="AA66" i="3"/>
  <c r="U65" i="3"/>
  <c r="T63" i="3"/>
  <c r="V61" i="3"/>
  <c r="S59" i="3"/>
  <c r="Z55" i="3"/>
  <c r="T52" i="3"/>
  <c r="X47" i="3"/>
  <c r="R43" i="3"/>
  <c r="V39" i="3"/>
  <c r="Z34" i="3"/>
  <c r="Z26" i="3"/>
  <c r="S88" i="3"/>
  <c r="S87" i="3"/>
  <c r="S86" i="3"/>
  <c r="Z84" i="3"/>
  <c r="Y83" i="3"/>
  <c r="U82" i="3"/>
  <c r="Z80" i="3"/>
  <c r="T79" i="3"/>
  <c r="X77" i="3"/>
  <c r="R76" i="3"/>
  <c r="V74" i="3"/>
  <c r="Z72" i="3"/>
  <c r="T71" i="3"/>
  <c r="X69" i="3"/>
  <c r="R68" i="3"/>
  <c r="V66" i="3"/>
  <c r="Z64" i="3"/>
  <c r="S63" i="3"/>
  <c r="Z60" i="3"/>
  <c r="R59" i="3"/>
  <c r="X55" i="3"/>
  <c r="R51" i="3"/>
  <c r="V47" i="3"/>
  <c r="Z42" i="3"/>
  <c r="T38" i="3"/>
  <c r="X34" i="3"/>
  <c r="R26" i="3"/>
  <c r="R88" i="3"/>
  <c r="R87" i="3"/>
  <c r="AA85" i="3"/>
  <c r="Y84" i="3"/>
  <c r="U83" i="3"/>
  <c r="T82" i="3"/>
  <c r="Y80" i="3"/>
  <c r="S79" i="3"/>
  <c r="W77" i="3"/>
  <c r="AA75" i="3"/>
  <c r="U74" i="3"/>
  <c r="Y72" i="3"/>
  <c r="S71" i="3"/>
  <c r="W69" i="3"/>
  <c r="AA67" i="3"/>
  <c r="U66" i="3"/>
  <c r="Y64" i="3"/>
  <c r="R63" i="3"/>
  <c r="Y60" i="3"/>
  <c r="V58" i="3"/>
  <c r="V55" i="3"/>
  <c r="Z50" i="3"/>
  <c r="T46" i="3"/>
  <c r="X42" i="3"/>
  <c r="R38" i="3"/>
  <c r="V33" i="3"/>
  <c r="T25" i="3"/>
  <c r="W82" i="3"/>
  <c r="Z79" i="3"/>
  <c r="X76" i="3"/>
  <c r="V73" i="3"/>
  <c r="T70" i="3"/>
  <c r="R67" i="3"/>
  <c r="Z63" i="3"/>
  <c r="T59" i="3"/>
  <c r="Z47" i="3"/>
  <c r="R35" i="3"/>
  <c r="T86" i="3"/>
  <c r="V82" i="3"/>
  <c r="S78" i="3"/>
  <c r="U73" i="3"/>
  <c r="AA87" i="3"/>
  <c r="Y85" i="3"/>
  <c r="T83" i="3"/>
  <c r="X80" i="3"/>
  <c r="V77" i="3"/>
  <c r="T74" i="3"/>
  <c r="R71" i="3"/>
  <c r="Z67" i="3"/>
  <c r="X64" i="3"/>
  <c r="X60" i="3"/>
  <c r="T54" i="3"/>
  <c r="R46" i="3"/>
  <c r="Z37" i="3"/>
  <c r="AA19" i="3"/>
  <c r="Z87" i="3"/>
  <c r="X85" i="3"/>
  <c r="S83" i="3"/>
  <c r="W80" i="3"/>
  <c r="U77" i="3"/>
  <c r="S74" i="3"/>
  <c r="W72" i="3"/>
  <c r="AA70" i="3"/>
  <c r="U69" i="3"/>
  <c r="Y67" i="3"/>
  <c r="S66" i="3"/>
  <c r="W64" i="3"/>
  <c r="U62" i="3"/>
  <c r="R60" i="3"/>
  <c r="T58" i="3"/>
  <c r="R54" i="3"/>
  <c r="V49" i="3"/>
  <c r="Z45" i="3"/>
  <c r="T41" i="3"/>
  <c r="X36" i="3"/>
  <c r="R33" i="3"/>
  <c r="U18" i="3"/>
  <c r="Y88" i="3"/>
  <c r="Y87" i="3"/>
  <c r="W86" i="3"/>
  <c r="W85" i="3"/>
  <c r="S84" i="3"/>
  <c r="R83" i="3"/>
  <c r="X81" i="3"/>
  <c r="R80" i="3"/>
  <c r="V78" i="3"/>
  <c r="Z76" i="3"/>
  <c r="T75" i="3"/>
  <c r="X73" i="3"/>
  <c r="R72" i="3"/>
  <c r="V70" i="3"/>
  <c r="Z68" i="3"/>
  <c r="T67" i="3"/>
  <c r="X65" i="3"/>
  <c r="R64" i="3"/>
  <c r="T62" i="3"/>
  <c r="AA59" i="3"/>
  <c r="V57" i="3"/>
  <c r="Z53" i="3"/>
  <c r="T49" i="3"/>
  <c r="X44" i="3"/>
  <c r="R41" i="3"/>
  <c r="V36" i="3"/>
  <c r="U31" i="3"/>
  <c r="S7" i="3"/>
  <c r="Y8" i="3"/>
  <c r="T21" i="3"/>
  <c r="X27" i="3"/>
  <c r="Y31" i="3"/>
  <c r="X33" i="3"/>
  <c r="T35" i="3"/>
  <c r="Z36" i="3"/>
  <c r="V38" i="3"/>
  <c r="R40" i="3"/>
  <c r="X41" i="3"/>
  <c r="T43" i="3"/>
  <c r="Z44" i="3"/>
  <c r="V46" i="3"/>
  <c r="R48" i="3"/>
  <c r="X49" i="3"/>
  <c r="T51" i="3"/>
  <c r="Z52" i="3"/>
  <c r="V54" i="3"/>
  <c r="R56" i="3"/>
  <c r="X57" i="3"/>
  <c r="W58" i="3"/>
  <c r="U59" i="3"/>
  <c r="S60" i="3"/>
  <c r="AA60" i="3"/>
  <c r="Y61" i="3"/>
  <c r="W62" i="3"/>
  <c r="U63" i="3"/>
  <c r="S64" i="3"/>
  <c r="AA64" i="3"/>
  <c r="Y65" i="3"/>
  <c r="W66" i="3"/>
  <c r="U67" i="3"/>
  <c r="S68" i="3"/>
  <c r="AA68" i="3"/>
  <c r="Y69" i="3"/>
  <c r="W70" i="3"/>
  <c r="U71" i="3"/>
  <c r="S72" i="3"/>
  <c r="AA72" i="3"/>
  <c r="Y73" i="3"/>
  <c r="W74" i="3"/>
  <c r="U75" i="3"/>
  <c r="S76" i="3"/>
  <c r="AA76" i="3"/>
  <c r="Y77" i="3"/>
  <c r="W78" i="3"/>
  <c r="U79" i="3"/>
  <c r="S80" i="3"/>
  <c r="AA80" i="3"/>
  <c r="U10" i="3"/>
  <c r="R22" i="3"/>
  <c r="V28" i="3"/>
  <c r="S32" i="3"/>
  <c r="Z33" i="3"/>
  <c r="V35" i="3"/>
  <c r="R37" i="3"/>
  <c r="X38" i="3"/>
  <c r="T40" i="3"/>
  <c r="Z41" i="3"/>
  <c r="V43" i="3"/>
  <c r="R45" i="3"/>
  <c r="X46" i="3"/>
  <c r="T48" i="3"/>
  <c r="Z49" i="3"/>
  <c r="V51" i="3"/>
  <c r="R53" i="3"/>
  <c r="X54" i="3"/>
  <c r="T56" i="3"/>
  <c r="Z57" i="3"/>
  <c r="X58" i="3"/>
  <c r="V59" i="3"/>
  <c r="T60" i="3"/>
  <c r="R61" i="3"/>
  <c r="Z61" i="3"/>
  <c r="X62" i="3"/>
  <c r="V63" i="3"/>
  <c r="T64" i="3"/>
  <c r="R65" i="3"/>
  <c r="Z65" i="3"/>
  <c r="X66" i="3"/>
  <c r="V67" i="3"/>
  <c r="T68" i="3"/>
  <c r="R69" i="3"/>
  <c r="Z69" i="3"/>
  <c r="X70" i="3"/>
  <c r="V71" i="3"/>
  <c r="T72" i="3"/>
  <c r="R73" i="3"/>
  <c r="Z73" i="3"/>
  <c r="X74" i="3"/>
  <c r="V75" i="3"/>
  <c r="T76" i="3"/>
  <c r="R77" i="3"/>
  <c r="Z77" i="3"/>
  <c r="X78" i="3"/>
  <c r="V79" i="3"/>
  <c r="T80" i="3"/>
  <c r="R81" i="3"/>
  <c r="Z81" i="3"/>
  <c r="X82" i="3"/>
  <c r="V83" i="3"/>
  <c r="T84" i="3"/>
  <c r="R85" i="3"/>
  <c r="Z85" i="3"/>
  <c r="X86" i="3"/>
  <c r="V87" i="3"/>
  <c r="T88" i="3"/>
  <c r="AA11" i="3"/>
  <c r="Z22" i="3"/>
  <c r="T29" i="3"/>
  <c r="V32" i="3"/>
  <c r="R34" i="3"/>
  <c r="X35" i="3"/>
  <c r="T37" i="3"/>
  <c r="Z38" i="3"/>
  <c r="V40" i="3"/>
  <c r="R42" i="3"/>
  <c r="X43" i="3"/>
  <c r="T45" i="3"/>
  <c r="Z46" i="3"/>
  <c r="V48" i="3"/>
  <c r="R50" i="3"/>
  <c r="X51" i="3"/>
  <c r="T53" i="3"/>
  <c r="Z54" i="3"/>
  <c r="V56" i="3"/>
  <c r="AA57" i="3"/>
  <c r="Y58" i="3"/>
  <c r="W59" i="3"/>
  <c r="U60" i="3"/>
  <c r="S61" i="3"/>
  <c r="AA61" i="3"/>
  <c r="Y62" i="3"/>
  <c r="W63" i="3"/>
  <c r="U64" i="3"/>
  <c r="S65" i="3"/>
  <c r="AA65" i="3"/>
  <c r="Y66" i="3"/>
  <c r="W67" i="3"/>
  <c r="U68" i="3"/>
  <c r="S69" i="3"/>
  <c r="AA69" i="3"/>
  <c r="Y70" i="3"/>
  <c r="W71" i="3"/>
  <c r="U72" i="3"/>
  <c r="S73" i="3"/>
  <c r="AA73" i="3"/>
  <c r="Y74" i="3"/>
  <c r="W75" i="3"/>
  <c r="U76" i="3"/>
  <c r="S77" i="3"/>
  <c r="AA77" i="3"/>
  <c r="Y78" i="3"/>
  <c r="W79" i="3"/>
  <c r="U80" i="3"/>
  <c r="S81" i="3"/>
  <c r="AA81" i="3"/>
  <c r="Y82" i="3"/>
  <c r="W83" i="3"/>
  <c r="U84" i="3"/>
  <c r="S85" i="3"/>
  <c r="W13" i="3"/>
  <c r="X23" i="3"/>
  <c r="Y29" i="3"/>
  <c r="X32" i="3"/>
  <c r="T34" i="3"/>
  <c r="Z35" i="3"/>
  <c r="V37" i="3"/>
  <c r="R39" i="3"/>
  <c r="X40" i="3"/>
  <c r="T42" i="3"/>
  <c r="Z43" i="3"/>
  <c r="V45" i="3"/>
  <c r="R47" i="3"/>
  <c r="X48" i="3"/>
  <c r="T50" i="3"/>
  <c r="Z51" i="3"/>
  <c r="V53" i="3"/>
  <c r="R55" i="3"/>
  <c r="X56" i="3"/>
  <c r="R58" i="3"/>
  <c r="Z58" i="3"/>
  <c r="X59" i="3"/>
  <c r="V60" i="3"/>
  <c r="T61" i="3"/>
  <c r="R62" i="3"/>
  <c r="Z62" i="3"/>
  <c r="X63" i="3"/>
  <c r="V64" i="3"/>
  <c r="T65" i="3"/>
  <c r="R66" i="3"/>
  <c r="Z66" i="3"/>
  <c r="X67" i="3"/>
  <c r="V68" i="3"/>
  <c r="T69" i="3"/>
  <c r="R70" i="3"/>
  <c r="Z70" i="3"/>
  <c r="X71" i="3"/>
  <c r="V72" i="3"/>
  <c r="T73" i="3"/>
  <c r="R74" i="3"/>
  <c r="Z74" i="3"/>
  <c r="X75" i="3"/>
  <c r="V76" i="3"/>
  <c r="T77" i="3"/>
  <c r="R78" i="3"/>
  <c r="Z78" i="3"/>
  <c r="X79" i="3"/>
  <c r="V80" i="3"/>
  <c r="T81" i="3"/>
  <c r="R82" i="3"/>
  <c r="Z82" i="3"/>
  <c r="X83" i="3"/>
  <c r="V84" i="3"/>
  <c r="T85" i="3"/>
  <c r="R86" i="3"/>
  <c r="Z86" i="3"/>
  <c r="X87" i="3"/>
  <c r="V88" i="3"/>
  <c r="S15" i="3"/>
  <c r="V24" i="3"/>
  <c r="S30" i="3"/>
  <c r="Z32" i="3"/>
  <c r="V34" i="3"/>
  <c r="R36" i="3"/>
  <c r="X37" i="3"/>
  <c r="T39" i="3"/>
  <c r="Z40" i="3"/>
  <c r="V42" i="3"/>
  <c r="R44" i="3"/>
  <c r="X45" i="3"/>
  <c r="T47" i="3"/>
  <c r="Z48" i="3"/>
  <c r="V50" i="3"/>
  <c r="R52" i="3"/>
  <c r="X53" i="3"/>
  <c r="T55" i="3"/>
  <c r="Z56" i="3"/>
  <c r="S58" i="3"/>
  <c r="AA58" i="3"/>
  <c r="Y59" i="3"/>
  <c r="W60" i="3"/>
  <c r="U61" i="3"/>
  <c r="S62" i="3"/>
  <c r="AA62" i="3"/>
  <c r="Y63" i="3"/>
  <c r="T87" i="3"/>
  <c r="AA84" i="3"/>
  <c r="U81" i="3"/>
  <c r="Y71" i="3"/>
  <c r="AA88" i="3"/>
  <c r="AA86" i="3"/>
  <c r="X84" i="3"/>
  <c r="S82" i="3"/>
  <c r="R79" i="3"/>
  <c r="Z75" i="3"/>
  <c r="X72" i="3"/>
  <c r="V69" i="3"/>
  <c r="T66" i="3"/>
  <c r="V62" i="3"/>
  <c r="U58" i="3"/>
  <c r="X50" i="3"/>
  <c r="V41" i="3"/>
  <c r="T33" i="3"/>
  <c r="Z88" i="3"/>
  <c r="Y86" i="3"/>
  <c r="W84" i="3"/>
  <c r="Y81" i="3"/>
  <c r="AA78" i="3"/>
  <c r="Y75" i="3"/>
  <c r="X88" i="3"/>
  <c r="W87" i="3"/>
  <c r="V86" i="3"/>
  <c r="V85" i="3"/>
  <c r="R84" i="3"/>
  <c r="AA82" i="3"/>
  <c r="W81" i="3"/>
  <c r="AA79" i="3"/>
  <c r="U78" i="3"/>
  <c r="Y76" i="3"/>
  <c r="S75" i="3"/>
  <c r="W73" i="3"/>
  <c r="AA71" i="3"/>
  <c r="U70" i="3"/>
  <c r="Y68" i="3"/>
  <c r="S67" i="3"/>
  <c r="W65" i="3"/>
  <c r="AA63" i="3"/>
  <c r="X61" i="3"/>
  <c r="Z59" i="3"/>
  <c r="T57" i="3"/>
  <c r="X52" i="3"/>
  <c r="R49" i="3"/>
  <c r="V44" i="3"/>
  <c r="Z39" i="3"/>
  <c r="T36" i="3"/>
  <c r="AA30" i="3"/>
  <c r="W5" i="3"/>
  <c r="U4" i="3"/>
  <c r="S5" i="3"/>
  <c r="AA5" i="3"/>
  <c r="Y6" i="3"/>
  <c r="W7" i="3"/>
  <c r="U8" i="3"/>
  <c r="S9" i="3"/>
  <c r="AA9" i="3"/>
  <c r="Y10" i="3"/>
  <c r="W11" i="3"/>
  <c r="U12" i="3"/>
  <c r="S13" i="3"/>
  <c r="AA13" i="3"/>
  <c r="Y14" i="3"/>
  <c r="W15" i="3"/>
  <c r="U16" i="3"/>
  <c r="S17" i="3"/>
  <c r="AA17" i="3"/>
  <c r="Y18" i="3"/>
  <c r="W19" i="3"/>
  <c r="U20" i="3"/>
  <c r="R21" i="3"/>
  <c r="V21" i="3"/>
  <c r="Z21" i="3"/>
  <c r="T22" i="3"/>
  <c r="X22" i="3"/>
  <c r="R23" i="3"/>
  <c r="V23" i="3"/>
  <c r="Z23" i="3"/>
  <c r="T24" i="3"/>
  <c r="X24" i="3"/>
  <c r="R25" i="3"/>
  <c r="V25" i="3"/>
  <c r="Z25" i="3"/>
  <c r="T26" i="3"/>
  <c r="X26" i="3"/>
  <c r="R27" i="3"/>
  <c r="V27" i="3"/>
  <c r="Z27" i="3"/>
  <c r="T28" i="3"/>
  <c r="X28" i="3"/>
  <c r="R29" i="3"/>
  <c r="V29" i="3"/>
  <c r="X29" i="3"/>
  <c r="Z29" i="3"/>
  <c r="R30" i="3"/>
  <c r="T30" i="3"/>
  <c r="V30" i="3"/>
  <c r="X30" i="3"/>
  <c r="Z30" i="3"/>
  <c r="R31" i="3"/>
  <c r="T31" i="3"/>
  <c r="V31" i="3"/>
  <c r="X31" i="3"/>
  <c r="Z31" i="3"/>
  <c r="R32" i="3"/>
  <c r="T32" i="3"/>
  <c r="Y57" i="3"/>
  <c r="W57" i="3"/>
  <c r="U57" i="3"/>
  <c r="S57" i="3"/>
  <c r="AA56" i="3"/>
  <c r="Y56" i="3"/>
  <c r="W56" i="3"/>
  <c r="U56" i="3"/>
  <c r="S56" i="3"/>
  <c r="AA55" i="3"/>
  <c r="Y55" i="3"/>
  <c r="W55" i="3"/>
  <c r="U55" i="3"/>
  <c r="S55" i="3"/>
  <c r="AA54" i="3"/>
  <c r="Y54" i="3"/>
  <c r="W54" i="3"/>
  <c r="U54" i="3"/>
  <c r="S54" i="3"/>
  <c r="AA53" i="3"/>
  <c r="Y53" i="3"/>
  <c r="W53" i="3"/>
  <c r="U53" i="3"/>
  <c r="S53" i="3"/>
  <c r="AA52" i="3"/>
  <c r="Y52" i="3"/>
  <c r="W52" i="3"/>
  <c r="U52" i="3"/>
  <c r="S52" i="3"/>
  <c r="AA51" i="3"/>
  <c r="Y51" i="3"/>
  <c r="W51" i="3"/>
  <c r="U51" i="3"/>
  <c r="S51" i="3"/>
  <c r="AA50" i="3"/>
  <c r="Y50" i="3"/>
  <c r="W50" i="3"/>
  <c r="U50" i="3"/>
  <c r="S50" i="3"/>
  <c r="AA49" i="3"/>
  <c r="Y49" i="3"/>
  <c r="W49" i="3"/>
  <c r="U49" i="3"/>
  <c r="S49" i="3"/>
  <c r="AA48" i="3"/>
  <c r="Y48" i="3"/>
  <c r="W48" i="3"/>
  <c r="U48" i="3"/>
  <c r="S48" i="3"/>
  <c r="AA47" i="3"/>
  <c r="Y47" i="3"/>
  <c r="W47" i="3"/>
  <c r="U47" i="3"/>
  <c r="S47" i="3"/>
  <c r="AA46" i="3"/>
  <c r="Y46" i="3"/>
  <c r="W46" i="3"/>
  <c r="U46" i="3"/>
  <c r="S46" i="3"/>
  <c r="AA45" i="3"/>
  <c r="Y45" i="3"/>
  <c r="W45" i="3"/>
  <c r="U45" i="3"/>
  <c r="S45" i="3"/>
  <c r="AA44" i="3"/>
  <c r="Y44" i="3"/>
  <c r="W44" i="3"/>
  <c r="U44" i="3"/>
  <c r="S44" i="3"/>
  <c r="AA43" i="3"/>
  <c r="Y43" i="3"/>
  <c r="W43" i="3"/>
  <c r="U43" i="3"/>
  <c r="S43" i="3"/>
  <c r="AA42" i="3"/>
  <c r="Y42" i="3"/>
  <c r="W42" i="3"/>
  <c r="U42" i="3"/>
  <c r="S42" i="3"/>
  <c r="AA41" i="3"/>
  <c r="Y41" i="3"/>
  <c r="W41" i="3"/>
  <c r="U41" i="3"/>
  <c r="S41" i="3"/>
  <c r="AA40" i="3"/>
  <c r="Y40" i="3"/>
  <c r="W40" i="3"/>
  <c r="U40" i="3"/>
  <c r="S40" i="3"/>
  <c r="AA39" i="3"/>
  <c r="Y39" i="3"/>
  <c r="W39" i="3"/>
  <c r="U39" i="3"/>
  <c r="S39" i="3"/>
  <c r="AA38" i="3"/>
  <c r="Y38" i="3"/>
  <c r="W38" i="3"/>
  <c r="U38" i="3"/>
  <c r="S38" i="3"/>
  <c r="AA37" i="3"/>
  <c r="Y37" i="3"/>
  <c r="W37" i="3"/>
  <c r="U37" i="3"/>
  <c r="S37" i="3"/>
  <c r="AA36" i="3"/>
  <c r="Y36" i="3"/>
  <c r="W36" i="3"/>
  <c r="U36" i="3"/>
  <c r="S36" i="3"/>
  <c r="AA35" i="3"/>
  <c r="Y35" i="3"/>
  <c r="W35" i="3"/>
  <c r="U35" i="3"/>
  <c r="S35" i="3"/>
  <c r="AA34" i="3"/>
  <c r="Y34" i="3"/>
  <c r="W34" i="3"/>
  <c r="U34" i="3"/>
  <c r="S34" i="3"/>
  <c r="AA33" i="3"/>
  <c r="Y33" i="3"/>
  <c r="W33" i="3"/>
  <c r="U33" i="3"/>
  <c r="S33" i="3"/>
  <c r="AA32" i="3"/>
  <c r="Y32" i="3"/>
  <c r="W32" i="3"/>
  <c r="U32" i="3"/>
  <c r="AA31" i="3"/>
  <c r="W31" i="3"/>
  <c r="S31" i="3"/>
  <c r="Y30" i="3"/>
  <c r="U30" i="3"/>
  <c r="AA29" i="3"/>
  <c r="W29" i="3"/>
  <c r="Z28" i="3"/>
  <c r="R28" i="3"/>
  <c r="T27" i="3"/>
  <c r="V26" i="3"/>
  <c r="X25" i="3"/>
  <c r="Z24" i="3"/>
  <c r="R24" i="3"/>
  <c r="T23" i="3"/>
  <c r="V22" i="3"/>
  <c r="X21" i="3"/>
  <c r="Y20" i="3"/>
  <c r="S19" i="3"/>
  <c r="W17" i="3"/>
  <c r="AA15" i="3"/>
  <c r="U14" i="3"/>
  <c r="Y12" i="3"/>
  <c r="S11" i="3"/>
  <c r="W9" i="3"/>
  <c r="AA7" i="3"/>
  <c r="U6" i="3"/>
  <c r="Y4" i="3"/>
  <c r="R4" i="3"/>
  <c r="S4" i="3"/>
  <c r="W4" i="3"/>
  <c r="AA4" i="3"/>
  <c r="U5" i="3"/>
  <c r="Y5" i="3"/>
  <c r="S6" i="3"/>
  <c r="W6" i="3"/>
  <c r="AA6" i="3"/>
  <c r="U7" i="3"/>
  <c r="Y7" i="3"/>
  <c r="S8" i="3"/>
  <c r="W8" i="3"/>
  <c r="AA8" i="3"/>
  <c r="U9" i="3"/>
  <c r="Y9" i="3"/>
  <c r="S10" i="3"/>
  <c r="W10" i="3"/>
  <c r="AA10" i="3"/>
  <c r="U11" i="3"/>
  <c r="Y11" i="3"/>
  <c r="S12" i="3"/>
  <c r="W12" i="3"/>
  <c r="AA12" i="3"/>
  <c r="U13" i="3"/>
  <c r="Y13" i="3"/>
  <c r="S14" i="3"/>
  <c r="W14" i="3"/>
  <c r="AA14" i="3"/>
  <c r="U15" i="3"/>
  <c r="Y15" i="3"/>
  <c r="S16" i="3"/>
  <c r="W16" i="3"/>
  <c r="AA16" i="3"/>
  <c r="U17" i="3"/>
  <c r="Y17" i="3"/>
  <c r="S18" i="3"/>
  <c r="W18" i="3"/>
  <c r="AA18" i="3"/>
  <c r="U19" i="3"/>
  <c r="Y19" i="3"/>
  <c r="S20" i="3"/>
  <c r="W20" i="3"/>
  <c r="AA20" i="3"/>
  <c r="S21" i="3"/>
  <c r="U21" i="3"/>
  <c r="W21" i="3"/>
  <c r="Y21" i="3"/>
  <c r="AA21" i="3"/>
  <c r="S22" i="3"/>
  <c r="U22" i="3"/>
  <c r="W22" i="3"/>
  <c r="Y22" i="3"/>
  <c r="AA22" i="3"/>
  <c r="S23" i="3"/>
  <c r="U23" i="3"/>
  <c r="W23" i="3"/>
  <c r="Y23" i="3"/>
  <c r="AA23" i="3"/>
  <c r="S24" i="3"/>
  <c r="U24" i="3"/>
  <c r="W24" i="3"/>
  <c r="Y24" i="3"/>
  <c r="AA24" i="3"/>
  <c r="S25" i="3"/>
  <c r="U25" i="3"/>
  <c r="W25" i="3"/>
  <c r="Y25" i="3"/>
  <c r="AA25" i="3"/>
  <c r="S26" i="3"/>
  <c r="U26" i="3"/>
  <c r="W26" i="3"/>
  <c r="Y26" i="3"/>
  <c r="AA26" i="3"/>
  <c r="S27" i="3"/>
  <c r="U27" i="3"/>
  <c r="W27" i="3"/>
  <c r="Y27" i="3"/>
  <c r="AA27" i="3"/>
  <c r="S28" i="3"/>
  <c r="U28" i="3"/>
  <c r="W28" i="3"/>
  <c r="Y28" i="3"/>
  <c r="AA28" i="3"/>
  <c r="S29" i="3"/>
  <c r="U29" i="3"/>
  <c r="Z20" i="3"/>
  <c r="X20" i="3"/>
  <c r="V20" i="3"/>
  <c r="T20" i="3"/>
  <c r="R20" i="3"/>
  <c r="Z19" i="3"/>
  <c r="X19" i="3"/>
  <c r="V19" i="3"/>
  <c r="T19" i="3"/>
  <c r="R19" i="3"/>
  <c r="Z18" i="3"/>
  <c r="X18" i="3"/>
  <c r="V18" i="3"/>
  <c r="T18" i="3"/>
  <c r="R18" i="3"/>
  <c r="Z17" i="3"/>
  <c r="X17" i="3"/>
  <c r="V17" i="3"/>
  <c r="T17" i="3"/>
  <c r="R17" i="3"/>
  <c r="Z16" i="3"/>
  <c r="X16" i="3"/>
  <c r="V16" i="3"/>
  <c r="T16" i="3"/>
  <c r="R16" i="3"/>
  <c r="Z15" i="3"/>
  <c r="X15" i="3"/>
  <c r="V15" i="3"/>
  <c r="T15" i="3"/>
  <c r="R15" i="3"/>
  <c r="Z14" i="3"/>
  <c r="X14" i="3"/>
  <c r="V14" i="3"/>
  <c r="T14" i="3"/>
  <c r="R14" i="3"/>
  <c r="Z13" i="3"/>
  <c r="X13" i="3"/>
  <c r="V13" i="3"/>
  <c r="T13" i="3"/>
  <c r="R13" i="3"/>
  <c r="Z12" i="3"/>
  <c r="X12" i="3"/>
  <c r="V12" i="3"/>
  <c r="T12" i="3"/>
  <c r="R12" i="3"/>
  <c r="Z11" i="3"/>
  <c r="X11" i="3"/>
  <c r="V11" i="3"/>
  <c r="T11" i="3"/>
  <c r="R11" i="3"/>
  <c r="Z10" i="3"/>
  <c r="X10" i="3"/>
  <c r="V10" i="3"/>
  <c r="T10" i="3"/>
  <c r="R10" i="3"/>
  <c r="Z9" i="3"/>
  <c r="X9" i="3"/>
  <c r="V9" i="3"/>
  <c r="T9" i="3"/>
  <c r="R9" i="3"/>
  <c r="Z8" i="3"/>
  <c r="X8" i="3"/>
  <c r="V8" i="3"/>
  <c r="T8" i="3"/>
  <c r="R8" i="3"/>
  <c r="Z7" i="3"/>
  <c r="X7" i="3"/>
  <c r="V7" i="3"/>
  <c r="T7" i="3"/>
  <c r="R7" i="3"/>
  <c r="Z6" i="3"/>
  <c r="X6" i="3"/>
  <c r="V6" i="3"/>
  <c r="T6" i="3"/>
  <c r="R6" i="3"/>
  <c r="Z5" i="3"/>
  <c r="X5" i="3"/>
  <c r="V5" i="3"/>
  <c r="T5" i="3"/>
  <c r="R5" i="3"/>
  <c r="Z4" i="3"/>
  <c r="X4" i="3"/>
  <c r="V4" i="3"/>
  <c r="T4" i="3"/>
  <c r="F15" i="3" l="1"/>
  <c r="H15" i="3"/>
  <c r="J15" i="3"/>
  <c r="L15" i="3"/>
  <c r="F14" i="3"/>
  <c r="H14" i="3"/>
  <c r="J14" i="3"/>
  <c r="L14" i="3"/>
  <c r="F13" i="3"/>
  <c r="H13" i="3"/>
  <c r="J13" i="3"/>
  <c r="L13" i="3"/>
  <c r="F12" i="3"/>
  <c r="H12" i="3"/>
  <c r="J12" i="3"/>
  <c r="L12" i="3"/>
  <c r="F11" i="3"/>
  <c r="H11" i="3"/>
  <c r="J11" i="3"/>
  <c r="L11" i="3"/>
  <c r="F10" i="3"/>
  <c r="H10" i="3"/>
  <c r="J10" i="3"/>
  <c r="L10" i="3"/>
  <c r="F8" i="3"/>
  <c r="H8" i="3"/>
  <c r="J8" i="3"/>
  <c r="L8" i="3"/>
  <c r="G15" i="3"/>
  <c r="K15" i="3"/>
  <c r="G14" i="3"/>
  <c r="K14" i="3"/>
  <c r="G13" i="3"/>
  <c r="K13" i="3"/>
  <c r="G12" i="3"/>
  <c r="K12" i="3"/>
  <c r="G11" i="3"/>
  <c r="K11" i="3"/>
  <c r="G10" i="3"/>
  <c r="K10" i="3"/>
  <c r="G8" i="3"/>
  <c r="K8" i="3"/>
  <c r="I15" i="3"/>
  <c r="M15" i="3"/>
  <c r="I14" i="3"/>
  <c r="M14" i="3"/>
  <c r="I13" i="3"/>
  <c r="M13" i="3"/>
  <c r="I12" i="3"/>
  <c r="M12" i="3"/>
  <c r="I11" i="3"/>
  <c r="M11" i="3"/>
  <c r="I10" i="3"/>
  <c r="M10" i="3"/>
  <c r="I8" i="3"/>
  <c r="M8" i="3"/>
  <c r="E14" i="3"/>
  <c r="E12" i="3"/>
  <c r="E10" i="3"/>
  <c r="G9" i="3"/>
  <c r="I9" i="3"/>
  <c r="K9" i="3"/>
  <c r="M9" i="3"/>
  <c r="E8" i="3"/>
  <c r="G6" i="3"/>
  <c r="I6" i="3"/>
  <c r="K6" i="3"/>
  <c r="M6" i="3"/>
  <c r="G7" i="3"/>
  <c r="I7" i="3"/>
  <c r="K7" i="3"/>
  <c r="M7" i="3"/>
  <c r="E6" i="3"/>
  <c r="E15" i="3"/>
  <c r="E13" i="3"/>
  <c r="E11" i="3"/>
  <c r="F9" i="3"/>
  <c r="H9" i="3"/>
  <c r="J9" i="3"/>
  <c r="L9" i="3"/>
  <c r="E9" i="3"/>
  <c r="F6" i="3"/>
  <c r="H6" i="3"/>
  <c r="J6" i="3"/>
  <c r="L6" i="3"/>
  <c r="F7" i="3"/>
  <c r="H7" i="3"/>
  <c r="J7" i="3"/>
  <c r="L7" i="3"/>
  <c r="E7" i="3"/>
  <c r="J8" i="6"/>
  <c r="H13" i="6" s="1"/>
  <c r="C19" i="3" a="1"/>
  <c r="C19" i="3" s="1"/>
  <c r="E29" i="3"/>
  <c r="AK270" i="6"/>
  <c r="AI270" i="6"/>
  <c r="AE270" i="6"/>
  <c r="AC270" i="6"/>
  <c r="AA270" i="6"/>
  <c r="Y270" i="6"/>
  <c r="W270" i="6"/>
  <c r="AL269" i="6"/>
  <c r="AK269" i="6"/>
  <c r="AJ269" i="6"/>
  <c r="AI269" i="6"/>
  <c r="AE269" i="6"/>
  <c r="AD269" i="6"/>
  <c r="AC269" i="6"/>
  <c r="AB269" i="6"/>
  <c r="AA269" i="6"/>
  <c r="Y269" i="6"/>
  <c r="W269" i="6"/>
  <c r="AL268" i="6"/>
  <c r="AK268" i="6"/>
  <c r="AJ268" i="6"/>
  <c r="AI268" i="6"/>
  <c r="AE268" i="6"/>
  <c r="AD268" i="6"/>
  <c r="AC268" i="6"/>
  <c r="AB268" i="6"/>
  <c r="AA268" i="6"/>
  <c r="Y268" i="6"/>
  <c r="W268" i="6"/>
  <c r="AL267" i="6"/>
  <c r="AK267" i="6"/>
  <c r="AJ267" i="6"/>
  <c r="AI267" i="6"/>
  <c r="AE267" i="6"/>
  <c r="AD267" i="6"/>
  <c r="AC267" i="6"/>
  <c r="AB267" i="6"/>
  <c r="AA267" i="6"/>
  <c r="Y267" i="6"/>
  <c r="W267" i="6"/>
  <c r="AL266" i="6"/>
  <c r="AK266" i="6"/>
  <c r="AJ266" i="6"/>
  <c r="AI266" i="6"/>
  <c r="AE266" i="6"/>
  <c r="AD266" i="6"/>
  <c r="AC266" i="6"/>
  <c r="AB266" i="6"/>
  <c r="AA266" i="6"/>
  <c r="Y266" i="6"/>
  <c r="W266" i="6"/>
  <c r="AL265" i="6"/>
  <c r="AK265" i="6"/>
  <c r="AJ265" i="6"/>
  <c r="AI265" i="6"/>
  <c r="AE265" i="6"/>
  <c r="AD265" i="6"/>
  <c r="AC265" i="6"/>
  <c r="AB265" i="6"/>
  <c r="AA265" i="6"/>
  <c r="Y265" i="6"/>
  <c r="W265" i="6"/>
  <c r="AL264" i="6"/>
  <c r="AK264" i="6"/>
  <c r="AJ264" i="6"/>
  <c r="AI264" i="6"/>
  <c r="AE264" i="6"/>
  <c r="AD264" i="6"/>
  <c r="AC264" i="6"/>
  <c r="AB264" i="6"/>
  <c r="AA264" i="6"/>
  <c r="Y264" i="6"/>
  <c r="W264" i="6"/>
  <c r="AL263" i="6"/>
  <c r="AK263" i="6"/>
  <c r="AJ263" i="6"/>
  <c r="AI263" i="6"/>
  <c r="AE263" i="6"/>
  <c r="AD263" i="6"/>
  <c r="AC263" i="6"/>
  <c r="AB263" i="6"/>
  <c r="AA263" i="6"/>
  <c r="Y263" i="6"/>
  <c r="W263" i="6"/>
  <c r="AL262" i="6"/>
  <c r="AK262" i="6"/>
  <c r="AJ262" i="6"/>
  <c r="AI262" i="6"/>
  <c r="AE262" i="6"/>
  <c r="AD262" i="6"/>
  <c r="AC262" i="6"/>
  <c r="AB262" i="6"/>
  <c r="AA262" i="6"/>
  <c r="Y262" i="6"/>
  <c r="W262" i="6"/>
  <c r="AL261" i="6"/>
  <c r="AK261" i="6"/>
  <c r="AJ261" i="6"/>
  <c r="AI261" i="6"/>
  <c r="AE261" i="6"/>
  <c r="AD261" i="6"/>
  <c r="AC261" i="6"/>
  <c r="AB261" i="6"/>
  <c r="AA261" i="6"/>
  <c r="Y261" i="6"/>
  <c r="W261" i="6"/>
  <c r="AK260" i="6"/>
  <c r="AI260" i="6"/>
  <c r="AE260" i="6"/>
  <c r="AC260" i="6"/>
  <c r="AA260" i="6"/>
  <c r="Y260" i="6"/>
  <c r="W260" i="6"/>
  <c r="AL259" i="6"/>
  <c r="AK259" i="6"/>
  <c r="AJ259" i="6"/>
  <c r="AI259" i="6"/>
  <c r="AE259" i="6"/>
  <c r="AD259" i="6"/>
  <c r="AC259" i="6"/>
  <c r="AB259" i="6"/>
  <c r="AA259" i="6"/>
  <c r="Y259" i="6"/>
  <c r="W259" i="6"/>
  <c r="AL258" i="6"/>
  <c r="AK258" i="6"/>
  <c r="AJ258" i="6"/>
  <c r="AI258" i="6"/>
  <c r="AE258" i="6"/>
  <c r="AD258" i="6"/>
  <c r="AC258" i="6"/>
  <c r="AB258" i="6"/>
  <c r="AA258" i="6"/>
  <c r="Y258" i="6"/>
  <c r="W258" i="6"/>
  <c r="AL257" i="6"/>
  <c r="AK257" i="6"/>
  <c r="AJ257" i="6"/>
  <c r="AI257" i="6"/>
  <c r="AE257" i="6"/>
  <c r="AD257" i="6"/>
  <c r="AC257" i="6"/>
  <c r="AB257" i="6"/>
  <c r="AA257" i="6"/>
  <c r="Y257" i="6"/>
  <c r="W257" i="6"/>
  <c r="AL256" i="6"/>
  <c r="AK256" i="6"/>
  <c r="AJ256" i="6"/>
  <c r="AI256" i="6"/>
  <c r="AE256" i="6"/>
  <c r="AD256" i="6"/>
  <c r="AC256" i="6"/>
  <c r="AB256" i="6"/>
  <c r="AA256" i="6"/>
  <c r="Y256" i="6"/>
  <c r="W256" i="6"/>
  <c r="AL255" i="6"/>
  <c r="AK255" i="6"/>
  <c r="AJ255" i="6"/>
  <c r="AI255" i="6"/>
  <c r="AE255" i="6"/>
  <c r="AD255" i="6"/>
  <c r="AC255" i="6"/>
  <c r="AB255" i="6"/>
  <c r="AA255" i="6"/>
  <c r="Y255" i="6"/>
  <c r="W255" i="6"/>
  <c r="AL254" i="6"/>
  <c r="AK254" i="6"/>
  <c r="AJ254" i="6"/>
  <c r="AI254" i="6"/>
  <c r="AE254" i="6"/>
  <c r="AD254" i="6"/>
  <c r="AC254" i="6"/>
  <c r="AB254" i="6"/>
  <c r="AA254" i="6"/>
  <c r="Y254" i="6"/>
  <c r="W254" i="6"/>
  <c r="AL253" i="6"/>
  <c r="AK253" i="6"/>
  <c r="AJ253" i="6"/>
  <c r="AI253" i="6"/>
  <c r="AE253" i="6"/>
  <c r="AD253" i="6"/>
  <c r="AC253" i="6"/>
  <c r="AB253" i="6"/>
  <c r="AA253" i="6"/>
  <c r="Y253" i="6"/>
  <c r="W253" i="6"/>
  <c r="AL252" i="6"/>
  <c r="AK252" i="6"/>
  <c r="AJ252" i="6"/>
  <c r="AI252" i="6"/>
  <c r="AE252" i="6"/>
  <c r="AD252" i="6"/>
  <c r="AC252" i="6"/>
  <c r="AB252" i="6"/>
  <c r="AA252" i="6"/>
  <c r="Y252" i="6"/>
  <c r="W252" i="6"/>
  <c r="AL251" i="6"/>
  <c r="AK251" i="6"/>
  <c r="AJ251" i="6"/>
  <c r="AI251" i="6"/>
  <c r="AE251" i="6"/>
  <c r="AD251" i="6"/>
  <c r="AC251" i="6"/>
  <c r="AB251" i="6"/>
  <c r="AA251" i="6"/>
  <c r="Y251" i="6"/>
  <c r="W251" i="6"/>
  <c r="AK250" i="6"/>
  <c r="AI250" i="6"/>
  <c r="AE250" i="6"/>
  <c r="AC250" i="6"/>
  <c r="AA250" i="6"/>
  <c r="Y250" i="6"/>
  <c r="W250" i="6"/>
  <c r="AL249" i="6"/>
  <c r="AK249" i="6"/>
  <c r="AJ249" i="6"/>
  <c r="AI249" i="6"/>
  <c r="AE249" i="6"/>
  <c r="AD249" i="6"/>
  <c r="AC249" i="6"/>
  <c r="AB249" i="6"/>
  <c r="AA249" i="6"/>
  <c r="Y249" i="6"/>
  <c r="W249" i="6"/>
  <c r="AL248" i="6"/>
  <c r="AK248" i="6"/>
  <c r="AJ248" i="6"/>
  <c r="AI248" i="6"/>
  <c r="AE248" i="6"/>
  <c r="AD248" i="6"/>
  <c r="AC248" i="6"/>
  <c r="AB248" i="6"/>
  <c r="AA248" i="6"/>
  <c r="Y248" i="6"/>
  <c r="W248" i="6"/>
  <c r="AL247" i="6"/>
  <c r="AK247" i="6"/>
  <c r="AJ247" i="6"/>
  <c r="AI247" i="6"/>
  <c r="AE247" i="6"/>
  <c r="AD247" i="6"/>
  <c r="AC247" i="6"/>
  <c r="AB247" i="6"/>
  <c r="AA247" i="6"/>
  <c r="Y247" i="6"/>
  <c r="W247" i="6"/>
  <c r="AL246" i="6"/>
  <c r="AK246" i="6"/>
  <c r="AJ246" i="6"/>
  <c r="AI246" i="6"/>
  <c r="AE246" i="6"/>
  <c r="AD246" i="6"/>
  <c r="AC246" i="6"/>
  <c r="AB246" i="6"/>
  <c r="AA246" i="6"/>
  <c r="Y246" i="6"/>
  <c r="W246" i="6"/>
  <c r="AL245" i="6"/>
  <c r="AK245" i="6"/>
  <c r="AJ245" i="6"/>
  <c r="AI245" i="6"/>
  <c r="AE245" i="6"/>
  <c r="AD245" i="6"/>
  <c r="AC245" i="6"/>
  <c r="AB245" i="6"/>
  <c r="AA245" i="6"/>
  <c r="Y245" i="6"/>
  <c r="W245" i="6"/>
  <c r="AL244" i="6"/>
  <c r="AK244" i="6"/>
  <c r="AJ244" i="6"/>
  <c r="AI244" i="6"/>
  <c r="AE244" i="6"/>
  <c r="AD244" i="6"/>
  <c r="AC244" i="6"/>
  <c r="AB244" i="6"/>
  <c r="AA244" i="6"/>
  <c r="Y244" i="6"/>
  <c r="W244" i="6"/>
  <c r="AL243" i="6"/>
  <c r="AK243" i="6"/>
  <c r="AJ243" i="6"/>
  <c r="AI243" i="6"/>
  <c r="AE243" i="6"/>
  <c r="AD243" i="6"/>
  <c r="AC243" i="6"/>
  <c r="AB243" i="6"/>
  <c r="AA243" i="6"/>
  <c r="Y243" i="6"/>
  <c r="W243" i="6"/>
  <c r="AL242" i="6"/>
  <c r="AK242" i="6"/>
  <c r="AJ242" i="6"/>
  <c r="AI242" i="6"/>
  <c r="AE242" i="6"/>
  <c r="AD242" i="6"/>
  <c r="AC242" i="6"/>
  <c r="AB242" i="6"/>
  <c r="AA242" i="6"/>
  <c r="Y242" i="6"/>
  <c r="W242" i="6"/>
  <c r="AL241" i="6"/>
  <c r="AK241" i="6"/>
  <c r="AJ241" i="6"/>
  <c r="AI241" i="6"/>
  <c r="AE241" i="6"/>
  <c r="AD241" i="6"/>
  <c r="AC241" i="6"/>
  <c r="AB241" i="6"/>
  <c r="AA241" i="6"/>
  <c r="Y241" i="6"/>
  <c r="W241" i="6"/>
  <c r="AK240" i="6"/>
  <c r="AI240" i="6"/>
  <c r="AE240" i="6"/>
  <c r="AC240" i="6"/>
  <c r="AA240" i="6"/>
  <c r="Y240" i="6"/>
  <c r="W240" i="6"/>
  <c r="AL239" i="6"/>
  <c r="AK239" i="6"/>
  <c r="AJ239" i="6"/>
  <c r="AI239" i="6"/>
  <c r="AE239" i="6"/>
  <c r="AD239" i="6"/>
  <c r="AC239" i="6"/>
  <c r="AB239" i="6"/>
  <c r="AA239" i="6"/>
  <c r="Y239" i="6"/>
  <c r="W239" i="6"/>
  <c r="AL238" i="6"/>
  <c r="AK238" i="6"/>
  <c r="AJ238" i="6"/>
  <c r="AI238" i="6"/>
  <c r="AE238" i="6"/>
  <c r="AD238" i="6"/>
  <c r="AC238" i="6"/>
  <c r="AB238" i="6"/>
  <c r="AA238" i="6"/>
  <c r="Y238" i="6"/>
  <c r="W238" i="6"/>
  <c r="AL237" i="6"/>
  <c r="AK237" i="6"/>
  <c r="AJ237" i="6"/>
  <c r="AI237" i="6"/>
  <c r="AE237" i="6"/>
  <c r="AD237" i="6"/>
  <c r="AC237" i="6"/>
  <c r="AB237" i="6"/>
  <c r="AA237" i="6"/>
  <c r="Y237" i="6"/>
  <c r="W237" i="6"/>
  <c r="AL236" i="6"/>
  <c r="AK236" i="6"/>
  <c r="AJ236" i="6"/>
  <c r="AI236" i="6"/>
  <c r="AE236" i="6"/>
  <c r="AD236" i="6"/>
  <c r="AC236" i="6"/>
  <c r="AB236" i="6"/>
  <c r="AA236" i="6"/>
  <c r="Y236" i="6"/>
  <c r="W236" i="6"/>
  <c r="AL235" i="6"/>
  <c r="AK235" i="6"/>
  <c r="AJ235" i="6"/>
  <c r="AI235" i="6"/>
  <c r="AE235" i="6"/>
  <c r="AD235" i="6"/>
  <c r="AC235" i="6"/>
  <c r="AB235" i="6"/>
  <c r="AA235" i="6"/>
  <c r="Y235" i="6"/>
  <c r="W235" i="6"/>
  <c r="AL234" i="6"/>
  <c r="AK234" i="6"/>
  <c r="AJ234" i="6"/>
  <c r="AI234" i="6"/>
  <c r="AE234" i="6"/>
  <c r="AD234" i="6"/>
  <c r="AC234" i="6"/>
  <c r="AB234" i="6"/>
  <c r="AA234" i="6"/>
  <c r="Y234" i="6"/>
  <c r="W234" i="6"/>
  <c r="AL233" i="6"/>
  <c r="AK233" i="6"/>
  <c r="AJ233" i="6"/>
  <c r="AI233" i="6"/>
  <c r="AE233" i="6"/>
  <c r="AD233" i="6"/>
  <c r="AC233" i="6"/>
  <c r="AB233" i="6"/>
  <c r="AA233" i="6"/>
  <c r="Y233" i="6"/>
  <c r="W233" i="6"/>
  <c r="AL232" i="6"/>
  <c r="AK232" i="6"/>
  <c r="AJ232" i="6"/>
  <c r="AI232" i="6"/>
  <c r="AE232" i="6"/>
  <c r="AD232" i="6"/>
  <c r="AC232" i="6"/>
  <c r="AB232" i="6"/>
  <c r="AA232" i="6"/>
  <c r="Y232" i="6"/>
  <c r="W232" i="6"/>
  <c r="AL231" i="6"/>
  <c r="AK231" i="6"/>
  <c r="AJ231" i="6"/>
  <c r="AI231" i="6"/>
  <c r="AE231" i="6"/>
  <c r="AD231" i="6"/>
  <c r="AC231" i="6"/>
  <c r="AB231" i="6"/>
  <c r="AA231" i="6"/>
  <c r="Y231" i="6"/>
  <c r="W231" i="6"/>
  <c r="AK230" i="6"/>
  <c r="AI230" i="6"/>
  <c r="AE230" i="6"/>
  <c r="AC230" i="6"/>
  <c r="AA230" i="6"/>
  <c r="Y230" i="6"/>
  <c r="W230" i="6"/>
  <c r="AK229" i="6"/>
  <c r="AI229" i="6"/>
  <c r="AE229" i="6"/>
  <c r="AC229" i="6"/>
  <c r="AA229" i="6"/>
  <c r="Y229" i="6"/>
  <c r="W229" i="6"/>
  <c r="AL228" i="6"/>
  <c r="AK228" i="6"/>
  <c r="AJ228" i="6"/>
  <c r="AI228" i="6"/>
  <c r="AE228" i="6"/>
  <c r="AD228" i="6"/>
  <c r="AC228" i="6"/>
  <c r="AB228" i="6"/>
  <c r="AA228" i="6"/>
  <c r="Y228" i="6"/>
  <c r="W228" i="6"/>
  <c r="AL227" i="6"/>
  <c r="AK227" i="6"/>
  <c r="AJ227" i="6"/>
  <c r="AI227" i="6"/>
  <c r="AE227" i="6"/>
  <c r="AD227" i="6"/>
  <c r="AC227" i="6"/>
  <c r="AB227" i="6"/>
  <c r="AA227" i="6"/>
  <c r="Y227" i="6"/>
  <c r="W227" i="6"/>
  <c r="AL226" i="6"/>
  <c r="AK226" i="6"/>
  <c r="AJ226" i="6"/>
  <c r="AI226" i="6"/>
  <c r="AE226" i="6"/>
  <c r="AD226" i="6"/>
  <c r="AC226" i="6"/>
  <c r="AB226" i="6"/>
  <c r="AA226" i="6"/>
  <c r="Y226" i="6"/>
  <c r="W226" i="6"/>
  <c r="AL225" i="6"/>
  <c r="AK225" i="6"/>
  <c r="AJ225" i="6"/>
  <c r="AI225" i="6"/>
  <c r="AE225" i="6"/>
  <c r="AD225" i="6"/>
  <c r="AC225" i="6"/>
  <c r="AB225" i="6"/>
  <c r="AA225" i="6"/>
  <c r="Y225" i="6"/>
  <c r="W225" i="6"/>
  <c r="AL224" i="6"/>
  <c r="AK224" i="6"/>
  <c r="AJ224" i="6"/>
  <c r="AI224" i="6"/>
  <c r="AE224" i="6"/>
  <c r="AD224" i="6"/>
  <c r="AC224" i="6"/>
  <c r="AB224" i="6"/>
  <c r="AA224" i="6"/>
  <c r="Y224" i="6"/>
  <c r="W224" i="6"/>
  <c r="AL223" i="6"/>
  <c r="AK223" i="6"/>
  <c r="AJ223" i="6"/>
  <c r="AI223" i="6"/>
  <c r="AE223" i="6"/>
  <c r="AD223" i="6"/>
  <c r="AC223" i="6"/>
  <c r="AB223" i="6"/>
  <c r="AA223" i="6"/>
  <c r="Y223" i="6"/>
  <c r="W223" i="6"/>
  <c r="AL222" i="6"/>
  <c r="AK222" i="6"/>
  <c r="AJ222" i="6"/>
  <c r="AI222" i="6"/>
  <c r="AE222" i="6"/>
  <c r="AD222" i="6"/>
  <c r="AC222" i="6"/>
  <c r="AB222" i="6"/>
  <c r="AA222" i="6"/>
  <c r="Y222" i="6"/>
  <c r="W222" i="6"/>
  <c r="AL221" i="6"/>
  <c r="AK221" i="6"/>
  <c r="AJ221" i="6"/>
  <c r="AI221" i="6"/>
  <c r="AE221" i="6"/>
  <c r="AD221" i="6"/>
  <c r="AC221" i="6"/>
  <c r="AB221" i="6"/>
  <c r="AA221" i="6"/>
  <c r="Y221" i="6"/>
  <c r="W221" i="6"/>
  <c r="AL220" i="6"/>
  <c r="AK220" i="6"/>
  <c r="AJ220" i="6"/>
  <c r="AI220" i="6"/>
  <c r="AE220" i="6"/>
  <c r="AD220" i="6"/>
  <c r="AC220" i="6"/>
  <c r="AB220" i="6"/>
  <c r="AA220" i="6"/>
  <c r="Y220" i="6"/>
  <c r="W220" i="6"/>
  <c r="AK219" i="6"/>
  <c r="AI219" i="6"/>
  <c r="AE219" i="6"/>
  <c r="AC219" i="6"/>
  <c r="AA219" i="6"/>
  <c r="Y219" i="6"/>
  <c r="W219" i="6"/>
  <c r="AL218" i="6"/>
  <c r="AK218" i="6"/>
  <c r="AJ218" i="6"/>
  <c r="AI218" i="6"/>
  <c r="AE218" i="6"/>
  <c r="AD218" i="6"/>
  <c r="AC218" i="6"/>
  <c r="AB218" i="6"/>
  <c r="AA218" i="6"/>
  <c r="Y218" i="6"/>
  <c r="W218" i="6"/>
  <c r="AL217" i="6"/>
  <c r="AK217" i="6"/>
  <c r="AJ217" i="6"/>
  <c r="AI217" i="6"/>
  <c r="AE217" i="6"/>
  <c r="AD217" i="6"/>
  <c r="AC217" i="6"/>
  <c r="AB217" i="6"/>
  <c r="AA217" i="6"/>
  <c r="Y217" i="6"/>
  <c r="W217" i="6"/>
  <c r="AL216" i="6"/>
  <c r="AK216" i="6"/>
  <c r="AJ216" i="6"/>
  <c r="AI216" i="6"/>
  <c r="AE216" i="6"/>
  <c r="AD216" i="6"/>
  <c r="AC216" i="6"/>
  <c r="AB216" i="6"/>
  <c r="AA216" i="6"/>
  <c r="Y216" i="6"/>
  <c r="W216" i="6"/>
  <c r="AL215" i="6"/>
  <c r="AK215" i="6"/>
  <c r="AJ215" i="6"/>
  <c r="AI215" i="6"/>
  <c r="AE215" i="6"/>
  <c r="AD215" i="6"/>
  <c r="AC215" i="6"/>
  <c r="AB215" i="6"/>
  <c r="AA215" i="6"/>
  <c r="Y215" i="6"/>
  <c r="W215" i="6"/>
  <c r="AL214" i="6"/>
  <c r="AK214" i="6"/>
  <c r="AJ214" i="6"/>
  <c r="AI214" i="6"/>
  <c r="AE214" i="6"/>
  <c r="AD214" i="6"/>
  <c r="AC214" i="6"/>
  <c r="AB214" i="6"/>
  <c r="AA214" i="6"/>
  <c r="Y214" i="6"/>
  <c r="W214" i="6"/>
  <c r="AL213" i="6"/>
  <c r="AK213" i="6"/>
  <c r="AJ213" i="6"/>
  <c r="AI213" i="6"/>
  <c r="AE213" i="6"/>
  <c r="AD213" i="6"/>
  <c r="AC213" i="6"/>
  <c r="AB213" i="6"/>
  <c r="AA213" i="6"/>
  <c r="Y213" i="6"/>
  <c r="W213" i="6"/>
  <c r="AL212" i="6"/>
  <c r="AK212" i="6"/>
  <c r="AJ212" i="6"/>
  <c r="AI212" i="6"/>
  <c r="AE212" i="6"/>
  <c r="AD212" i="6"/>
  <c r="AC212" i="6"/>
  <c r="AB212" i="6"/>
  <c r="AA212" i="6"/>
  <c r="Y212" i="6"/>
  <c r="W212" i="6"/>
  <c r="AL211" i="6"/>
  <c r="AK211" i="6"/>
  <c r="AJ211" i="6"/>
  <c r="AI211" i="6"/>
  <c r="AE211" i="6"/>
  <c r="AD211" i="6"/>
  <c r="AC211" i="6"/>
  <c r="AB211" i="6"/>
  <c r="AA211" i="6"/>
  <c r="Y211" i="6"/>
  <c r="W211" i="6"/>
  <c r="AL210" i="6"/>
  <c r="AK210" i="6"/>
  <c r="AJ210" i="6"/>
  <c r="AI210" i="6"/>
  <c r="AE210" i="6"/>
  <c r="AD210" i="6"/>
  <c r="AC210" i="6"/>
  <c r="AB210" i="6"/>
  <c r="AA210" i="6"/>
  <c r="Y210" i="6"/>
  <c r="W210" i="6"/>
  <c r="AK209" i="6"/>
  <c r="AI209" i="6"/>
  <c r="AE209" i="6"/>
  <c r="AC209" i="6"/>
  <c r="AA209" i="6"/>
  <c r="Y209" i="6"/>
  <c r="W209" i="6"/>
  <c r="AL208" i="6"/>
  <c r="AK208" i="6"/>
  <c r="AJ208" i="6"/>
  <c r="AI208" i="6"/>
  <c r="AE208" i="6"/>
  <c r="AD208" i="6"/>
  <c r="AC208" i="6"/>
  <c r="AB208" i="6"/>
  <c r="AA208" i="6"/>
  <c r="Y208" i="6"/>
  <c r="W208" i="6"/>
  <c r="AL207" i="6"/>
  <c r="AK207" i="6"/>
  <c r="AJ207" i="6"/>
  <c r="AI207" i="6"/>
  <c r="AE207" i="6"/>
  <c r="AD207" i="6"/>
  <c r="AC207" i="6"/>
  <c r="AB207" i="6"/>
  <c r="AA207" i="6"/>
  <c r="Y207" i="6"/>
  <c r="W207" i="6"/>
  <c r="AL206" i="6"/>
  <c r="AK206" i="6"/>
  <c r="AJ206" i="6"/>
  <c r="AI206" i="6"/>
  <c r="AE206" i="6"/>
  <c r="AD206" i="6"/>
  <c r="AC206" i="6"/>
  <c r="AB206" i="6"/>
  <c r="AA206" i="6"/>
  <c r="Y206" i="6"/>
  <c r="W206" i="6"/>
  <c r="AL205" i="6"/>
  <c r="AK205" i="6"/>
  <c r="AJ205" i="6"/>
  <c r="AI205" i="6"/>
  <c r="AE205" i="6"/>
  <c r="AD205" i="6"/>
  <c r="AC205" i="6"/>
  <c r="AB205" i="6"/>
  <c r="AA205" i="6"/>
  <c r="Y205" i="6"/>
  <c r="W205" i="6"/>
  <c r="AL204" i="6"/>
  <c r="AK204" i="6"/>
  <c r="AJ204" i="6"/>
  <c r="AI204" i="6"/>
  <c r="AE204" i="6"/>
  <c r="AD204" i="6"/>
  <c r="AC204" i="6"/>
  <c r="AB204" i="6"/>
  <c r="AA204" i="6"/>
  <c r="Y204" i="6"/>
  <c r="W204" i="6"/>
  <c r="AL203" i="6"/>
  <c r="AK203" i="6"/>
  <c r="AJ203" i="6"/>
  <c r="AI203" i="6"/>
  <c r="AE203" i="6"/>
  <c r="AD203" i="6"/>
  <c r="AC203" i="6"/>
  <c r="AB203" i="6"/>
  <c r="AA203" i="6"/>
  <c r="Y203" i="6"/>
  <c r="W203" i="6"/>
  <c r="AL202" i="6"/>
  <c r="AK202" i="6"/>
  <c r="AJ202" i="6"/>
  <c r="AI202" i="6"/>
  <c r="AE202" i="6"/>
  <c r="AD202" i="6"/>
  <c r="AC202" i="6"/>
  <c r="AB202" i="6"/>
  <c r="AA202" i="6"/>
  <c r="Y202" i="6"/>
  <c r="W202" i="6"/>
  <c r="AL201" i="6"/>
  <c r="AK201" i="6"/>
  <c r="AJ201" i="6"/>
  <c r="AI201" i="6"/>
  <c r="AE201" i="6"/>
  <c r="AD201" i="6"/>
  <c r="AC201" i="6"/>
  <c r="AB201" i="6"/>
  <c r="AA201" i="6"/>
  <c r="Y201" i="6"/>
  <c r="W201" i="6"/>
  <c r="AL200" i="6"/>
  <c r="AK200" i="6"/>
  <c r="AJ200" i="6"/>
  <c r="AI200" i="6"/>
  <c r="AE200" i="6"/>
  <c r="AD200" i="6"/>
  <c r="AC200" i="6"/>
  <c r="AB200" i="6"/>
  <c r="AA200" i="6"/>
  <c r="Y200" i="6"/>
  <c r="W200" i="6"/>
  <c r="AK199" i="6"/>
  <c r="AI199" i="6"/>
  <c r="AE199" i="6"/>
  <c r="AC199" i="6"/>
  <c r="AA199" i="6"/>
  <c r="Y199" i="6"/>
  <c r="W199" i="6"/>
  <c r="AK198" i="6"/>
  <c r="AI198" i="6"/>
  <c r="AE198" i="6"/>
  <c r="AC198" i="6"/>
  <c r="AA198" i="6"/>
  <c r="Y198" i="6"/>
  <c r="W198" i="6"/>
  <c r="AL197" i="6"/>
  <c r="AK197" i="6"/>
  <c r="AJ197" i="6"/>
  <c r="AI197" i="6"/>
  <c r="AE197" i="6"/>
  <c r="AD197" i="6"/>
  <c r="AC197" i="6"/>
  <c r="AB197" i="6"/>
  <c r="AA197" i="6"/>
  <c r="Y197" i="6"/>
  <c r="W197" i="6"/>
  <c r="AL196" i="6"/>
  <c r="AK196" i="6"/>
  <c r="AJ196" i="6"/>
  <c r="AI196" i="6"/>
  <c r="AE196" i="6"/>
  <c r="AD196" i="6"/>
  <c r="AC196" i="6"/>
  <c r="AB196" i="6"/>
  <c r="AA196" i="6"/>
  <c r="Y196" i="6"/>
  <c r="W196" i="6"/>
  <c r="AL195" i="6"/>
  <c r="AK195" i="6"/>
  <c r="AJ195" i="6"/>
  <c r="AI195" i="6"/>
  <c r="AE195" i="6"/>
  <c r="AD195" i="6"/>
  <c r="AC195" i="6"/>
  <c r="AB195" i="6"/>
  <c r="AA195" i="6"/>
  <c r="Y195" i="6"/>
  <c r="W195" i="6"/>
  <c r="AL194" i="6"/>
  <c r="AK194" i="6"/>
  <c r="AJ194" i="6"/>
  <c r="AI194" i="6"/>
  <c r="AE194" i="6"/>
  <c r="AD194" i="6"/>
  <c r="AC194" i="6"/>
  <c r="AB194" i="6"/>
  <c r="AA194" i="6"/>
  <c r="Y194" i="6"/>
  <c r="W194" i="6"/>
  <c r="AL193" i="6"/>
  <c r="AK193" i="6"/>
  <c r="AJ193" i="6"/>
  <c r="AI193" i="6"/>
  <c r="AE193" i="6"/>
  <c r="AD193" i="6"/>
  <c r="AC193" i="6"/>
  <c r="AB193" i="6"/>
  <c r="AA193" i="6"/>
  <c r="Y193" i="6"/>
  <c r="W193" i="6"/>
  <c r="AL192" i="6"/>
  <c r="AK192" i="6"/>
  <c r="AJ192" i="6"/>
  <c r="AI192" i="6"/>
  <c r="AE192" i="6"/>
  <c r="AD192" i="6"/>
  <c r="AC192" i="6"/>
  <c r="AB192" i="6"/>
  <c r="AA192" i="6"/>
  <c r="Y192" i="6"/>
  <c r="W192" i="6"/>
  <c r="AL191" i="6"/>
  <c r="AK191" i="6"/>
  <c r="AJ191" i="6"/>
  <c r="AI191" i="6"/>
  <c r="AE191" i="6"/>
  <c r="AD191" i="6"/>
  <c r="AC191" i="6"/>
  <c r="AB191" i="6"/>
  <c r="AA191" i="6"/>
  <c r="Y191" i="6"/>
  <c r="W191" i="6"/>
  <c r="AL190" i="6"/>
  <c r="AK190" i="6"/>
  <c r="AJ190" i="6"/>
  <c r="AI190" i="6"/>
  <c r="AE190" i="6"/>
  <c r="AD190" i="6"/>
  <c r="AC190" i="6"/>
  <c r="AB190" i="6"/>
  <c r="AA190" i="6"/>
  <c r="Y190" i="6"/>
  <c r="W190" i="6"/>
  <c r="AL189" i="6"/>
  <c r="AK189" i="6"/>
  <c r="AJ189" i="6"/>
  <c r="AI189" i="6"/>
  <c r="AE189" i="6"/>
  <c r="AD189" i="6"/>
  <c r="AC189" i="6"/>
  <c r="AB189" i="6"/>
  <c r="AA189" i="6"/>
  <c r="Y189" i="6"/>
  <c r="W189" i="6"/>
  <c r="AK188" i="6"/>
  <c r="AI188" i="6"/>
  <c r="AE188" i="6"/>
  <c r="AC188" i="6"/>
  <c r="AA188" i="6"/>
  <c r="Y188" i="6"/>
  <c r="W188" i="6"/>
  <c r="AL187" i="6"/>
  <c r="AK187" i="6"/>
  <c r="AJ187" i="6"/>
  <c r="AI187" i="6"/>
  <c r="AE187" i="6"/>
  <c r="AD187" i="6"/>
  <c r="AC187" i="6"/>
  <c r="AB187" i="6"/>
  <c r="AA187" i="6"/>
  <c r="Y187" i="6"/>
  <c r="W187" i="6"/>
  <c r="AL186" i="6"/>
  <c r="AK186" i="6"/>
  <c r="AJ186" i="6"/>
  <c r="AI186" i="6"/>
  <c r="AE186" i="6"/>
  <c r="AD186" i="6"/>
  <c r="AC186" i="6"/>
  <c r="AB186" i="6"/>
  <c r="AA186" i="6"/>
  <c r="Y186" i="6"/>
  <c r="W186" i="6"/>
  <c r="AL185" i="6"/>
  <c r="AK185" i="6"/>
  <c r="AJ185" i="6"/>
  <c r="AI185" i="6"/>
  <c r="AE185" i="6"/>
  <c r="AD185" i="6"/>
  <c r="AC185" i="6"/>
  <c r="AB185" i="6"/>
  <c r="AA185" i="6"/>
  <c r="Y185" i="6"/>
  <c r="W185" i="6"/>
  <c r="AL184" i="6"/>
  <c r="AK184" i="6"/>
  <c r="AJ184" i="6"/>
  <c r="AI184" i="6"/>
  <c r="AE184" i="6"/>
  <c r="AD184" i="6"/>
  <c r="AC184" i="6"/>
  <c r="AB184" i="6"/>
  <c r="AA184" i="6"/>
  <c r="Y184" i="6"/>
  <c r="W184" i="6"/>
  <c r="AL183" i="6"/>
  <c r="AK183" i="6"/>
  <c r="AJ183" i="6"/>
  <c r="AI183" i="6"/>
  <c r="AE183" i="6"/>
  <c r="AD183" i="6"/>
  <c r="AC183" i="6"/>
  <c r="AB183" i="6"/>
  <c r="AA183" i="6"/>
  <c r="Y183" i="6"/>
  <c r="W183" i="6"/>
  <c r="AL182" i="6"/>
  <c r="AK182" i="6"/>
  <c r="AJ182" i="6"/>
  <c r="AI182" i="6"/>
  <c r="AE182" i="6"/>
  <c r="AD182" i="6"/>
  <c r="AC182" i="6"/>
  <c r="AB182" i="6"/>
  <c r="AA182" i="6"/>
  <c r="Y182" i="6"/>
  <c r="W182" i="6"/>
  <c r="AL181" i="6"/>
  <c r="AK181" i="6"/>
  <c r="AJ181" i="6"/>
  <c r="AI181" i="6"/>
  <c r="AE181" i="6"/>
  <c r="AD181" i="6"/>
  <c r="AC181" i="6"/>
  <c r="AB181" i="6"/>
  <c r="AA181" i="6"/>
  <c r="Y181" i="6"/>
  <c r="W181" i="6"/>
  <c r="AL180" i="6"/>
  <c r="AK180" i="6"/>
  <c r="AJ180" i="6"/>
  <c r="AI180" i="6"/>
  <c r="AE180" i="6"/>
  <c r="AD180" i="6"/>
  <c r="AC180" i="6"/>
  <c r="AB180" i="6"/>
  <c r="AA180" i="6"/>
  <c r="Y180" i="6"/>
  <c r="W180" i="6"/>
  <c r="AL179" i="6"/>
  <c r="AK179" i="6"/>
  <c r="AJ179" i="6"/>
  <c r="AI179" i="6"/>
  <c r="AE179" i="6"/>
  <c r="AD179" i="6"/>
  <c r="AC179" i="6"/>
  <c r="AB179" i="6"/>
  <c r="AA179" i="6"/>
  <c r="Y179" i="6"/>
  <c r="W179" i="6"/>
  <c r="AK178" i="6"/>
  <c r="AI178" i="6"/>
  <c r="AE178" i="6"/>
  <c r="AC178" i="6"/>
  <c r="AA178" i="6"/>
  <c r="Y178" i="6"/>
  <c r="W178" i="6"/>
  <c r="AL177" i="6"/>
  <c r="AK177" i="6"/>
  <c r="AJ177" i="6"/>
  <c r="AI177" i="6"/>
  <c r="AE177" i="6"/>
  <c r="AD177" i="6"/>
  <c r="AC177" i="6"/>
  <c r="AB177" i="6"/>
  <c r="AA177" i="6"/>
  <c r="Y177" i="6"/>
  <c r="W177" i="6"/>
  <c r="AL176" i="6"/>
  <c r="AK176" i="6"/>
  <c r="AJ176" i="6"/>
  <c r="AI176" i="6"/>
  <c r="AE176" i="6"/>
  <c r="AD176" i="6"/>
  <c r="AC176" i="6"/>
  <c r="AB176" i="6"/>
  <c r="AA176" i="6"/>
  <c r="Y176" i="6"/>
  <c r="W176" i="6"/>
  <c r="AL175" i="6"/>
  <c r="AK175" i="6"/>
  <c r="AJ175" i="6"/>
  <c r="AI175" i="6"/>
  <c r="AE175" i="6"/>
  <c r="AD175" i="6"/>
  <c r="AC175" i="6"/>
  <c r="AB175" i="6"/>
  <c r="AA175" i="6"/>
  <c r="Y175" i="6"/>
  <c r="W175" i="6"/>
  <c r="AL174" i="6"/>
  <c r="AK174" i="6"/>
  <c r="AJ174" i="6"/>
  <c r="AI174" i="6"/>
  <c r="AE174" i="6"/>
  <c r="AD174" i="6"/>
  <c r="AC174" i="6"/>
  <c r="AB174" i="6"/>
  <c r="AA174" i="6"/>
  <c r="Y174" i="6"/>
  <c r="W174" i="6"/>
  <c r="AL173" i="6"/>
  <c r="AK173" i="6"/>
  <c r="AJ173" i="6"/>
  <c r="AI173" i="6"/>
  <c r="AE173" i="6"/>
  <c r="AD173" i="6"/>
  <c r="AC173" i="6"/>
  <c r="AB173" i="6"/>
  <c r="AA173" i="6"/>
  <c r="Y173" i="6"/>
  <c r="W173" i="6"/>
  <c r="AL172" i="6"/>
  <c r="AK172" i="6"/>
  <c r="AJ172" i="6"/>
  <c r="AI172" i="6"/>
  <c r="AE172" i="6"/>
  <c r="AD172" i="6"/>
  <c r="AC172" i="6"/>
  <c r="AB172" i="6"/>
  <c r="AA172" i="6"/>
  <c r="Y172" i="6"/>
  <c r="W172" i="6"/>
  <c r="AL171" i="6"/>
  <c r="AK171" i="6"/>
  <c r="AJ171" i="6"/>
  <c r="AI171" i="6"/>
  <c r="AE171" i="6"/>
  <c r="AD171" i="6"/>
  <c r="AC171" i="6"/>
  <c r="AB171" i="6"/>
  <c r="AA171" i="6"/>
  <c r="Y171" i="6"/>
  <c r="W171" i="6"/>
  <c r="AL170" i="6"/>
  <c r="AK170" i="6"/>
  <c r="AJ170" i="6"/>
  <c r="AI170" i="6"/>
  <c r="AE170" i="6"/>
  <c r="AD170" i="6"/>
  <c r="AC170" i="6"/>
  <c r="AB170" i="6"/>
  <c r="AA170" i="6"/>
  <c r="Y170" i="6"/>
  <c r="W170" i="6"/>
  <c r="AL169" i="6"/>
  <c r="AK169" i="6"/>
  <c r="AJ169" i="6"/>
  <c r="AI169" i="6"/>
  <c r="AE169" i="6"/>
  <c r="AD169" i="6"/>
  <c r="AC169" i="6"/>
  <c r="AB169" i="6"/>
  <c r="AA169" i="6"/>
  <c r="Y169" i="6"/>
  <c r="W169" i="6"/>
  <c r="AK168" i="6"/>
  <c r="AI168" i="6"/>
  <c r="AE168" i="6"/>
  <c r="AC168" i="6"/>
  <c r="AA168" i="6"/>
  <c r="Y168" i="6"/>
  <c r="W168" i="6"/>
  <c r="AK167" i="6"/>
  <c r="AI167" i="6"/>
  <c r="AE167" i="6"/>
  <c r="AC167" i="6"/>
  <c r="AA167" i="6"/>
  <c r="Y167" i="6"/>
  <c r="W167" i="6"/>
  <c r="AL166" i="6"/>
  <c r="AK166" i="6"/>
  <c r="AJ166" i="6"/>
  <c r="AI166" i="6"/>
  <c r="AE166" i="6"/>
  <c r="AD166" i="6"/>
  <c r="AC166" i="6"/>
  <c r="AB166" i="6"/>
  <c r="AA166" i="6"/>
  <c r="Y166" i="6"/>
  <c r="W166" i="6"/>
  <c r="AL165" i="6"/>
  <c r="AK165" i="6"/>
  <c r="AJ165" i="6"/>
  <c r="AI165" i="6"/>
  <c r="AE165" i="6"/>
  <c r="AD165" i="6"/>
  <c r="AC165" i="6"/>
  <c r="AB165" i="6"/>
  <c r="AA165" i="6"/>
  <c r="Y165" i="6"/>
  <c r="W165" i="6"/>
  <c r="AL164" i="6"/>
  <c r="AK164" i="6"/>
  <c r="AJ164" i="6"/>
  <c r="AI164" i="6"/>
  <c r="AE164" i="6"/>
  <c r="AD164" i="6"/>
  <c r="AC164" i="6"/>
  <c r="AB164" i="6"/>
  <c r="AA164" i="6"/>
  <c r="Y164" i="6"/>
  <c r="W164" i="6"/>
  <c r="AL163" i="6"/>
  <c r="AK163" i="6"/>
  <c r="AJ163" i="6"/>
  <c r="AI163" i="6"/>
  <c r="AE163" i="6"/>
  <c r="AD163" i="6"/>
  <c r="AC163" i="6"/>
  <c r="AB163" i="6"/>
  <c r="AA163" i="6"/>
  <c r="Y163" i="6"/>
  <c r="W163" i="6"/>
  <c r="AL162" i="6"/>
  <c r="AK162" i="6"/>
  <c r="AJ162" i="6"/>
  <c r="AI162" i="6"/>
  <c r="AE162" i="6"/>
  <c r="AD162" i="6"/>
  <c r="AC162" i="6"/>
  <c r="AB162" i="6"/>
  <c r="AA162" i="6"/>
  <c r="Y162" i="6"/>
  <c r="W162" i="6"/>
  <c r="AL161" i="6"/>
  <c r="AK161" i="6"/>
  <c r="AJ161" i="6"/>
  <c r="AI161" i="6"/>
  <c r="AE161" i="6"/>
  <c r="AD161" i="6"/>
  <c r="AC161" i="6"/>
  <c r="AB161" i="6"/>
  <c r="AA161" i="6"/>
  <c r="Y161" i="6"/>
  <c r="W161" i="6"/>
  <c r="AL160" i="6"/>
  <c r="AK160" i="6"/>
  <c r="AJ160" i="6"/>
  <c r="AI160" i="6"/>
  <c r="AE160" i="6"/>
  <c r="AD160" i="6"/>
  <c r="AC160" i="6"/>
  <c r="AB160" i="6"/>
  <c r="AA160" i="6"/>
  <c r="Y160" i="6"/>
  <c r="W160" i="6"/>
  <c r="AL159" i="6"/>
  <c r="AK159" i="6"/>
  <c r="AJ159" i="6"/>
  <c r="AI159" i="6"/>
  <c r="AE159" i="6"/>
  <c r="AD159" i="6"/>
  <c r="AC159" i="6"/>
  <c r="AB159" i="6"/>
  <c r="AA159" i="6"/>
  <c r="Y159" i="6"/>
  <c r="W159" i="6"/>
  <c r="AL158" i="6"/>
  <c r="AK158" i="6"/>
  <c r="AJ158" i="6"/>
  <c r="AI158" i="6"/>
  <c r="AE158" i="6"/>
  <c r="AD158" i="6"/>
  <c r="AC158" i="6"/>
  <c r="AB158" i="6"/>
  <c r="AA158" i="6"/>
  <c r="Y158" i="6"/>
  <c r="W158" i="6"/>
  <c r="AK157" i="6"/>
  <c r="AI157" i="6"/>
  <c r="AE157" i="6"/>
  <c r="AC157" i="6"/>
  <c r="AA157" i="6"/>
  <c r="Y157" i="6"/>
  <c r="W157" i="6"/>
  <c r="AL156" i="6"/>
  <c r="AK156" i="6"/>
  <c r="AJ156" i="6"/>
  <c r="AI156" i="6"/>
  <c r="AE156" i="6"/>
  <c r="AD156" i="6"/>
  <c r="AC156" i="6"/>
  <c r="AB156" i="6"/>
  <c r="AA156" i="6"/>
  <c r="Y156" i="6"/>
  <c r="W156" i="6"/>
  <c r="AL155" i="6"/>
  <c r="AK155" i="6"/>
  <c r="AJ155" i="6"/>
  <c r="AI155" i="6"/>
  <c r="AE155" i="6"/>
  <c r="AD155" i="6"/>
  <c r="AC155" i="6"/>
  <c r="AB155" i="6"/>
  <c r="AA155" i="6"/>
  <c r="Y155" i="6"/>
  <c r="W155" i="6"/>
  <c r="AL154" i="6"/>
  <c r="AK154" i="6"/>
  <c r="AJ154" i="6"/>
  <c r="AI154" i="6"/>
  <c r="AE154" i="6"/>
  <c r="AD154" i="6"/>
  <c r="AC154" i="6"/>
  <c r="AB154" i="6"/>
  <c r="AA154" i="6"/>
  <c r="Y154" i="6"/>
  <c r="W154" i="6"/>
  <c r="AL153" i="6"/>
  <c r="AK153" i="6"/>
  <c r="AJ153" i="6"/>
  <c r="AI153" i="6"/>
  <c r="AE153" i="6"/>
  <c r="AD153" i="6"/>
  <c r="AC153" i="6"/>
  <c r="AB153" i="6"/>
  <c r="AA153" i="6"/>
  <c r="Y153" i="6"/>
  <c r="W153" i="6"/>
  <c r="AL152" i="6"/>
  <c r="AK152" i="6"/>
  <c r="AJ152" i="6"/>
  <c r="AI152" i="6"/>
  <c r="AE152" i="6"/>
  <c r="AD152" i="6"/>
  <c r="AC152" i="6"/>
  <c r="AB152" i="6"/>
  <c r="AA152" i="6"/>
  <c r="Y152" i="6"/>
  <c r="W152" i="6"/>
  <c r="AL151" i="6"/>
  <c r="AK151" i="6"/>
  <c r="AJ151" i="6"/>
  <c r="AI151" i="6"/>
  <c r="AE151" i="6"/>
  <c r="AD151" i="6"/>
  <c r="AC151" i="6"/>
  <c r="AB151" i="6"/>
  <c r="AA151" i="6"/>
  <c r="Y151" i="6"/>
  <c r="W151" i="6"/>
  <c r="AL150" i="6"/>
  <c r="AK150" i="6"/>
  <c r="AJ150" i="6"/>
  <c r="AI150" i="6"/>
  <c r="AE150" i="6"/>
  <c r="AD150" i="6"/>
  <c r="AC150" i="6"/>
  <c r="AB150" i="6"/>
  <c r="AA150" i="6"/>
  <c r="Y150" i="6"/>
  <c r="W150" i="6"/>
  <c r="AL149" i="6"/>
  <c r="AK149" i="6"/>
  <c r="AJ149" i="6"/>
  <c r="AI149" i="6"/>
  <c r="AE149" i="6"/>
  <c r="AD149" i="6"/>
  <c r="AC149" i="6"/>
  <c r="AB149" i="6"/>
  <c r="AA149" i="6"/>
  <c r="Y149" i="6"/>
  <c r="W149" i="6"/>
  <c r="AL148" i="6"/>
  <c r="AK148" i="6"/>
  <c r="AJ148" i="6"/>
  <c r="AI148" i="6"/>
  <c r="AE148" i="6"/>
  <c r="AD148" i="6"/>
  <c r="AC148" i="6"/>
  <c r="AB148" i="6"/>
  <c r="AA148" i="6"/>
  <c r="Y148" i="6"/>
  <c r="W148" i="6"/>
  <c r="AK147" i="6"/>
  <c r="AI147" i="6"/>
  <c r="AE147" i="6"/>
  <c r="AC147" i="6"/>
  <c r="AA147" i="6"/>
  <c r="Y147" i="6"/>
  <c r="W147" i="6"/>
  <c r="AL146" i="6"/>
  <c r="AK146" i="6"/>
  <c r="AJ146" i="6"/>
  <c r="AI146" i="6"/>
  <c r="AE146" i="6"/>
  <c r="AD146" i="6"/>
  <c r="AC146" i="6"/>
  <c r="AB146" i="6"/>
  <c r="AA146" i="6"/>
  <c r="Y146" i="6"/>
  <c r="W146" i="6"/>
  <c r="AL145" i="6"/>
  <c r="AK145" i="6"/>
  <c r="AJ145" i="6"/>
  <c r="AI145" i="6"/>
  <c r="AE145" i="6"/>
  <c r="AD145" i="6"/>
  <c r="AC145" i="6"/>
  <c r="AB145" i="6"/>
  <c r="AA145" i="6"/>
  <c r="Y145" i="6"/>
  <c r="W145" i="6"/>
  <c r="AL144" i="6"/>
  <c r="AK144" i="6"/>
  <c r="AJ144" i="6"/>
  <c r="AI144" i="6"/>
  <c r="AE144" i="6"/>
  <c r="AD144" i="6"/>
  <c r="AC144" i="6"/>
  <c r="AB144" i="6"/>
  <c r="AA144" i="6"/>
  <c r="Y144" i="6"/>
  <c r="W144" i="6"/>
  <c r="AL143" i="6"/>
  <c r="AK143" i="6"/>
  <c r="AJ143" i="6"/>
  <c r="AI143" i="6"/>
  <c r="AE143" i="6"/>
  <c r="AD143" i="6"/>
  <c r="AC143" i="6"/>
  <c r="AB143" i="6"/>
  <c r="AA143" i="6"/>
  <c r="Y143" i="6"/>
  <c r="W143" i="6"/>
  <c r="AL142" i="6"/>
  <c r="AK142" i="6"/>
  <c r="AJ142" i="6"/>
  <c r="AI142" i="6"/>
  <c r="AE142" i="6"/>
  <c r="AD142" i="6"/>
  <c r="AC142" i="6"/>
  <c r="AB142" i="6"/>
  <c r="AA142" i="6"/>
  <c r="Y142" i="6"/>
  <c r="W142" i="6"/>
  <c r="AL141" i="6"/>
  <c r="AK141" i="6"/>
  <c r="AJ141" i="6"/>
  <c r="AI141" i="6"/>
  <c r="AE141" i="6"/>
  <c r="AD141" i="6"/>
  <c r="AC141" i="6"/>
  <c r="AB141" i="6"/>
  <c r="AA141" i="6"/>
  <c r="Y141" i="6"/>
  <c r="W141" i="6"/>
  <c r="AL140" i="6"/>
  <c r="AK140" i="6"/>
  <c r="AJ140" i="6"/>
  <c r="AI140" i="6"/>
  <c r="AE140" i="6"/>
  <c r="AD140" i="6"/>
  <c r="AC140" i="6"/>
  <c r="AB140" i="6"/>
  <c r="AA140" i="6"/>
  <c r="Y140" i="6"/>
  <c r="W140" i="6"/>
  <c r="AL139" i="6"/>
  <c r="AK139" i="6"/>
  <c r="AJ139" i="6"/>
  <c r="AI139" i="6"/>
  <c r="AE139" i="6"/>
  <c r="AD139" i="6"/>
  <c r="AC139" i="6"/>
  <c r="AB139" i="6"/>
  <c r="AA139" i="6"/>
  <c r="Y139" i="6"/>
  <c r="W139" i="6"/>
  <c r="AL138" i="6"/>
  <c r="AK138" i="6"/>
  <c r="AJ138" i="6"/>
  <c r="AI138" i="6"/>
  <c r="AE138" i="6"/>
  <c r="AD138" i="6"/>
  <c r="AC138" i="6"/>
  <c r="AB138" i="6"/>
  <c r="AA138" i="6"/>
  <c r="Y138" i="6"/>
  <c r="W138" i="6"/>
  <c r="AK137" i="6"/>
  <c r="AI137" i="6"/>
  <c r="AE137" i="6"/>
  <c r="AC137" i="6"/>
  <c r="AA137" i="6"/>
  <c r="Y137" i="6"/>
  <c r="W137" i="6"/>
  <c r="AK136" i="6"/>
  <c r="AI136" i="6"/>
  <c r="AE136" i="6"/>
  <c r="AC136" i="6"/>
  <c r="AA136" i="6"/>
  <c r="Y136" i="6"/>
  <c r="W136" i="6"/>
  <c r="AL135" i="6"/>
  <c r="AK135" i="6"/>
  <c r="AJ135" i="6"/>
  <c r="AI135" i="6"/>
  <c r="AE135" i="6"/>
  <c r="AD135" i="6"/>
  <c r="AC135" i="6"/>
  <c r="AB135" i="6"/>
  <c r="AA135" i="6"/>
  <c r="Y135" i="6"/>
  <c r="W135" i="6"/>
  <c r="AL134" i="6"/>
  <c r="AK134" i="6"/>
  <c r="AJ134" i="6"/>
  <c r="AI134" i="6"/>
  <c r="AE134" i="6"/>
  <c r="AD134" i="6"/>
  <c r="AC134" i="6"/>
  <c r="AB134" i="6"/>
  <c r="AA134" i="6"/>
  <c r="Y134" i="6"/>
  <c r="W134" i="6"/>
  <c r="AL133" i="6"/>
  <c r="AK133" i="6"/>
  <c r="AJ133" i="6"/>
  <c r="AI133" i="6"/>
  <c r="AE133" i="6"/>
  <c r="AD133" i="6"/>
  <c r="AC133" i="6"/>
  <c r="AB133" i="6"/>
  <c r="AA133" i="6"/>
  <c r="Y133" i="6"/>
  <c r="W133" i="6"/>
  <c r="AL132" i="6"/>
  <c r="AK132" i="6"/>
  <c r="AJ132" i="6"/>
  <c r="AI132" i="6"/>
  <c r="AE132" i="6"/>
  <c r="AD132" i="6"/>
  <c r="AC132" i="6"/>
  <c r="AB132" i="6"/>
  <c r="AA132" i="6"/>
  <c r="Y132" i="6"/>
  <c r="W132" i="6"/>
  <c r="AL131" i="6"/>
  <c r="AK131" i="6"/>
  <c r="AJ131" i="6"/>
  <c r="AI131" i="6"/>
  <c r="AE131" i="6"/>
  <c r="AD131" i="6"/>
  <c r="AC131" i="6"/>
  <c r="AB131" i="6"/>
  <c r="AA131" i="6"/>
  <c r="Y131" i="6"/>
  <c r="W131" i="6"/>
  <c r="AL130" i="6"/>
  <c r="AK130" i="6"/>
  <c r="AJ130" i="6"/>
  <c r="AI130" i="6"/>
  <c r="AE130" i="6"/>
  <c r="AD130" i="6"/>
  <c r="AC130" i="6"/>
  <c r="AB130" i="6"/>
  <c r="AA130" i="6"/>
  <c r="Y130" i="6"/>
  <c r="W130" i="6"/>
  <c r="AL129" i="6"/>
  <c r="AK129" i="6"/>
  <c r="AJ129" i="6"/>
  <c r="AI129" i="6"/>
  <c r="AE129" i="6"/>
  <c r="AD129" i="6"/>
  <c r="AC129" i="6"/>
  <c r="AB129" i="6"/>
  <c r="AA129" i="6"/>
  <c r="Y129" i="6"/>
  <c r="W129" i="6"/>
  <c r="AL128" i="6"/>
  <c r="AK128" i="6"/>
  <c r="AJ128" i="6"/>
  <c r="AI128" i="6"/>
  <c r="AE128" i="6"/>
  <c r="AD128" i="6"/>
  <c r="AC128" i="6"/>
  <c r="AB128" i="6"/>
  <c r="AA128" i="6"/>
  <c r="Y128" i="6"/>
  <c r="W128" i="6"/>
  <c r="AL127" i="6"/>
  <c r="AK127" i="6"/>
  <c r="AJ127" i="6"/>
  <c r="AI127" i="6"/>
  <c r="AE127" i="6"/>
  <c r="AD127" i="6"/>
  <c r="AC127" i="6"/>
  <c r="AB127" i="6"/>
  <c r="AA127" i="6"/>
  <c r="Y127" i="6"/>
  <c r="W127" i="6"/>
  <c r="AK126" i="6"/>
  <c r="AI126" i="6"/>
  <c r="AE126" i="6"/>
  <c r="AC126" i="6"/>
  <c r="AA126" i="6"/>
  <c r="Y126" i="6"/>
  <c r="W126" i="6"/>
  <c r="AL125" i="6"/>
  <c r="AK125" i="6"/>
  <c r="AJ125" i="6"/>
  <c r="AI125" i="6"/>
  <c r="AE125" i="6"/>
  <c r="AD125" i="6"/>
  <c r="AC125" i="6"/>
  <c r="AB125" i="6"/>
  <c r="AA125" i="6"/>
  <c r="Y125" i="6"/>
  <c r="W125" i="6"/>
  <c r="AL124" i="6"/>
  <c r="AK124" i="6"/>
  <c r="AJ124" i="6"/>
  <c r="AI124" i="6"/>
  <c r="AE124" i="6"/>
  <c r="AD124" i="6"/>
  <c r="AC124" i="6"/>
  <c r="AB124" i="6"/>
  <c r="AA124" i="6"/>
  <c r="Y124" i="6"/>
  <c r="W124" i="6"/>
  <c r="AL123" i="6"/>
  <c r="AK123" i="6"/>
  <c r="AJ123" i="6"/>
  <c r="AI123" i="6"/>
  <c r="AE123" i="6"/>
  <c r="AD123" i="6"/>
  <c r="AC123" i="6"/>
  <c r="AB123" i="6"/>
  <c r="AA123" i="6"/>
  <c r="Y123" i="6"/>
  <c r="W123" i="6"/>
  <c r="AL122" i="6"/>
  <c r="AK122" i="6"/>
  <c r="AJ122" i="6"/>
  <c r="AI122" i="6"/>
  <c r="AE122" i="6"/>
  <c r="AD122" i="6"/>
  <c r="AC122" i="6"/>
  <c r="AB122" i="6"/>
  <c r="AA122" i="6"/>
  <c r="Y122" i="6"/>
  <c r="W122" i="6"/>
  <c r="AK121" i="6"/>
  <c r="AI121" i="6"/>
  <c r="AE121" i="6"/>
  <c r="AC121" i="6"/>
  <c r="AA121" i="6"/>
  <c r="Y121" i="6"/>
  <c r="W121" i="6"/>
  <c r="AL120" i="6"/>
  <c r="AK120" i="6"/>
  <c r="AJ120" i="6"/>
  <c r="AI120" i="6"/>
  <c r="AE120" i="6"/>
  <c r="AD120" i="6"/>
  <c r="AC120" i="6"/>
  <c r="AB120" i="6"/>
  <c r="AA120" i="6"/>
  <c r="Y120" i="6"/>
  <c r="W120" i="6"/>
  <c r="AL119" i="6"/>
  <c r="AK119" i="6"/>
  <c r="AJ119" i="6"/>
  <c r="AI119" i="6"/>
  <c r="AE119" i="6"/>
  <c r="AD119" i="6"/>
  <c r="AC119" i="6"/>
  <c r="AB119" i="6"/>
  <c r="AA119" i="6"/>
  <c r="Y119" i="6"/>
  <c r="W119" i="6"/>
  <c r="AL118" i="6"/>
  <c r="AK118" i="6"/>
  <c r="AJ118" i="6"/>
  <c r="AI118" i="6"/>
  <c r="AE118" i="6"/>
  <c r="AD118" i="6"/>
  <c r="AC118" i="6"/>
  <c r="AB118" i="6"/>
  <c r="AA118" i="6"/>
  <c r="Y118" i="6"/>
  <c r="W118" i="6"/>
  <c r="AL117" i="6"/>
  <c r="AK117" i="6"/>
  <c r="AJ117" i="6"/>
  <c r="AI117" i="6"/>
  <c r="AE117" i="6"/>
  <c r="AD117" i="6"/>
  <c r="AC117" i="6"/>
  <c r="AB117" i="6"/>
  <c r="AA117" i="6"/>
  <c r="Y117" i="6"/>
  <c r="W117" i="6"/>
  <c r="AK116" i="6"/>
  <c r="AI116" i="6"/>
  <c r="AE116" i="6"/>
  <c r="AC116" i="6"/>
  <c r="AA116" i="6"/>
  <c r="Y116" i="6"/>
  <c r="W116" i="6"/>
  <c r="AL115" i="6"/>
  <c r="AK115" i="6"/>
  <c r="AJ115" i="6"/>
  <c r="AI115" i="6"/>
  <c r="AE115" i="6"/>
  <c r="AD115" i="6"/>
  <c r="AC115" i="6"/>
  <c r="AB115" i="6"/>
  <c r="AA115" i="6"/>
  <c r="Y115" i="6"/>
  <c r="W115" i="6"/>
  <c r="AL114" i="6"/>
  <c r="AK114" i="6"/>
  <c r="AJ114" i="6"/>
  <c r="AI114" i="6"/>
  <c r="AE114" i="6"/>
  <c r="AD114" i="6"/>
  <c r="AC114" i="6"/>
  <c r="AB114" i="6"/>
  <c r="AA114" i="6"/>
  <c r="Y114" i="6"/>
  <c r="W114" i="6"/>
  <c r="AL113" i="6"/>
  <c r="AK113" i="6"/>
  <c r="AJ113" i="6"/>
  <c r="AI113" i="6"/>
  <c r="AE113" i="6"/>
  <c r="AD113" i="6"/>
  <c r="AC113" i="6"/>
  <c r="AB113" i="6"/>
  <c r="AA113" i="6"/>
  <c r="Y113" i="6"/>
  <c r="W113" i="6"/>
  <c r="AL112" i="6"/>
  <c r="AK112" i="6"/>
  <c r="AJ112" i="6"/>
  <c r="AI112" i="6"/>
  <c r="AE112" i="6"/>
  <c r="AD112" i="6"/>
  <c r="AC112" i="6"/>
  <c r="AB112" i="6"/>
  <c r="AA112" i="6"/>
  <c r="Y112" i="6"/>
  <c r="W112" i="6"/>
  <c r="AK111" i="6"/>
  <c r="AI111" i="6"/>
  <c r="AE111" i="6"/>
  <c r="AC111" i="6"/>
  <c r="AA111" i="6"/>
  <c r="Y111" i="6"/>
  <c r="W111" i="6"/>
  <c r="AL110" i="6"/>
  <c r="AK110" i="6"/>
  <c r="AJ110" i="6"/>
  <c r="AI110" i="6"/>
  <c r="AE110" i="6"/>
  <c r="AD110" i="6"/>
  <c r="AC110" i="6"/>
  <c r="AB110" i="6"/>
  <c r="AA110" i="6"/>
  <c r="Y110" i="6"/>
  <c r="W110" i="6"/>
  <c r="AL109" i="6"/>
  <c r="AK109" i="6"/>
  <c r="AJ109" i="6"/>
  <c r="AI109" i="6"/>
  <c r="AE109" i="6"/>
  <c r="AD109" i="6"/>
  <c r="AC109" i="6"/>
  <c r="AB109" i="6"/>
  <c r="AA109" i="6"/>
  <c r="Y109" i="6"/>
  <c r="W109" i="6"/>
  <c r="AL108" i="6"/>
  <c r="AK108" i="6"/>
  <c r="AJ108" i="6"/>
  <c r="AI108" i="6"/>
  <c r="AE108" i="6"/>
  <c r="AD108" i="6"/>
  <c r="AC108" i="6"/>
  <c r="AB108" i="6"/>
  <c r="AA108" i="6"/>
  <c r="Y108" i="6"/>
  <c r="W108" i="6"/>
  <c r="AL107" i="6"/>
  <c r="AK107" i="6"/>
  <c r="AJ107" i="6"/>
  <c r="AI107" i="6"/>
  <c r="AE107" i="6"/>
  <c r="AD107" i="6"/>
  <c r="AC107" i="6"/>
  <c r="AB107" i="6"/>
  <c r="AA107" i="6"/>
  <c r="Y107" i="6"/>
  <c r="W107" i="6"/>
  <c r="AK106" i="6"/>
  <c r="AI106" i="6"/>
  <c r="AE106" i="6"/>
  <c r="AC106" i="6"/>
  <c r="AA106" i="6"/>
  <c r="Y106" i="6"/>
  <c r="W106" i="6"/>
  <c r="AK105" i="6"/>
  <c r="AI105" i="6"/>
  <c r="AC105" i="6"/>
  <c r="AA105" i="6"/>
  <c r="AL104" i="6"/>
  <c r="AK104" i="6"/>
  <c r="AJ104" i="6"/>
  <c r="AI104" i="6"/>
  <c r="AD104" i="6"/>
  <c r="AC104" i="6"/>
  <c r="AB104" i="6"/>
  <c r="AA104" i="6"/>
  <c r="AL103" i="6"/>
  <c r="AK103" i="6"/>
  <c r="AJ103" i="6"/>
  <c r="AI103" i="6"/>
  <c r="AD103" i="6"/>
  <c r="AC103" i="6"/>
  <c r="AB103" i="6"/>
  <c r="AA103" i="6"/>
  <c r="AL102" i="6"/>
  <c r="AK102" i="6"/>
  <c r="AJ102" i="6"/>
  <c r="AI102" i="6"/>
  <c r="AD102" i="6"/>
  <c r="AC102" i="6"/>
  <c r="AB102" i="6"/>
  <c r="AA102" i="6"/>
  <c r="AL101" i="6"/>
  <c r="AK101" i="6"/>
  <c r="AJ101" i="6"/>
  <c r="AI101" i="6"/>
  <c r="AD101" i="6"/>
  <c r="AC101" i="6"/>
  <c r="AB101" i="6"/>
  <c r="AA101" i="6"/>
  <c r="AK100" i="6"/>
  <c r="AI100" i="6"/>
  <c r="AC100" i="6"/>
  <c r="AA100" i="6"/>
  <c r="AL99" i="6"/>
  <c r="AK99" i="6"/>
  <c r="AJ99" i="6"/>
  <c r="AI99" i="6"/>
  <c r="AD99" i="6"/>
  <c r="AC99" i="6"/>
  <c r="AB99" i="6"/>
  <c r="AA99" i="6"/>
  <c r="AL98" i="6"/>
  <c r="AK98" i="6"/>
  <c r="AJ98" i="6"/>
  <c r="AI98" i="6"/>
  <c r="AD98" i="6"/>
  <c r="AC98" i="6"/>
  <c r="AB98" i="6"/>
  <c r="AA98" i="6"/>
  <c r="AL97" i="6"/>
  <c r="AK97" i="6"/>
  <c r="AJ97" i="6"/>
  <c r="AI97" i="6"/>
  <c r="AD97" i="6"/>
  <c r="AC97" i="6"/>
  <c r="AB97" i="6"/>
  <c r="AA97" i="6"/>
  <c r="AL96" i="6"/>
  <c r="AK96" i="6"/>
  <c r="AJ96" i="6"/>
  <c r="AI96" i="6"/>
  <c r="AD96" i="6"/>
  <c r="AC96" i="6"/>
  <c r="AB96" i="6"/>
  <c r="AA96" i="6"/>
  <c r="AK95" i="6"/>
  <c r="AI95" i="6"/>
  <c r="AC95" i="6"/>
  <c r="AA95" i="6"/>
  <c r="AL94" i="6"/>
  <c r="AK94" i="6"/>
  <c r="AJ94" i="6"/>
  <c r="AI94" i="6"/>
  <c r="AD94" i="6"/>
  <c r="AC94" i="6"/>
  <c r="AB94" i="6"/>
  <c r="AA94" i="6"/>
  <c r="AL93" i="6"/>
  <c r="AK93" i="6"/>
  <c r="AJ93" i="6"/>
  <c r="AI93" i="6"/>
  <c r="AD93" i="6"/>
  <c r="AC93" i="6"/>
  <c r="AB93" i="6"/>
  <c r="AA93" i="6"/>
  <c r="AL92" i="6"/>
  <c r="AK92" i="6"/>
  <c r="AJ92" i="6"/>
  <c r="AI92" i="6"/>
  <c r="AD92" i="6"/>
  <c r="AC92" i="6"/>
  <c r="AB92" i="6"/>
  <c r="AA92" i="6"/>
  <c r="AL91" i="6"/>
  <c r="AK91" i="6"/>
  <c r="AJ91" i="6"/>
  <c r="AI91" i="6"/>
  <c r="AD91" i="6"/>
  <c r="AC91" i="6"/>
  <c r="AB91" i="6"/>
  <c r="AA91" i="6"/>
  <c r="AK90" i="6"/>
  <c r="AI90" i="6"/>
  <c r="AC90" i="6"/>
  <c r="AA90" i="6"/>
  <c r="AL89" i="6"/>
  <c r="AK89" i="6"/>
  <c r="AJ89" i="6"/>
  <c r="AI89" i="6"/>
  <c r="AD89" i="6"/>
  <c r="AC89" i="6"/>
  <c r="AB89" i="6"/>
  <c r="AA89" i="6"/>
  <c r="AL88" i="6"/>
  <c r="AK88" i="6"/>
  <c r="AJ88" i="6"/>
  <c r="AI88" i="6"/>
  <c r="AD88" i="6"/>
  <c r="AC88" i="6"/>
  <c r="AB88" i="6"/>
  <c r="AA88" i="6"/>
  <c r="AL87" i="6"/>
  <c r="AK87" i="6"/>
  <c r="AJ87" i="6"/>
  <c r="AI87" i="6"/>
  <c r="AD87" i="6"/>
  <c r="AC87" i="6"/>
  <c r="AB87" i="6"/>
  <c r="AA87" i="6"/>
  <c r="AL86" i="6"/>
  <c r="AK86" i="6"/>
  <c r="AJ86" i="6"/>
  <c r="AI86" i="6"/>
  <c r="AD86" i="6"/>
  <c r="AC86" i="6"/>
  <c r="AB86" i="6"/>
  <c r="AA86" i="6"/>
  <c r="AK85" i="6"/>
  <c r="AI85" i="6"/>
  <c r="AC85" i="6"/>
  <c r="AA85" i="6"/>
  <c r="AK84" i="6"/>
  <c r="AI84" i="6"/>
  <c r="AE84" i="6"/>
  <c r="AC84" i="6"/>
  <c r="AA84" i="6"/>
  <c r="Y84" i="6"/>
  <c r="W84" i="6"/>
  <c r="AL83" i="6"/>
  <c r="AK83" i="6"/>
  <c r="AJ83" i="6"/>
  <c r="AI83" i="6"/>
  <c r="AE83" i="6"/>
  <c r="AD83" i="6"/>
  <c r="AC83" i="6"/>
  <c r="AB83" i="6"/>
  <c r="AA83" i="6"/>
  <c r="Y83" i="6"/>
  <c r="W83" i="6"/>
  <c r="AL82" i="6"/>
  <c r="AK82" i="6"/>
  <c r="AJ82" i="6"/>
  <c r="AI82" i="6"/>
  <c r="AE82" i="6"/>
  <c r="AD82" i="6"/>
  <c r="AC82" i="6"/>
  <c r="AB82" i="6"/>
  <c r="AA82" i="6"/>
  <c r="Y82" i="6"/>
  <c r="W82" i="6"/>
  <c r="AL81" i="6"/>
  <c r="AK81" i="6"/>
  <c r="AJ81" i="6"/>
  <c r="AI81" i="6"/>
  <c r="AE81" i="6"/>
  <c r="AD81" i="6"/>
  <c r="AC81" i="6"/>
  <c r="AB81" i="6"/>
  <c r="AA81" i="6"/>
  <c r="Y81" i="6"/>
  <c r="W81" i="6"/>
  <c r="AL80" i="6"/>
  <c r="AK80" i="6"/>
  <c r="AJ80" i="6"/>
  <c r="AI80" i="6"/>
  <c r="AE80" i="6"/>
  <c r="AD80" i="6"/>
  <c r="AC80" i="6"/>
  <c r="AB80" i="6"/>
  <c r="AA80" i="6"/>
  <c r="Y80" i="6"/>
  <c r="W80" i="6"/>
  <c r="AL79" i="6"/>
  <c r="AK79" i="6"/>
  <c r="AJ79" i="6"/>
  <c r="AI79" i="6"/>
  <c r="AE79" i="6"/>
  <c r="AD79" i="6"/>
  <c r="AC79" i="6"/>
  <c r="AB79" i="6"/>
  <c r="AA79" i="6"/>
  <c r="Y79" i="6"/>
  <c r="W79" i="6"/>
  <c r="AL78" i="6"/>
  <c r="AK78" i="6"/>
  <c r="AJ78" i="6"/>
  <c r="AI78" i="6"/>
  <c r="AE78" i="6"/>
  <c r="AD78" i="6"/>
  <c r="AC78" i="6"/>
  <c r="AB78" i="6"/>
  <c r="AA78" i="6"/>
  <c r="Y78" i="6"/>
  <c r="W78" i="6"/>
  <c r="AL77" i="6"/>
  <c r="AK77" i="6"/>
  <c r="AJ77" i="6"/>
  <c r="AI77" i="6"/>
  <c r="AE77" i="6"/>
  <c r="AD77" i="6"/>
  <c r="AC77" i="6"/>
  <c r="AB77" i="6"/>
  <c r="AA77" i="6"/>
  <c r="Y77" i="6"/>
  <c r="W77" i="6"/>
  <c r="AL76" i="6"/>
  <c r="AK76" i="6"/>
  <c r="AJ76" i="6"/>
  <c r="AI76" i="6"/>
  <c r="AE76" i="6"/>
  <c r="AD76" i="6"/>
  <c r="AC76" i="6"/>
  <c r="AB76" i="6"/>
  <c r="AA76" i="6"/>
  <c r="Y76" i="6"/>
  <c r="W76" i="6"/>
  <c r="AL75" i="6"/>
  <c r="AK75" i="6"/>
  <c r="AJ75" i="6"/>
  <c r="AI75" i="6"/>
  <c r="AE75" i="6"/>
  <c r="AD75" i="6"/>
  <c r="AC75" i="6"/>
  <c r="AB75" i="6"/>
  <c r="AA75" i="6"/>
  <c r="Y75" i="6"/>
  <c r="W75" i="6"/>
  <c r="AK74" i="6"/>
  <c r="AI74" i="6"/>
  <c r="AE74" i="6"/>
  <c r="AC74" i="6"/>
  <c r="AA74" i="6"/>
  <c r="Y74" i="6"/>
  <c r="W74" i="6"/>
  <c r="AL73" i="6"/>
  <c r="AK73" i="6"/>
  <c r="AJ73" i="6"/>
  <c r="AI73" i="6"/>
  <c r="AE73" i="6"/>
  <c r="AD73" i="6"/>
  <c r="AC73" i="6"/>
  <c r="AB73" i="6"/>
  <c r="AA73" i="6"/>
  <c r="Y73" i="6"/>
  <c r="W73" i="6"/>
  <c r="AL72" i="6"/>
  <c r="AK72" i="6"/>
  <c r="AJ72" i="6"/>
  <c r="AI72" i="6"/>
  <c r="AE72" i="6"/>
  <c r="AD72" i="6"/>
  <c r="AC72" i="6"/>
  <c r="AB72" i="6"/>
  <c r="AA72" i="6"/>
  <c r="Y72" i="6"/>
  <c r="W72" i="6"/>
  <c r="AL71" i="6"/>
  <c r="AK71" i="6"/>
  <c r="AJ71" i="6"/>
  <c r="AI71" i="6"/>
  <c r="AE71" i="6"/>
  <c r="AD71" i="6"/>
  <c r="AC71" i="6"/>
  <c r="AB71" i="6"/>
  <c r="AA71" i="6"/>
  <c r="Y71" i="6"/>
  <c r="W71" i="6"/>
  <c r="AL70" i="6"/>
  <c r="AK70" i="6"/>
  <c r="AJ70" i="6"/>
  <c r="AI70" i="6"/>
  <c r="AE70" i="6"/>
  <c r="AD70" i="6"/>
  <c r="AC70" i="6"/>
  <c r="AB70" i="6"/>
  <c r="AA70" i="6"/>
  <c r="Y70" i="6"/>
  <c r="W70" i="6"/>
  <c r="AK69" i="6"/>
  <c r="AI69" i="6"/>
  <c r="AE69" i="6"/>
  <c r="AC69" i="6"/>
  <c r="AA69" i="6"/>
  <c r="Y69" i="6"/>
  <c r="W69" i="6"/>
  <c r="AL68" i="6"/>
  <c r="AK68" i="6"/>
  <c r="AJ68" i="6"/>
  <c r="AI68" i="6"/>
  <c r="AE68" i="6"/>
  <c r="AD68" i="6"/>
  <c r="AC68" i="6"/>
  <c r="AB68" i="6"/>
  <c r="AA68" i="6"/>
  <c r="Y68" i="6"/>
  <c r="W68" i="6"/>
  <c r="AL67" i="6"/>
  <c r="AK67" i="6"/>
  <c r="AJ67" i="6"/>
  <c r="AI67" i="6"/>
  <c r="AE67" i="6"/>
  <c r="AD67" i="6"/>
  <c r="AC67" i="6"/>
  <c r="AB67" i="6"/>
  <c r="AA67" i="6"/>
  <c r="Y67" i="6"/>
  <c r="W67" i="6"/>
  <c r="AL66" i="6"/>
  <c r="AK66" i="6"/>
  <c r="AJ66" i="6"/>
  <c r="AI66" i="6"/>
  <c r="AE66" i="6"/>
  <c r="AD66" i="6"/>
  <c r="AC66" i="6"/>
  <c r="AB66" i="6"/>
  <c r="AA66" i="6"/>
  <c r="Y66" i="6"/>
  <c r="W66" i="6"/>
  <c r="AL65" i="6"/>
  <c r="AK65" i="6"/>
  <c r="AJ65" i="6"/>
  <c r="AI65" i="6"/>
  <c r="AE65" i="6"/>
  <c r="AD65" i="6"/>
  <c r="AC65" i="6"/>
  <c r="AB65" i="6"/>
  <c r="AA65" i="6"/>
  <c r="Y65" i="6"/>
  <c r="W65" i="6"/>
  <c r="AK64" i="6"/>
  <c r="AI64" i="6"/>
  <c r="AE64" i="6"/>
  <c r="AC64" i="6"/>
  <c r="AA64" i="6"/>
  <c r="Y64" i="6"/>
  <c r="W64" i="6"/>
  <c r="AL63" i="6"/>
  <c r="AK63" i="6"/>
  <c r="AJ63" i="6"/>
  <c r="AI63" i="6"/>
  <c r="AE63" i="6"/>
  <c r="AD63" i="6"/>
  <c r="AC63" i="6"/>
  <c r="AB63" i="6"/>
  <c r="AA63" i="6"/>
  <c r="Y63" i="6"/>
  <c r="W63" i="6"/>
  <c r="AL62" i="6"/>
  <c r="AK62" i="6"/>
  <c r="AJ62" i="6"/>
  <c r="AI62" i="6"/>
  <c r="AE62" i="6"/>
  <c r="AD62" i="6"/>
  <c r="AC62" i="6"/>
  <c r="AB62" i="6"/>
  <c r="AA62" i="6"/>
  <c r="Y62" i="6"/>
  <c r="W62" i="6"/>
  <c r="AL61" i="6"/>
  <c r="AK61" i="6"/>
  <c r="AJ61" i="6"/>
  <c r="AI61" i="6"/>
  <c r="AE61" i="6"/>
  <c r="AD61" i="6"/>
  <c r="AC61" i="6"/>
  <c r="AB61" i="6"/>
  <c r="AA61" i="6"/>
  <c r="Y61" i="6"/>
  <c r="W61" i="6"/>
  <c r="AL60" i="6"/>
  <c r="AK60" i="6"/>
  <c r="AJ60" i="6"/>
  <c r="AI60" i="6"/>
  <c r="AE60" i="6"/>
  <c r="AD60" i="6"/>
  <c r="AC60" i="6"/>
  <c r="AB60" i="6"/>
  <c r="AA60" i="6"/>
  <c r="Y60" i="6"/>
  <c r="W60" i="6"/>
  <c r="AK59" i="6"/>
  <c r="AI59" i="6"/>
  <c r="AE59" i="6"/>
  <c r="AC59" i="6"/>
  <c r="AA59" i="6"/>
  <c r="Y59" i="6"/>
  <c r="W59" i="6"/>
  <c r="AL58" i="6"/>
  <c r="AK58" i="6"/>
  <c r="AJ58" i="6"/>
  <c r="AI58" i="6"/>
  <c r="AE58" i="6"/>
  <c r="AD58" i="6"/>
  <c r="AC58" i="6"/>
  <c r="AB58" i="6"/>
  <c r="AA58" i="6"/>
  <c r="Y58" i="6"/>
  <c r="W58" i="6"/>
  <c r="AL57" i="6"/>
  <c r="AK57" i="6"/>
  <c r="AJ57" i="6"/>
  <c r="AI57" i="6"/>
  <c r="AE57" i="6"/>
  <c r="AD57" i="6"/>
  <c r="AC57" i="6"/>
  <c r="AB57" i="6"/>
  <c r="AA57" i="6"/>
  <c r="Y57" i="6"/>
  <c r="W57" i="6"/>
  <c r="AL56" i="6"/>
  <c r="AK56" i="6"/>
  <c r="AJ56" i="6"/>
  <c r="AI56" i="6"/>
  <c r="AE56" i="6"/>
  <c r="AD56" i="6"/>
  <c r="AC56" i="6"/>
  <c r="AB56" i="6"/>
  <c r="AA56" i="6"/>
  <c r="Y56" i="6"/>
  <c r="W56" i="6"/>
  <c r="AL55" i="6"/>
  <c r="AK55" i="6"/>
  <c r="AJ55" i="6"/>
  <c r="AI55" i="6"/>
  <c r="AE55" i="6"/>
  <c r="AD55" i="6"/>
  <c r="AC55" i="6"/>
  <c r="AB55" i="6"/>
  <c r="AA55" i="6"/>
  <c r="Y55" i="6"/>
  <c r="W55" i="6"/>
  <c r="AK54" i="6"/>
  <c r="AI54" i="6"/>
  <c r="AE54" i="6"/>
  <c r="AC54" i="6"/>
  <c r="AA54" i="6"/>
  <c r="Y54" i="6"/>
  <c r="W54" i="6"/>
  <c r="AL53" i="6"/>
  <c r="AK53" i="6"/>
  <c r="AJ53" i="6"/>
  <c r="AI53" i="6"/>
  <c r="AE53" i="6"/>
  <c r="AD53" i="6"/>
  <c r="AC53" i="6"/>
  <c r="AB53" i="6"/>
  <c r="AA53" i="6"/>
  <c r="Y53" i="6"/>
  <c r="W53" i="6"/>
  <c r="AL52" i="6"/>
  <c r="AK52" i="6"/>
  <c r="AJ52" i="6"/>
  <c r="AI52" i="6"/>
  <c r="AE52" i="6"/>
  <c r="AD52" i="6"/>
  <c r="AC52" i="6"/>
  <c r="AB52" i="6"/>
  <c r="AA52" i="6"/>
  <c r="Y52" i="6"/>
  <c r="W52" i="6"/>
  <c r="AL51" i="6"/>
  <c r="AK51" i="6"/>
  <c r="AJ51" i="6"/>
  <c r="AI51" i="6"/>
  <c r="AE51" i="6"/>
  <c r="AD51" i="6"/>
  <c r="AC51" i="6"/>
  <c r="AB51" i="6"/>
  <c r="AA51" i="6"/>
  <c r="Y51" i="6"/>
  <c r="W51" i="6"/>
  <c r="AL50" i="6"/>
  <c r="AK50" i="6"/>
  <c r="AJ50" i="6"/>
  <c r="AI50" i="6"/>
  <c r="AE50" i="6"/>
  <c r="AD50" i="6"/>
  <c r="AC50" i="6"/>
  <c r="AB50" i="6"/>
  <c r="AA50" i="6"/>
  <c r="Y50" i="6"/>
  <c r="W50" i="6"/>
  <c r="AK49" i="6"/>
  <c r="AI49" i="6"/>
  <c r="AE49" i="6"/>
  <c r="AC49" i="6"/>
  <c r="AA49" i="6"/>
  <c r="Y49" i="6"/>
  <c r="W49" i="6"/>
  <c r="AL48" i="6"/>
  <c r="AK48" i="6"/>
  <c r="AJ48" i="6"/>
  <c r="AI48" i="6"/>
  <c r="AE48" i="6"/>
  <c r="AD48" i="6"/>
  <c r="AC48" i="6"/>
  <c r="AB48" i="6"/>
  <c r="AA48" i="6"/>
  <c r="Y48" i="6"/>
  <c r="W48" i="6"/>
  <c r="AL47" i="6"/>
  <c r="AK47" i="6"/>
  <c r="AJ47" i="6"/>
  <c r="AI47" i="6"/>
  <c r="AE47" i="6"/>
  <c r="AD47" i="6"/>
  <c r="AC47" i="6"/>
  <c r="AB47" i="6"/>
  <c r="AA47" i="6"/>
  <c r="Y47" i="6"/>
  <c r="W47" i="6"/>
  <c r="AL46" i="6"/>
  <c r="AK46" i="6"/>
  <c r="AJ46" i="6"/>
  <c r="AI46" i="6"/>
  <c r="AE46" i="6"/>
  <c r="AD46" i="6"/>
  <c r="AC46" i="6"/>
  <c r="AB46" i="6"/>
  <c r="AA46" i="6"/>
  <c r="Y46" i="6"/>
  <c r="W46" i="6"/>
  <c r="AL45" i="6"/>
  <c r="AK45" i="6"/>
  <c r="AJ45" i="6"/>
  <c r="AI45" i="6"/>
  <c r="AE45" i="6"/>
  <c r="AD45" i="6"/>
  <c r="AC45" i="6"/>
  <c r="AB45" i="6"/>
  <c r="AA45" i="6"/>
  <c r="Y45" i="6"/>
  <c r="W45" i="6"/>
  <c r="AK44" i="6"/>
  <c r="AI44" i="6"/>
  <c r="AE44" i="6"/>
  <c r="AC44" i="6"/>
  <c r="AA44" i="6"/>
  <c r="Y44" i="6"/>
  <c r="W44" i="6"/>
  <c r="C15" i="6"/>
  <c r="M14" i="6" s="1"/>
  <c r="U4" i="6" a="1"/>
  <c r="AD40" i="6" s="1"/>
  <c r="C16" i="6" l="1"/>
  <c r="N14" i="6" s="1"/>
  <c r="D28" i="3"/>
  <c r="D24" i="3"/>
  <c r="D22" i="3"/>
  <c r="D26" i="3"/>
  <c r="C22" i="3"/>
  <c r="C26" i="3"/>
  <c r="D20" i="3"/>
  <c r="C28" i="3"/>
  <c r="C24" i="3"/>
  <c r="C20" i="3"/>
  <c r="C10" i="6"/>
  <c r="H14" i="6" s="1"/>
  <c r="AC8" i="6"/>
  <c r="U22" i="6"/>
  <c r="C14" i="6"/>
  <c r="L14" i="6" s="1"/>
  <c r="W15" i="6"/>
  <c r="Z30" i="6"/>
  <c r="U12" i="6"/>
  <c r="W26" i="6"/>
  <c r="AA5" i="6"/>
  <c r="Y18" i="6"/>
  <c r="AD34" i="6"/>
  <c r="U4" i="6"/>
  <c r="W7" i="6"/>
  <c r="Y10" i="6"/>
  <c r="AA13" i="6"/>
  <c r="AC16" i="6"/>
  <c r="U20" i="6"/>
  <c r="V24" i="6"/>
  <c r="Y28" i="6"/>
  <c r="AA32" i="6"/>
  <c r="V38" i="6"/>
  <c r="U6" i="6"/>
  <c r="W9" i="6"/>
  <c r="Y12" i="6"/>
  <c r="AA15" i="6"/>
  <c r="AC18" i="6"/>
  <c r="Z22" i="6"/>
  <c r="AC26" i="6"/>
  <c r="U31" i="6"/>
  <c r="AB35" i="6"/>
  <c r="Y4" i="6"/>
  <c r="AA7" i="6"/>
  <c r="AC10" i="6"/>
  <c r="U14" i="6"/>
  <c r="W17" i="6"/>
  <c r="Y20" i="6"/>
  <c r="AA24" i="6"/>
  <c r="AD28" i="6"/>
  <c r="W33" i="6"/>
  <c r="AD38" i="6"/>
  <c r="C11" i="6"/>
  <c r="I14" i="6" s="1"/>
  <c r="C12" i="6"/>
  <c r="J14" i="6" s="1"/>
  <c r="AC4" i="6"/>
  <c r="Y6" i="6"/>
  <c r="U8" i="6"/>
  <c r="AA9" i="6"/>
  <c r="W11" i="6"/>
  <c r="AC12" i="6"/>
  <c r="Y14" i="6"/>
  <c r="U16" i="6"/>
  <c r="AA17" i="6"/>
  <c r="W19" i="6"/>
  <c r="AD20" i="6"/>
  <c r="U23" i="6"/>
  <c r="W25" i="6"/>
  <c r="X27" i="6"/>
  <c r="Y29" i="6"/>
  <c r="AA31" i="6"/>
  <c r="AB33" i="6"/>
  <c r="Z36" i="6"/>
  <c r="AB39" i="6"/>
  <c r="C13" i="6"/>
  <c r="K14" i="6" s="1"/>
  <c r="C17" i="6"/>
  <c r="O14" i="6" s="1"/>
  <c r="W5" i="6"/>
  <c r="AC6" i="6"/>
  <c r="Y8" i="6"/>
  <c r="U10" i="6"/>
  <c r="AA11" i="6"/>
  <c r="W13" i="6"/>
  <c r="AC14" i="6"/>
  <c r="Y16" i="6"/>
  <c r="U18" i="6"/>
  <c r="AA19" i="6"/>
  <c r="Y21" i="6"/>
  <c r="AA23" i="6"/>
  <c r="AB25" i="6"/>
  <c r="AC27" i="6"/>
  <c r="U30" i="6"/>
  <c r="V32" i="6"/>
  <c r="W34" i="6"/>
  <c r="X37" i="6"/>
  <c r="Z40" i="6"/>
  <c r="D27" i="3"/>
  <c r="D25" i="3"/>
  <c r="D23" i="3"/>
  <c r="D21" i="3"/>
  <c r="D19" i="3"/>
  <c r="C27" i="3"/>
  <c r="C25" i="3"/>
  <c r="C23" i="3"/>
  <c r="C21" i="3"/>
  <c r="V4" i="6"/>
  <c r="Z4" i="6"/>
  <c r="AD4" i="6"/>
  <c r="X5" i="6"/>
  <c r="AB5" i="6"/>
  <c r="V6" i="6"/>
  <c r="Z6" i="6"/>
  <c r="AD6" i="6"/>
  <c r="X7" i="6"/>
  <c r="AB7" i="6"/>
  <c r="V8" i="6"/>
  <c r="Z8" i="6"/>
  <c r="AD8" i="6"/>
  <c r="X9" i="6"/>
  <c r="AB9" i="6"/>
  <c r="V10" i="6"/>
  <c r="Z10" i="6"/>
  <c r="AD10" i="6"/>
  <c r="X11" i="6"/>
  <c r="AB11" i="6"/>
  <c r="V12" i="6"/>
  <c r="Z12" i="6"/>
  <c r="AD12" i="6"/>
  <c r="X13" i="6"/>
  <c r="AB13" i="6"/>
  <c r="V14" i="6"/>
  <c r="Z14" i="6"/>
  <c r="AD14" i="6"/>
  <c r="X15" i="6"/>
  <c r="AB15" i="6"/>
  <c r="V16" i="6"/>
  <c r="Z16" i="6"/>
  <c r="AD16" i="6"/>
  <c r="X17" i="6"/>
  <c r="AB17" i="6"/>
  <c r="V18" i="6"/>
  <c r="Z18" i="6"/>
  <c r="AD18" i="6"/>
  <c r="X19" i="6"/>
  <c r="AB19" i="6"/>
  <c r="V20" i="6"/>
  <c r="Z20" i="6"/>
  <c r="U21" i="6"/>
  <c r="AA21" i="6"/>
  <c r="V22" i="6"/>
  <c r="AA22" i="6"/>
  <c r="W23" i="6"/>
  <c r="AB23" i="6"/>
  <c r="W24" i="6"/>
  <c r="AC24" i="6"/>
  <c r="X25" i="6"/>
  <c r="AC25" i="6"/>
  <c r="Y26" i="6"/>
  <c r="AD26" i="6"/>
  <c r="Y27" i="6"/>
  <c r="U28" i="6"/>
  <c r="Z28" i="6"/>
  <c r="U29" i="6"/>
  <c r="AA29" i="6"/>
  <c r="V30" i="6"/>
  <c r="AA30" i="6"/>
  <c r="W31" i="6"/>
  <c r="AB31" i="6"/>
  <c r="W32" i="6"/>
  <c r="AC32" i="6"/>
  <c r="X33" i="6"/>
  <c r="AC33" i="6"/>
  <c r="Y34" i="6"/>
  <c r="U35" i="6"/>
  <c r="AC35" i="6"/>
  <c r="AA36" i="6"/>
  <c r="Y37" i="6"/>
  <c r="W38" i="6"/>
  <c r="U39" i="6"/>
  <c r="AC39" i="6"/>
  <c r="AA40" i="6"/>
  <c r="W4" i="6"/>
  <c r="AA4" i="6"/>
  <c r="U5" i="6"/>
  <c r="Y5" i="6"/>
  <c r="AC5" i="6"/>
  <c r="W6" i="6"/>
  <c r="AA6" i="6"/>
  <c r="U7" i="6"/>
  <c r="Y7" i="6"/>
  <c r="AC7" i="6"/>
  <c r="W8" i="6"/>
  <c r="AA8" i="6"/>
  <c r="U9" i="6"/>
  <c r="Y9" i="6"/>
  <c r="AC9" i="6"/>
  <c r="W10" i="6"/>
  <c r="AA10" i="6"/>
  <c r="U11" i="6"/>
  <c r="Y11" i="6"/>
  <c r="AC11" i="6"/>
  <c r="W12" i="6"/>
  <c r="AA12" i="6"/>
  <c r="U13" i="6"/>
  <c r="Y13" i="6"/>
  <c r="AC13" i="6"/>
  <c r="W14" i="6"/>
  <c r="AA14" i="6"/>
  <c r="U15" i="6"/>
  <c r="Y15" i="6"/>
  <c r="AC15" i="6"/>
  <c r="W16" i="6"/>
  <c r="AA16" i="6"/>
  <c r="U17" i="6"/>
  <c r="Y17" i="6"/>
  <c r="AC17" i="6"/>
  <c r="W18" i="6"/>
  <c r="AA18" i="6"/>
  <c r="U19" i="6"/>
  <c r="Y19" i="6"/>
  <c r="AC19" i="6"/>
  <c r="W20" i="6"/>
  <c r="AA20" i="6"/>
  <c r="W21" i="6"/>
  <c r="AB21" i="6"/>
  <c r="W22" i="6"/>
  <c r="AC22" i="6"/>
  <c r="X23" i="6"/>
  <c r="AC23" i="6"/>
  <c r="Y24" i="6"/>
  <c r="AD24" i="6"/>
  <c r="Y25" i="6"/>
  <c r="U26" i="6"/>
  <c r="Z26" i="6"/>
  <c r="U27" i="6"/>
  <c r="AA27" i="6"/>
  <c r="V28" i="6"/>
  <c r="AA28" i="6"/>
  <c r="W29" i="6"/>
  <c r="AB29" i="6"/>
  <c r="W30" i="6"/>
  <c r="AC30" i="6"/>
  <c r="X31" i="6"/>
  <c r="AC31" i="6"/>
  <c r="Y32" i="6"/>
  <c r="AD32" i="6"/>
  <c r="Y33" i="6"/>
  <c r="U34" i="6"/>
  <c r="Z34" i="6"/>
  <c r="X35" i="6"/>
  <c r="V36" i="6"/>
  <c r="AD36" i="6"/>
  <c r="AB37" i="6"/>
  <c r="Z38" i="6"/>
  <c r="X39" i="6"/>
  <c r="V40" i="6"/>
  <c r="AC40" i="6"/>
  <c r="Y40" i="6"/>
  <c r="U40" i="6"/>
  <c r="AA39" i="6"/>
  <c r="W39" i="6"/>
  <c r="AC38" i="6"/>
  <c r="Y38" i="6"/>
  <c r="U38" i="6"/>
  <c r="AA37" i="6"/>
  <c r="W37" i="6"/>
  <c r="AC36" i="6"/>
  <c r="Y36" i="6"/>
  <c r="U36" i="6"/>
  <c r="AA35" i="6"/>
  <c r="W35" i="6"/>
  <c r="AC34" i="6"/>
  <c r="AB40" i="6"/>
  <c r="X40" i="6"/>
  <c r="AD39" i="6"/>
  <c r="Z39" i="6"/>
  <c r="V39" i="6"/>
  <c r="AB38" i="6"/>
  <c r="X38" i="6"/>
  <c r="AD37" i="6"/>
  <c r="Z37" i="6"/>
  <c r="V37" i="6"/>
  <c r="AB36" i="6"/>
  <c r="X36" i="6"/>
  <c r="AD35" i="6"/>
  <c r="Z35" i="6"/>
  <c r="V35" i="6"/>
  <c r="AB34" i="6"/>
  <c r="X34" i="6"/>
  <c r="AD33" i="6"/>
  <c r="Z33" i="6"/>
  <c r="V33" i="6"/>
  <c r="AB32" i="6"/>
  <c r="X32" i="6"/>
  <c r="AD31" i="6"/>
  <c r="Z31" i="6"/>
  <c r="V31" i="6"/>
  <c r="AB30" i="6"/>
  <c r="X30" i="6"/>
  <c r="AD29" i="6"/>
  <c r="Z29" i="6"/>
  <c r="V29" i="6"/>
  <c r="AB28" i="6"/>
  <c r="X28" i="6"/>
  <c r="AD27" i="6"/>
  <c r="Z27" i="6"/>
  <c r="V27" i="6"/>
  <c r="AB26" i="6"/>
  <c r="X26" i="6"/>
  <c r="AD25" i="6"/>
  <c r="Z25" i="6"/>
  <c r="V25" i="6"/>
  <c r="AB24" i="6"/>
  <c r="X24" i="6"/>
  <c r="AD23" i="6"/>
  <c r="Z23" i="6"/>
  <c r="V23" i="6"/>
  <c r="AB22" i="6"/>
  <c r="X22" i="6"/>
  <c r="AD21" i="6"/>
  <c r="Z21" i="6"/>
  <c r="V21" i="6"/>
  <c r="AB20" i="6"/>
  <c r="X4" i="6"/>
  <c r="AB4" i="6"/>
  <c r="V5" i="6"/>
  <c r="Z5" i="6"/>
  <c r="AD5" i="6"/>
  <c r="X6" i="6"/>
  <c r="AB6" i="6"/>
  <c r="V7" i="6"/>
  <c r="Z7" i="6"/>
  <c r="AD7" i="6"/>
  <c r="X8" i="6"/>
  <c r="AB8" i="6"/>
  <c r="V9" i="6"/>
  <c r="Z9" i="6"/>
  <c r="AD9" i="6"/>
  <c r="X10" i="6"/>
  <c r="AB10" i="6"/>
  <c r="V11" i="6"/>
  <c r="Z11" i="6"/>
  <c r="AD11" i="6"/>
  <c r="X12" i="6"/>
  <c r="AB12" i="6"/>
  <c r="V13" i="6"/>
  <c r="Z13" i="6"/>
  <c r="AD13" i="6"/>
  <c r="X14" i="6"/>
  <c r="AB14" i="6"/>
  <c r="V15" i="6"/>
  <c r="Z15" i="6"/>
  <c r="AD15" i="6"/>
  <c r="X16" i="6"/>
  <c r="AB16" i="6"/>
  <c r="V17" i="6"/>
  <c r="Z17" i="6"/>
  <c r="AD17" i="6"/>
  <c r="X18" i="6"/>
  <c r="AB18" i="6"/>
  <c r="V19" i="6"/>
  <c r="Z19" i="6"/>
  <c r="AD19" i="6"/>
  <c r="X20" i="6"/>
  <c r="AC20" i="6"/>
  <c r="X21" i="6"/>
  <c r="AC21" i="6"/>
  <c r="Y22" i="6"/>
  <c r="AD22" i="6"/>
  <c r="Y23" i="6"/>
  <c r="U24" i="6"/>
  <c r="Z24" i="6"/>
  <c r="U25" i="6"/>
  <c r="AA25" i="6"/>
  <c r="V26" i="6"/>
  <c r="AA26" i="6"/>
  <c r="W27" i="6"/>
  <c r="AB27" i="6"/>
  <c r="W28" i="6"/>
  <c r="AC28" i="6"/>
  <c r="X29" i="6"/>
  <c r="AC29" i="6"/>
  <c r="Y30" i="6"/>
  <c r="AD30" i="6"/>
  <c r="Y31" i="6"/>
  <c r="U32" i="6"/>
  <c r="Z32" i="6"/>
  <c r="U33" i="6"/>
  <c r="AA33" i="6"/>
  <c r="V34" i="6"/>
  <c r="AA34" i="6"/>
  <c r="Y35" i="6"/>
  <c r="W36" i="6"/>
  <c r="U37" i="6"/>
  <c r="AC37" i="6"/>
  <c r="AA38" i="6"/>
  <c r="Y39" i="6"/>
  <c r="W40" i="6"/>
  <c r="G4" i="7" l="1" a="1"/>
  <c r="G4" i="7" s="1"/>
  <c r="AI183" i="3"/>
  <c r="AI182" i="3"/>
  <c r="AI181" i="3"/>
  <c r="AI180" i="3"/>
  <c r="AI179" i="3"/>
  <c r="AI178" i="3"/>
  <c r="AI177" i="3"/>
  <c r="AI176" i="3"/>
  <c r="AI175" i="3"/>
  <c r="AI173" i="3"/>
  <c r="AI172" i="3"/>
  <c r="AI171" i="3"/>
  <c r="AI170" i="3"/>
  <c r="AI168" i="3"/>
  <c r="AI167" i="3"/>
  <c r="AI166" i="3"/>
  <c r="AI165" i="3"/>
  <c r="AI163" i="3"/>
  <c r="AI162" i="3"/>
  <c r="AI161" i="3"/>
  <c r="AI160" i="3"/>
  <c r="AI158" i="3"/>
  <c r="AI157" i="3"/>
  <c r="AI156" i="3"/>
  <c r="AI155" i="3"/>
  <c r="AG183" i="3"/>
  <c r="AG182" i="3"/>
  <c r="AG181" i="3"/>
  <c r="AG180" i="3"/>
  <c r="AG179" i="3"/>
  <c r="AG178" i="3"/>
  <c r="AG177" i="3"/>
  <c r="AG176" i="3"/>
  <c r="AG175" i="3"/>
  <c r="AG173" i="3"/>
  <c r="AG172" i="3"/>
  <c r="AG171" i="3"/>
  <c r="AG170" i="3"/>
  <c r="AG168" i="3"/>
  <c r="AG167" i="3"/>
  <c r="AG166" i="3"/>
  <c r="AG165" i="3"/>
  <c r="AG163" i="3"/>
  <c r="AG162" i="3"/>
  <c r="AG161" i="3"/>
  <c r="AG160" i="3"/>
  <c r="AG158" i="3"/>
  <c r="AG157" i="3"/>
  <c r="AG156" i="3"/>
  <c r="AG155" i="3"/>
  <c r="AI276" i="3"/>
  <c r="AI275" i="3"/>
  <c r="AI274" i="3"/>
  <c r="AI273" i="3"/>
  <c r="AI272" i="3"/>
  <c r="AI271" i="3"/>
  <c r="AI270" i="3"/>
  <c r="AI269" i="3"/>
  <c r="AI268" i="3"/>
  <c r="AI266" i="3"/>
  <c r="AI265" i="3"/>
  <c r="AI264" i="3"/>
  <c r="AI263" i="3"/>
  <c r="AI262" i="3"/>
  <c r="AI261" i="3"/>
  <c r="AI260" i="3"/>
  <c r="AI259" i="3"/>
  <c r="AI258" i="3"/>
  <c r="AI256" i="3"/>
  <c r="AI255" i="3"/>
  <c r="AI254" i="3"/>
  <c r="AI253" i="3"/>
  <c r="AI252" i="3"/>
  <c r="AI251" i="3"/>
  <c r="AI250" i="3"/>
  <c r="AI249" i="3"/>
  <c r="AI248" i="3"/>
  <c r="AG276" i="3"/>
  <c r="AG275" i="3"/>
  <c r="AG274" i="3"/>
  <c r="AG273" i="3"/>
  <c r="AG272" i="3"/>
  <c r="AG271" i="3"/>
  <c r="AG270" i="3"/>
  <c r="AG269" i="3"/>
  <c r="AG268" i="3"/>
  <c r="AG266" i="3"/>
  <c r="AG265" i="3"/>
  <c r="AG264" i="3"/>
  <c r="AG263" i="3"/>
  <c r="AG262" i="3"/>
  <c r="AG261" i="3"/>
  <c r="AG260" i="3"/>
  <c r="AG259" i="3"/>
  <c r="AG258" i="3"/>
  <c r="AG256" i="3"/>
  <c r="AG255" i="3"/>
  <c r="AG254" i="3"/>
  <c r="AG253" i="3"/>
  <c r="AG252" i="3"/>
  <c r="AG251" i="3"/>
  <c r="AG250" i="3"/>
  <c r="AG249" i="3"/>
  <c r="AG248" i="3"/>
  <c r="AA276" i="3"/>
  <c r="AA275" i="3"/>
  <c r="AA274" i="3"/>
  <c r="AA273" i="3"/>
  <c r="AA272" i="3"/>
  <c r="AA271" i="3"/>
  <c r="AA270" i="3"/>
  <c r="AA269" i="3"/>
  <c r="AA268" i="3"/>
  <c r="AA266" i="3"/>
  <c r="AA265" i="3"/>
  <c r="AA264" i="3"/>
  <c r="AA263" i="3"/>
  <c r="AA262" i="3"/>
  <c r="AA261" i="3"/>
  <c r="AA260" i="3"/>
  <c r="AA259" i="3"/>
  <c r="AA258" i="3"/>
  <c r="AA256" i="3"/>
  <c r="AA255" i="3"/>
  <c r="AA254" i="3"/>
  <c r="AA253" i="3"/>
  <c r="AA252" i="3"/>
  <c r="AA251" i="3"/>
  <c r="AA250" i="3"/>
  <c r="AA249" i="3"/>
  <c r="AA248" i="3"/>
  <c r="Y276" i="3"/>
  <c r="Y275" i="3"/>
  <c r="Y274" i="3"/>
  <c r="Y273" i="3"/>
  <c r="Y272" i="3"/>
  <c r="Y271" i="3"/>
  <c r="Y270" i="3"/>
  <c r="Y269" i="3"/>
  <c r="Y268" i="3"/>
  <c r="Y266" i="3"/>
  <c r="Y265" i="3"/>
  <c r="Y264" i="3"/>
  <c r="Y263" i="3"/>
  <c r="Y262" i="3"/>
  <c r="Y261" i="3"/>
  <c r="Y260" i="3"/>
  <c r="Y259" i="3"/>
  <c r="Y258" i="3"/>
  <c r="Y256" i="3"/>
  <c r="Y255" i="3"/>
  <c r="Y254" i="3"/>
  <c r="Y253" i="3"/>
  <c r="Y252" i="3"/>
  <c r="Y251" i="3"/>
  <c r="Y250" i="3"/>
  <c r="Y249" i="3"/>
  <c r="Y248" i="3"/>
  <c r="AA183" i="3"/>
  <c r="AA182" i="3"/>
  <c r="AA181" i="3"/>
  <c r="AA180" i="3"/>
  <c r="AA179" i="3"/>
  <c r="AA178" i="3"/>
  <c r="AA177" i="3"/>
  <c r="AA176" i="3"/>
  <c r="AA175" i="3"/>
  <c r="AA173" i="3"/>
  <c r="AA172" i="3"/>
  <c r="AA171" i="3"/>
  <c r="AA170" i="3"/>
  <c r="AA168" i="3"/>
  <c r="AA167" i="3"/>
  <c r="AA166" i="3"/>
  <c r="AA165" i="3"/>
  <c r="AA163" i="3"/>
  <c r="AA162" i="3"/>
  <c r="AA161" i="3"/>
  <c r="AA160" i="3"/>
  <c r="AA158" i="3"/>
  <c r="AA157" i="3"/>
  <c r="AA156" i="3"/>
  <c r="AA155" i="3"/>
  <c r="Y183" i="3"/>
  <c r="Y182" i="3"/>
  <c r="Y181" i="3"/>
  <c r="Y180" i="3"/>
  <c r="Y179" i="3"/>
  <c r="Y178" i="3"/>
  <c r="Y177" i="3"/>
  <c r="Y176" i="3"/>
  <c r="Y175" i="3"/>
  <c r="Y173" i="3"/>
  <c r="Y172" i="3"/>
  <c r="Y171" i="3"/>
  <c r="Y170" i="3"/>
  <c r="Y168" i="3"/>
  <c r="Y167" i="3"/>
  <c r="Y166" i="3"/>
  <c r="Y165" i="3"/>
  <c r="Y163" i="3"/>
  <c r="Y162" i="3"/>
  <c r="Y161" i="3"/>
  <c r="Y160" i="3"/>
  <c r="Y158" i="3"/>
  <c r="Y157" i="3"/>
  <c r="Y156" i="3"/>
  <c r="Y155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AH92" i="3"/>
  <c r="AF92" i="3"/>
  <c r="Z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92" i="3"/>
  <c r="Y95" i="3"/>
  <c r="AG310" i="3"/>
  <c r="AG311" i="3"/>
  <c r="AG312" i="3"/>
  <c r="AG313" i="3"/>
  <c r="AG314" i="3"/>
  <c r="AG315" i="3"/>
  <c r="AG316" i="3"/>
  <c r="AG317" i="3"/>
  <c r="AI310" i="3"/>
  <c r="AI311" i="3"/>
  <c r="AI312" i="3"/>
  <c r="AI313" i="3"/>
  <c r="AI314" i="3"/>
  <c r="AI315" i="3"/>
  <c r="AI316" i="3"/>
  <c r="AI317" i="3"/>
  <c r="AI309" i="3"/>
  <c r="AG309" i="3"/>
  <c r="AI300" i="3"/>
  <c r="AI301" i="3"/>
  <c r="AI302" i="3"/>
  <c r="AI303" i="3"/>
  <c r="AI304" i="3"/>
  <c r="AI305" i="3"/>
  <c r="AI306" i="3"/>
  <c r="AI307" i="3"/>
  <c r="AG300" i="3"/>
  <c r="AG301" i="3"/>
  <c r="AG302" i="3"/>
  <c r="AG303" i="3"/>
  <c r="AG304" i="3"/>
  <c r="AG305" i="3"/>
  <c r="AG306" i="3"/>
  <c r="AG307" i="3"/>
  <c r="AI299" i="3"/>
  <c r="AG299" i="3"/>
  <c r="AI290" i="3"/>
  <c r="AI291" i="3"/>
  <c r="AI292" i="3"/>
  <c r="AI293" i="3"/>
  <c r="AI294" i="3"/>
  <c r="AI295" i="3"/>
  <c r="AI296" i="3"/>
  <c r="AI297" i="3"/>
  <c r="AG290" i="3"/>
  <c r="AG291" i="3"/>
  <c r="AG292" i="3"/>
  <c r="AG293" i="3"/>
  <c r="AG294" i="3"/>
  <c r="AG295" i="3"/>
  <c r="AG296" i="3"/>
  <c r="AG297" i="3"/>
  <c r="AI289" i="3"/>
  <c r="AG289" i="3"/>
  <c r="AG280" i="3"/>
  <c r="AG281" i="3"/>
  <c r="AG282" i="3"/>
  <c r="AG283" i="3"/>
  <c r="AG284" i="3"/>
  <c r="AG285" i="3"/>
  <c r="AG286" i="3"/>
  <c r="AG287" i="3"/>
  <c r="AI280" i="3"/>
  <c r="AI281" i="3"/>
  <c r="AI282" i="3"/>
  <c r="AI283" i="3"/>
  <c r="AI284" i="3"/>
  <c r="AI285" i="3"/>
  <c r="AI286" i="3"/>
  <c r="AI287" i="3"/>
  <c r="AI279" i="3"/>
  <c r="AG279" i="3"/>
  <c r="AG238" i="3"/>
  <c r="AG239" i="3"/>
  <c r="AG240" i="3"/>
  <c r="AG241" i="3"/>
  <c r="AG242" i="3"/>
  <c r="AG243" i="3"/>
  <c r="AG244" i="3"/>
  <c r="AG245" i="3"/>
  <c r="AI238" i="3"/>
  <c r="AI239" i="3"/>
  <c r="AI240" i="3"/>
  <c r="AI241" i="3"/>
  <c r="AI242" i="3"/>
  <c r="AI243" i="3"/>
  <c r="AI244" i="3"/>
  <c r="AI245" i="3"/>
  <c r="AI237" i="3"/>
  <c r="AG237" i="3"/>
  <c r="AI228" i="3"/>
  <c r="AI229" i="3"/>
  <c r="AI230" i="3"/>
  <c r="AI231" i="3"/>
  <c r="AI232" i="3"/>
  <c r="AI233" i="3"/>
  <c r="AI234" i="3"/>
  <c r="AI235" i="3"/>
  <c r="AG228" i="3"/>
  <c r="AG229" i="3"/>
  <c r="AG230" i="3"/>
  <c r="AG231" i="3"/>
  <c r="AG232" i="3"/>
  <c r="AG233" i="3"/>
  <c r="AG234" i="3"/>
  <c r="AG235" i="3"/>
  <c r="AI227" i="3"/>
  <c r="AG227" i="3"/>
  <c r="AG218" i="3"/>
  <c r="AG219" i="3"/>
  <c r="AG220" i="3"/>
  <c r="AG221" i="3"/>
  <c r="AG222" i="3"/>
  <c r="AG223" i="3"/>
  <c r="AG224" i="3"/>
  <c r="AG225" i="3"/>
  <c r="AI218" i="3"/>
  <c r="AI219" i="3"/>
  <c r="AI220" i="3"/>
  <c r="AI221" i="3"/>
  <c r="AI222" i="3"/>
  <c r="AI223" i="3"/>
  <c r="AI224" i="3"/>
  <c r="AI225" i="3"/>
  <c r="AI217" i="3"/>
  <c r="AG217" i="3"/>
  <c r="AG207" i="3"/>
  <c r="AG208" i="3"/>
  <c r="AG209" i="3"/>
  <c r="AG210" i="3"/>
  <c r="AG211" i="3"/>
  <c r="AG212" i="3"/>
  <c r="AG213" i="3"/>
  <c r="AG214" i="3"/>
  <c r="AI207" i="3"/>
  <c r="AI208" i="3"/>
  <c r="AI209" i="3"/>
  <c r="AI210" i="3"/>
  <c r="AI211" i="3"/>
  <c r="AI212" i="3"/>
  <c r="AI213" i="3"/>
  <c r="AI214" i="3"/>
  <c r="AI206" i="3"/>
  <c r="AG206" i="3"/>
  <c r="AG197" i="3"/>
  <c r="AG198" i="3"/>
  <c r="AG199" i="3"/>
  <c r="AG200" i="3"/>
  <c r="AG201" i="3"/>
  <c r="AG202" i="3"/>
  <c r="AG203" i="3"/>
  <c r="AG204" i="3"/>
  <c r="AI197" i="3"/>
  <c r="AI198" i="3"/>
  <c r="AI199" i="3"/>
  <c r="AI200" i="3"/>
  <c r="AI201" i="3"/>
  <c r="AI202" i="3"/>
  <c r="AI203" i="3"/>
  <c r="AI204" i="3"/>
  <c r="AI196" i="3"/>
  <c r="AG196" i="3"/>
  <c r="AG187" i="3"/>
  <c r="AG188" i="3"/>
  <c r="AG189" i="3"/>
  <c r="AG190" i="3"/>
  <c r="AG191" i="3"/>
  <c r="AG192" i="3"/>
  <c r="AG193" i="3"/>
  <c r="AG194" i="3"/>
  <c r="AI187" i="3"/>
  <c r="AI188" i="3"/>
  <c r="AI189" i="3"/>
  <c r="AI190" i="3"/>
  <c r="AI191" i="3"/>
  <c r="AI192" i="3"/>
  <c r="AI193" i="3"/>
  <c r="AI194" i="3"/>
  <c r="AI186" i="3"/>
  <c r="AG186" i="3"/>
  <c r="AG150" i="3"/>
  <c r="AG151" i="3"/>
  <c r="AG152" i="3"/>
  <c r="AI150" i="3"/>
  <c r="AI151" i="3"/>
  <c r="AI152" i="3"/>
  <c r="AI149" i="3"/>
  <c r="AG149" i="3"/>
  <c r="AI145" i="3"/>
  <c r="AI146" i="3"/>
  <c r="AI147" i="3"/>
  <c r="AG145" i="3"/>
  <c r="AG146" i="3"/>
  <c r="AG147" i="3"/>
  <c r="AI144" i="3"/>
  <c r="AG144" i="3"/>
  <c r="AG140" i="3"/>
  <c r="AG141" i="3"/>
  <c r="AG142" i="3"/>
  <c r="AI140" i="3"/>
  <c r="AI141" i="3"/>
  <c r="AI142" i="3"/>
  <c r="AI139" i="3"/>
  <c r="AG139" i="3"/>
  <c r="AI135" i="3"/>
  <c r="AI136" i="3"/>
  <c r="AI137" i="3"/>
  <c r="AI134" i="3"/>
  <c r="AG135" i="3"/>
  <c r="AG136" i="3"/>
  <c r="AG137" i="3"/>
  <c r="AG134" i="3"/>
  <c r="AG124" i="3"/>
  <c r="AG125" i="3"/>
  <c r="AG126" i="3"/>
  <c r="AG127" i="3"/>
  <c r="AG128" i="3"/>
  <c r="AG129" i="3"/>
  <c r="AG130" i="3"/>
  <c r="AG131" i="3"/>
  <c r="AI124" i="3"/>
  <c r="AI125" i="3"/>
  <c r="AI126" i="3"/>
  <c r="AI127" i="3"/>
  <c r="AI128" i="3"/>
  <c r="AI129" i="3"/>
  <c r="AI130" i="3"/>
  <c r="AI131" i="3"/>
  <c r="AI123" i="3"/>
  <c r="AG123" i="3"/>
  <c r="AI119" i="3"/>
  <c r="AI120" i="3"/>
  <c r="AI121" i="3"/>
  <c r="AI118" i="3"/>
  <c r="AG119" i="3"/>
  <c r="AG120" i="3"/>
  <c r="AG121" i="3"/>
  <c r="AG118" i="3"/>
  <c r="AG114" i="3"/>
  <c r="AG115" i="3"/>
  <c r="AG116" i="3"/>
  <c r="AI114" i="3"/>
  <c r="AI115" i="3"/>
  <c r="AI116" i="3"/>
  <c r="AI113" i="3"/>
  <c r="AG113" i="3"/>
  <c r="AI109" i="3"/>
  <c r="AI110" i="3"/>
  <c r="AI111" i="3"/>
  <c r="AI108" i="3"/>
  <c r="AG109" i="3"/>
  <c r="AG110" i="3"/>
  <c r="AG111" i="3"/>
  <c r="AG108" i="3"/>
  <c r="AI104" i="3"/>
  <c r="AI105" i="3"/>
  <c r="AI106" i="3"/>
  <c r="AG104" i="3"/>
  <c r="AG105" i="3"/>
  <c r="AG106" i="3"/>
  <c r="AI103" i="3"/>
  <c r="AG103" i="3"/>
  <c r="AI100" i="3"/>
  <c r="AG99" i="3"/>
  <c r="AI93" i="3"/>
  <c r="AG93" i="3"/>
  <c r="AI99" i="3"/>
  <c r="AI101" i="3"/>
  <c r="AI98" i="3"/>
  <c r="AG100" i="3"/>
  <c r="AG101" i="3"/>
  <c r="AG98" i="3"/>
  <c r="AI94" i="3"/>
  <c r="AI95" i="3"/>
  <c r="AI96" i="3"/>
  <c r="AG94" i="3"/>
  <c r="AG95" i="3"/>
  <c r="AG96" i="3"/>
  <c r="AA310" i="3"/>
  <c r="AA311" i="3"/>
  <c r="AA312" i="3"/>
  <c r="AA313" i="3"/>
  <c r="AA314" i="3"/>
  <c r="AA315" i="3"/>
  <c r="AA316" i="3"/>
  <c r="AA317" i="3"/>
  <c r="AA309" i="3"/>
  <c r="AA300" i="3"/>
  <c r="AA301" i="3"/>
  <c r="AA302" i="3"/>
  <c r="AA303" i="3"/>
  <c r="AA304" i="3"/>
  <c r="AA305" i="3"/>
  <c r="AA306" i="3"/>
  <c r="AA307" i="3"/>
  <c r="AA299" i="3"/>
  <c r="AA290" i="3"/>
  <c r="AA291" i="3"/>
  <c r="AA292" i="3"/>
  <c r="AA293" i="3"/>
  <c r="AA294" i="3"/>
  <c r="AA295" i="3"/>
  <c r="AA296" i="3"/>
  <c r="AA297" i="3"/>
  <c r="AA289" i="3"/>
  <c r="AA280" i="3"/>
  <c r="AA281" i="3"/>
  <c r="AA282" i="3"/>
  <c r="AA283" i="3"/>
  <c r="AA284" i="3"/>
  <c r="AA285" i="3"/>
  <c r="AA286" i="3"/>
  <c r="AA287" i="3"/>
  <c r="AA279" i="3"/>
  <c r="AA238" i="3"/>
  <c r="AA239" i="3"/>
  <c r="AA240" i="3"/>
  <c r="AA241" i="3"/>
  <c r="AA242" i="3"/>
  <c r="AA243" i="3"/>
  <c r="AA244" i="3"/>
  <c r="AA245" i="3"/>
  <c r="AA237" i="3"/>
  <c r="AA228" i="3"/>
  <c r="AA229" i="3"/>
  <c r="AA230" i="3"/>
  <c r="AA231" i="3"/>
  <c r="AA232" i="3"/>
  <c r="AA233" i="3"/>
  <c r="AA234" i="3"/>
  <c r="AA235" i="3"/>
  <c r="AA227" i="3"/>
  <c r="AA218" i="3"/>
  <c r="AA219" i="3"/>
  <c r="AA220" i="3"/>
  <c r="AA221" i="3"/>
  <c r="AA222" i="3"/>
  <c r="AA223" i="3"/>
  <c r="AA224" i="3"/>
  <c r="AA225" i="3"/>
  <c r="AA217" i="3"/>
  <c r="AA207" i="3"/>
  <c r="AA208" i="3"/>
  <c r="AA209" i="3"/>
  <c r="AA210" i="3"/>
  <c r="AA211" i="3"/>
  <c r="AA212" i="3"/>
  <c r="AA213" i="3"/>
  <c r="AA214" i="3"/>
  <c r="AA206" i="3"/>
  <c r="AA197" i="3"/>
  <c r="AA198" i="3"/>
  <c r="AA199" i="3"/>
  <c r="AA200" i="3"/>
  <c r="AA201" i="3"/>
  <c r="AA202" i="3"/>
  <c r="AA203" i="3"/>
  <c r="AA204" i="3"/>
  <c r="AA196" i="3"/>
  <c r="AA187" i="3"/>
  <c r="AA188" i="3"/>
  <c r="AA189" i="3"/>
  <c r="AA190" i="3"/>
  <c r="AA191" i="3"/>
  <c r="AA192" i="3"/>
  <c r="AA193" i="3"/>
  <c r="AA194" i="3"/>
  <c r="AA186" i="3"/>
  <c r="AA150" i="3"/>
  <c r="AA151" i="3"/>
  <c r="AA152" i="3"/>
  <c r="AA149" i="3"/>
  <c r="AA145" i="3"/>
  <c r="AA146" i="3"/>
  <c r="AA147" i="3"/>
  <c r="AA144" i="3"/>
  <c r="AA140" i="3"/>
  <c r="AA141" i="3"/>
  <c r="AA142" i="3"/>
  <c r="AA139" i="3"/>
  <c r="AA135" i="3"/>
  <c r="AA136" i="3"/>
  <c r="AA137" i="3"/>
  <c r="AA134" i="3"/>
  <c r="AA124" i="3"/>
  <c r="AA125" i="3"/>
  <c r="AA126" i="3"/>
  <c r="AA127" i="3"/>
  <c r="AA128" i="3"/>
  <c r="AA129" i="3"/>
  <c r="AA130" i="3"/>
  <c r="AA131" i="3"/>
  <c r="AA123" i="3"/>
  <c r="AA119" i="3"/>
  <c r="AA120" i="3"/>
  <c r="AA121" i="3"/>
  <c r="AA118" i="3"/>
  <c r="AA114" i="3"/>
  <c r="AA115" i="3"/>
  <c r="AA116" i="3"/>
  <c r="AA113" i="3"/>
  <c r="AA109" i="3"/>
  <c r="AA110" i="3"/>
  <c r="AA111" i="3"/>
  <c r="AA108" i="3"/>
  <c r="AA104" i="3"/>
  <c r="AA105" i="3"/>
  <c r="AA106" i="3"/>
  <c r="AA103" i="3"/>
  <c r="AA99" i="3"/>
  <c r="AA100" i="3"/>
  <c r="AA101" i="3"/>
  <c r="AA98" i="3"/>
  <c r="AA93" i="3"/>
  <c r="AA94" i="3"/>
  <c r="AA95" i="3"/>
  <c r="AA96" i="3"/>
  <c r="Y310" i="3"/>
  <c r="Y311" i="3"/>
  <c r="Y312" i="3"/>
  <c r="Y313" i="3"/>
  <c r="Y314" i="3"/>
  <c r="Y315" i="3"/>
  <c r="Y316" i="3"/>
  <c r="Y317" i="3"/>
  <c r="Y309" i="3"/>
  <c r="Y300" i="3"/>
  <c r="Y301" i="3"/>
  <c r="Y302" i="3"/>
  <c r="Y303" i="3"/>
  <c r="Y304" i="3"/>
  <c r="Y305" i="3"/>
  <c r="Y306" i="3"/>
  <c r="Y307" i="3"/>
  <c r="Y299" i="3"/>
  <c r="Y290" i="3"/>
  <c r="Y291" i="3"/>
  <c r="Y292" i="3"/>
  <c r="Y293" i="3"/>
  <c r="Y294" i="3"/>
  <c r="Y295" i="3"/>
  <c r="Y296" i="3"/>
  <c r="Y297" i="3"/>
  <c r="Y289" i="3"/>
  <c r="Y280" i="3"/>
  <c r="Y281" i="3"/>
  <c r="Y282" i="3"/>
  <c r="Y283" i="3"/>
  <c r="Y284" i="3"/>
  <c r="Y285" i="3"/>
  <c r="Y286" i="3"/>
  <c r="Y287" i="3"/>
  <c r="Y279" i="3"/>
  <c r="Y238" i="3"/>
  <c r="Y239" i="3"/>
  <c r="Y240" i="3"/>
  <c r="Y241" i="3"/>
  <c r="Y242" i="3"/>
  <c r="Y243" i="3"/>
  <c r="Y244" i="3"/>
  <c r="Y245" i="3"/>
  <c r="Y237" i="3"/>
  <c r="Y228" i="3"/>
  <c r="Y229" i="3"/>
  <c r="Y230" i="3"/>
  <c r="Y231" i="3"/>
  <c r="Y232" i="3"/>
  <c r="Y233" i="3"/>
  <c r="Y234" i="3"/>
  <c r="Y235" i="3"/>
  <c r="Y227" i="3"/>
  <c r="Y218" i="3"/>
  <c r="Y219" i="3"/>
  <c r="Y220" i="3"/>
  <c r="Y221" i="3"/>
  <c r="Y222" i="3"/>
  <c r="Y223" i="3"/>
  <c r="Y224" i="3"/>
  <c r="Y225" i="3"/>
  <c r="Y217" i="3"/>
  <c r="Y207" i="3"/>
  <c r="Y208" i="3"/>
  <c r="Y209" i="3"/>
  <c r="Y210" i="3"/>
  <c r="Y211" i="3"/>
  <c r="Y212" i="3"/>
  <c r="Y213" i="3"/>
  <c r="Y214" i="3"/>
  <c r="Y206" i="3"/>
  <c r="Y197" i="3"/>
  <c r="Y198" i="3"/>
  <c r="Y199" i="3"/>
  <c r="Y200" i="3"/>
  <c r="Y201" i="3"/>
  <c r="Y202" i="3"/>
  <c r="Y203" i="3"/>
  <c r="Y204" i="3"/>
  <c r="Y196" i="3"/>
  <c r="Y187" i="3"/>
  <c r="Y188" i="3"/>
  <c r="Y189" i="3"/>
  <c r="Y190" i="3"/>
  <c r="Y191" i="3"/>
  <c r="Y192" i="3"/>
  <c r="Y193" i="3"/>
  <c r="Y194" i="3"/>
  <c r="Y186" i="3"/>
  <c r="Y150" i="3"/>
  <c r="Y151" i="3"/>
  <c r="Y152" i="3"/>
  <c r="Y149" i="3"/>
  <c r="Y145" i="3"/>
  <c r="Y146" i="3"/>
  <c r="Y147" i="3"/>
  <c r="Y144" i="3"/>
  <c r="Y140" i="3"/>
  <c r="Y141" i="3"/>
  <c r="Y142" i="3"/>
  <c r="Y139" i="3"/>
  <c r="Y137" i="3"/>
  <c r="Y135" i="3"/>
  <c r="Y136" i="3"/>
  <c r="Y134" i="3"/>
  <c r="Y124" i="3"/>
  <c r="Y125" i="3"/>
  <c r="Y126" i="3"/>
  <c r="Y127" i="3"/>
  <c r="Y128" i="3"/>
  <c r="Y129" i="3"/>
  <c r="Y130" i="3"/>
  <c r="Y131" i="3"/>
  <c r="Y123" i="3"/>
  <c r="Y119" i="3"/>
  <c r="Y120" i="3"/>
  <c r="Y121" i="3"/>
  <c r="Y118" i="3"/>
  <c r="Y114" i="3"/>
  <c r="Y115" i="3"/>
  <c r="Y116" i="3"/>
  <c r="Y113" i="3"/>
  <c r="Y109" i="3"/>
  <c r="Y110" i="3"/>
  <c r="Y111" i="3"/>
  <c r="Y108" i="3"/>
  <c r="Y104" i="3"/>
  <c r="Y105" i="3"/>
  <c r="Y106" i="3"/>
  <c r="Y103" i="3"/>
  <c r="Y99" i="3"/>
  <c r="Y100" i="3"/>
  <c r="Y101" i="3"/>
  <c r="Y98" i="3"/>
  <c r="Y94" i="3"/>
  <c r="Y96" i="3"/>
  <c r="Y93" i="3"/>
  <c r="AB318" i="3"/>
  <c r="V318" i="3"/>
  <c r="T318" i="3"/>
  <c r="AB317" i="3"/>
  <c r="V317" i="3"/>
  <c r="T317" i="3"/>
  <c r="AB316" i="3"/>
  <c r="V316" i="3"/>
  <c r="T316" i="3"/>
  <c r="AB315" i="3"/>
  <c r="V315" i="3"/>
  <c r="T315" i="3"/>
  <c r="AB314" i="3"/>
  <c r="V314" i="3"/>
  <c r="T314" i="3"/>
  <c r="AB313" i="3"/>
  <c r="V313" i="3"/>
  <c r="T313" i="3"/>
  <c r="AB312" i="3"/>
  <c r="V312" i="3"/>
  <c r="T312" i="3"/>
  <c r="AB311" i="3"/>
  <c r="V311" i="3"/>
  <c r="T311" i="3"/>
  <c r="AB310" i="3"/>
  <c r="V310" i="3"/>
  <c r="T310" i="3"/>
  <c r="AB309" i="3"/>
  <c r="V309" i="3"/>
  <c r="T309" i="3"/>
  <c r="AB308" i="3"/>
  <c r="V308" i="3"/>
  <c r="T308" i="3"/>
  <c r="AB307" i="3"/>
  <c r="V307" i="3"/>
  <c r="T307" i="3"/>
  <c r="AB306" i="3"/>
  <c r="V306" i="3"/>
  <c r="T306" i="3"/>
  <c r="AB305" i="3"/>
  <c r="V305" i="3"/>
  <c r="T305" i="3"/>
  <c r="AB304" i="3"/>
  <c r="V304" i="3"/>
  <c r="T304" i="3"/>
  <c r="AB303" i="3"/>
  <c r="V303" i="3"/>
  <c r="T303" i="3"/>
  <c r="AB302" i="3"/>
  <c r="V302" i="3"/>
  <c r="T302" i="3"/>
  <c r="AB301" i="3"/>
  <c r="V301" i="3"/>
  <c r="T301" i="3"/>
  <c r="AB300" i="3"/>
  <c r="V300" i="3"/>
  <c r="T300" i="3"/>
  <c r="AB299" i="3"/>
  <c r="V299" i="3"/>
  <c r="T299" i="3"/>
  <c r="AB298" i="3"/>
  <c r="V298" i="3"/>
  <c r="T298" i="3"/>
  <c r="AB297" i="3"/>
  <c r="V297" i="3"/>
  <c r="T297" i="3"/>
  <c r="AB296" i="3"/>
  <c r="V296" i="3"/>
  <c r="T296" i="3"/>
  <c r="AB295" i="3"/>
  <c r="V295" i="3"/>
  <c r="T295" i="3"/>
  <c r="AB294" i="3"/>
  <c r="V294" i="3"/>
  <c r="T294" i="3"/>
  <c r="AB293" i="3"/>
  <c r="V293" i="3"/>
  <c r="T293" i="3"/>
  <c r="AB292" i="3"/>
  <c r="V292" i="3"/>
  <c r="T292" i="3"/>
  <c r="AB291" i="3"/>
  <c r="V291" i="3"/>
  <c r="T291" i="3"/>
  <c r="AB290" i="3"/>
  <c r="V290" i="3"/>
  <c r="T290" i="3"/>
  <c r="AB289" i="3"/>
  <c r="V289" i="3"/>
  <c r="T289" i="3"/>
  <c r="AB288" i="3"/>
  <c r="V288" i="3"/>
  <c r="T288" i="3"/>
  <c r="AB287" i="3"/>
  <c r="V287" i="3"/>
  <c r="T287" i="3"/>
  <c r="AB286" i="3"/>
  <c r="V286" i="3"/>
  <c r="T286" i="3"/>
  <c r="AB285" i="3"/>
  <c r="V285" i="3"/>
  <c r="T285" i="3"/>
  <c r="AB284" i="3"/>
  <c r="V284" i="3"/>
  <c r="T284" i="3"/>
  <c r="AB283" i="3"/>
  <c r="V283" i="3"/>
  <c r="T283" i="3"/>
  <c r="AB282" i="3"/>
  <c r="V282" i="3"/>
  <c r="T282" i="3"/>
  <c r="AB281" i="3"/>
  <c r="V281" i="3"/>
  <c r="T281" i="3"/>
  <c r="AB280" i="3"/>
  <c r="V280" i="3"/>
  <c r="T280" i="3"/>
  <c r="AB279" i="3"/>
  <c r="V279" i="3"/>
  <c r="T279" i="3"/>
  <c r="AB278" i="3"/>
  <c r="V278" i="3"/>
  <c r="T278" i="3"/>
  <c r="AB277" i="3"/>
  <c r="V277" i="3"/>
  <c r="T277" i="3"/>
  <c r="AB276" i="3"/>
  <c r="V276" i="3"/>
  <c r="T276" i="3"/>
  <c r="AB275" i="3"/>
  <c r="V275" i="3"/>
  <c r="T275" i="3"/>
  <c r="AB274" i="3"/>
  <c r="V274" i="3"/>
  <c r="T274" i="3"/>
  <c r="AB273" i="3"/>
  <c r="V273" i="3"/>
  <c r="T273" i="3"/>
  <c r="AB272" i="3"/>
  <c r="V272" i="3"/>
  <c r="T272" i="3"/>
  <c r="AB271" i="3"/>
  <c r="V271" i="3"/>
  <c r="T271" i="3"/>
  <c r="AB270" i="3"/>
  <c r="V270" i="3"/>
  <c r="T270" i="3"/>
  <c r="AB269" i="3"/>
  <c r="V269" i="3"/>
  <c r="T269" i="3"/>
  <c r="AB268" i="3"/>
  <c r="V268" i="3"/>
  <c r="T268" i="3"/>
  <c r="AB267" i="3"/>
  <c r="V267" i="3"/>
  <c r="T267" i="3"/>
  <c r="AB266" i="3"/>
  <c r="V266" i="3"/>
  <c r="T266" i="3"/>
  <c r="AB265" i="3"/>
  <c r="V265" i="3"/>
  <c r="T265" i="3"/>
  <c r="AB264" i="3"/>
  <c r="V264" i="3"/>
  <c r="T264" i="3"/>
  <c r="AB263" i="3"/>
  <c r="V263" i="3"/>
  <c r="T263" i="3"/>
  <c r="AB262" i="3"/>
  <c r="V262" i="3"/>
  <c r="T262" i="3"/>
  <c r="AB261" i="3"/>
  <c r="V261" i="3"/>
  <c r="T261" i="3"/>
  <c r="AB260" i="3"/>
  <c r="V260" i="3"/>
  <c r="T260" i="3"/>
  <c r="AB259" i="3"/>
  <c r="V259" i="3"/>
  <c r="T259" i="3"/>
  <c r="AB258" i="3"/>
  <c r="V258" i="3"/>
  <c r="T258" i="3"/>
  <c r="AB257" i="3"/>
  <c r="V257" i="3"/>
  <c r="T257" i="3"/>
  <c r="AB256" i="3"/>
  <c r="V256" i="3"/>
  <c r="T256" i="3"/>
  <c r="AB255" i="3"/>
  <c r="V255" i="3"/>
  <c r="T255" i="3"/>
  <c r="AB254" i="3"/>
  <c r="V254" i="3"/>
  <c r="T254" i="3"/>
  <c r="AB253" i="3"/>
  <c r="V253" i="3"/>
  <c r="T253" i="3"/>
  <c r="AB252" i="3"/>
  <c r="V252" i="3"/>
  <c r="T252" i="3"/>
  <c r="AB251" i="3"/>
  <c r="V251" i="3"/>
  <c r="T251" i="3"/>
  <c r="AB250" i="3"/>
  <c r="V250" i="3"/>
  <c r="T250" i="3"/>
  <c r="AB249" i="3"/>
  <c r="V249" i="3"/>
  <c r="T249" i="3"/>
  <c r="AB248" i="3"/>
  <c r="V248" i="3"/>
  <c r="T248" i="3"/>
  <c r="AB247" i="3"/>
  <c r="V247" i="3"/>
  <c r="T247" i="3"/>
  <c r="AB246" i="3"/>
  <c r="V246" i="3"/>
  <c r="T246" i="3"/>
  <c r="AB245" i="3"/>
  <c r="V245" i="3"/>
  <c r="T245" i="3"/>
  <c r="AB244" i="3"/>
  <c r="V244" i="3"/>
  <c r="T244" i="3"/>
  <c r="AB243" i="3"/>
  <c r="V243" i="3"/>
  <c r="T243" i="3"/>
  <c r="AB242" i="3"/>
  <c r="V242" i="3"/>
  <c r="T242" i="3"/>
  <c r="AB241" i="3"/>
  <c r="V241" i="3"/>
  <c r="T241" i="3"/>
  <c r="AB240" i="3"/>
  <c r="V240" i="3"/>
  <c r="T240" i="3"/>
  <c r="AB239" i="3"/>
  <c r="V239" i="3"/>
  <c r="T239" i="3"/>
  <c r="AB238" i="3"/>
  <c r="V238" i="3"/>
  <c r="T238" i="3"/>
  <c r="AB237" i="3"/>
  <c r="V237" i="3"/>
  <c r="T237" i="3"/>
  <c r="AB236" i="3"/>
  <c r="V236" i="3"/>
  <c r="T236" i="3"/>
  <c r="AB235" i="3"/>
  <c r="V235" i="3"/>
  <c r="T235" i="3"/>
  <c r="AB234" i="3"/>
  <c r="V234" i="3"/>
  <c r="T234" i="3"/>
  <c r="AB233" i="3"/>
  <c r="V233" i="3"/>
  <c r="T233" i="3"/>
  <c r="AB232" i="3"/>
  <c r="V232" i="3"/>
  <c r="T232" i="3"/>
  <c r="AB231" i="3"/>
  <c r="V231" i="3"/>
  <c r="T231" i="3"/>
  <c r="AB230" i="3"/>
  <c r="V230" i="3"/>
  <c r="T230" i="3"/>
  <c r="AB229" i="3"/>
  <c r="V229" i="3"/>
  <c r="T229" i="3"/>
  <c r="AB228" i="3"/>
  <c r="V228" i="3"/>
  <c r="T228" i="3"/>
  <c r="AB227" i="3"/>
  <c r="V227" i="3"/>
  <c r="T227" i="3"/>
  <c r="AB226" i="3"/>
  <c r="V226" i="3"/>
  <c r="T226" i="3"/>
  <c r="AB225" i="3"/>
  <c r="V225" i="3"/>
  <c r="T225" i="3"/>
  <c r="AB224" i="3"/>
  <c r="V224" i="3"/>
  <c r="T224" i="3"/>
  <c r="AB223" i="3"/>
  <c r="V223" i="3"/>
  <c r="T223" i="3"/>
  <c r="AB222" i="3"/>
  <c r="V222" i="3"/>
  <c r="T222" i="3"/>
  <c r="AB221" i="3"/>
  <c r="V221" i="3"/>
  <c r="T221" i="3"/>
  <c r="AB220" i="3"/>
  <c r="V220" i="3"/>
  <c r="T220" i="3"/>
  <c r="AB219" i="3"/>
  <c r="V219" i="3"/>
  <c r="T219" i="3"/>
  <c r="AB218" i="3"/>
  <c r="V218" i="3"/>
  <c r="T218" i="3"/>
  <c r="AB217" i="3"/>
  <c r="V217" i="3"/>
  <c r="T217" i="3"/>
  <c r="AB216" i="3"/>
  <c r="V216" i="3"/>
  <c r="T216" i="3"/>
  <c r="AB215" i="3"/>
  <c r="V215" i="3"/>
  <c r="T215" i="3"/>
  <c r="AB214" i="3"/>
  <c r="V214" i="3"/>
  <c r="T214" i="3"/>
  <c r="AB213" i="3"/>
  <c r="V213" i="3"/>
  <c r="T213" i="3"/>
  <c r="AB212" i="3"/>
  <c r="V212" i="3"/>
  <c r="T212" i="3"/>
  <c r="AB211" i="3"/>
  <c r="V211" i="3"/>
  <c r="T211" i="3"/>
  <c r="AB210" i="3"/>
  <c r="V210" i="3"/>
  <c r="T210" i="3"/>
  <c r="AB209" i="3"/>
  <c r="V209" i="3"/>
  <c r="T209" i="3"/>
  <c r="AB208" i="3"/>
  <c r="V208" i="3"/>
  <c r="T208" i="3"/>
  <c r="AB207" i="3"/>
  <c r="V207" i="3"/>
  <c r="T207" i="3"/>
  <c r="AB206" i="3"/>
  <c r="V206" i="3"/>
  <c r="T206" i="3"/>
  <c r="AB205" i="3"/>
  <c r="V205" i="3"/>
  <c r="T205" i="3"/>
  <c r="AB204" i="3"/>
  <c r="V204" i="3"/>
  <c r="T204" i="3"/>
  <c r="AB203" i="3"/>
  <c r="V203" i="3"/>
  <c r="T203" i="3"/>
  <c r="AB202" i="3"/>
  <c r="V202" i="3"/>
  <c r="T202" i="3"/>
  <c r="AB201" i="3"/>
  <c r="V201" i="3"/>
  <c r="T201" i="3"/>
  <c r="AB200" i="3"/>
  <c r="V200" i="3"/>
  <c r="T200" i="3"/>
  <c r="AB199" i="3"/>
  <c r="V199" i="3"/>
  <c r="T199" i="3"/>
  <c r="AB198" i="3"/>
  <c r="V198" i="3"/>
  <c r="T198" i="3"/>
  <c r="AB197" i="3"/>
  <c r="V197" i="3"/>
  <c r="T197" i="3"/>
  <c r="AB196" i="3"/>
  <c r="V196" i="3"/>
  <c r="T196" i="3"/>
  <c r="AB195" i="3"/>
  <c r="V195" i="3"/>
  <c r="T195" i="3"/>
  <c r="AB194" i="3"/>
  <c r="V194" i="3"/>
  <c r="T194" i="3"/>
  <c r="AB193" i="3"/>
  <c r="V193" i="3"/>
  <c r="T193" i="3"/>
  <c r="AB192" i="3"/>
  <c r="V192" i="3"/>
  <c r="T192" i="3"/>
  <c r="AB191" i="3"/>
  <c r="V191" i="3"/>
  <c r="T191" i="3"/>
  <c r="AB190" i="3"/>
  <c r="V190" i="3"/>
  <c r="T190" i="3"/>
  <c r="AB189" i="3"/>
  <c r="V189" i="3"/>
  <c r="T189" i="3"/>
  <c r="AB188" i="3"/>
  <c r="V188" i="3"/>
  <c r="T188" i="3"/>
  <c r="AB187" i="3"/>
  <c r="V187" i="3"/>
  <c r="T187" i="3"/>
  <c r="AB186" i="3"/>
  <c r="V186" i="3"/>
  <c r="T186" i="3"/>
  <c r="AB185" i="3"/>
  <c r="V185" i="3"/>
  <c r="T185" i="3"/>
  <c r="AB184" i="3"/>
  <c r="V184" i="3"/>
  <c r="T184" i="3"/>
  <c r="AB183" i="3"/>
  <c r="V183" i="3"/>
  <c r="T183" i="3"/>
  <c r="AB182" i="3"/>
  <c r="V182" i="3"/>
  <c r="T182" i="3"/>
  <c r="AB181" i="3"/>
  <c r="V181" i="3"/>
  <c r="T181" i="3"/>
  <c r="AB180" i="3"/>
  <c r="V180" i="3"/>
  <c r="T180" i="3"/>
  <c r="AB179" i="3"/>
  <c r="V179" i="3"/>
  <c r="T179" i="3"/>
  <c r="AB178" i="3"/>
  <c r="V178" i="3"/>
  <c r="T178" i="3"/>
  <c r="AB177" i="3"/>
  <c r="V177" i="3"/>
  <c r="T177" i="3"/>
  <c r="AB176" i="3"/>
  <c r="V176" i="3"/>
  <c r="T176" i="3"/>
  <c r="AB175" i="3"/>
  <c r="V175" i="3"/>
  <c r="T175" i="3"/>
  <c r="AB174" i="3"/>
  <c r="V174" i="3"/>
  <c r="T174" i="3"/>
  <c r="AB173" i="3"/>
  <c r="V173" i="3"/>
  <c r="T173" i="3"/>
  <c r="AB172" i="3"/>
  <c r="V172" i="3"/>
  <c r="T172" i="3"/>
  <c r="AB171" i="3"/>
  <c r="V171" i="3"/>
  <c r="T171" i="3"/>
  <c r="AB170" i="3"/>
  <c r="V170" i="3"/>
  <c r="T170" i="3"/>
  <c r="AB169" i="3"/>
  <c r="V169" i="3"/>
  <c r="T169" i="3"/>
  <c r="AB168" i="3"/>
  <c r="V168" i="3"/>
  <c r="T168" i="3"/>
  <c r="AB167" i="3"/>
  <c r="V167" i="3"/>
  <c r="T167" i="3"/>
  <c r="AB166" i="3"/>
  <c r="V166" i="3"/>
  <c r="T166" i="3"/>
  <c r="AB165" i="3"/>
  <c r="V165" i="3"/>
  <c r="T165" i="3"/>
  <c r="AB164" i="3"/>
  <c r="V164" i="3"/>
  <c r="T164" i="3"/>
  <c r="AB163" i="3"/>
  <c r="V163" i="3"/>
  <c r="T163" i="3"/>
  <c r="AB162" i="3"/>
  <c r="V162" i="3"/>
  <c r="T162" i="3"/>
  <c r="AB161" i="3"/>
  <c r="V161" i="3"/>
  <c r="T161" i="3"/>
  <c r="AB160" i="3"/>
  <c r="V160" i="3"/>
  <c r="T160" i="3"/>
  <c r="AB159" i="3"/>
  <c r="V159" i="3"/>
  <c r="T159" i="3"/>
  <c r="AB158" i="3"/>
  <c r="V158" i="3"/>
  <c r="T158" i="3"/>
  <c r="AB157" i="3"/>
  <c r="V157" i="3"/>
  <c r="T157" i="3"/>
  <c r="AB156" i="3"/>
  <c r="V156" i="3"/>
  <c r="T156" i="3"/>
  <c r="AB155" i="3"/>
  <c r="V155" i="3"/>
  <c r="T155" i="3"/>
  <c r="AB154" i="3"/>
  <c r="V154" i="3"/>
  <c r="T154" i="3"/>
  <c r="AB132" i="3"/>
  <c r="V132" i="3"/>
  <c r="T132" i="3"/>
  <c r="AB131" i="3"/>
  <c r="V131" i="3"/>
  <c r="T131" i="3"/>
  <c r="AB130" i="3"/>
  <c r="V130" i="3"/>
  <c r="T130" i="3"/>
  <c r="AB129" i="3"/>
  <c r="V129" i="3"/>
  <c r="T129" i="3"/>
  <c r="AB128" i="3"/>
  <c r="V128" i="3"/>
  <c r="T128" i="3"/>
  <c r="AB127" i="3"/>
  <c r="V127" i="3"/>
  <c r="T127" i="3"/>
  <c r="AB126" i="3"/>
  <c r="V126" i="3"/>
  <c r="T126" i="3"/>
  <c r="AB125" i="3"/>
  <c r="V125" i="3"/>
  <c r="T125" i="3"/>
  <c r="AB124" i="3"/>
  <c r="V124" i="3"/>
  <c r="T124" i="3"/>
  <c r="AB123" i="3"/>
  <c r="V123" i="3"/>
  <c r="T123" i="3"/>
  <c r="AB122" i="3"/>
  <c r="V122" i="3"/>
  <c r="T122" i="3"/>
  <c r="AB121" i="3"/>
  <c r="V121" i="3"/>
  <c r="T121" i="3"/>
  <c r="AB120" i="3"/>
  <c r="V120" i="3"/>
  <c r="T120" i="3"/>
  <c r="AB119" i="3"/>
  <c r="V119" i="3"/>
  <c r="T119" i="3"/>
  <c r="AB118" i="3"/>
  <c r="V118" i="3"/>
  <c r="T118" i="3"/>
  <c r="AB117" i="3"/>
  <c r="V117" i="3"/>
  <c r="T117" i="3"/>
  <c r="AB116" i="3"/>
  <c r="V116" i="3"/>
  <c r="T116" i="3"/>
  <c r="AB115" i="3"/>
  <c r="V115" i="3"/>
  <c r="T115" i="3"/>
  <c r="AB114" i="3"/>
  <c r="V114" i="3"/>
  <c r="T114" i="3"/>
  <c r="AB113" i="3"/>
  <c r="V113" i="3"/>
  <c r="T113" i="3"/>
  <c r="AB112" i="3"/>
  <c r="V112" i="3"/>
  <c r="T112" i="3"/>
  <c r="AB111" i="3"/>
  <c r="V111" i="3"/>
  <c r="T111" i="3"/>
  <c r="AB110" i="3"/>
  <c r="V110" i="3"/>
  <c r="T110" i="3"/>
  <c r="AB109" i="3"/>
  <c r="V109" i="3"/>
  <c r="T109" i="3"/>
  <c r="AB108" i="3"/>
  <c r="V108" i="3"/>
  <c r="T108" i="3"/>
  <c r="AB107" i="3"/>
  <c r="V107" i="3"/>
  <c r="T107" i="3"/>
  <c r="AB106" i="3"/>
  <c r="V106" i="3"/>
  <c r="T106" i="3"/>
  <c r="AB105" i="3"/>
  <c r="V105" i="3"/>
  <c r="T105" i="3"/>
  <c r="AB104" i="3"/>
  <c r="V104" i="3"/>
  <c r="T104" i="3"/>
  <c r="AB103" i="3"/>
  <c r="V103" i="3"/>
  <c r="T103" i="3"/>
  <c r="AB102" i="3"/>
  <c r="V102" i="3"/>
  <c r="T102" i="3"/>
  <c r="AB101" i="3"/>
  <c r="V101" i="3"/>
  <c r="T101" i="3"/>
  <c r="AB100" i="3"/>
  <c r="V100" i="3"/>
  <c r="T100" i="3"/>
  <c r="AB99" i="3"/>
  <c r="V99" i="3"/>
  <c r="T99" i="3"/>
  <c r="AB98" i="3"/>
  <c r="V98" i="3"/>
  <c r="T98" i="3"/>
  <c r="AB97" i="3"/>
  <c r="V97" i="3"/>
  <c r="T97" i="3"/>
  <c r="AB96" i="3"/>
  <c r="V96" i="3"/>
  <c r="T96" i="3"/>
  <c r="AB95" i="3"/>
  <c r="V95" i="3"/>
  <c r="T95" i="3"/>
  <c r="AB94" i="3"/>
  <c r="V94" i="3"/>
  <c r="T94" i="3"/>
  <c r="AB93" i="3"/>
  <c r="V93" i="3"/>
  <c r="T93" i="3"/>
  <c r="AB92" i="3"/>
  <c r="V92" i="3"/>
  <c r="T92" i="3"/>
  <c r="H7" i="7" l="1"/>
  <c r="H11" i="7"/>
  <c r="G8" i="7"/>
  <c r="H5" i="7"/>
  <c r="H8" i="7"/>
  <c r="G11" i="7"/>
  <c r="G12" i="7"/>
  <c r="H13" i="7"/>
  <c r="H12" i="7"/>
  <c r="G9" i="7"/>
  <c r="G6" i="7"/>
  <c r="G10" i="7"/>
  <c r="H6" i="7"/>
  <c r="G5" i="7"/>
  <c r="H10" i="7"/>
  <c r="G13" i="7"/>
  <c r="G7" i="7"/>
  <c r="H9" i="7"/>
  <c r="H4" i="7"/>
  <c r="H15" i="6" l="1"/>
  <c r="N19" i="3" l="1" a="1"/>
  <c r="N25" i="3" s="1"/>
  <c r="F19" i="3" a="1"/>
  <c r="K19" i="3" s="1"/>
  <c r="N21" i="3" l="1"/>
  <c r="N20" i="3"/>
  <c r="N22" i="3"/>
  <c r="N19" i="3"/>
  <c r="N23" i="3"/>
  <c r="N26" i="3"/>
  <c r="N28" i="3"/>
  <c r="N27" i="3"/>
  <c r="N24" i="3"/>
  <c r="K21" i="3"/>
  <c r="H24" i="3"/>
  <c r="M23" i="3"/>
  <c r="G20" i="3"/>
  <c r="F27" i="3"/>
  <c r="J28" i="3"/>
  <c r="F20" i="3"/>
  <c r="M25" i="3"/>
  <c r="K28" i="3"/>
  <c r="I26" i="3"/>
  <c r="J20" i="3"/>
  <c r="I25" i="3"/>
  <c r="G21" i="3"/>
  <c r="F28" i="3"/>
  <c r="M24" i="3"/>
  <c r="F25" i="3"/>
  <c r="I24" i="3"/>
  <c r="L20" i="3"/>
  <c r="G22" i="3"/>
  <c r="J19" i="3"/>
  <c r="K25" i="3"/>
  <c r="J24" i="3"/>
  <c r="I21" i="3"/>
  <c r="H20" i="3"/>
  <c r="H28" i="3"/>
  <c r="G25" i="3"/>
  <c r="F24" i="3"/>
  <c r="L21" i="3"/>
  <c r="M20" i="3"/>
  <c r="L22" i="3"/>
  <c r="L23" i="3"/>
  <c r="G28" i="3"/>
  <c r="H21" i="3"/>
  <c r="J25" i="3"/>
  <c r="K20" i="3"/>
  <c r="L28" i="3"/>
  <c r="F19" i="3"/>
  <c r="H23" i="3"/>
  <c r="J27" i="3"/>
  <c r="K22" i="3"/>
  <c r="K23" i="3"/>
  <c r="K27" i="3"/>
  <c r="J22" i="3"/>
  <c r="J26" i="3"/>
  <c r="I19" i="3"/>
  <c r="I23" i="3"/>
  <c r="I27" i="3"/>
  <c r="H22" i="3"/>
  <c r="H26" i="3"/>
  <c r="G19" i="3"/>
  <c r="G23" i="3"/>
  <c r="G27" i="3"/>
  <c r="F22" i="3"/>
  <c r="F26" i="3"/>
  <c r="L25" i="3"/>
  <c r="L26" i="3"/>
  <c r="L27" i="3"/>
  <c r="M22" i="3"/>
  <c r="M26" i="3"/>
  <c r="L19" i="3"/>
  <c r="M27" i="3"/>
  <c r="L24" i="3"/>
  <c r="F21" i="3"/>
  <c r="G24" i="3"/>
  <c r="H25" i="3"/>
  <c r="I28" i="3"/>
  <c r="I20" i="3"/>
  <c r="J21" i="3"/>
  <c r="K24" i="3"/>
  <c r="M28" i="3"/>
  <c r="M21" i="3"/>
  <c r="M19" i="3"/>
  <c r="F23" i="3"/>
  <c r="G26" i="3"/>
  <c r="H27" i="3"/>
  <c r="H19" i="3"/>
  <c r="I22" i="3"/>
  <c r="J23" i="3"/>
  <c r="K26" i="3"/>
  <c r="N29" i="3" l="1"/>
  <c r="O19" i="3" s="1" a="1"/>
  <c r="J29" i="3"/>
  <c r="M29" i="3"/>
  <c r="F29" i="3"/>
  <c r="H29" i="3"/>
  <c r="L29" i="3"/>
  <c r="K29" i="3"/>
  <c r="G29" i="3"/>
  <c r="I29" i="3"/>
  <c r="P19" i="3" l="1" a="1"/>
  <c r="P24" i="3" s="1"/>
  <c r="H6" i="6" a="1"/>
  <c r="I6" i="6" s="1"/>
  <c r="I13" i="6" s="1" a="1"/>
  <c r="O19" i="3"/>
  <c r="O27" i="3"/>
  <c r="O28" i="3"/>
  <c r="O25" i="3"/>
  <c r="O23" i="3"/>
  <c r="O22" i="3"/>
  <c r="O20" i="3"/>
  <c r="O26" i="3"/>
  <c r="O21" i="3"/>
  <c r="O24" i="3"/>
  <c r="J6" i="6" l="1"/>
  <c r="J13" i="6" s="1" a="1"/>
  <c r="K6" i="6"/>
  <c r="P27" i="3"/>
  <c r="P26" i="3"/>
  <c r="P19" i="3"/>
  <c r="P21" i="3"/>
  <c r="P22" i="3"/>
  <c r="P25" i="3"/>
  <c r="P23" i="3"/>
  <c r="P20" i="3"/>
  <c r="P28" i="3"/>
  <c r="I13" i="6"/>
  <c r="I15" i="6" s="1"/>
  <c r="N6" i="6"/>
  <c r="O6" i="6"/>
  <c r="M6" i="6"/>
  <c r="L6" i="6"/>
  <c r="H6" i="6"/>
  <c r="J9" i="6" s="1" a="1"/>
  <c r="J9" i="6" s="1"/>
  <c r="I4" i="7" s="1" a="1"/>
  <c r="O29" i="3"/>
  <c r="J13" i="6" l="1"/>
  <c r="J15" i="6" s="1"/>
  <c r="P29" i="3"/>
  <c r="P6" i="6" s="1"/>
  <c r="P8" i="6" s="1" a="1"/>
  <c r="P8" i="6" s="1"/>
  <c r="N13" i="6" a="1"/>
  <c r="O13" i="6" s="1"/>
  <c r="O15" i="6" s="1"/>
  <c r="K13" i="6" a="1"/>
  <c r="K13" i="6" s="1"/>
  <c r="K15" i="6" s="1"/>
  <c r="L13" i="6"/>
  <c r="L15" i="6" s="1"/>
  <c r="I12" i="7"/>
  <c r="I13" i="7"/>
  <c r="I9" i="7"/>
  <c r="I6" i="7"/>
  <c r="I4" i="7"/>
  <c r="I5" i="7"/>
  <c r="I7" i="7"/>
  <c r="I11" i="7"/>
  <c r="I10" i="7"/>
  <c r="I8" i="7"/>
  <c r="M13" i="6" l="1"/>
  <c r="M15" i="6" s="1"/>
  <c r="N13" i="6"/>
  <c r="N15" i="6" s="1"/>
  <c r="J4" i="7" a="1"/>
  <c r="I14" i="7"/>
  <c r="J4" i="7" l="1"/>
  <c r="J13" i="7"/>
  <c r="J9" i="7"/>
  <c r="J5" i="7"/>
  <c r="J10" i="7"/>
  <c r="J6" i="7"/>
  <c r="J11" i="7"/>
  <c r="J7" i="7"/>
  <c r="J12" i="7"/>
  <c r="J8" i="7"/>
  <c r="K4" i="7" l="1" a="1"/>
  <c r="J14" i="7"/>
  <c r="K4" i="7" l="1"/>
  <c r="K11" i="7"/>
  <c r="K7" i="7"/>
  <c r="K12" i="7"/>
  <c r="K8" i="7"/>
  <c r="K13" i="7"/>
  <c r="K9" i="7"/>
  <c r="K5" i="7"/>
  <c r="K10" i="7"/>
  <c r="K6" i="7"/>
  <c r="K14" i="7" l="1"/>
</calcChain>
</file>

<file path=xl/sharedStrings.xml><?xml version="1.0" encoding="utf-8"?>
<sst xmlns="http://schemas.openxmlformats.org/spreadsheetml/2006/main" count="1296" uniqueCount="451">
  <si>
    <t>BB</t>
  </si>
  <si>
    <t>BK</t>
  </si>
  <si>
    <t>PK</t>
  </si>
  <si>
    <t>Ca</t>
  </si>
  <si>
    <t>P</t>
  </si>
  <si>
    <t>Kangkung Kering</t>
  </si>
  <si>
    <t>Pollard</t>
  </si>
  <si>
    <t>Bekatul</t>
  </si>
  <si>
    <t>Bungkil Kedelai</t>
  </si>
  <si>
    <t>Garam</t>
  </si>
  <si>
    <t>Bahan Pakan</t>
  </si>
  <si>
    <t>TDN</t>
  </si>
  <si>
    <t>ME</t>
  </si>
  <si>
    <t>Kebutuhan</t>
  </si>
  <si>
    <t>Rumput Gajah</t>
  </si>
  <si>
    <t>Rumput Odot</t>
  </si>
  <si>
    <t>Rumput Ruzi</t>
  </si>
  <si>
    <t>Rumput Signal</t>
  </si>
  <si>
    <t>Silase Rumput Gajah</t>
  </si>
  <si>
    <t>Silase Tebon Jagung</t>
  </si>
  <si>
    <t>Bungkil Kacang Tanah</t>
  </si>
  <si>
    <t>Rumput Pangola</t>
  </si>
  <si>
    <t>Bungkil Biji Kapas</t>
  </si>
  <si>
    <t>Jagung Giling</t>
  </si>
  <si>
    <t>Dedak</t>
  </si>
  <si>
    <t>Wheat Bran</t>
  </si>
  <si>
    <t>Gaplek</t>
  </si>
  <si>
    <t>Onggok</t>
  </si>
  <si>
    <t>Tepung Batu Kapur</t>
  </si>
  <si>
    <t>Tepung Tulang</t>
  </si>
  <si>
    <t>Vit. A</t>
  </si>
  <si>
    <t>Harga/kg</t>
  </si>
  <si>
    <t>BK (%)</t>
  </si>
  <si>
    <t>PK (%)</t>
  </si>
  <si>
    <t>Ca (%)</t>
  </si>
  <si>
    <t>P (%)</t>
  </si>
  <si>
    <t>Vit. A (IU)</t>
  </si>
  <si>
    <t>Status Fisiologis</t>
  </si>
  <si>
    <t>Bobot Badan</t>
  </si>
  <si>
    <t>Kebutuhan Nutrien Harian</t>
  </si>
  <si>
    <t>Vit. D</t>
  </si>
  <si>
    <t>Vit. D (IU)</t>
  </si>
  <si>
    <t>Formulasi Ransum</t>
  </si>
  <si>
    <t>Hijauan</t>
  </si>
  <si>
    <t>No.</t>
  </si>
  <si>
    <t>Dara</t>
  </si>
  <si>
    <t>Lepas_Sapih</t>
  </si>
  <si>
    <t>Lima_Belas_Minggu_Awal_Kebuntingan</t>
  </si>
  <si>
    <t>Enam_Minggu_Akhir_Kebuntingan</t>
  </si>
  <si>
    <t>Delapan_Minggu_Awal_Laktasi</t>
  </si>
  <si>
    <t>Delapan_Minggu_Akhir_Laktasi</t>
  </si>
  <si>
    <t>Domba_Jantan</t>
  </si>
  <si>
    <t>kg</t>
  </si>
  <si>
    <t>Nutrien</t>
  </si>
  <si>
    <t>Satuan</t>
  </si>
  <si>
    <t>Silase</t>
  </si>
  <si>
    <t>Sumber_Energi</t>
  </si>
  <si>
    <t>Sumber_Protein</t>
  </si>
  <si>
    <t>Aditif</t>
  </si>
  <si>
    <t>Helper BK</t>
  </si>
  <si>
    <t>Helper PK</t>
  </si>
  <si>
    <t>Helper Ca</t>
  </si>
  <si>
    <t>Helper P</t>
  </si>
  <si>
    <t>Dara|10|P</t>
  </si>
  <si>
    <t>Dara|11|P</t>
  </si>
  <si>
    <t>Dara|12|P</t>
  </si>
  <si>
    <t>Dara|13|P</t>
  </si>
  <si>
    <t>Dara|14|P</t>
  </si>
  <si>
    <t>Dara|15|P</t>
  </si>
  <si>
    <t>Dara|16|P</t>
  </si>
  <si>
    <t>Dara|17|P</t>
  </si>
  <si>
    <t>Dara|18|P</t>
  </si>
  <si>
    <t>Dara|19|P</t>
  </si>
  <si>
    <t>Dara|20|P</t>
  </si>
  <si>
    <t>Dara|21|P</t>
  </si>
  <si>
    <t>Dara|22|P</t>
  </si>
  <si>
    <t>Dara|23|P</t>
  </si>
  <si>
    <t>Dara|24|P</t>
  </si>
  <si>
    <t>Dara|25|P</t>
  </si>
  <si>
    <t>Dara|26|P</t>
  </si>
  <si>
    <t>Dara|27|P</t>
  </si>
  <si>
    <t>Dara|28|P</t>
  </si>
  <si>
    <t>Dara|29|P</t>
  </si>
  <si>
    <t>Dara|30|P</t>
  </si>
  <si>
    <t>Dara|31|P</t>
  </si>
  <si>
    <t>Dara|32|P</t>
  </si>
  <si>
    <t>Dara|33|P</t>
  </si>
  <si>
    <t>Dara|34|P</t>
  </si>
  <si>
    <t>Dara|35|P</t>
  </si>
  <si>
    <t>Dara|36|P</t>
  </si>
  <si>
    <t>Dara|37|P</t>
  </si>
  <si>
    <t>Dara|38|P</t>
  </si>
  <si>
    <t>Dara|39|P</t>
  </si>
  <si>
    <t>Dara|40|P</t>
  </si>
  <si>
    <t>Dara|41|P</t>
  </si>
  <si>
    <t>Dara|42|P</t>
  </si>
  <si>
    <t>Dara|43|P</t>
  </si>
  <si>
    <t>Dara|44|P</t>
  </si>
  <si>
    <t>Dara|45|P</t>
  </si>
  <si>
    <t>Dara|46|P</t>
  </si>
  <si>
    <t>Dara|47|P</t>
  </si>
  <si>
    <t>Dara|48|P</t>
  </si>
  <si>
    <t>Dara|49|P</t>
  </si>
  <si>
    <t>Dara|50|P</t>
  </si>
  <si>
    <t>Lepas_Sapih|10|BK</t>
  </si>
  <si>
    <t>Lepas_Sapih|10|PK</t>
  </si>
  <si>
    <t>Lepas_Sapih|10|Ca</t>
  </si>
  <si>
    <t>Lepas_Sapih|10|P</t>
  </si>
  <si>
    <t>Lepas_Sapih|11|BK</t>
  </si>
  <si>
    <t>Lepas_Sapih|11|PK</t>
  </si>
  <si>
    <t>Lepas_Sapih|11|Ca</t>
  </si>
  <si>
    <t>Lepas_Sapih|11|P</t>
  </si>
  <si>
    <t>Lepas_Sapih|12|BK</t>
  </si>
  <si>
    <t>Lepas_Sapih|12|PK</t>
  </si>
  <si>
    <t>Lepas_Sapih|12|Ca</t>
  </si>
  <si>
    <t>Lepas_Sapih|12|P</t>
  </si>
  <si>
    <t>Lepas_Sapih|13|BK</t>
  </si>
  <si>
    <t>Lepas_Sapih|13|PK</t>
  </si>
  <si>
    <t>Lepas_Sapih|13|Ca</t>
  </si>
  <si>
    <t>Lepas_Sapih|13|P</t>
  </si>
  <si>
    <t>Lepas_Sapih|14|BK</t>
  </si>
  <si>
    <t>Lepas_Sapih|14|PK</t>
  </si>
  <si>
    <t>Lepas_Sapih|14|Ca</t>
  </si>
  <si>
    <t>Lepas_Sapih|14|P</t>
  </si>
  <si>
    <t>Lepas_Sapih|15|BK</t>
  </si>
  <si>
    <t>Lepas_Sapih|15|PK</t>
  </si>
  <si>
    <t>Lepas_Sapih|15|Ca</t>
  </si>
  <si>
    <t>Lepas_Sapih|15|P</t>
  </si>
  <si>
    <t>Lepas_Sapih|16|BK</t>
  </si>
  <si>
    <t>Lepas_Sapih|16|PK</t>
  </si>
  <si>
    <t>Lepas_Sapih|16|Ca</t>
  </si>
  <si>
    <t>Lepas_Sapih|16|P</t>
  </si>
  <si>
    <t>Lepas_Sapih|17|BK</t>
  </si>
  <si>
    <t>Lepas_Sapih|17|PK</t>
  </si>
  <si>
    <t>Lepas_Sapih|17|Ca</t>
  </si>
  <si>
    <t>Lepas_Sapih|17|P</t>
  </si>
  <si>
    <t>Lepas_Sapih|18|BK</t>
  </si>
  <si>
    <t>Lepas_Sapih|18|PK</t>
  </si>
  <si>
    <t>Lepas_Sapih|18|Ca</t>
  </si>
  <si>
    <t>Lepas_Sapih|18|P</t>
  </si>
  <si>
    <t>Lepas_Sapih|19|BK</t>
  </si>
  <si>
    <t>Lepas_Sapih|19|PK</t>
  </si>
  <si>
    <t>Lepas_Sapih|19|Ca</t>
  </si>
  <si>
    <t>Lepas_Sapih|19|P</t>
  </si>
  <si>
    <t>Lepas_Sapih|20|BK</t>
  </si>
  <si>
    <t>Lepas_Sapih|20|PK</t>
  </si>
  <si>
    <t>Lepas_Sapih|20|Ca</t>
  </si>
  <si>
    <t>Lepas_Sapih|20|P</t>
  </si>
  <si>
    <t>Lepas_Sapih|21|BK</t>
  </si>
  <si>
    <t>Lepas_Sapih|21|PK</t>
  </si>
  <si>
    <t>Lepas_Sapih|21|Ca</t>
  </si>
  <si>
    <t>Lepas_Sapih|21|P</t>
  </si>
  <si>
    <t>Lepas_Sapih|22|BK</t>
  </si>
  <si>
    <t>Lepas_Sapih|22|PK</t>
  </si>
  <si>
    <t>Lepas_Sapih|22|Ca</t>
  </si>
  <si>
    <t>Lepas_Sapih|22|P</t>
  </si>
  <si>
    <t>Lepas_Sapih|23|BK</t>
  </si>
  <si>
    <t>Lepas_Sapih|23|PK</t>
  </si>
  <si>
    <t>Lepas_Sapih|23|Ca</t>
  </si>
  <si>
    <t>Lepas_Sapih|23|P</t>
  </si>
  <si>
    <t>Lepas_Sapih|24|BK</t>
  </si>
  <si>
    <t>Lepas_Sapih|24|PK</t>
  </si>
  <si>
    <t>Lepas_Sapih|24|Ca</t>
  </si>
  <si>
    <t>Lepas_Sapih|24|P</t>
  </si>
  <si>
    <t>Lepas_Sapih|25|BK</t>
  </si>
  <si>
    <t>Lepas_Sapih|25|PK</t>
  </si>
  <si>
    <t>Lepas_Sapih|25|Ca</t>
  </si>
  <si>
    <t>Lepas_Sapih|25|P</t>
  </si>
  <si>
    <t>Lepas_Sapih|26|BK</t>
  </si>
  <si>
    <t>Lepas_Sapih|26|PK</t>
  </si>
  <si>
    <t>Lepas_Sapih|26|Ca</t>
  </si>
  <si>
    <t>Lepas_Sapih|26|P</t>
  </si>
  <si>
    <t>Lepas_Sapih|27|BK</t>
  </si>
  <si>
    <t>Lepas_Sapih|27|PK</t>
  </si>
  <si>
    <t>Lepas_Sapih|27|Ca</t>
  </si>
  <si>
    <t>Lepas_Sapih|27|P</t>
  </si>
  <si>
    <t>Lepas_Sapih|28|BK</t>
  </si>
  <si>
    <t>Lepas_Sapih|28|PK</t>
  </si>
  <si>
    <t>Lepas_Sapih|28|Ca</t>
  </si>
  <si>
    <t>Lepas_Sapih|28|P</t>
  </si>
  <si>
    <t>Lepas_Sapih|29|BK</t>
  </si>
  <si>
    <t>Lepas_Sapih|29|PK</t>
  </si>
  <si>
    <t>Lepas_Sapih|29|Ca</t>
  </si>
  <si>
    <t>Lepas_Sapih|29|P</t>
  </si>
  <si>
    <t>Lepas_Sapih|30|BK</t>
  </si>
  <si>
    <t>Lepas_Sapih|30|PK</t>
  </si>
  <si>
    <t>Lepas_Sapih|30|Ca</t>
  </si>
  <si>
    <t>Lepas_Sapih|30|P</t>
  </si>
  <si>
    <t>Lima_Belas_Minggu_Awal_Kebuntingan|20|P</t>
  </si>
  <si>
    <t>Lima_Belas_Minggu_Awal_Kebuntingan|21|P</t>
  </si>
  <si>
    <t>Lima_Belas_Minggu_Awal_Kebuntingan|22|P</t>
  </si>
  <si>
    <t>Lima_Belas_Minggu_Awal_Kebuntingan|23|P</t>
  </si>
  <si>
    <t>Lima_Belas_Minggu_Awal_Kebuntingan|24|P</t>
  </si>
  <si>
    <t>Lima_Belas_Minggu_Awal_Kebuntingan|25|P</t>
  </si>
  <si>
    <t>Lima_Belas_Minggu_Awal_Kebuntingan|26|P</t>
  </si>
  <si>
    <t>Lima_Belas_Minggu_Awal_Kebuntingan|27|P</t>
  </si>
  <si>
    <t>Lima_Belas_Minggu_Awal_Kebuntingan|28|P</t>
  </si>
  <si>
    <t>Lima_Belas_Minggu_Awal_Kebuntingan|29|P</t>
  </si>
  <si>
    <t>Lima_Belas_Minggu_Awal_Kebuntingan|30|P</t>
  </si>
  <si>
    <t>Lima_Belas_Minggu_Awal_Kebuntingan|31|P</t>
  </si>
  <si>
    <t>Lima_Belas_Minggu_Awal_Kebuntingan|32|P</t>
  </si>
  <si>
    <t>Lima_Belas_Minggu_Awal_Kebuntingan|33|P</t>
  </si>
  <si>
    <t>Lima_Belas_Minggu_Awal_Kebuntingan|34|P</t>
  </si>
  <si>
    <t>Lima_Belas_Minggu_Awal_Kebuntingan|35|P</t>
  </si>
  <si>
    <t>Lima_Belas_Minggu_Awal_Kebuntingan|36|P</t>
  </si>
  <si>
    <t>Lima_Belas_Minggu_Awal_Kebuntingan|37|P</t>
  </si>
  <si>
    <t>Lima_Belas_Minggu_Awal_Kebuntingan|38|P</t>
  </si>
  <si>
    <t>Lima_Belas_Minggu_Awal_Kebuntingan|39|P</t>
  </si>
  <si>
    <t>Lima_Belas_Minggu_Awal_Kebuntingan|40|P</t>
  </si>
  <si>
    <t>Lima_Belas_Minggu_Awal_Kebuntingan|41|P</t>
  </si>
  <si>
    <t>Lima_Belas_Minggu_Awal_Kebuntingan|42|P</t>
  </si>
  <si>
    <t>Lima_Belas_Minggu_Awal_Kebuntingan|43|P</t>
  </si>
  <si>
    <t>Lima_Belas_Minggu_Awal_Kebuntingan|44|P</t>
  </si>
  <si>
    <t>Lima_Belas_Minggu_Awal_Kebuntingan|45|P</t>
  </si>
  <si>
    <t>Lima_Belas_Minggu_Awal_Kebuntingan|46|P</t>
  </si>
  <si>
    <t>Lima_Belas_Minggu_Awal_Kebuntingan|47|P</t>
  </si>
  <si>
    <t>Lima_Belas_Minggu_Awal_Kebuntingan|48|P</t>
  </si>
  <si>
    <t>Lima_Belas_Minggu_Awal_Kebuntingan|49|P</t>
  </si>
  <si>
    <t>Lima_Belas_Minggu_Awal_Kebuntingan|50|P</t>
  </si>
  <si>
    <t>Enam_Minggu_Akhir_Kebuntingan|20|P</t>
  </si>
  <si>
    <t>Enam_Minggu_Akhir_Kebuntingan|21|P</t>
  </si>
  <si>
    <t>Enam_Minggu_Akhir_Kebuntingan|22|P</t>
  </si>
  <si>
    <t>Enam_Minggu_Akhir_Kebuntingan|23|P</t>
  </si>
  <si>
    <t>Enam_Minggu_Akhir_Kebuntingan|24|P</t>
  </si>
  <si>
    <t>Enam_Minggu_Akhir_Kebuntingan|25|P</t>
  </si>
  <si>
    <t>Enam_Minggu_Akhir_Kebuntingan|26|P</t>
  </si>
  <si>
    <t>Enam_Minggu_Akhir_Kebuntingan|27|P</t>
  </si>
  <si>
    <t>Enam_Minggu_Akhir_Kebuntingan|28|P</t>
  </si>
  <si>
    <t>Enam_Minggu_Akhir_Kebuntingan|29|P</t>
  </si>
  <si>
    <t>Enam_Minggu_Akhir_Kebuntingan|30|P</t>
  </si>
  <si>
    <t>Enam_Minggu_Akhir_Kebuntingan|31|P</t>
  </si>
  <si>
    <t>Enam_Minggu_Akhir_Kebuntingan|32|P</t>
  </si>
  <si>
    <t>Enam_Minggu_Akhir_Kebuntingan|33|P</t>
  </si>
  <si>
    <t>Enam_Minggu_Akhir_Kebuntingan|34|P</t>
  </si>
  <si>
    <t>Enam_Minggu_Akhir_Kebuntingan|35|P</t>
  </si>
  <si>
    <t>Enam_Minggu_Akhir_Kebuntingan|36|P</t>
  </si>
  <si>
    <t>Enam_Minggu_Akhir_Kebuntingan|37|P</t>
  </si>
  <si>
    <t>Enam_Minggu_Akhir_Kebuntingan|38|P</t>
  </si>
  <si>
    <t>Enam_Minggu_Akhir_Kebuntingan|39|P</t>
  </si>
  <si>
    <t>Enam_Minggu_Akhir_Kebuntingan|40|P</t>
  </si>
  <si>
    <t>Enam_Minggu_Akhir_Kebuntingan|41|P</t>
  </si>
  <si>
    <t>Enam_Minggu_Akhir_Kebuntingan|42|P</t>
  </si>
  <si>
    <t>Enam_Minggu_Akhir_Kebuntingan|43|P</t>
  </si>
  <si>
    <t>Enam_Minggu_Akhir_Kebuntingan|44|P</t>
  </si>
  <si>
    <t>Enam_Minggu_Akhir_Kebuntingan|45|P</t>
  </si>
  <si>
    <t>Enam_Minggu_Akhir_Kebuntingan|46|P</t>
  </si>
  <si>
    <t>Enam_Minggu_Akhir_Kebuntingan|47|P</t>
  </si>
  <si>
    <t>Enam_Minggu_Akhir_Kebuntingan|48|P</t>
  </si>
  <si>
    <t>Enam_Minggu_Akhir_Kebuntingan|49|P</t>
  </si>
  <si>
    <t>Enam_Minggu_Akhir_Kebuntingan|50|P</t>
  </si>
  <si>
    <t>Delapan_Minggu_Awal_Laktasi|20|P</t>
  </si>
  <si>
    <t>Delapan_Minggu_Awal_Laktasi|21|P</t>
  </si>
  <si>
    <t>Delapan_Minggu_Awal_Laktasi|22|P</t>
  </si>
  <si>
    <t>Delapan_Minggu_Awal_Laktasi|23|P</t>
  </si>
  <si>
    <t>Delapan_Minggu_Awal_Laktasi|24|P</t>
  </si>
  <si>
    <t>Delapan_Minggu_Awal_Laktasi|25|P</t>
  </si>
  <si>
    <t>Delapan_Minggu_Awal_Laktasi|26|P</t>
  </si>
  <si>
    <t>Delapan_Minggu_Awal_Laktasi|27|P</t>
  </si>
  <si>
    <t>Delapan_Minggu_Awal_Laktasi|28|P</t>
  </si>
  <si>
    <t>Delapan_Minggu_Awal_Laktasi|29|P</t>
  </si>
  <si>
    <t>Delapan_Minggu_Awal_Laktasi|30|P</t>
  </si>
  <si>
    <t>Delapan_Minggu_Awal_Laktasi|31|P</t>
  </si>
  <si>
    <t>Delapan_Minggu_Awal_Laktasi|32|P</t>
  </si>
  <si>
    <t>Delapan_Minggu_Awal_Laktasi|33|P</t>
  </si>
  <si>
    <t>Delapan_Minggu_Awal_Laktasi|34|P</t>
  </si>
  <si>
    <t>Delapan_Minggu_Awal_Laktasi|35|P</t>
  </si>
  <si>
    <t>Delapan_Minggu_Awal_Laktasi|36|P</t>
  </si>
  <si>
    <t>Delapan_Minggu_Awal_Laktasi|37|P</t>
  </si>
  <si>
    <t>Delapan_Minggu_Awal_Laktasi|38|P</t>
  </si>
  <si>
    <t>Delapan_Minggu_Awal_Laktasi|39|P</t>
  </si>
  <si>
    <t>Delapan_Minggu_Awal_Laktasi|40|P</t>
  </si>
  <si>
    <t>Delapan_Minggu_Awal_Laktasi|41|P</t>
  </si>
  <si>
    <t>Delapan_Minggu_Awal_Laktasi|42|P</t>
  </si>
  <si>
    <t>Delapan_Minggu_Awal_Laktasi|43|P</t>
  </si>
  <si>
    <t>Delapan_Minggu_Awal_Laktasi|44|P</t>
  </si>
  <si>
    <t>Delapan_Minggu_Awal_Laktasi|45|P</t>
  </si>
  <si>
    <t>Delapan_Minggu_Awal_Laktasi|46|P</t>
  </si>
  <si>
    <t>Delapan_Minggu_Awal_Laktasi|47|P</t>
  </si>
  <si>
    <t>Delapan_Minggu_Awal_Laktasi|48|P</t>
  </si>
  <si>
    <t>Delapan_Minggu_Awal_Laktasi|49|P</t>
  </si>
  <si>
    <t>Delapan_Minggu_Awal_Laktasi|50|P</t>
  </si>
  <si>
    <t>Delapan_Minggu_Akhir_Laktasi|20|P</t>
  </si>
  <si>
    <t>Delapan_Minggu_Akhir_Laktasi|21|P</t>
  </si>
  <si>
    <t>Delapan_Minggu_Akhir_Laktasi|22|P</t>
  </si>
  <si>
    <t>Delapan_Minggu_Akhir_Laktasi|23|P</t>
  </si>
  <si>
    <t>Delapan_Minggu_Akhir_Laktasi|24|P</t>
  </si>
  <si>
    <t>Delapan_Minggu_Akhir_Laktasi|25|P</t>
  </si>
  <si>
    <t>Delapan_Minggu_Akhir_Laktasi|26|P</t>
  </si>
  <si>
    <t>Delapan_Minggu_Akhir_Laktasi|27|P</t>
  </si>
  <si>
    <t>Delapan_Minggu_Akhir_Laktasi|28|P</t>
  </si>
  <si>
    <t>Delapan_Minggu_Akhir_Laktasi|29|P</t>
  </si>
  <si>
    <t>Delapan_Minggu_Akhir_Laktasi|30|P</t>
  </si>
  <si>
    <t>Delapan_Minggu_Akhir_Laktasi|31|P</t>
  </si>
  <si>
    <t>Delapan_Minggu_Akhir_Laktasi|32|P</t>
  </si>
  <si>
    <t>Delapan_Minggu_Akhir_Laktasi|33|P</t>
  </si>
  <si>
    <t>Delapan_Minggu_Akhir_Laktasi|34|P</t>
  </si>
  <si>
    <t>Delapan_Minggu_Akhir_Laktasi|35|P</t>
  </si>
  <si>
    <t>Delapan_Minggu_Akhir_Laktasi|36|P</t>
  </si>
  <si>
    <t>Delapan_Minggu_Akhir_Laktasi|37|P</t>
  </si>
  <si>
    <t>Delapan_Minggu_Akhir_Laktasi|38|P</t>
  </si>
  <si>
    <t>Delapan_Minggu_Akhir_Laktasi|39|P</t>
  </si>
  <si>
    <t>Delapan_Minggu_Akhir_Laktasi|40|P</t>
  </si>
  <si>
    <t>Delapan_Minggu_Akhir_Laktasi|41|P</t>
  </si>
  <si>
    <t>Delapan_Minggu_Akhir_Laktasi|42|P</t>
  </si>
  <si>
    <t>Delapan_Minggu_Akhir_Laktasi|43|P</t>
  </si>
  <si>
    <t>Delapan_Minggu_Akhir_Laktasi|44|P</t>
  </si>
  <si>
    <t>Delapan_Minggu_Akhir_Laktasi|45|P</t>
  </si>
  <si>
    <t>Delapan_Minggu_Akhir_Laktasi|46|P</t>
  </si>
  <si>
    <t>Delapan_Minggu_Akhir_Laktasi|47|P</t>
  </si>
  <si>
    <t>Delapan_Minggu_Akhir_Laktasi|48|P</t>
  </si>
  <si>
    <t>Delapan_Minggu_Akhir_Laktasi|49|P</t>
  </si>
  <si>
    <t>Delapan_Minggu_Akhir_Laktasi|50|P</t>
  </si>
  <si>
    <t>Domba_Jantan|30|P</t>
  </si>
  <si>
    <t>Domba_Jantan|31|P</t>
  </si>
  <si>
    <t>Domba_Jantan|32|P</t>
  </si>
  <si>
    <t>Domba_Jantan|33|P</t>
  </si>
  <si>
    <t>Domba_Jantan|34|P</t>
  </si>
  <si>
    <t>Domba_Jantan|35|P</t>
  </si>
  <si>
    <t>Domba_Jantan|36|P</t>
  </si>
  <si>
    <t>Domba_Jantan|37|P</t>
  </si>
  <si>
    <t>Domba_Jantan|38|P</t>
  </si>
  <si>
    <t>Domba_Jantan|39|P</t>
  </si>
  <si>
    <t>Domba_Jantan|40|P</t>
  </si>
  <si>
    <t>Domba_Jantan|41|P</t>
  </si>
  <si>
    <t>Domba_Jantan|42|P</t>
  </si>
  <si>
    <t>Domba_Jantan|43|P</t>
  </si>
  <si>
    <t>Domba_Jantan|44|P</t>
  </si>
  <si>
    <t>Domba_Jantan|45|P</t>
  </si>
  <si>
    <t>Domba_Jantan|46|P</t>
  </si>
  <si>
    <t>Domba_Jantan|47|P</t>
  </si>
  <si>
    <t>Domba_Jantan|48|P</t>
  </si>
  <si>
    <t>Domba_Jantan|49|P</t>
  </si>
  <si>
    <t>Domba_Jantan|50|P</t>
  </si>
  <si>
    <t>Domba_Jantan|51|P</t>
  </si>
  <si>
    <t>Domba_Jantan|52|P</t>
  </si>
  <si>
    <t>Domba_Jantan|53|P</t>
  </si>
  <si>
    <t>Domba_Jantan|54|P</t>
  </si>
  <si>
    <t>Domba_Jantan|55|P</t>
  </si>
  <si>
    <t>Domba_Jantan|56|P</t>
  </si>
  <si>
    <t>Domba_Jantan|57|P</t>
  </si>
  <si>
    <t>Domba_Jantan|58|P</t>
  </si>
  <si>
    <t>Domba_Jantan|59|P</t>
  </si>
  <si>
    <t>Domba_Jantan|60|P</t>
  </si>
  <si>
    <t>Domba_Jantan|61|P</t>
  </si>
  <si>
    <t>Domba_Jantan|62|P</t>
  </si>
  <si>
    <t>Domba_Jantan|63|P</t>
  </si>
  <si>
    <t>Domba_Jantan|64|P</t>
  </si>
  <si>
    <t>Domba_Jantan|65|P</t>
  </si>
  <si>
    <t>Domba_Jantan|66|P</t>
  </si>
  <si>
    <t>Domba_Jantan|67|P</t>
  </si>
  <si>
    <t>Domba_Jantan|68|P</t>
  </si>
  <si>
    <t>Domba_Jantan|69|P</t>
  </si>
  <si>
    <t>Domba_Jantan|70|P</t>
  </si>
  <si>
    <t>g</t>
  </si>
  <si>
    <t>IU</t>
  </si>
  <si>
    <t>Sinatria Feed</t>
  </si>
  <si>
    <t>Konsentrat_Komersial</t>
  </si>
  <si>
    <t>Helper ME</t>
  </si>
  <si>
    <t>Helper TDN</t>
  </si>
  <si>
    <t>TDN (%)</t>
  </si>
  <si>
    <t>ME (Mkal)</t>
  </si>
  <si>
    <t>TDN (g)</t>
  </si>
  <si>
    <t>Ca (g)</t>
  </si>
  <si>
    <t>P (g)</t>
  </si>
  <si>
    <t>BK (g)</t>
  </si>
  <si>
    <t>PK (g)</t>
  </si>
  <si>
    <r>
      <t xml:space="preserve">As Fed </t>
    </r>
    <r>
      <rPr>
        <b/>
        <sz val="9"/>
        <color theme="1"/>
        <rFont val="Arial"/>
        <family val="2"/>
      </rPr>
      <t>(g)</t>
    </r>
  </si>
  <si>
    <t>Mkal</t>
  </si>
  <si>
    <t>Rendeng Kedelai</t>
  </si>
  <si>
    <t>Rendeng Kacang Tanah</t>
  </si>
  <si>
    <t>Tepung Kedelai</t>
  </si>
  <si>
    <t>Ampas Tahu</t>
  </si>
  <si>
    <t>Ampas Kecap</t>
  </si>
  <si>
    <t>DDGS Jagung</t>
  </si>
  <si>
    <t>Rumput Benggala</t>
  </si>
  <si>
    <t>Bungkil Kopra</t>
  </si>
  <si>
    <t>Jenis Bahan Pakan</t>
  </si>
  <si>
    <t>Sumber_Vitamin</t>
  </si>
  <si>
    <t>Sumber_Mineral</t>
  </si>
  <si>
    <t>FORMULASI RANSUM</t>
  </si>
  <si>
    <t>Data Bahan Pakan Pilihan</t>
  </si>
  <si>
    <t>Total</t>
  </si>
  <si>
    <t>Pemberian</t>
  </si>
  <si>
    <t>Pemberian Pakan</t>
  </si>
  <si>
    <t>g (%BK)</t>
  </si>
  <si>
    <r>
      <t xml:space="preserve">As Fed </t>
    </r>
    <r>
      <rPr>
        <b/>
        <sz val="11"/>
        <color theme="1"/>
        <rFont val="Arial"/>
        <family val="2"/>
      </rPr>
      <t>(g)</t>
    </r>
  </si>
  <si>
    <t>DATA KANDUNGAN NUTRIEN RANSUM</t>
  </si>
  <si>
    <t>Evaluasi</t>
  </si>
  <si>
    <t>EVALUASI PEMBERIAN RANSUM</t>
  </si>
  <si>
    <t>Persentase</t>
  </si>
  <si>
    <t>EVALUASI RANSUM</t>
  </si>
  <si>
    <t>%BB</t>
  </si>
  <si>
    <t>DATA KANDUNGAN NUTRIEN DAN HARGA BAHAN PAKAN</t>
  </si>
  <si>
    <t>Molases</t>
  </si>
  <si>
    <t>Proporsi (% BK)</t>
  </si>
  <si>
    <r>
      <t xml:space="preserve">Proporsi (% </t>
    </r>
    <r>
      <rPr>
        <b/>
        <i/>
        <sz val="9"/>
        <color theme="1"/>
        <rFont val="Arial"/>
        <family val="2"/>
      </rPr>
      <t>As Fed</t>
    </r>
    <r>
      <rPr>
        <b/>
        <sz val="9"/>
        <color theme="1"/>
        <rFont val="Arial"/>
        <family val="2"/>
      </rPr>
      <t>)</t>
    </r>
  </si>
  <si>
    <t>Harga (Rp)</t>
  </si>
  <si>
    <t>Jumlah Ternak</t>
  </si>
  <si>
    <t>Lama Pemeliharaan</t>
  </si>
  <si>
    <t>Ekor</t>
  </si>
  <si>
    <t>Hari</t>
  </si>
  <si>
    <r>
      <rPr>
        <i/>
        <sz val="14"/>
        <color theme="1"/>
        <rFont val="Arial"/>
        <family val="2"/>
      </rPr>
      <t>As Fed</t>
    </r>
    <r>
      <rPr>
        <sz val="14"/>
        <color theme="1"/>
        <rFont val="Arial"/>
        <family val="2"/>
      </rPr>
      <t xml:space="preserve"> (kg)</t>
    </r>
  </si>
  <si>
    <t>PEMBUATAN RANSUM</t>
  </si>
  <si>
    <t>Daun Ubi Kayu/Singkong</t>
  </si>
  <si>
    <t>Jenis</t>
  </si>
  <si>
    <t>Kulit Kopi</t>
  </si>
  <si>
    <t>Daun Pohon Karet</t>
  </si>
  <si>
    <t>Tongkol Jagung</t>
  </si>
  <si>
    <t>Daun Jati</t>
  </si>
  <si>
    <t>Lain-lain</t>
  </si>
  <si>
    <t>Konsentrat</t>
  </si>
  <si>
    <t>Min. &amp; Vit.</t>
  </si>
  <si>
    <t>Sumber Protein</t>
  </si>
  <si>
    <t>Sumber Energi</t>
  </si>
  <si>
    <t>Silase Daun Pohon Karet</t>
  </si>
  <si>
    <t>Daun Ubi Jalar</t>
  </si>
  <si>
    <t>Glirisidia/Gamal</t>
  </si>
  <si>
    <t>Kaliandra</t>
  </si>
  <si>
    <t>Turi</t>
  </si>
  <si>
    <t>Lamtoro/Petai Cina</t>
  </si>
  <si>
    <t>Bungkil Inti Sawit</t>
  </si>
  <si>
    <t>Lumpur Sawit Kering</t>
  </si>
  <si>
    <t>Kulit Buah Kakao</t>
  </si>
  <si>
    <t>Kulit Buah (Klobot) Jagung</t>
  </si>
  <si>
    <t>Rumput Lapangan</t>
  </si>
  <si>
    <t>Tebon Jagung (43-56 Hari)</t>
  </si>
  <si>
    <t>Tebon Jagung (57-70 Hari)</t>
  </si>
  <si>
    <t>Tebon Jagung (99-112 Hari)</t>
  </si>
  <si>
    <t>Sorgum/Cantel</t>
  </si>
  <si>
    <t>Biji Sorgum/Cantel Giling</t>
  </si>
  <si>
    <t>Urea (Maksimal 1%)</t>
  </si>
  <si>
    <t>Ampas Bir</t>
  </si>
  <si>
    <r>
      <rPr>
        <i/>
        <sz val="9"/>
        <color theme="1"/>
        <rFont val="Arial"/>
        <family val="2"/>
      </rPr>
      <t>Corn Gluten Feed</t>
    </r>
    <r>
      <rPr>
        <sz val="9"/>
        <color theme="1"/>
        <rFont val="Arial"/>
        <family val="2"/>
      </rPr>
      <t xml:space="preserve"> (CGF)</t>
    </r>
  </si>
  <si>
    <r>
      <rPr>
        <i/>
        <sz val="9"/>
        <color theme="1"/>
        <rFont val="Arial"/>
        <family val="2"/>
      </rPr>
      <t>Corn Gluten Meal</t>
    </r>
    <r>
      <rPr>
        <sz val="9"/>
        <color theme="1"/>
        <rFont val="Arial"/>
        <family val="2"/>
      </rPr>
      <t xml:space="preserve"> (CGM)</t>
    </r>
  </si>
  <si>
    <t>Kulit Biji Kacang Tanah</t>
  </si>
  <si>
    <t>Rumput Raja</t>
  </si>
  <si>
    <t>Hay Alfalfa</t>
  </si>
  <si>
    <t>Indigofera</t>
  </si>
  <si>
    <t>Daun Kol</t>
  </si>
  <si>
    <t>Kulit Ubi Kayu/Singkong</t>
  </si>
  <si>
    <t>Bungkil Biji Kapuk</t>
  </si>
  <si>
    <t>CaCO3</t>
  </si>
  <si>
    <t>Pucuk Tebu</t>
  </si>
  <si>
    <t>Kulit Biji Kedelai (Kleci)</t>
  </si>
  <si>
    <r>
      <t xml:space="preserve">Crude Palm Oil </t>
    </r>
    <r>
      <rPr>
        <sz val="9"/>
        <color theme="1"/>
        <rFont val="Arial"/>
        <family val="2"/>
      </rPr>
      <t>(CPO)</t>
    </r>
  </si>
  <si>
    <t>Lain_lain</t>
  </si>
  <si>
    <t>Bobot Badan Awal</t>
  </si>
  <si>
    <r>
      <rPr>
        <i/>
        <sz val="9"/>
        <color theme="1"/>
        <rFont val="Arial"/>
        <family val="2"/>
      </rPr>
      <t>Premix</t>
    </r>
    <r>
      <rPr>
        <sz val="9"/>
        <color theme="1"/>
        <rFont val="Arial"/>
        <family val="2"/>
      </rPr>
      <t xml:space="preserve"> Mineral dan Vitamin</t>
    </r>
  </si>
  <si>
    <t>Pemberian Ransum/Ekor/Hari</t>
  </si>
  <si>
    <t>Biaya Pemberian Ransum/Ekor/Hari</t>
  </si>
  <si>
    <t>Premix Mineral dan Vitamin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</si>
</sst>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p-421]* #,##0.00_-;\-[$Rp-421]* #,##0.00_-;_-[$Rp-421]* &quot;-&quot;??_-;_-@_-"/>
    <numFmt numFmtId="165" formatCode="_-[$Rp-421]* #,##0_-;\-[$Rp-421]* #,##0_-;_-[$Rp-421]* &quot;-&quot;??_-;_-@_-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Arial"/>
      <family val="2"/>
    </font>
    <font>
      <sz val="16"/>
      <color theme="1"/>
      <name val="Arial"/>
      <family val="2"/>
    </font>
    <font>
      <sz val="20"/>
      <color theme="1"/>
      <name val="Arial"/>
      <family val="2"/>
    </font>
    <font>
      <b/>
      <sz val="9"/>
      <color theme="1"/>
      <name val="Arial"/>
      <family val="2"/>
    </font>
    <font>
      <b/>
      <sz val="36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11"/>
      <color theme="1"/>
      <name val="Arial"/>
      <family val="2"/>
    </font>
    <font>
      <i/>
      <sz val="9"/>
      <color theme="1"/>
      <name val="Arial"/>
      <family val="2"/>
    </font>
    <font>
      <b/>
      <i/>
      <sz val="9"/>
      <color theme="1"/>
      <name val="Arial"/>
      <family val="2"/>
    </font>
    <font>
      <b/>
      <sz val="9"/>
      <color rgb="FF002060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2"/>
      <color rgb="FF000000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b/>
      <sz val="14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/>
    <xf numFmtId="0" fontId="6" fillId="0" borderId="0" xfId="0" applyFont="1"/>
    <xf numFmtId="0" fontId="8" fillId="0" borderId="0" xfId="0" applyFont="1"/>
    <xf numFmtId="0" fontId="4" fillId="0" borderId="0" xfId="0" applyFont="1"/>
    <xf numFmtId="0" fontId="4" fillId="0" borderId="1" xfId="0" applyFont="1" applyBorder="1"/>
    <xf numFmtId="0" fontId="8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4" borderId="1" xfId="0" applyFont="1" applyFill="1" applyBorder="1" applyProtection="1">
      <protection locked="0"/>
    </xf>
    <xf numFmtId="2" fontId="4" fillId="4" borderId="1" xfId="0" applyNumberFormat="1" applyFont="1" applyFill="1" applyBorder="1" applyAlignment="1" applyProtection="1">
      <alignment horizontal="center" vertical="center"/>
      <protection locked="0"/>
    </xf>
    <xf numFmtId="2" fontId="4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2" fontId="4" fillId="10" borderId="1" xfId="0" applyNumberFormat="1" applyFont="1" applyFill="1" applyBorder="1" applyAlignment="1" applyProtection="1">
      <alignment horizontal="center" vertical="center"/>
      <protection locked="0"/>
    </xf>
    <xf numFmtId="2" fontId="4" fillId="11" borderId="1" xfId="0" applyNumberFormat="1" applyFont="1" applyFill="1" applyBorder="1" applyAlignment="1" applyProtection="1">
      <alignment horizontal="center" vertical="center"/>
      <protection locked="0"/>
    </xf>
    <xf numFmtId="2" fontId="4" fillId="3" borderId="1" xfId="0" applyNumberFormat="1" applyFont="1" applyFill="1" applyBorder="1" applyAlignment="1" applyProtection="1">
      <alignment horizontal="center" vertical="center"/>
      <protection locked="0"/>
    </xf>
    <xf numFmtId="2" fontId="4" fillId="12" borderId="1" xfId="0" applyNumberFormat="1" applyFont="1" applyFill="1" applyBorder="1" applyAlignment="1" applyProtection="1">
      <alignment horizontal="center" vertical="center"/>
      <protection locked="0"/>
    </xf>
    <xf numFmtId="2" fontId="4" fillId="8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3" xfId="0" applyFont="1" applyBorder="1"/>
    <xf numFmtId="0" fontId="4" fillId="0" borderId="0" xfId="0" applyFont="1" applyAlignment="1">
      <alignment horizontal="left"/>
    </xf>
    <xf numFmtId="164" fontId="15" fillId="0" borderId="0" xfId="0" applyNumberFormat="1" applyFont="1"/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4" fillId="0" borderId="1" xfId="0" applyNumberFormat="1" applyFont="1" applyBorder="1"/>
    <xf numFmtId="164" fontId="4" fillId="0" borderId="1" xfId="0" applyNumberFormat="1" applyFont="1" applyBorder="1" applyAlignment="1">
      <alignment horizontal="center" vertical="center"/>
    </xf>
    <xf numFmtId="164" fontId="8" fillId="7" borderId="1" xfId="0" applyNumberFormat="1" applyFont="1" applyFill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6" borderId="1" xfId="0" applyFont="1" applyFill="1" applyBorder="1" applyAlignment="1">
      <alignment horizontal="center" vertical="center"/>
    </xf>
    <xf numFmtId="0" fontId="4" fillId="14" borderId="1" xfId="0" quotePrefix="1" applyFont="1" applyFill="1" applyBorder="1" applyProtection="1">
      <protection locked="0"/>
    </xf>
    <xf numFmtId="0" fontId="12" fillId="0" borderId="0" xfId="0" applyFont="1" applyAlignment="1">
      <alignment vertical="center"/>
    </xf>
    <xf numFmtId="165" fontId="4" fillId="0" borderId="0" xfId="0" applyNumberFormat="1" applyFont="1"/>
    <xf numFmtId="165" fontId="4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0" fontId="12" fillId="2" borderId="1" xfId="0" applyFont="1" applyFill="1" applyBorder="1" applyAlignment="1">
      <alignment vertical="center"/>
    </xf>
    <xf numFmtId="0" fontId="12" fillId="1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vertical="center"/>
    </xf>
    <xf numFmtId="0" fontId="12" fillId="11" borderId="1" xfId="0" applyFont="1" applyFill="1" applyBorder="1"/>
    <xf numFmtId="2" fontId="12" fillId="7" borderId="1" xfId="0" applyNumberFormat="1" applyFont="1" applyFill="1" applyBorder="1" applyAlignment="1">
      <alignment horizontal="center" vertical="center"/>
    </xf>
    <xf numFmtId="2" fontId="12" fillId="9" borderId="1" xfId="0" applyNumberFormat="1" applyFont="1" applyFill="1" applyBorder="1" applyAlignment="1">
      <alignment horizontal="center" vertical="center"/>
    </xf>
    <xf numFmtId="2" fontId="12" fillId="9" borderId="3" xfId="0" applyNumberFormat="1" applyFont="1" applyFill="1" applyBorder="1" applyAlignment="1">
      <alignment horizontal="center" vertical="center"/>
    </xf>
    <xf numFmtId="0" fontId="16" fillId="0" borderId="1" xfId="0" applyFont="1" applyBorder="1" applyAlignment="1">
      <alignment vertical="center"/>
    </xf>
    <xf numFmtId="1" fontId="16" fillId="0" borderId="1" xfId="0" applyNumberFormat="1" applyFont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>
      <alignment vertical="center"/>
    </xf>
    <xf numFmtId="2" fontId="16" fillId="0" borderId="0" xfId="0" applyNumberFormat="1" applyFont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2" fontId="12" fillId="1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0" borderId="0" xfId="0" applyFont="1"/>
    <xf numFmtId="0" fontId="12" fillId="4" borderId="1" xfId="0" applyFont="1" applyFill="1" applyBorder="1"/>
    <xf numFmtId="0" fontId="12" fillId="7" borderId="1" xfId="0" applyFont="1" applyFill="1" applyBorder="1"/>
    <xf numFmtId="0" fontId="12" fillId="9" borderId="1" xfId="0" applyFont="1" applyFill="1" applyBorder="1"/>
    <xf numFmtId="0" fontId="11" fillId="0" borderId="0" xfId="0" applyFont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2" fontId="8" fillId="8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14" borderId="1" xfId="0" quotePrefix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6" fillId="0" borderId="0" xfId="0" quotePrefix="1" applyFont="1"/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/>
    <xf numFmtId="2" fontId="12" fillId="2" borderId="1" xfId="0" applyNumberFormat="1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20" fillId="0" borderId="0" xfId="0" applyFont="1"/>
    <xf numFmtId="0" fontId="22" fillId="12" borderId="1" xfId="0" applyFont="1" applyFill="1" applyBorder="1" applyAlignment="1">
      <alignment vertical="center"/>
    </xf>
    <xf numFmtId="0" fontId="20" fillId="16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/>
    </xf>
    <xf numFmtId="2" fontId="20" fillId="0" borderId="1" xfId="0" applyNumberFormat="1" applyFont="1" applyBorder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2" fontId="20" fillId="7" borderId="1" xfId="0" applyNumberFormat="1" applyFont="1" applyFill="1" applyBorder="1" applyAlignment="1">
      <alignment horizontal="center" vertical="center"/>
    </xf>
    <xf numFmtId="164" fontId="20" fillId="7" borderId="1" xfId="0" applyNumberFormat="1" applyFont="1" applyFill="1" applyBorder="1" applyAlignment="1">
      <alignment horizontal="center" vertical="center"/>
    </xf>
    <xf numFmtId="0" fontId="22" fillId="13" borderId="1" xfId="0" applyFont="1" applyFill="1" applyBorder="1" applyAlignment="1" applyProtection="1">
      <alignment horizontal="center" vertical="center"/>
      <protection locked="0"/>
    </xf>
    <xf numFmtId="2" fontId="4" fillId="7" borderId="1" xfId="0" applyNumberFormat="1" applyFont="1" applyFill="1" applyBorder="1" applyAlignment="1" applyProtection="1">
      <alignment horizontal="center" vertical="center"/>
      <protection locked="0"/>
    </xf>
    <xf numFmtId="164" fontId="4" fillId="10" borderId="1" xfId="0" applyNumberFormat="1" applyFont="1" applyFill="1" applyBorder="1" applyProtection="1">
      <protection locked="0"/>
    </xf>
    <xf numFmtId="164" fontId="4" fillId="11" borderId="1" xfId="0" applyNumberFormat="1" applyFont="1" applyFill="1" applyBorder="1" applyProtection="1">
      <protection locked="0"/>
    </xf>
    <xf numFmtId="164" fontId="4" fillId="4" borderId="1" xfId="0" applyNumberFormat="1" applyFont="1" applyFill="1" applyBorder="1" applyProtection="1">
      <protection locked="0"/>
    </xf>
    <xf numFmtId="164" fontId="4" fillId="3" borderId="1" xfId="0" applyNumberFormat="1" applyFont="1" applyFill="1" applyBorder="1" applyProtection="1">
      <protection locked="0"/>
    </xf>
    <xf numFmtId="164" fontId="4" fillId="12" borderId="1" xfId="0" applyNumberFormat="1" applyFont="1" applyFill="1" applyBorder="1" applyProtection="1">
      <protection locked="0"/>
    </xf>
    <xf numFmtId="164" fontId="4" fillId="8" borderId="1" xfId="0" applyNumberFormat="1" applyFont="1" applyFill="1" applyBorder="1" applyProtection="1">
      <protection locked="0"/>
    </xf>
    <xf numFmtId="164" fontId="4" fillId="7" borderId="1" xfId="0" applyNumberFormat="1" applyFont="1" applyFill="1" applyBorder="1" applyProtection="1">
      <protection locked="0"/>
    </xf>
    <xf numFmtId="0" fontId="22" fillId="18" borderId="1" xfId="0" applyFont="1" applyFill="1" applyBorder="1"/>
    <xf numFmtId="0" fontId="22" fillId="18" borderId="1" xfId="0" applyFont="1" applyFill="1" applyBorder="1" applyAlignment="1">
      <alignment horizontal="center" vertical="center"/>
    </xf>
    <xf numFmtId="0" fontId="10" fillId="0" borderId="0" xfId="0" applyFont="1"/>
    <xf numFmtId="0" fontId="5" fillId="0" borderId="0" xfId="0" applyFont="1"/>
    <xf numFmtId="0" fontId="3" fillId="0" borderId="0" xfId="0" applyFont="1"/>
    <xf numFmtId="0" fontId="12" fillId="7" borderId="1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2" fillId="0" borderId="0" xfId="0" applyFont="1"/>
    <xf numFmtId="0" fontId="4" fillId="10" borderId="3" xfId="0" applyFont="1" applyFill="1" applyBorder="1" applyProtection="1">
      <protection locked="0"/>
    </xf>
    <xf numFmtId="0" fontId="4" fillId="11" borderId="3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13" fillId="4" borderId="3" xfId="0" applyFont="1" applyFill="1" applyBorder="1" applyProtection="1">
      <protection locked="0"/>
    </xf>
    <xf numFmtId="0" fontId="4" fillId="3" borderId="3" xfId="0" applyFont="1" applyFill="1" applyBorder="1" applyProtection="1">
      <protection locked="0"/>
    </xf>
    <xf numFmtId="0" fontId="4" fillId="12" borderId="3" xfId="0" applyFont="1" applyFill="1" applyBorder="1" applyProtection="1">
      <protection locked="0"/>
    </xf>
    <xf numFmtId="0" fontId="4" fillId="8" borderId="3" xfId="0" applyFont="1" applyFill="1" applyBorder="1" applyProtection="1">
      <protection locked="0"/>
    </xf>
    <xf numFmtId="0" fontId="4" fillId="7" borderId="3" xfId="0" applyFont="1" applyFill="1" applyBorder="1" applyProtection="1">
      <protection locked="0"/>
    </xf>
    <xf numFmtId="0" fontId="4" fillId="9" borderId="1" xfId="0" applyFont="1" applyFill="1" applyBorder="1" applyProtection="1">
      <protection locked="0"/>
    </xf>
    <xf numFmtId="2" fontId="4" fillId="9" borderId="1" xfId="0" applyNumberFormat="1" applyFont="1" applyFill="1" applyBorder="1" applyAlignment="1" applyProtection="1">
      <alignment horizontal="center" vertical="center"/>
      <protection locked="0"/>
    </xf>
    <xf numFmtId="164" fontId="4" fillId="9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  <xf numFmtId="0" fontId="12" fillId="19" borderId="5" xfId="0" applyFont="1" applyFill="1" applyBorder="1" applyAlignment="1">
      <alignment horizontal="center" vertical="center"/>
    </xf>
    <xf numFmtId="0" fontId="12" fillId="19" borderId="7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7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textRotation="90"/>
    </xf>
    <xf numFmtId="0" fontId="12" fillId="4" borderId="7" xfId="0" applyFont="1" applyFill="1" applyBorder="1" applyAlignment="1">
      <alignment horizontal="center" vertical="center" textRotation="90"/>
    </xf>
    <xf numFmtId="0" fontId="12" fillId="4" borderId="6" xfId="0" applyFont="1" applyFill="1" applyBorder="1" applyAlignment="1">
      <alignment horizontal="center" vertical="center" textRotation="90"/>
    </xf>
    <xf numFmtId="0" fontId="12" fillId="3" borderId="5" xfId="0" applyFont="1" applyFill="1" applyBorder="1" applyAlignment="1">
      <alignment horizontal="center" vertical="center" textRotation="90"/>
    </xf>
    <xf numFmtId="0" fontId="12" fillId="3" borderId="7" xfId="0" applyFont="1" applyFill="1" applyBorder="1" applyAlignment="1">
      <alignment horizontal="center" vertical="center" textRotation="90"/>
    </xf>
    <xf numFmtId="0" fontId="12" fillId="3" borderId="6" xfId="0" applyFont="1" applyFill="1" applyBorder="1" applyAlignment="1">
      <alignment horizontal="center" vertical="center" textRotation="90"/>
    </xf>
    <xf numFmtId="0" fontId="12" fillId="10" borderId="5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1" borderId="5" xfId="0" applyFont="1" applyFill="1" applyBorder="1" applyAlignment="1">
      <alignment horizontal="center" vertical="center"/>
    </xf>
    <xf numFmtId="0" fontId="12" fillId="11" borderId="7" xfId="0" applyFont="1" applyFill="1" applyBorder="1" applyAlignment="1">
      <alignment horizontal="center" vertical="center"/>
    </xf>
    <xf numFmtId="0" fontId="12" fillId="11" borderId="6" xfId="0" applyFont="1" applyFill="1" applyBorder="1" applyAlignment="1">
      <alignment horizontal="center" vertical="center"/>
    </xf>
    <xf numFmtId="0" fontId="11" fillId="15" borderId="0" xfId="0" applyFont="1" applyFill="1" applyAlignment="1">
      <alignment horizontal="center"/>
    </xf>
    <xf numFmtId="0" fontId="8" fillId="7" borderId="2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2" fillId="4" borderId="5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2" fillId="5" borderId="2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4" borderId="1" xfId="0" applyFont="1" applyFill="1" applyBorder="1" applyAlignment="1" applyProtection="1">
      <alignment horizontal="center" vertical="center"/>
      <protection locked="0"/>
    </xf>
    <xf numFmtId="0" fontId="12" fillId="4" borderId="2" xfId="0" applyFont="1" applyFill="1" applyBorder="1" applyAlignment="1" applyProtection="1">
      <alignment horizontal="center" vertical="center"/>
      <protection locked="0"/>
    </xf>
    <xf numFmtId="0" fontId="12" fillId="4" borderId="3" xfId="0" applyFont="1" applyFill="1" applyBorder="1" applyAlignment="1" applyProtection="1">
      <alignment horizontal="center" vertical="center"/>
      <protection locked="0"/>
    </xf>
    <xf numFmtId="0" fontId="12" fillId="4" borderId="2" xfId="0" applyFont="1" applyFill="1" applyBorder="1" applyAlignment="1" applyProtection="1">
      <alignment horizontal="center"/>
      <protection locked="0"/>
    </xf>
    <xf numFmtId="0" fontId="12" fillId="4" borderId="3" xfId="0" applyFont="1" applyFill="1" applyBorder="1" applyAlignment="1" applyProtection="1">
      <alignment horizontal="center"/>
      <protection locked="0"/>
    </xf>
    <xf numFmtId="0" fontId="12" fillId="12" borderId="2" xfId="0" applyFont="1" applyFill="1" applyBorder="1" applyAlignment="1">
      <alignment horizontal="center"/>
    </xf>
    <xf numFmtId="0" fontId="12" fillId="12" borderId="4" xfId="0" applyFont="1" applyFill="1" applyBorder="1" applyAlignment="1">
      <alignment horizontal="center"/>
    </xf>
    <xf numFmtId="0" fontId="12" fillId="12" borderId="3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164" fontId="12" fillId="3" borderId="5" xfId="0" applyNumberFormat="1" applyFont="1" applyFill="1" applyBorder="1" applyAlignment="1">
      <alignment horizontal="center" vertical="center"/>
    </xf>
    <xf numFmtId="164" fontId="12" fillId="3" borderId="6" xfId="0" applyNumberFormat="1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0" fontId="11" fillId="17" borderId="0" xfId="0" applyFont="1" applyFill="1" applyAlignment="1">
      <alignment horizontal="center"/>
    </xf>
  </cellXfs>
  <cellStyles count="1">
    <cellStyle name="Normal" xfId="0" builtinId="0"/>
  </cellStyles>
  <dxfs count="12">
    <dxf>
      <numFmt numFmtId="166" formatCode=";;;"/>
    </dxf>
    <dxf>
      <numFmt numFmtId="166" formatCode=";;;"/>
    </dxf>
    <dxf>
      <font>
        <color rgb="FF002060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4" tint="0.39994506668294322"/>
        </patternFill>
      </fill>
    </dxf>
    <dxf>
      <numFmt numFmtId="166" formatCode=";;;"/>
    </dxf>
    <dxf>
      <font>
        <color rgb="FF002060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4" tint="0.39994506668294322"/>
        </patternFill>
      </fill>
    </dxf>
    <dxf>
      <numFmt numFmtId="166" formatCode=";;;"/>
    </dxf>
  </dxfs>
  <tableStyles count="0" defaultTableStyle="TableStyleMedium2" defaultPivotStyle="PivotStyleLight16"/>
  <colors>
    <mruColors>
      <color rgb="FFCC99FF"/>
      <color rgb="FFFFCC00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Bahan Pakan'!A1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Formulasi Ransum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Evaluasi Ransum'!A1"/><Relationship Id="rId1" Type="http://schemas.openxmlformats.org/officeDocument/2006/relationships/hyperlink" Target="#'Bahan Pakan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Pembuatan Ransum'!A1"/><Relationship Id="rId2" Type="http://schemas.openxmlformats.org/officeDocument/2006/relationships/image" Target="../media/image2.png"/><Relationship Id="rId1" Type="http://schemas.openxmlformats.org/officeDocument/2006/relationships/hyperlink" Target="#'Formulasi Ransum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Beranda!A1"/><Relationship Id="rId6" Type="http://schemas.openxmlformats.org/officeDocument/2006/relationships/image" Target="../media/image2.png"/><Relationship Id="rId5" Type="http://schemas.openxmlformats.org/officeDocument/2006/relationships/hyperlink" Target="#'Evaluasi Ransum'!A1"/><Relationship Id="rId4" Type="http://schemas.openxmlformats.org/officeDocument/2006/relationships/hyperlink" Target="#'Formulasi Ransum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185843</xdr:colOff>
      <xdr:row>33</xdr:row>
      <xdr:rowOff>104775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21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687"/>
        <a:stretch/>
      </xdr:blipFill>
      <xdr:spPr>
        <a:xfrm>
          <a:off x="0" y="0"/>
          <a:ext cx="13377968" cy="6391275"/>
        </a:xfrm>
        <a:prstGeom prst="rect">
          <a:avLst/>
        </a:prstGeom>
      </xdr:spPr>
    </xdr:pic>
    <xdr:clientData/>
  </xdr:twoCellAnchor>
  <xdr:twoCellAnchor editAs="oneCell">
    <xdr:from>
      <xdr:col>0</xdr:col>
      <xdr:colOff>349089</xdr:colOff>
      <xdr:row>2</xdr:row>
      <xdr:rowOff>28574</xdr:rowOff>
    </xdr:from>
    <xdr:to>
      <xdr:col>8</xdr:col>
      <xdr:colOff>105623</xdr:colOff>
      <xdr:row>12</xdr:row>
      <xdr:rowOff>180975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089" y="409574"/>
          <a:ext cx="4414259" cy="2057401"/>
        </a:xfrm>
        <a:prstGeom prst="rect">
          <a:avLst/>
        </a:prstGeom>
      </xdr:spPr>
    </xdr:pic>
    <xdr:clientData/>
  </xdr:twoCellAnchor>
  <xdr:twoCellAnchor>
    <xdr:from>
      <xdr:col>8</xdr:col>
      <xdr:colOff>200025</xdr:colOff>
      <xdr:row>11</xdr:row>
      <xdr:rowOff>161926</xdr:rowOff>
    </xdr:from>
    <xdr:to>
      <xdr:col>20</xdr:col>
      <xdr:colOff>228600</xdr:colOff>
      <xdr:row>15</xdr:row>
      <xdr:rowOff>76201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4857750" y="2257426"/>
          <a:ext cx="7343775" cy="676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2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TERIMA KASIH TELAH ME</a:t>
          </a:r>
          <a:r>
            <a:rPr lang="en-GB" sz="2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MP</a:t>
          </a:r>
          <a:r>
            <a:rPr lang="id-ID" sz="2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ERCAYAKAN KEBUTUHAN TERNAK ANDA DENGAN PAKAN SINATRIA FEED.</a:t>
          </a:r>
          <a:r>
            <a:rPr lang="id-ID" sz="2000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  <xdr:twoCellAnchor>
    <xdr:from>
      <xdr:col>8</xdr:col>
      <xdr:colOff>219075</xdr:colOff>
      <xdr:row>6</xdr:row>
      <xdr:rowOff>76200</xdr:rowOff>
    </xdr:from>
    <xdr:to>
      <xdr:col>20</xdr:col>
      <xdr:colOff>238125</xdr:colOff>
      <xdr:row>12</xdr:row>
      <xdr:rowOff>47626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4876800" y="1219200"/>
          <a:ext cx="7334250" cy="111442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6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Program</a:t>
          </a:r>
          <a:r>
            <a:rPr lang="en-GB" sz="16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ini dibuat guna memudahkan Anda yang ingin menggunakan Sinatria Feed sebagai pakan ternak Anda.</a:t>
          </a:r>
        </a:p>
        <a:p>
          <a:pPr algn="ctr"/>
          <a:r>
            <a:rPr lang="en-GB" sz="16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Program ini dilengkapi dengan formulator ransum sederhana.</a:t>
          </a:r>
        </a:p>
        <a:p>
          <a:pPr algn="ctr"/>
          <a:r>
            <a:rPr lang="en-GB" sz="16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Langkah-langkah penggunaan tersedia di laman berikutnya.</a:t>
          </a:r>
          <a:endParaRPr lang="en-GB" sz="1600" b="0" i="0" u="none" strike="noStrike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180975</xdr:colOff>
      <xdr:row>15</xdr:row>
      <xdr:rowOff>47625</xdr:rowOff>
    </xdr:from>
    <xdr:to>
      <xdr:col>21</xdr:col>
      <xdr:colOff>28575</xdr:colOff>
      <xdr:row>27</xdr:row>
      <xdr:rowOff>38101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180975" y="2905125"/>
          <a:ext cx="12430125" cy="227647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Referensi:</a:t>
          </a:r>
          <a:r>
            <a:rPr lang="id-ID" sz="12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GB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</a:t>
          </a:r>
          <a:r>
            <a:rPr lang="id-ID" sz="12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Anjalani, R., L. Silitonga, dan M.H. Astuti. 2017. Kualitas silase rumput gajah yang diberi tepung umbi talas sebagai aditif silase. Jurnal Ilmu Hewani Tropika. 6(1): 29-33.</a:t>
          </a:r>
          <a:endParaRPr lang="en-GB" sz="1200" b="0" i="0" u="none" strike="noStrike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r>
            <a:rPr lang="id-ID" sz="12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Dairy Feed Online IPB. http://dairyfeed.ipb.ac.id. Diakses pada 2</a:t>
          </a:r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8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Juni 2020.</a:t>
          </a:r>
          <a:endParaRPr lang="en-GB" sz="1200" b="0" i="0" u="none" strike="noStrike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r>
            <a:rPr lang="id-ID" sz="12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Das, N.G., M.R. Alam, N. Sultana, and, S.M. Amanullah. Effects of oxalate intake on calcium and ph</a:t>
          </a:r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sphorus balance in bulls fed napier silage (</a:t>
          </a:r>
          <a:r>
            <a:rPr lang="id-ID" sz="1200" b="0" i="1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Pennisetum purpureum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). </a:t>
          </a:r>
          <a:b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Bang. J. Anim. Sci. 29(1):58-66.</a:t>
          </a:r>
          <a:r>
            <a:rPr lang="id-ID" sz="12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GB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</a:t>
          </a:r>
          <a:r>
            <a:rPr lang="id-ID" sz="12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GB" sz="1200">
              <a:latin typeface="Arial" panose="020B0604020202020204" pitchFamily="34" charset="0"/>
              <a:cs typeface="Arial" panose="020B0604020202020204" pitchFamily="34" charset="0"/>
            </a:rPr>
            <a:t>Feedipedia. http://www.feedipedia.org. Diakses pada 28 Juni 2020.</a:t>
          </a:r>
        </a:p>
        <a:p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 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Hartadi, H., S. Reksohadiprodjo, dan A.D. Tillman. 2017. Tabel Komposisi Pakan untuk Indonesia. </a:t>
          </a:r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UGM Press. Yogyakarta. 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p. 92-128.</a:t>
          </a:r>
          <a:endParaRPr lang="en-GB" sz="1200" b="0" i="0" u="none" strike="noStrike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 </a:t>
          </a:r>
          <a:r>
            <a:rPr lang="en-GB" sz="1200" b="0" i="0" u="none" strike="noStrike" spc="-4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Hasil Analisis</a:t>
          </a:r>
          <a:r>
            <a:rPr lang="en-GB" sz="1200" b="0" i="0" u="none" strike="noStrike" spc="-4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Kandungan Mineral  Silase Tebon Jagung dan Sinatria Feed. 2020. Laboratorium Tanah, Tanaman, Pupuk, dan Air. Badan Penelitian dan Pengembangan Pertanian. Yogyakarta.</a:t>
          </a:r>
          <a:endParaRPr lang="en-GB" sz="1200" b="0" i="0" u="none" strike="noStrike" spc="-4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7.</a:t>
          </a:r>
          <a:r>
            <a:rPr lang="en-GB" sz="12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Hasil Analisis Proksimat Silase Tebon Jagung dan Sinatria Feed. 2020. Laboratorium Teknologi Makanan Ternak. </a:t>
          </a:r>
          <a:br>
            <a:rPr lang="en-GB" sz="12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GB" sz="12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Fakultas Peternakan. Universitas Gadjah Mada. Yogyakarta.</a:t>
          </a:r>
          <a:endParaRPr lang="en-GB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8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r>
            <a:rPr lang="id-ID" sz="12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Kearl, L.C. 1982. Nutrient Requirements of Ruminants in Develo</a:t>
          </a:r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 Country. Disse</a:t>
          </a:r>
          <a: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tation of Doctor of Philosophy. </a:t>
          </a:r>
          <a:br>
            <a:rPr lang="en-GB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GB" sz="12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</a:t>
          </a:r>
          <a:r>
            <a:rPr lang="id-ID" sz="12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Utah State University. Utah. United States of America. p. 55-58.</a:t>
          </a:r>
          <a:r>
            <a:rPr lang="id-ID" sz="1200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  <xdr:twoCellAnchor>
    <xdr:from>
      <xdr:col>17</xdr:col>
      <xdr:colOff>285750</xdr:colOff>
      <xdr:row>23</xdr:row>
      <xdr:rowOff>114300</xdr:rowOff>
    </xdr:from>
    <xdr:to>
      <xdr:col>20</xdr:col>
      <xdr:colOff>390525</xdr:colOff>
      <xdr:row>26</xdr:row>
      <xdr:rowOff>28575</xdr:rowOff>
    </xdr:to>
    <xdr:sp macro="" textlink="">
      <xdr:nvSpPr>
        <xdr:cNvPr id="35" name="Rectangle: Rounded Corners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429875" y="4495800"/>
          <a:ext cx="1933575" cy="485775"/>
        </a:xfrm>
        <a:prstGeom prst="roundRec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MULAI</a:t>
          </a:r>
          <a:endParaRPr lang="id-ID" sz="3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581025</xdr:colOff>
      <xdr:row>0</xdr:row>
      <xdr:rowOff>0</xdr:rowOff>
    </xdr:from>
    <xdr:to>
      <xdr:col>20</xdr:col>
      <xdr:colOff>600075</xdr:colOff>
      <xdr:row>7</xdr:row>
      <xdr:rowOff>47625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4448175" y="0"/>
          <a:ext cx="8124825" cy="13811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PROGRAM FORMULASI DAN  EVALUASI PAKAN SINATRIA</a:t>
          </a:r>
          <a:r>
            <a:rPr lang="en-GB" sz="3600" b="1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FEED</a:t>
          </a:r>
          <a:endParaRPr lang="id-ID" sz="3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76201</xdr:colOff>
      <xdr:row>28</xdr:row>
      <xdr:rowOff>171449</xdr:rowOff>
    </xdr:from>
    <xdr:to>
      <xdr:col>6</xdr:col>
      <xdr:colOff>342901</xdr:colOff>
      <xdr:row>31</xdr:row>
      <xdr:rowOff>19050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6201" y="5505449"/>
          <a:ext cx="3524250" cy="41910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50">
              <a:latin typeface="Arial" panose="020B0604020202020204" pitchFamily="34" charset="0"/>
              <a:cs typeface="Arial" panose="020B0604020202020204" pitchFamily="34" charset="0"/>
            </a:rPr>
            <a:t>Dibuat oleh: Dian</a:t>
          </a:r>
          <a:r>
            <a:rPr lang="en-GB" sz="1050" baseline="0">
              <a:latin typeface="Arial" panose="020B0604020202020204" pitchFamily="34" charset="0"/>
              <a:cs typeface="Arial" panose="020B0604020202020204" pitchFamily="34" charset="0"/>
            </a:rPr>
            <a:t> Setya Budi untuk Sinatria Farm (2020)</a:t>
          </a:r>
        </a:p>
        <a:p>
          <a:r>
            <a:rPr lang="en-GB" sz="1050" baseline="0">
              <a:latin typeface="Arial" panose="020B0604020202020204" pitchFamily="34" charset="0"/>
              <a:cs typeface="Arial" panose="020B0604020202020204" pitchFamily="34" charset="0"/>
            </a:rPr>
            <a:t>Alamat surel: budisetyadian@gmail.com</a:t>
          </a:r>
          <a:endParaRPr lang="id-ID" sz="105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2</xdr:row>
      <xdr:rowOff>11906</xdr:rowOff>
    </xdr:from>
    <xdr:to>
      <xdr:col>3</xdr:col>
      <xdr:colOff>200025</xdr:colOff>
      <xdr:row>41</xdr:row>
      <xdr:rowOff>9526</xdr:rowOff>
    </xdr:to>
    <xdr:sp macro="" textlink="">
      <xdr:nvSpPr>
        <xdr:cNvPr id="3" name="TextBox 2" descr="Muat Ula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33351" y="516731"/>
          <a:ext cx="1895474" cy="597932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300" b="1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Petunjuk Penggunaan:</a:t>
          </a:r>
          <a:endParaRPr lang="en-GB" sz="1300" b="0" i="0" u="none" strike="noStrik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GB" sz="13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Sila isikan data kandungan nutrien dan harga masing-masing bahan pakan sesuai harga di daerah Anda.</a:t>
          </a:r>
        </a:p>
        <a:p>
          <a:endParaRPr lang="en-GB" sz="500" b="0" i="0" u="none" strike="noStrik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GB" sz="1300" b="1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Tips!</a:t>
          </a:r>
        </a:p>
        <a:p>
          <a:r>
            <a:rPr lang="en-GB" sz="13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</a:t>
          </a:r>
          <a:r>
            <a:rPr lang="en-GB" sz="1300" b="0" i="0" u="none" strike="noStrike" spc="-8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Kurangi proporsi penggunaan bahan pakan berharga tinggi agar harga akhir ransum Anda dapat lebih murah.</a:t>
          </a:r>
        </a:p>
        <a:p>
          <a:r>
            <a:rPr lang="en-GB" sz="1300" b="0" i="0" u="none" strike="noStrike" spc="-6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Bahan kering (BK) dan </a:t>
          </a:r>
          <a:r>
            <a:rPr lang="en-GB" sz="1300" b="0" i="0" u="none" strike="noStrike" spc="-7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protein kasar (PK) merupakan komponen nutrien utama yang harus terpenuhi terlebih dahulu.</a:t>
          </a:r>
        </a:p>
        <a:p>
          <a:r>
            <a:rPr lang="en-GB" sz="13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Harga ransum domba yang baik seharusnya berada di kisaran Rp3500/kg.</a:t>
          </a:r>
        </a:p>
        <a:p>
          <a:endParaRPr lang="en-GB" sz="500" b="0" i="0" u="none" strike="noStrik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GB" sz="1300" b="1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Perhatian!</a:t>
          </a:r>
        </a:p>
        <a:p>
          <a:r>
            <a:rPr lang="en-GB" sz="1300" b="0" i="0" u="none" strike="noStrike" spc="-4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Meskipun harga ransum dianjurkan serendah mungkin, tetapi kecukupan pemenuhan nutrien harian merupakan hal utama yang harus diperhatikan.</a:t>
          </a:r>
        </a:p>
      </xdr:txBody>
    </xdr:sp>
    <xdr:clientData/>
  </xdr:twoCellAnchor>
  <xdr:twoCellAnchor>
    <xdr:from>
      <xdr:col>15</xdr:col>
      <xdr:colOff>104775</xdr:colOff>
      <xdr:row>11</xdr:row>
      <xdr:rowOff>104773</xdr:rowOff>
    </xdr:from>
    <xdr:to>
      <xdr:col>17</xdr:col>
      <xdr:colOff>238125</xdr:colOff>
      <xdr:row>19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068050" y="2019298"/>
          <a:ext cx="1381125" cy="1190627"/>
        </a:xfrm>
        <a:prstGeom prst="roundRect">
          <a:avLst/>
        </a:prstGeom>
        <a:solidFill>
          <a:srgbClr val="FFC0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Arial" panose="020B0604020202020204" pitchFamily="34" charset="0"/>
              <a:cs typeface="Arial" panose="020B0604020202020204" pitchFamily="34" charset="0"/>
            </a:rPr>
            <a:t>LANJUT</a:t>
          </a:r>
        </a:p>
        <a:p>
          <a:pPr algn="ctr"/>
          <a:r>
            <a:rPr lang="en-GB" sz="1400" b="1">
              <a:latin typeface="Arial" panose="020B0604020202020204" pitchFamily="34" charset="0"/>
              <a:cs typeface="Arial" panose="020B0604020202020204" pitchFamily="34" charset="0"/>
            </a:rPr>
            <a:t>FORMULASI</a:t>
          </a:r>
        </a:p>
        <a:p>
          <a:pPr algn="ctr"/>
          <a:r>
            <a:rPr lang="en-GB" sz="1400" b="1">
              <a:latin typeface="Arial" panose="020B0604020202020204" pitchFamily="34" charset="0"/>
              <a:cs typeface="Arial" panose="020B0604020202020204" pitchFamily="34" charset="0"/>
            </a:rPr>
            <a:t>RANSUM</a:t>
          </a:r>
          <a:endParaRPr lang="id-ID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3</xdr:row>
      <xdr:rowOff>2</xdr:rowOff>
    </xdr:from>
    <xdr:to>
      <xdr:col>16</xdr:col>
      <xdr:colOff>28575</xdr:colOff>
      <xdr:row>6</xdr:row>
      <xdr:rowOff>114300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306050" y="409577"/>
          <a:ext cx="1990725" cy="590548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latin typeface="Arial" panose="020B0604020202020204" pitchFamily="34" charset="0"/>
              <a:cs typeface="Arial" panose="020B0604020202020204" pitchFamily="34" charset="0"/>
            </a:rPr>
            <a:t>KLIK</a:t>
          </a:r>
          <a:r>
            <a:rPr lang="en-GB" sz="10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GB" sz="1000" b="1">
              <a:latin typeface="Arial" panose="020B0604020202020204" pitchFamily="34" charset="0"/>
              <a:cs typeface="Arial" panose="020B0604020202020204" pitchFamily="34" charset="0"/>
            </a:rPr>
            <a:t>UNTUK</a:t>
          </a:r>
          <a:r>
            <a:rPr lang="en-GB" sz="10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GB" sz="1000" b="1">
              <a:latin typeface="Arial" panose="020B0604020202020204" pitchFamily="34" charset="0"/>
              <a:cs typeface="Arial" panose="020B0604020202020204" pitchFamily="34" charset="0"/>
            </a:rPr>
            <a:t>MELIHAT</a:t>
          </a:r>
          <a:r>
            <a:rPr lang="en-GB" sz="10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GB" sz="10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GB" sz="10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GB" sz="1000" b="1">
              <a:latin typeface="Arial" panose="020B0604020202020204" pitchFamily="34" charset="0"/>
              <a:cs typeface="Arial" panose="020B0604020202020204" pitchFamily="34" charset="0"/>
            </a:rPr>
            <a:t>BAHAN</a:t>
          </a:r>
          <a:r>
            <a:rPr lang="en-GB" sz="10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GB" sz="1000" b="1">
              <a:latin typeface="Arial" panose="020B0604020202020204" pitchFamily="34" charset="0"/>
              <a:cs typeface="Arial" panose="020B0604020202020204" pitchFamily="34" charset="0"/>
            </a:rPr>
            <a:t>PAKAN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7</xdr:row>
          <xdr:rowOff>9525</xdr:rowOff>
        </xdr:from>
        <xdr:to>
          <xdr:col>16</xdr:col>
          <xdr:colOff>19050</xdr:colOff>
          <xdr:row>10</xdr:row>
          <xdr:rowOff>114300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d-ID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MUAT ULANG PERHITUNGAN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76200</xdr:colOff>
      <xdr:row>11</xdr:row>
      <xdr:rowOff>9527</xdr:rowOff>
    </xdr:from>
    <xdr:to>
      <xdr:col>16</xdr:col>
      <xdr:colOff>19050</xdr:colOff>
      <xdr:row>15</xdr:row>
      <xdr:rowOff>28575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315575" y="1657352"/>
          <a:ext cx="1971675" cy="628648"/>
        </a:xfrm>
        <a:prstGeom prst="roundRect">
          <a:avLst/>
        </a:prstGeom>
        <a:solidFill>
          <a:srgbClr val="92D05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latin typeface="Arial" panose="020B0604020202020204" pitchFamily="34" charset="0"/>
              <a:cs typeface="Arial" panose="020B0604020202020204" pitchFamily="34" charset="0"/>
            </a:rPr>
            <a:t>LANJUT EVALUASI RANSUM</a:t>
          </a:r>
        </a:p>
      </xdr:txBody>
    </xdr:sp>
    <xdr:clientData/>
  </xdr:twoCellAnchor>
  <xdr:twoCellAnchor>
    <xdr:from>
      <xdr:col>1</xdr:col>
      <xdr:colOff>0</xdr:colOff>
      <xdr:row>30</xdr:row>
      <xdr:rowOff>0</xdr:rowOff>
    </xdr:from>
    <xdr:to>
      <xdr:col>14</xdr:col>
      <xdr:colOff>1057275</xdr:colOff>
      <xdr:row>33</xdr:row>
      <xdr:rowOff>142875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09550" y="4486275"/>
          <a:ext cx="11172825" cy="600075"/>
        </a:xfrm>
        <a:prstGeom prst="rect">
          <a:avLst/>
        </a:prstGeom>
        <a:solidFill>
          <a:srgbClr val="FFCC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Petunjuk Penggunaan: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1. Pilih jenis dan nama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 bahan pakan yang akan Anda gunakan pada tabel pertama.         </a:t>
          </a:r>
          <a:r>
            <a:rPr lang="en-GB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 Hasil total kandungan nutrien formulasi akan muncul pada bagian bawah tabel</a:t>
          </a:r>
          <a:r>
            <a:rPr lang="id-ID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kedua</a:t>
          </a:r>
          <a:r>
            <a:rPr lang="en-GB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en-GB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2. Isikan proporsi masing-masing bahan pada tabel kedua</a:t>
          </a:r>
          <a:r>
            <a:rPr lang="id-ID" sz="1100" baseline="0">
              <a:latin typeface="Arial" panose="020B0604020202020204" pitchFamily="34" charset="0"/>
              <a:cs typeface="Arial" panose="020B0604020202020204" pitchFamily="34" charset="0"/>
            </a:rPr>
            <a:t>, pastikan tepat 100%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.      </a:t>
          </a:r>
          <a:r>
            <a:rPr lang="en-GB" sz="1000" baseline="0">
              <a:latin typeface="Arial" panose="020B0604020202020204" pitchFamily="34" charset="0"/>
              <a:cs typeface="Arial" panose="020B0604020202020204" pitchFamily="34" charset="0"/>
            </a:rPr>
            <a:t>   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id-ID" sz="11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  4. </a:t>
          </a:r>
          <a:r>
            <a:rPr lang="en-GB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Untuk memulai perhitungan baru sila klik tombol "Muat Ulang Perhitungan".</a:t>
          </a:r>
          <a:endParaRPr lang="en-GB" sz="11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15</xdr:row>
      <xdr:rowOff>161924</xdr:rowOff>
    </xdr:from>
    <xdr:to>
      <xdr:col>8</xdr:col>
      <xdr:colOff>685800</xdr:colOff>
      <xdr:row>18</xdr:row>
      <xdr:rowOff>133349</xdr:rowOff>
    </xdr:to>
    <xdr:sp macro="" textlink="">
      <xdr:nvSpPr>
        <xdr:cNvPr id="5" name="Rectangle: Rounded Corner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419600" y="2971799"/>
          <a:ext cx="2362200" cy="523875"/>
        </a:xfrm>
        <a:prstGeom prst="roundRect">
          <a:avLst/>
        </a:prstGeom>
        <a:solidFill>
          <a:srgbClr val="CC99FF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Arial" panose="020B0604020202020204" pitchFamily="34" charset="0"/>
              <a:cs typeface="Arial" panose="020B0604020202020204" pitchFamily="34" charset="0"/>
            </a:rPr>
            <a:t>KLIK UNTUK</a:t>
          </a:r>
          <a:r>
            <a:rPr lang="en-GB" sz="1200" b="1" baseline="0">
              <a:latin typeface="Arial" panose="020B0604020202020204" pitchFamily="34" charset="0"/>
              <a:cs typeface="Arial" panose="020B0604020202020204" pitchFamily="34" charset="0"/>
            </a:rPr>
            <a:t> MELIHAT FORMULASI RANSUM</a:t>
          </a:r>
        </a:p>
      </xdr:txBody>
    </xdr:sp>
    <xdr:clientData/>
  </xdr:twoCellAnchor>
  <xdr:twoCellAnchor>
    <xdr:from>
      <xdr:col>1</xdr:col>
      <xdr:colOff>9525</xdr:colOff>
      <xdr:row>19</xdr:row>
      <xdr:rowOff>76200</xdr:rowOff>
    </xdr:from>
    <xdr:to>
      <xdr:col>8</xdr:col>
      <xdr:colOff>676275</xdr:colOff>
      <xdr:row>26</xdr:row>
      <xdr:rowOff>161925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28600" y="3619500"/>
          <a:ext cx="6515100" cy="13525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>
              <a:latin typeface="Arial" panose="020B0604020202020204" pitchFamily="34" charset="0"/>
              <a:cs typeface="Arial" panose="020B0604020202020204" pitchFamily="34" charset="0"/>
            </a:rPr>
            <a:t>Petunjuk Penggunaan: </a:t>
          </a:r>
        </a:p>
        <a:p>
          <a:endParaRPr lang="en-GB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>
              <a:latin typeface="Arial" panose="020B0604020202020204" pitchFamily="34" charset="0"/>
              <a:cs typeface="Arial" panose="020B0604020202020204" pitchFamily="34" charset="0"/>
            </a:rPr>
            <a:t>1. Pilih</a:t>
          </a:r>
          <a:r>
            <a:rPr lang="en-GB" sz="1200" baseline="0">
              <a:latin typeface="Arial" panose="020B0604020202020204" pitchFamily="34" charset="0"/>
              <a:cs typeface="Arial" panose="020B0604020202020204" pitchFamily="34" charset="0"/>
            </a:rPr>
            <a:t> status fisiologis ternak Anda.</a:t>
          </a:r>
        </a:p>
        <a:p>
          <a:r>
            <a:rPr lang="en-GB" sz="1200" baseline="0">
              <a:latin typeface="Arial" panose="020B0604020202020204" pitchFamily="34" charset="0"/>
              <a:cs typeface="Arial" panose="020B0604020202020204" pitchFamily="34" charset="0"/>
            </a:rPr>
            <a:t>2. Pilih bobot badan ternak.</a:t>
          </a:r>
        </a:p>
        <a:p>
          <a:r>
            <a:rPr lang="en-GB" sz="1200" baseline="0">
              <a:latin typeface="Arial" panose="020B0604020202020204" pitchFamily="34" charset="0"/>
              <a:cs typeface="Arial" panose="020B0604020202020204" pitchFamily="34" charset="0"/>
            </a:rPr>
            <a:t>3. Pilih jumlah pemberian pakan.</a:t>
          </a:r>
        </a:p>
        <a:p>
          <a:r>
            <a:rPr lang="en-GB" sz="1200" baseline="0">
              <a:latin typeface="Arial" panose="020B0604020202020204" pitchFamily="34" charset="0"/>
              <a:cs typeface="Arial" panose="020B0604020202020204" pitchFamily="34" charset="0"/>
            </a:rPr>
            <a:t>4. Data kebutuhan nutrien pakan akan otomatis muncul pada tabel di bawah.</a:t>
          </a:r>
        </a:p>
        <a:p>
          <a:r>
            <a:rPr lang="en-GB" sz="1200" baseline="0">
              <a:latin typeface="Arial" panose="020B0604020202020204" pitchFamily="34" charset="0"/>
              <a:cs typeface="Arial" panose="020B0604020202020204" pitchFamily="34" charset="0"/>
            </a:rPr>
            <a:t>5. Hasil evaluasi pemberian ransum akan otomatis muncul pada bagian bawah tabel terakhir.</a:t>
          </a:r>
          <a:endParaRPr lang="id-ID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10</xdr:col>
      <xdr:colOff>142874</xdr:colOff>
      <xdr:row>16</xdr:row>
      <xdr:rowOff>76200</xdr:rowOff>
    </xdr:from>
    <xdr:to>
      <xdr:col>15</xdr:col>
      <xdr:colOff>418943</xdr:colOff>
      <xdr:row>27</xdr:row>
      <xdr:rowOff>38101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8099" y="3067050"/>
          <a:ext cx="4209894" cy="1962151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15</xdr:row>
      <xdr:rowOff>161924</xdr:rowOff>
    </xdr:from>
    <xdr:to>
      <xdr:col>12</xdr:col>
      <xdr:colOff>9525</xdr:colOff>
      <xdr:row>18</xdr:row>
      <xdr:rowOff>133349</xdr:rowOff>
    </xdr:to>
    <xdr:sp macro="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58000" y="2971799"/>
          <a:ext cx="2105025" cy="5238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Arial" panose="020B0604020202020204" pitchFamily="34" charset="0"/>
              <a:cs typeface="Arial" panose="020B0604020202020204" pitchFamily="34" charset="0"/>
            </a:rPr>
            <a:t>PEMBUATAN RANSUM</a:t>
          </a:r>
          <a:endParaRPr lang="en-GB" sz="1200" b="1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5</xdr:row>
      <xdr:rowOff>161926</xdr:rowOff>
    </xdr:from>
    <xdr:to>
      <xdr:col>3</xdr:col>
      <xdr:colOff>1485899</xdr:colOff>
      <xdr:row>11</xdr:row>
      <xdr:rowOff>180976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57175" y="1419226"/>
          <a:ext cx="4067174" cy="13906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>
              <a:latin typeface="Arial" panose="020B0604020202020204" pitchFamily="34" charset="0"/>
              <a:cs typeface="Arial" panose="020B0604020202020204" pitchFamily="34" charset="0"/>
            </a:rPr>
            <a:t>Petunjuk Penggunaan: </a:t>
          </a:r>
        </a:p>
        <a:p>
          <a:endParaRPr lang="en-GB" sz="14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400">
              <a:latin typeface="Arial" panose="020B0604020202020204" pitchFamily="34" charset="0"/>
              <a:cs typeface="Arial" panose="020B0604020202020204" pitchFamily="34" charset="0"/>
            </a:rPr>
            <a:t>1. Isikan</a:t>
          </a:r>
          <a:r>
            <a:rPr lang="en-GB" sz="1400" baseline="0">
              <a:latin typeface="Arial" panose="020B0604020202020204" pitchFamily="34" charset="0"/>
              <a:cs typeface="Arial" panose="020B0604020202020204" pitchFamily="34" charset="0"/>
            </a:rPr>
            <a:t> jumlah ternak yang Anda miliki.</a:t>
          </a:r>
        </a:p>
        <a:p>
          <a:r>
            <a:rPr lang="en-GB" sz="1400" baseline="0">
              <a:latin typeface="Arial" panose="020B0604020202020204" pitchFamily="34" charset="0"/>
              <a:cs typeface="Arial" panose="020B0604020202020204" pitchFamily="34" charset="0"/>
            </a:rPr>
            <a:t>2. Isikan lama pemeliharaan yang dikehendaki.</a:t>
          </a:r>
        </a:p>
        <a:p>
          <a:r>
            <a:rPr lang="en-GB" sz="1400" baseline="0">
              <a:latin typeface="Arial" panose="020B0604020202020204" pitchFamily="34" charset="0"/>
              <a:cs typeface="Arial" panose="020B0604020202020204" pitchFamily="34" charset="0"/>
            </a:rPr>
            <a:t>3. Data jumlah bahan pakan </a:t>
          </a:r>
          <a:r>
            <a:rPr lang="en-GB" sz="1400" i="1" baseline="0">
              <a:latin typeface="Arial" panose="020B0604020202020204" pitchFamily="34" charset="0"/>
              <a:cs typeface="Arial" panose="020B0604020202020204" pitchFamily="34" charset="0"/>
            </a:rPr>
            <a:t>as fed </a:t>
          </a:r>
          <a:r>
            <a:rPr lang="en-GB" sz="1400" baseline="0">
              <a:latin typeface="Arial" panose="020B0604020202020204" pitchFamily="34" charset="0"/>
              <a:cs typeface="Arial" panose="020B0604020202020204" pitchFamily="34" charset="0"/>
            </a:rPr>
            <a:t>dan harga </a:t>
          </a:r>
          <a:br>
            <a:rPr lang="en-GB" sz="1400" baseline="0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GB" sz="1400" baseline="0">
              <a:latin typeface="Arial" panose="020B0604020202020204" pitchFamily="34" charset="0"/>
              <a:cs typeface="Arial" panose="020B0604020202020204" pitchFamily="34" charset="0"/>
            </a:rPr>
            <a:t>    akan muncul secara otomatis.</a:t>
          </a:r>
          <a:endParaRPr lang="id-ID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9</xdr:col>
      <xdr:colOff>76200</xdr:colOff>
      <xdr:row>14</xdr:row>
      <xdr:rowOff>47625</xdr:rowOff>
    </xdr:from>
    <xdr:to>
      <xdr:col>9</xdr:col>
      <xdr:colOff>847725</xdr:colOff>
      <xdr:row>17</xdr:row>
      <xdr:rowOff>133350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86875" y="3362325"/>
          <a:ext cx="771525" cy="771525"/>
        </a:xfrm>
        <a:prstGeom prst="rect">
          <a:avLst/>
        </a:prstGeom>
      </xdr:spPr>
    </xdr:pic>
    <xdr:clientData/>
  </xdr:twoCellAnchor>
  <xdr:twoCellAnchor>
    <xdr:from>
      <xdr:col>5</xdr:col>
      <xdr:colOff>9525</xdr:colOff>
      <xdr:row>14</xdr:row>
      <xdr:rowOff>209550</xdr:rowOff>
    </xdr:from>
    <xdr:to>
      <xdr:col>7</xdr:col>
      <xdr:colOff>38100</xdr:colOff>
      <xdr:row>17</xdr:row>
      <xdr:rowOff>47625</xdr:rowOff>
    </xdr:to>
    <xdr:sp macro="" textlink="">
      <xdr:nvSpPr>
        <xdr:cNvPr id="4" name="Rectangle: Rounded Corner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10100" y="3524250"/>
          <a:ext cx="2362200" cy="523875"/>
        </a:xfrm>
        <a:prstGeom prst="roundRect">
          <a:avLst/>
        </a:prstGeom>
        <a:solidFill>
          <a:srgbClr val="CC99FF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Arial" panose="020B0604020202020204" pitchFamily="34" charset="0"/>
              <a:cs typeface="Arial" panose="020B0604020202020204" pitchFamily="34" charset="0"/>
            </a:rPr>
            <a:t>KLIK UNTUK</a:t>
          </a:r>
          <a:r>
            <a:rPr lang="en-GB" sz="1200" b="1" baseline="0">
              <a:latin typeface="Arial" panose="020B0604020202020204" pitchFamily="34" charset="0"/>
              <a:cs typeface="Arial" panose="020B0604020202020204" pitchFamily="34" charset="0"/>
            </a:rPr>
            <a:t> MELIHAT FORMULASI </a:t>
          </a:r>
          <a:r>
            <a:rPr lang="en-GB" sz="12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RANSUM</a:t>
          </a:r>
          <a:endParaRPr lang="en-GB" sz="1400" b="1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180975</xdr:colOff>
      <xdr:row>14</xdr:row>
      <xdr:rowOff>209550</xdr:rowOff>
    </xdr:from>
    <xdr:to>
      <xdr:col>8</xdr:col>
      <xdr:colOff>9525</xdr:colOff>
      <xdr:row>17</xdr:row>
      <xdr:rowOff>47625</xdr:rowOff>
    </xdr:to>
    <xdr:sp macro="" textlink="">
      <xdr:nvSpPr>
        <xdr:cNvPr id="5" name="Rectangle: Rounded Corner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7115175" y="3524250"/>
          <a:ext cx="2105025" cy="5238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Arial" panose="020B0604020202020204" pitchFamily="34" charset="0"/>
              <a:cs typeface="Arial" panose="020B0604020202020204" pitchFamily="34" charset="0"/>
            </a:rPr>
            <a:t>KLIK UNTUK MELIHAT EVALUASI RANSUM</a:t>
          </a:r>
          <a:endParaRPr lang="en-GB" sz="1200" b="1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9525</xdr:colOff>
      <xdr:row>12</xdr:row>
      <xdr:rowOff>161926</xdr:rowOff>
    </xdr:from>
    <xdr:to>
      <xdr:col>3</xdr:col>
      <xdr:colOff>1402430</xdr:colOff>
      <xdr:row>20</xdr:row>
      <xdr:rowOff>180976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3019426"/>
          <a:ext cx="3964655" cy="1847850"/>
        </a:xfrm>
        <a:prstGeom prst="rect">
          <a:avLst/>
        </a:prstGeom>
      </xdr:spPr>
    </xdr:pic>
    <xdr:clientData/>
  </xdr:twoCellAnchor>
  <xdr:twoCellAnchor>
    <xdr:from>
      <xdr:col>4</xdr:col>
      <xdr:colOff>266700</xdr:colOff>
      <xdr:row>18</xdr:row>
      <xdr:rowOff>9526</xdr:rowOff>
    </xdr:from>
    <xdr:to>
      <xdr:col>10</xdr:col>
      <xdr:colOff>1657350</xdr:colOff>
      <xdr:row>21</xdr:row>
      <xdr:rowOff>114300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4591050" y="4238626"/>
          <a:ext cx="7620000" cy="79057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>
              <a:latin typeface="Arial" panose="020B0604020202020204" pitchFamily="34" charset="0"/>
              <a:cs typeface="Arial" panose="020B0604020202020204" pitchFamily="34" charset="0"/>
            </a:rPr>
            <a:t>Daftar</a:t>
          </a:r>
          <a:r>
            <a:rPr lang="en-GB" sz="1400" baseline="0">
              <a:latin typeface="Arial" panose="020B0604020202020204" pitchFamily="34" charset="0"/>
              <a:cs typeface="Arial" panose="020B0604020202020204" pitchFamily="34" charset="0"/>
            </a:rPr>
            <a:t> istilah:</a:t>
          </a:r>
        </a:p>
        <a:p>
          <a:r>
            <a:rPr lang="en-GB" sz="1400" baseline="0">
              <a:latin typeface="Arial" panose="020B0604020202020204" pitchFamily="34" charset="0"/>
              <a:cs typeface="Arial" panose="020B0604020202020204" pitchFamily="34" charset="0"/>
            </a:rPr>
            <a:t>- </a:t>
          </a:r>
          <a:r>
            <a:rPr lang="id-ID" sz="1400" i="1" baseline="0">
              <a:latin typeface="Arial" panose="020B0604020202020204" pitchFamily="34" charset="0"/>
              <a:cs typeface="Arial" panose="020B0604020202020204" pitchFamily="34" charset="0"/>
            </a:rPr>
            <a:t>As fed</a:t>
          </a:r>
          <a:r>
            <a:rPr lang="id-ID" sz="1400" baseline="0">
              <a:latin typeface="Arial" panose="020B0604020202020204" pitchFamily="34" charset="0"/>
              <a:cs typeface="Arial" panose="020B0604020202020204" pitchFamily="34" charset="0"/>
            </a:rPr>
            <a:t>: berat bahan pakan sebenarnya. </a:t>
          </a:r>
          <a:endParaRPr lang="en-GB" sz="14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id-ID" sz="1400">
              <a:latin typeface="Arial" panose="020B0604020202020204" pitchFamily="34" charset="0"/>
              <a:cs typeface="Arial" panose="020B0604020202020204" pitchFamily="34" charset="0"/>
            </a:rPr>
            <a:t>- BK: bahan kering (bahan pakan tanpa kandungan air sama sekali = 100% kering sempurna).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AEF2-D4D0-4841-8447-FAFB6AA17FB5}">
  <sheetPr codeName="Sheet1">
    <tabColor theme="9" tint="0.59999389629810485"/>
  </sheetPr>
  <dimension ref="I1:T9"/>
  <sheetViews>
    <sheetView showGridLines="0" showRowColHeaders="0" zoomScaleNormal="100" workbookViewId="0">
      <selection activeCell="Q44" sqref="Q44"/>
    </sheetView>
  </sheetViews>
  <sheetFormatPr defaultRowHeight="15" x14ac:dyDescent="0.2"/>
  <cols>
    <col min="1" max="1" width="9.7109375" style="1" customWidth="1"/>
    <col min="2" max="2" width="2.5703125" style="1" customWidth="1"/>
    <col min="3" max="7" width="9.140625" style="1"/>
    <col min="8" max="8" width="11.85546875" style="1" customWidth="1"/>
    <col min="9" max="16384" width="9.140625" style="1"/>
  </cols>
  <sheetData>
    <row r="1" spans="9:20" ht="15" customHeight="1" x14ac:dyDescent="0.2"/>
    <row r="2" spans="9:20" ht="15" customHeight="1" x14ac:dyDescent="0.6"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</row>
    <row r="3" spans="9:20" ht="15" customHeight="1" x14ac:dyDescent="0.2"/>
    <row r="4" spans="9:20" ht="15" customHeight="1" x14ac:dyDescent="0.2"/>
    <row r="5" spans="9:20" ht="15" customHeight="1" x14ac:dyDescent="0.2"/>
    <row r="6" spans="9:20" ht="15" customHeight="1" x14ac:dyDescent="0.3"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9:20" ht="15" customHeight="1" x14ac:dyDescent="0.3"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9:20" ht="15" customHeight="1" x14ac:dyDescent="0.2"/>
    <row r="9" spans="9:20" ht="15" customHeight="1" x14ac:dyDescent="0.35"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</row>
  </sheetData>
  <mergeCells count="2">
    <mergeCell ref="I2:T2"/>
    <mergeCell ref="I9:T9"/>
  </mergeCells>
  <conditionalFormatting sqref="A1">
    <cfRule type="cellIs" dxfId="11" priority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AADEF-E088-46FE-BF98-F745C5D71278}">
  <sheetPr codeName="Sheet2">
    <tabColor theme="7" tint="0.59999389629810485"/>
  </sheetPr>
  <dimension ref="A1:V82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RowHeight="12.75" x14ac:dyDescent="0.2"/>
  <cols>
    <col min="1" max="1" width="9.140625" style="102" customWidth="1"/>
    <col min="2" max="3" width="9.140625" style="106"/>
    <col min="4" max="4" width="4.85546875" style="106" customWidth="1"/>
    <col min="5" max="5" width="13.85546875" style="106" customWidth="1"/>
    <col min="6" max="6" width="23.42578125" style="102" customWidth="1"/>
    <col min="7" max="8" width="10" style="102" customWidth="1"/>
    <col min="9" max="9" width="11.42578125" style="102" customWidth="1"/>
    <col min="10" max="14" width="10" style="102" customWidth="1"/>
    <col min="15" max="15" width="13.42578125" style="102" customWidth="1"/>
    <col min="16" max="16" width="12.28515625" style="102" customWidth="1"/>
    <col min="17" max="17" width="6.42578125" style="102" customWidth="1"/>
    <col min="18" max="18" width="5" style="102" customWidth="1"/>
    <col min="19" max="16384" width="9.140625" style="102"/>
  </cols>
  <sheetData>
    <row r="1" spans="1:22" ht="26.25" x14ac:dyDescent="0.4">
      <c r="A1" s="120" t="s">
        <v>392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01"/>
      <c r="T1" s="101"/>
      <c r="U1" s="101"/>
      <c r="V1" s="101"/>
    </row>
    <row r="2" spans="1:22" ht="13.5" customHeight="1" x14ac:dyDescent="0.2">
      <c r="A2" s="4"/>
      <c r="B2" s="103"/>
      <c r="C2" s="103"/>
      <c r="D2" s="103"/>
      <c r="E2" s="103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2" ht="15" x14ac:dyDescent="0.2">
      <c r="A3" s="4"/>
      <c r="B3" s="103"/>
      <c r="C3" s="103"/>
      <c r="D3" s="103"/>
      <c r="E3" s="104" t="s">
        <v>404</v>
      </c>
      <c r="F3" s="105" t="s">
        <v>10</v>
      </c>
      <c r="G3" s="104" t="s">
        <v>32</v>
      </c>
      <c r="H3" s="104" t="s">
        <v>33</v>
      </c>
      <c r="I3" s="104" t="s">
        <v>360</v>
      </c>
      <c r="J3" s="104" t="s">
        <v>359</v>
      </c>
      <c r="K3" s="104" t="s">
        <v>34</v>
      </c>
      <c r="L3" s="104" t="s">
        <v>35</v>
      </c>
      <c r="M3" s="104" t="s">
        <v>36</v>
      </c>
      <c r="N3" s="104" t="s">
        <v>41</v>
      </c>
      <c r="O3" s="104" t="s">
        <v>31</v>
      </c>
    </row>
    <row r="4" spans="1:22" ht="12" customHeight="1" x14ac:dyDescent="0.2">
      <c r="A4" s="4"/>
      <c r="B4" s="4"/>
      <c r="C4" s="4"/>
      <c r="D4" s="4"/>
      <c r="E4" s="134" t="s">
        <v>43</v>
      </c>
      <c r="F4" s="107" t="s">
        <v>14</v>
      </c>
      <c r="G4" s="18">
        <v>21</v>
      </c>
      <c r="H4" s="18">
        <v>8.3000000000000007</v>
      </c>
      <c r="I4" s="18">
        <v>2.0099999999999998</v>
      </c>
      <c r="J4" s="18">
        <v>55</v>
      </c>
      <c r="K4" s="18">
        <v>0.53</v>
      </c>
      <c r="L4" s="18">
        <v>0.28000000000000003</v>
      </c>
      <c r="M4" s="18"/>
      <c r="N4" s="18"/>
      <c r="O4" s="92">
        <v>550</v>
      </c>
    </row>
    <row r="5" spans="1:22" ht="12" customHeight="1" x14ac:dyDescent="0.2">
      <c r="A5" s="4"/>
      <c r="B5" s="4"/>
      <c r="C5" s="4"/>
      <c r="D5" s="4"/>
      <c r="E5" s="135"/>
      <c r="F5" s="107" t="s">
        <v>15</v>
      </c>
      <c r="G5" s="18">
        <v>20</v>
      </c>
      <c r="H5" s="18">
        <v>11</v>
      </c>
      <c r="I5" s="18">
        <v>2.0099999999999998</v>
      </c>
      <c r="J5" s="18">
        <v>64.31</v>
      </c>
      <c r="K5" s="18">
        <v>0.5</v>
      </c>
      <c r="L5" s="18">
        <v>0.4</v>
      </c>
      <c r="M5" s="18"/>
      <c r="N5" s="18"/>
      <c r="O5" s="92">
        <v>650</v>
      </c>
    </row>
    <row r="6" spans="1:22" ht="12" customHeight="1" x14ac:dyDescent="0.2">
      <c r="A6" s="4"/>
      <c r="B6" s="4"/>
      <c r="C6" s="4"/>
      <c r="D6" s="4"/>
      <c r="E6" s="135"/>
      <c r="F6" s="107" t="s">
        <v>435</v>
      </c>
      <c r="G6" s="18">
        <v>17.04</v>
      </c>
      <c r="H6" s="18">
        <v>5.48</v>
      </c>
      <c r="I6" s="18">
        <v>1.92</v>
      </c>
      <c r="J6" s="18">
        <v>43.8</v>
      </c>
      <c r="K6" s="18">
        <v>0.1</v>
      </c>
      <c r="L6" s="18">
        <v>0</v>
      </c>
      <c r="M6" s="18"/>
      <c r="N6" s="18"/>
      <c r="O6" s="92">
        <v>600</v>
      </c>
    </row>
    <row r="7" spans="1:22" ht="12" customHeight="1" x14ac:dyDescent="0.2">
      <c r="A7" s="4"/>
      <c r="B7" s="4"/>
      <c r="C7" s="4"/>
      <c r="D7" s="4"/>
      <c r="E7" s="135"/>
      <c r="F7" s="107" t="s">
        <v>21</v>
      </c>
      <c r="G7" s="18">
        <v>31</v>
      </c>
      <c r="H7" s="18">
        <v>5.9</v>
      </c>
      <c r="I7" s="18">
        <v>2.08</v>
      </c>
      <c r="J7" s="18">
        <v>57</v>
      </c>
      <c r="K7" s="18">
        <v>0.33</v>
      </c>
      <c r="L7" s="18">
        <v>0.13</v>
      </c>
      <c r="M7" s="18"/>
      <c r="N7" s="18"/>
      <c r="O7" s="92">
        <v>500</v>
      </c>
    </row>
    <row r="8" spans="1:22" ht="12" customHeight="1" x14ac:dyDescent="0.2">
      <c r="A8" s="4"/>
      <c r="B8" s="4"/>
      <c r="C8" s="4"/>
      <c r="D8" s="4"/>
      <c r="E8" s="135"/>
      <c r="F8" s="107" t="s">
        <v>374</v>
      </c>
      <c r="G8" s="18">
        <v>27</v>
      </c>
      <c r="H8" s="18">
        <v>7.7</v>
      </c>
      <c r="I8" s="18">
        <v>1.73</v>
      </c>
      <c r="J8" s="18">
        <v>49</v>
      </c>
      <c r="K8" s="18">
        <v>0.52</v>
      </c>
      <c r="L8" s="18">
        <v>0.22</v>
      </c>
      <c r="M8" s="18"/>
      <c r="N8" s="18"/>
      <c r="O8" s="92">
        <v>550</v>
      </c>
    </row>
    <row r="9" spans="1:22" ht="12" customHeight="1" x14ac:dyDescent="0.2">
      <c r="A9" s="4"/>
      <c r="B9" s="4"/>
      <c r="C9" s="4"/>
      <c r="D9" s="4"/>
      <c r="E9" s="135"/>
      <c r="F9" s="107" t="s">
        <v>16</v>
      </c>
      <c r="G9" s="18">
        <v>21</v>
      </c>
      <c r="H9" s="18">
        <v>4.7</v>
      </c>
      <c r="I9" s="18">
        <v>2</v>
      </c>
      <c r="J9" s="18">
        <v>55</v>
      </c>
      <c r="K9" s="18">
        <v>1.1399999999999999</v>
      </c>
      <c r="L9" s="18">
        <v>0.22</v>
      </c>
      <c r="M9" s="18"/>
      <c r="N9" s="18"/>
      <c r="O9" s="92">
        <v>500</v>
      </c>
    </row>
    <row r="10" spans="1:22" ht="12" customHeight="1" x14ac:dyDescent="0.2">
      <c r="A10" s="4"/>
      <c r="B10" s="4"/>
      <c r="C10" s="4"/>
      <c r="D10" s="4"/>
      <c r="E10" s="135"/>
      <c r="F10" s="107" t="s">
        <v>17</v>
      </c>
      <c r="G10" s="18">
        <v>25</v>
      </c>
      <c r="H10" s="18">
        <v>8.3000000000000007</v>
      </c>
      <c r="I10" s="18">
        <v>2.1</v>
      </c>
      <c r="J10" s="18">
        <v>57</v>
      </c>
      <c r="K10" s="18">
        <v>1.1399999999999999</v>
      </c>
      <c r="L10" s="18">
        <v>0.22</v>
      </c>
      <c r="M10" s="18"/>
      <c r="N10" s="18"/>
      <c r="O10" s="92">
        <v>500</v>
      </c>
    </row>
    <row r="11" spans="1:22" ht="12" customHeight="1" x14ac:dyDescent="0.2">
      <c r="A11" s="4"/>
      <c r="B11" s="4"/>
      <c r="C11" s="4"/>
      <c r="D11" s="4"/>
      <c r="E11" s="135"/>
      <c r="F11" s="107" t="s">
        <v>424</v>
      </c>
      <c r="G11" s="18">
        <v>24.4</v>
      </c>
      <c r="H11" s="18">
        <v>8.1999999999999993</v>
      </c>
      <c r="I11" s="18">
        <v>1.99</v>
      </c>
      <c r="J11" s="18">
        <v>56.2</v>
      </c>
      <c r="K11" s="18">
        <v>0.37</v>
      </c>
      <c r="L11" s="18">
        <v>0.23</v>
      </c>
      <c r="M11" s="18"/>
      <c r="N11" s="18"/>
      <c r="O11" s="92">
        <v>300</v>
      </c>
    </row>
    <row r="12" spans="1:22" ht="12" customHeight="1" x14ac:dyDescent="0.2">
      <c r="A12" s="4"/>
      <c r="B12" s="4"/>
      <c r="C12" s="4"/>
      <c r="D12" s="4"/>
      <c r="E12" s="135"/>
      <c r="F12" s="107" t="s">
        <v>425</v>
      </c>
      <c r="G12" s="18">
        <v>19</v>
      </c>
      <c r="H12" s="18">
        <v>7.9</v>
      </c>
      <c r="I12" s="18">
        <v>2.09</v>
      </c>
      <c r="J12" s="18">
        <v>59</v>
      </c>
      <c r="K12" s="18">
        <v>0.21</v>
      </c>
      <c r="L12" s="18">
        <v>0.11</v>
      </c>
      <c r="M12" s="18"/>
      <c r="N12" s="18"/>
      <c r="O12" s="92">
        <v>1000</v>
      </c>
    </row>
    <row r="13" spans="1:22" ht="12" customHeight="1" x14ac:dyDescent="0.2">
      <c r="A13" s="4"/>
      <c r="B13" s="4"/>
      <c r="C13" s="4"/>
      <c r="D13" s="4"/>
      <c r="E13" s="135"/>
      <c r="F13" s="107" t="s">
        <v>426</v>
      </c>
      <c r="G13" s="18">
        <v>22</v>
      </c>
      <c r="H13" s="18">
        <v>8.8000000000000007</v>
      </c>
      <c r="I13" s="18">
        <v>2.11</v>
      </c>
      <c r="J13" s="18">
        <v>59</v>
      </c>
      <c r="K13" s="18">
        <v>0.28000000000000003</v>
      </c>
      <c r="L13" s="18">
        <v>0.14000000000000001</v>
      </c>
      <c r="M13" s="18"/>
      <c r="N13" s="18"/>
      <c r="O13" s="92">
        <v>900</v>
      </c>
    </row>
    <row r="14" spans="1:22" ht="12" customHeight="1" x14ac:dyDescent="0.2">
      <c r="A14" s="4"/>
      <c r="B14" s="4"/>
      <c r="C14" s="4"/>
      <c r="D14" s="4"/>
      <c r="E14" s="135"/>
      <c r="F14" s="107" t="s">
        <v>427</v>
      </c>
      <c r="G14" s="18">
        <v>31</v>
      </c>
      <c r="H14" s="18">
        <v>8</v>
      </c>
      <c r="I14" s="18">
        <v>2.57</v>
      </c>
      <c r="J14" s="18">
        <v>64</v>
      </c>
      <c r="K14" s="18">
        <v>0.28000000000000003</v>
      </c>
      <c r="L14" s="18">
        <v>0.14000000000000001</v>
      </c>
      <c r="M14" s="18"/>
      <c r="N14" s="18"/>
      <c r="O14" s="92">
        <v>850</v>
      </c>
    </row>
    <row r="15" spans="1:22" ht="12" customHeight="1" x14ac:dyDescent="0.2">
      <c r="A15" s="4"/>
      <c r="B15" s="4"/>
      <c r="C15" s="4"/>
      <c r="D15" s="4"/>
      <c r="E15" s="135"/>
      <c r="F15" s="107" t="s">
        <v>442</v>
      </c>
      <c r="G15" s="18">
        <v>16.670000000000002</v>
      </c>
      <c r="H15" s="18">
        <v>5.36</v>
      </c>
      <c r="I15" s="18">
        <v>1.67</v>
      </c>
      <c r="J15" s="18">
        <v>56.3</v>
      </c>
      <c r="K15" s="18"/>
      <c r="L15" s="18"/>
      <c r="M15" s="18"/>
      <c r="N15" s="18"/>
      <c r="O15" s="92">
        <v>700</v>
      </c>
    </row>
    <row r="16" spans="1:22" ht="12" customHeight="1" x14ac:dyDescent="0.2">
      <c r="A16" s="4"/>
      <c r="B16" s="4"/>
      <c r="C16" s="4"/>
      <c r="D16" s="4"/>
      <c r="E16" s="135"/>
      <c r="F16" s="107" t="s">
        <v>428</v>
      </c>
      <c r="G16" s="18">
        <v>28</v>
      </c>
      <c r="H16" s="18">
        <v>6</v>
      </c>
      <c r="I16" s="18">
        <v>1.83</v>
      </c>
      <c r="J16" s="18">
        <v>51</v>
      </c>
      <c r="K16" s="18">
        <v>0.39</v>
      </c>
      <c r="L16" s="18">
        <v>0.11</v>
      </c>
      <c r="M16" s="18"/>
      <c r="N16" s="18"/>
      <c r="O16" s="92">
        <v>800</v>
      </c>
    </row>
    <row r="17" spans="1:15" ht="12" customHeight="1" x14ac:dyDescent="0.2">
      <c r="A17" s="4"/>
      <c r="B17" s="4"/>
      <c r="C17" s="4"/>
      <c r="D17" s="4"/>
      <c r="E17" s="135"/>
      <c r="F17" s="107" t="s">
        <v>368</v>
      </c>
      <c r="G17" s="18">
        <v>28</v>
      </c>
      <c r="H17" s="18">
        <v>15</v>
      </c>
      <c r="I17" s="18">
        <v>2.25</v>
      </c>
      <c r="J17" s="18">
        <v>61</v>
      </c>
      <c r="K17" s="18">
        <v>1.1399999999999999</v>
      </c>
      <c r="L17" s="18">
        <v>0.25</v>
      </c>
      <c r="M17" s="18"/>
      <c r="N17" s="18"/>
      <c r="O17" s="92">
        <v>1000</v>
      </c>
    </row>
    <row r="18" spans="1:15" ht="12" customHeight="1" x14ac:dyDescent="0.2">
      <c r="A18" s="4"/>
      <c r="B18" s="4"/>
      <c r="C18" s="4"/>
      <c r="D18" s="4"/>
      <c r="E18" s="135"/>
      <c r="F18" s="107" t="s">
        <v>369</v>
      </c>
      <c r="G18" s="18">
        <v>35</v>
      </c>
      <c r="H18" s="18">
        <v>15.1</v>
      </c>
      <c r="I18" s="18">
        <v>2.39</v>
      </c>
      <c r="J18" s="18">
        <v>64</v>
      </c>
      <c r="K18" s="18">
        <v>1.51</v>
      </c>
      <c r="L18" s="18">
        <v>0.2</v>
      </c>
      <c r="M18" s="18"/>
      <c r="N18" s="18"/>
      <c r="O18" s="92">
        <v>1000</v>
      </c>
    </row>
    <row r="19" spans="1:15" ht="12" customHeight="1" x14ac:dyDescent="0.2">
      <c r="A19" s="4"/>
      <c r="B19" s="4"/>
      <c r="C19" s="4"/>
      <c r="D19" s="4"/>
      <c r="E19" s="135"/>
      <c r="F19" s="107" t="s">
        <v>5</v>
      </c>
      <c r="G19" s="18">
        <v>81.97</v>
      </c>
      <c r="H19" s="18">
        <v>9.75</v>
      </c>
      <c r="I19" s="18">
        <v>3.11</v>
      </c>
      <c r="J19" s="18">
        <v>57.76</v>
      </c>
      <c r="K19" s="18">
        <v>1.63</v>
      </c>
      <c r="L19" s="18">
        <v>0.86</v>
      </c>
      <c r="M19" s="18"/>
      <c r="N19" s="18"/>
      <c r="O19" s="92">
        <v>3000</v>
      </c>
    </row>
    <row r="20" spans="1:15" ht="12" customHeight="1" x14ac:dyDescent="0.2">
      <c r="A20" s="4"/>
      <c r="B20" s="4"/>
      <c r="C20" s="4"/>
      <c r="D20" s="4"/>
      <c r="E20" s="135"/>
      <c r="F20" s="107" t="s">
        <v>403</v>
      </c>
      <c r="G20" s="18">
        <v>11.78</v>
      </c>
      <c r="H20" s="18">
        <v>24.84</v>
      </c>
      <c r="I20" s="18">
        <v>1.6</v>
      </c>
      <c r="J20" s="18">
        <v>65</v>
      </c>
      <c r="K20" s="18">
        <v>1.71</v>
      </c>
      <c r="L20" s="18">
        <v>0.42</v>
      </c>
      <c r="M20" s="18"/>
      <c r="N20" s="18"/>
      <c r="O20" s="92">
        <v>0</v>
      </c>
    </row>
    <row r="21" spans="1:15" ht="12" customHeight="1" x14ac:dyDescent="0.2">
      <c r="A21" s="4"/>
      <c r="B21" s="4"/>
      <c r="C21" s="4"/>
      <c r="D21" s="4"/>
      <c r="E21" s="135"/>
      <c r="F21" s="107" t="s">
        <v>415</v>
      </c>
      <c r="G21" s="18">
        <v>13</v>
      </c>
      <c r="H21" s="18">
        <v>16.5</v>
      </c>
      <c r="I21" s="18">
        <v>2.1</v>
      </c>
      <c r="J21" s="18">
        <v>45.35</v>
      </c>
      <c r="K21" s="18">
        <v>1.0900000000000001</v>
      </c>
      <c r="L21" s="18">
        <v>0.42</v>
      </c>
      <c r="M21" s="18"/>
      <c r="N21" s="18"/>
      <c r="O21" s="92">
        <v>0</v>
      </c>
    </row>
    <row r="22" spans="1:15" ht="12" customHeight="1" x14ac:dyDescent="0.2">
      <c r="A22" s="4"/>
      <c r="B22" s="4"/>
      <c r="C22" s="4"/>
      <c r="D22" s="4"/>
      <c r="E22" s="135"/>
      <c r="F22" s="107" t="s">
        <v>416</v>
      </c>
      <c r="G22" s="18">
        <v>25.3</v>
      </c>
      <c r="H22" s="18">
        <v>22.3</v>
      </c>
      <c r="I22" s="18">
        <v>2.72</v>
      </c>
      <c r="J22" s="18">
        <v>73</v>
      </c>
      <c r="K22" s="18">
        <v>11.9</v>
      </c>
      <c r="L22" s="18">
        <v>2.2999999999999998</v>
      </c>
      <c r="M22" s="18"/>
      <c r="N22" s="18"/>
      <c r="O22" s="92">
        <v>0</v>
      </c>
    </row>
    <row r="23" spans="1:15" ht="12" customHeight="1" x14ac:dyDescent="0.2">
      <c r="A23" s="4"/>
      <c r="B23" s="4"/>
      <c r="C23" s="4"/>
      <c r="D23" s="4"/>
      <c r="E23" s="135"/>
      <c r="F23" s="107" t="s">
        <v>417</v>
      </c>
      <c r="G23" s="18">
        <v>34.9</v>
      </c>
      <c r="H23" s="18">
        <v>20.8</v>
      </c>
      <c r="I23" s="18">
        <v>2.4900000000000002</v>
      </c>
      <c r="J23" s="18">
        <v>57.64</v>
      </c>
      <c r="K23" s="18">
        <v>7.5</v>
      </c>
      <c r="L23" s="18">
        <v>1.6</v>
      </c>
      <c r="M23" s="18"/>
      <c r="N23" s="18"/>
      <c r="O23" s="92">
        <v>0</v>
      </c>
    </row>
    <row r="24" spans="1:15" ht="12" customHeight="1" x14ac:dyDescent="0.2">
      <c r="A24" s="4"/>
      <c r="B24" s="4"/>
      <c r="C24" s="4"/>
      <c r="D24" s="4"/>
      <c r="E24" s="135"/>
      <c r="F24" s="107" t="s">
        <v>437</v>
      </c>
      <c r="G24" s="18">
        <v>20</v>
      </c>
      <c r="H24" s="18">
        <v>29.56</v>
      </c>
      <c r="I24" s="18">
        <v>2.7</v>
      </c>
      <c r="J24" s="18">
        <v>68.89</v>
      </c>
      <c r="K24" s="18">
        <v>0.22</v>
      </c>
      <c r="L24" s="18">
        <v>0.14000000000000001</v>
      </c>
      <c r="M24" s="18"/>
      <c r="N24" s="18"/>
      <c r="O24" s="92">
        <v>0</v>
      </c>
    </row>
    <row r="25" spans="1:15" ht="12" customHeight="1" x14ac:dyDescent="0.2">
      <c r="A25" s="4"/>
      <c r="B25" s="4"/>
      <c r="C25" s="4"/>
      <c r="D25" s="4"/>
      <c r="E25" s="135"/>
      <c r="F25" s="107" t="s">
        <v>419</v>
      </c>
      <c r="G25" s="18">
        <v>29.9</v>
      </c>
      <c r="H25" s="18">
        <v>23.3</v>
      </c>
      <c r="I25" s="18">
        <v>2.63</v>
      </c>
      <c r="J25" s="18">
        <v>58.08</v>
      </c>
      <c r="K25" s="18">
        <v>10.7</v>
      </c>
      <c r="L25" s="18">
        <v>2.1</v>
      </c>
      <c r="M25" s="18"/>
      <c r="N25" s="18"/>
      <c r="O25" s="92">
        <v>0</v>
      </c>
    </row>
    <row r="26" spans="1:15" ht="12" customHeight="1" x14ac:dyDescent="0.2">
      <c r="A26" s="4"/>
      <c r="B26" s="4"/>
      <c r="C26" s="4"/>
      <c r="D26" s="4"/>
      <c r="E26" s="135"/>
      <c r="F26" s="107" t="s">
        <v>418</v>
      </c>
      <c r="G26" s="18">
        <v>18.3</v>
      </c>
      <c r="H26" s="18">
        <v>29.2</v>
      </c>
      <c r="I26" s="18">
        <v>2.94</v>
      </c>
      <c r="J26" s="18">
        <v>67.2</v>
      </c>
      <c r="K26" s="18">
        <v>1.2</v>
      </c>
      <c r="L26" s="18">
        <v>2.2000000000000002</v>
      </c>
      <c r="M26" s="18"/>
      <c r="N26" s="18"/>
      <c r="O26" s="92">
        <v>0</v>
      </c>
    </row>
    <row r="27" spans="1:15" ht="12" customHeight="1" x14ac:dyDescent="0.2">
      <c r="A27" s="4"/>
      <c r="B27" s="4"/>
      <c r="C27" s="4"/>
      <c r="D27" s="4"/>
      <c r="E27" s="135"/>
      <c r="F27" s="107" t="s">
        <v>406</v>
      </c>
      <c r="G27" s="18">
        <v>37.97</v>
      </c>
      <c r="H27" s="18">
        <v>17.170000000000002</v>
      </c>
      <c r="I27" s="18">
        <v>2.61</v>
      </c>
      <c r="J27" s="18">
        <v>46.86</v>
      </c>
      <c r="K27" s="18"/>
      <c r="L27" s="18"/>
      <c r="M27" s="18"/>
      <c r="N27" s="18"/>
      <c r="O27" s="92">
        <v>0</v>
      </c>
    </row>
    <row r="28" spans="1:15" ht="12" customHeight="1" x14ac:dyDescent="0.2">
      <c r="A28" s="4"/>
      <c r="B28" s="4"/>
      <c r="C28" s="4"/>
      <c r="D28" s="4"/>
      <c r="E28" s="135"/>
      <c r="F28" s="107" t="s">
        <v>408</v>
      </c>
      <c r="G28" s="18">
        <v>80</v>
      </c>
      <c r="H28" s="18">
        <v>10</v>
      </c>
      <c r="I28" s="18">
        <v>2.19</v>
      </c>
      <c r="J28" s="18">
        <v>45</v>
      </c>
      <c r="K28" s="18"/>
      <c r="L28" s="18"/>
      <c r="M28" s="18"/>
      <c r="N28" s="18"/>
      <c r="O28" s="92">
        <v>0</v>
      </c>
    </row>
    <row r="29" spans="1:15" ht="12" customHeight="1" x14ac:dyDescent="0.2">
      <c r="A29" s="4"/>
      <c r="B29" s="4"/>
      <c r="C29" s="4"/>
      <c r="D29" s="4"/>
      <c r="E29" s="135"/>
      <c r="F29" s="107" t="s">
        <v>438</v>
      </c>
      <c r="G29" s="18">
        <v>9.8699999999999992</v>
      </c>
      <c r="H29" s="18">
        <v>21.51</v>
      </c>
      <c r="I29" s="18">
        <v>2.86</v>
      </c>
      <c r="J29" s="18">
        <v>76.2</v>
      </c>
      <c r="K29" s="18">
        <v>0.6</v>
      </c>
      <c r="L29" s="18">
        <v>0.72</v>
      </c>
      <c r="M29" s="18"/>
      <c r="N29" s="18"/>
      <c r="O29" s="92">
        <v>0</v>
      </c>
    </row>
    <row r="30" spans="1:15" ht="12" customHeight="1" x14ac:dyDescent="0.2">
      <c r="A30" s="4"/>
      <c r="B30" s="4"/>
      <c r="C30" s="4"/>
      <c r="D30" s="4"/>
      <c r="E30" s="136"/>
      <c r="F30" s="107" t="s">
        <v>436</v>
      </c>
      <c r="G30" s="18">
        <v>90.6</v>
      </c>
      <c r="H30" s="18">
        <v>18.3</v>
      </c>
      <c r="I30" s="18">
        <v>2.0299999999999998</v>
      </c>
      <c r="J30" s="18">
        <v>53.16</v>
      </c>
      <c r="K30" s="18">
        <v>22.1</v>
      </c>
      <c r="L30" s="18">
        <v>2.7</v>
      </c>
      <c r="M30" s="18"/>
      <c r="N30" s="18"/>
      <c r="O30" s="92">
        <v>0</v>
      </c>
    </row>
    <row r="31" spans="1:15" ht="12" customHeight="1" x14ac:dyDescent="0.2">
      <c r="A31" s="4"/>
      <c r="B31" s="4"/>
      <c r="C31" s="4"/>
      <c r="D31" s="4"/>
      <c r="E31" s="137" t="s">
        <v>55</v>
      </c>
      <c r="F31" s="108" t="s">
        <v>18</v>
      </c>
      <c r="G31" s="19">
        <v>18.45</v>
      </c>
      <c r="H31" s="19">
        <v>10.69</v>
      </c>
      <c r="I31" s="19">
        <v>2.0099999999999998</v>
      </c>
      <c r="J31" s="19">
        <v>60</v>
      </c>
      <c r="K31" s="19">
        <v>0.21</v>
      </c>
      <c r="L31" s="19">
        <v>0.28000000000000003</v>
      </c>
      <c r="M31" s="19"/>
      <c r="N31" s="19"/>
      <c r="O31" s="93">
        <v>800</v>
      </c>
    </row>
    <row r="32" spans="1:15" ht="12" customHeight="1" x14ac:dyDescent="0.2">
      <c r="A32" s="4"/>
      <c r="B32" s="4"/>
      <c r="C32" s="4"/>
      <c r="D32" s="4"/>
      <c r="E32" s="138"/>
      <c r="F32" s="108" t="s">
        <v>19</v>
      </c>
      <c r="G32" s="19">
        <v>22.07</v>
      </c>
      <c r="H32" s="19">
        <v>13.75</v>
      </c>
      <c r="I32" s="19">
        <v>2.17</v>
      </c>
      <c r="J32" s="19">
        <v>66</v>
      </c>
      <c r="K32" s="19">
        <v>0.28000000000000003</v>
      </c>
      <c r="L32" s="19">
        <v>0.15</v>
      </c>
      <c r="M32" s="19"/>
      <c r="N32" s="19"/>
      <c r="O32" s="93">
        <v>900</v>
      </c>
    </row>
    <row r="33" spans="1:15" ht="12" customHeight="1" x14ac:dyDescent="0.2">
      <c r="A33" s="4"/>
      <c r="B33" s="4"/>
      <c r="C33" s="4"/>
      <c r="D33" s="4"/>
      <c r="E33" s="138"/>
      <c r="F33" s="108" t="s">
        <v>414</v>
      </c>
      <c r="G33" s="19">
        <v>28.55</v>
      </c>
      <c r="H33" s="19">
        <v>15.35</v>
      </c>
      <c r="I33" s="19">
        <v>2.4</v>
      </c>
      <c r="J33" s="19">
        <v>61.08</v>
      </c>
      <c r="K33" s="19"/>
      <c r="L33" s="19"/>
      <c r="M33" s="19"/>
      <c r="N33" s="19"/>
      <c r="O33" s="93">
        <v>0</v>
      </c>
    </row>
    <row r="34" spans="1:15" ht="12" customHeight="1" x14ac:dyDescent="0.2">
      <c r="A34" s="4"/>
      <c r="B34" s="4"/>
      <c r="C34" s="4"/>
      <c r="D34" s="4"/>
      <c r="E34" s="138"/>
      <c r="F34" s="108"/>
      <c r="G34" s="19"/>
      <c r="H34" s="19"/>
      <c r="I34" s="19"/>
      <c r="J34" s="19"/>
      <c r="K34" s="19"/>
      <c r="L34" s="19"/>
      <c r="M34" s="19"/>
      <c r="N34" s="19"/>
      <c r="O34" s="93">
        <v>0</v>
      </c>
    </row>
    <row r="35" spans="1:15" ht="12" customHeight="1" x14ac:dyDescent="0.2">
      <c r="A35" s="4"/>
      <c r="B35" s="4"/>
      <c r="C35" s="4"/>
      <c r="D35" s="4"/>
      <c r="E35" s="139"/>
      <c r="F35" s="108"/>
      <c r="G35" s="19"/>
      <c r="H35" s="19"/>
      <c r="I35" s="19"/>
      <c r="J35" s="19"/>
      <c r="K35" s="19"/>
      <c r="L35" s="19"/>
      <c r="M35" s="19"/>
      <c r="N35" s="19"/>
      <c r="O35" s="93">
        <v>0</v>
      </c>
    </row>
    <row r="36" spans="1:15" ht="12" customHeight="1" x14ac:dyDescent="0.2">
      <c r="A36" s="4"/>
      <c r="B36" s="4"/>
      <c r="C36" s="4"/>
      <c r="D36" s="4"/>
      <c r="E36" s="128" t="s">
        <v>413</v>
      </c>
      <c r="F36" s="109" t="s">
        <v>23</v>
      </c>
      <c r="G36" s="9">
        <v>86</v>
      </c>
      <c r="H36" s="9">
        <v>10.3</v>
      </c>
      <c r="I36" s="9">
        <v>3.37</v>
      </c>
      <c r="J36" s="9">
        <v>86</v>
      </c>
      <c r="K36" s="9">
        <v>0.03</v>
      </c>
      <c r="L36" s="9">
        <v>0.26</v>
      </c>
      <c r="M36" s="9">
        <v>3.3</v>
      </c>
      <c r="N36" s="9">
        <v>0</v>
      </c>
      <c r="O36" s="94">
        <v>4500</v>
      </c>
    </row>
    <row r="37" spans="1:15" ht="12" customHeight="1" x14ac:dyDescent="0.2">
      <c r="A37" s="4"/>
      <c r="B37" s="4"/>
      <c r="C37" s="4"/>
      <c r="D37" s="4"/>
      <c r="E37" s="129"/>
      <c r="F37" s="109" t="s">
        <v>429</v>
      </c>
      <c r="G37" s="9">
        <v>86</v>
      </c>
      <c r="H37" s="9">
        <v>11.2</v>
      </c>
      <c r="I37" s="9">
        <v>3.11</v>
      </c>
      <c r="J37" s="9">
        <v>80</v>
      </c>
      <c r="K37" s="9">
        <v>0.03</v>
      </c>
      <c r="L37" s="9">
        <v>0.34</v>
      </c>
      <c r="M37" s="9"/>
      <c r="N37" s="9"/>
      <c r="O37" s="94">
        <v>5000</v>
      </c>
    </row>
    <row r="38" spans="1:15" ht="12" customHeight="1" x14ac:dyDescent="0.2">
      <c r="A38" s="4"/>
      <c r="B38" s="4"/>
      <c r="C38" s="4"/>
      <c r="D38" s="4"/>
      <c r="E38" s="129"/>
      <c r="F38" s="109" t="s">
        <v>24</v>
      </c>
      <c r="G38" s="9">
        <v>86</v>
      </c>
      <c r="H38" s="9">
        <v>7.6</v>
      </c>
      <c r="I38" s="9">
        <v>1.83</v>
      </c>
      <c r="J38" s="9">
        <v>51</v>
      </c>
      <c r="K38" s="9">
        <v>0.23</v>
      </c>
      <c r="L38" s="9">
        <v>1.28</v>
      </c>
      <c r="M38" s="9"/>
      <c r="N38" s="9"/>
      <c r="O38" s="94">
        <v>3000</v>
      </c>
    </row>
    <row r="39" spans="1:15" ht="12" customHeight="1" x14ac:dyDescent="0.2">
      <c r="A39" s="4"/>
      <c r="B39" s="4"/>
      <c r="C39" s="4"/>
      <c r="D39" s="4"/>
      <c r="E39" s="129"/>
      <c r="F39" s="109" t="s">
        <v>7</v>
      </c>
      <c r="G39" s="9">
        <v>86</v>
      </c>
      <c r="H39" s="9">
        <v>14</v>
      </c>
      <c r="I39" s="9">
        <v>3.27</v>
      </c>
      <c r="J39" s="9">
        <v>84</v>
      </c>
      <c r="K39" s="9">
        <v>0.05</v>
      </c>
      <c r="L39" s="9">
        <v>1.48</v>
      </c>
      <c r="M39" s="9"/>
      <c r="N39" s="9"/>
      <c r="O39" s="94">
        <v>5500</v>
      </c>
    </row>
    <row r="40" spans="1:15" ht="12" customHeight="1" x14ac:dyDescent="0.2">
      <c r="A40" s="4"/>
      <c r="B40" s="4"/>
      <c r="C40" s="4"/>
      <c r="D40" s="4"/>
      <c r="E40" s="129"/>
      <c r="F40" s="110" t="s">
        <v>6</v>
      </c>
      <c r="G40" s="9">
        <v>86</v>
      </c>
      <c r="H40" s="9">
        <v>18.7</v>
      </c>
      <c r="I40" s="9">
        <v>3.39</v>
      </c>
      <c r="J40" s="9">
        <v>71</v>
      </c>
      <c r="K40" s="9">
        <v>0.1</v>
      </c>
      <c r="L40" s="9">
        <v>0.91</v>
      </c>
      <c r="M40" s="9"/>
      <c r="N40" s="9"/>
      <c r="O40" s="94">
        <v>3300</v>
      </c>
    </row>
    <row r="41" spans="1:15" ht="12" customHeight="1" x14ac:dyDescent="0.2">
      <c r="A41" s="4"/>
      <c r="B41" s="4"/>
      <c r="C41" s="4"/>
      <c r="D41" s="4"/>
      <c r="E41" s="129"/>
      <c r="F41" s="110" t="s">
        <v>25</v>
      </c>
      <c r="G41" s="9">
        <v>86</v>
      </c>
      <c r="H41" s="9">
        <v>16.86</v>
      </c>
      <c r="I41" s="9">
        <v>3.13</v>
      </c>
      <c r="J41" s="9">
        <v>71</v>
      </c>
      <c r="K41" s="9">
        <v>0.13</v>
      </c>
      <c r="L41" s="9">
        <v>1.38</v>
      </c>
      <c r="M41" s="9"/>
      <c r="N41" s="9"/>
      <c r="O41" s="94">
        <v>6000</v>
      </c>
    </row>
    <row r="42" spans="1:15" ht="12" customHeight="1" x14ac:dyDescent="0.2">
      <c r="A42" s="4"/>
      <c r="B42" s="4"/>
      <c r="C42" s="4"/>
      <c r="D42" s="4"/>
      <c r="E42" s="129"/>
      <c r="F42" s="109" t="s">
        <v>26</v>
      </c>
      <c r="G42" s="9">
        <v>79.5</v>
      </c>
      <c r="H42" s="9">
        <v>2.6</v>
      </c>
      <c r="I42" s="9">
        <v>3.38</v>
      </c>
      <c r="J42" s="9">
        <v>73.489999999999995</v>
      </c>
      <c r="K42" s="9">
        <v>0.17</v>
      </c>
      <c r="L42" s="9">
        <v>0.09</v>
      </c>
      <c r="M42" s="9">
        <v>2.9</v>
      </c>
      <c r="N42" s="9">
        <v>0</v>
      </c>
      <c r="O42" s="94">
        <v>3000</v>
      </c>
    </row>
    <row r="43" spans="1:15" ht="12" customHeight="1" x14ac:dyDescent="0.2">
      <c r="A43" s="4"/>
      <c r="B43" s="4"/>
      <c r="C43" s="4"/>
      <c r="D43" s="4"/>
      <c r="E43" s="129"/>
      <c r="F43" s="109" t="s">
        <v>27</v>
      </c>
      <c r="G43" s="9">
        <v>79.8</v>
      </c>
      <c r="H43" s="9">
        <v>1.87</v>
      </c>
      <c r="I43" s="9">
        <v>3.5</v>
      </c>
      <c r="J43" s="9">
        <v>77.25</v>
      </c>
      <c r="K43" s="9">
        <v>0.22</v>
      </c>
      <c r="L43" s="9">
        <v>0.56000000000000005</v>
      </c>
      <c r="M43" s="9"/>
      <c r="N43" s="9"/>
      <c r="O43" s="94">
        <v>2200</v>
      </c>
    </row>
    <row r="44" spans="1:15" ht="12" customHeight="1" x14ac:dyDescent="0.2">
      <c r="A44" s="4"/>
      <c r="B44" s="4"/>
      <c r="C44" s="4"/>
      <c r="D44" s="4"/>
      <c r="E44" s="130"/>
      <c r="F44" s="110" t="s">
        <v>444</v>
      </c>
      <c r="G44" s="9">
        <v>99</v>
      </c>
      <c r="H44" s="9">
        <v>0</v>
      </c>
      <c r="I44" s="9">
        <v>8.84</v>
      </c>
      <c r="J44" s="9">
        <v>90</v>
      </c>
      <c r="K44" s="9">
        <v>0</v>
      </c>
      <c r="L44" s="9">
        <v>0</v>
      </c>
      <c r="M44" s="9"/>
      <c r="N44" s="9"/>
      <c r="O44" s="94">
        <v>5000</v>
      </c>
    </row>
    <row r="45" spans="1:15" ht="12" customHeight="1" x14ac:dyDescent="0.2">
      <c r="A45" s="4"/>
      <c r="B45" s="4"/>
      <c r="C45" s="4"/>
      <c r="D45" s="4"/>
      <c r="E45" s="131" t="s">
        <v>412</v>
      </c>
      <c r="F45" s="111" t="s">
        <v>432</v>
      </c>
      <c r="G45" s="20">
        <v>88.3</v>
      </c>
      <c r="H45" s="20">
        <v>21.7</v>
      </c>
      <c r="I45" s="20">
        <v>2.91587</v>
      </c>
      <c r="J45" s="20">
        <v>82.4</v>
      </c>
      <c r="K45" s="20">
        <v>1.6</v>
      </c>
      <c r="L45" s="20">
        <v>1</v>
      </c>
      <c r="M45" s="20"/>
      <c r="N45" s="20"/>
      <c r="O45" s="95">
        <v>6000</v>
      </c>
    </row>
    <row r="46" spans="1:15" ht="12" customHeight="1" x14ac:dyDescent="0.2">
      <c r="A46" s="4"/>
      <c r="B46" s="4"/>
      <c r="C46" s="4"/>
      <c r="D46" s="4"/>
      <c r="E46" s="132"/>
      <c r="F46" s="111" t="s">
        <v>433</v>
      </c>
      <c r="G46" s="20">
        <v>90</v>
      </c>
      <c r="H46" s="20">
        <v>67.2</v>
      </c>
      <c r="I46" s="20">
        <v>3.97</v>
      </c>
      <c r="J46" s="20">
        <v>96.1</v>
      </c>
      <c r="K46" s="20">
        <v>0.3</v>
      </c>
      <c r="L46" s="20">
        <v>4</v>
      </c>
      <c r="M46" s="20"/>
      <c r="N46" s="20"/>
      <c r="O46" s="95">
        <v>7500</v>
      </c>
    </row>
    <row r="47" spans="1:15" ht="12" customHeight="1" x14ac:dyDescent="0.2">
      <c r="A47" s="4"/>
      <c r="B47" s="4"/>
      <c r="C47" s="4"/>
      <c r="D47" s="4"/>
      <c r="E47" s="132"/>
      <c r="F47" s="111" t="s">
        <v>373</v>
      </c>
      <c r="G47" s="20">
        <v>89</v>
      </c>
      <c r="H47" s="20">
        <v>29.5</v>
      </c>
      <c r="I47" s="20">
        <v>3.39</v>
      </c>
      <c r="J47" s="20">
        <v>88</v>
      </c>
      <c r="K47" s="20">
        <v>0.06</v>
      </c>
      <c r="L47" s="20">
        <v>2.87</v>
      </c>
      <c r="M47" s="20"/>
      <c r="N47" s="20"/>
      <c r="O47" s="95">
        <v>4800</v>
      </c>
    </row>
    <row r="48" spans="1:15" ht="12" customHeight="1" x14ac:dyDescent="0.2">
      <c r="A48" s="4"/>
      <c r="B48" s="4"/>
      <c r="C48" s="4"/>
      <c r="D48" s="4"/>
      <c r="E48" s="132"/>
      <c r="F48" s="111" t="s">
        <v>370</v>
      </c>
      <c r="G48" s="20">
        <v>86</v>
      </c>
      <c r="H48" s="20">
        <v>37.700000000000003</v>
      </c>
      <c r="I48" s="20">
        <v>3.98</v>
      </c>
      <c r="J48" s="20">
        <v>99</v>
      </c>
      <c r="K48" s="20">
        <v>0.28000000000000003</v>
      </c>
      <c r="L48" s="20">
        <v>0.66</v>
      </c>
      <c r="M48" s="20"/>
      <c r="N48" s="20"/>
      <c r="O48" s="95">
        <v>9000</v>
      </c>
    </row>
    <row r="49" spans="1:15" ht="12" customHeight="1" x14ac:dyDescent="0.2">
      <c r="A49" s="4"/>
      <c r="B49" s="4"/>
      <c r="C49" s="4"/>
      <c r="D49" s="4"/>
      <c r="E49" s="132"/>
      <c r="F49" s="111" t="s">
        <v>8</v>
      </c>
      <c r="G49" s="20">
        <v>86</v>
      </c>
      <c r="H49" s="20">
        <v>51.9</v>
      </c>
      <c r="I49" s="20">
        <v>3.08</v>
      </c>
      <c r="J49" s="20">
        <v>79</v>
      </c>
      <c r="K49" s="20">
        <v>0.34</v>
      </c>
      <c r="L49" s="20">
        <v>0.7</v>
      </c>
      <c r="M49" s="20">
        <v>0.2</v>
      </c>
      <c r="N49" s="20">
        <v>0</v>
      </c>
      <c r="O49" s="95">
        <v>8000</v>
      </c>
    </row>
    <row r="50" spans="1:15" ht="12" customHeight="1" x14ac:dyDescent="0.2">
      <c r="A50" s="4"/>
      <c r="B50" s="4"/>
      <c r="C50" s="4"/>
      <c r="D50" s="4"/>
      <c r="E50" s="132"/>
      <c r="F50" s="111" t="s">
        <v>20</v>
      </c>
      <c r="G50" s="20">
        <v>86</v>
      </c>
      <c r="H50" s="20">
        <v>56.3</v>
      </c>
      <c r="I50" s="20">
        <v>2.94</v>
      </c>
      <c r="J50" s="20">
        <v>76</v>
      </c>
      <c r="K50" s="20">
        <v>0.28999999999999998</v>
      </c>
      <c r="L50" s="20">
        <v>0.68</v>
      </c>
      <c r="M50" s="20"/>
      <c r="N50" s="20"/>
      <c r="O50" s="95">
        <v>7000</v>
      </c>
    </row>
    <row r="51" spans="1:15" ht="12" customHeight="1" x14ac:dyDescent="0.2">
      <c r="A51" s="4"/>
      <c r="B51" s="4"/>
      <c r="C51" s="4"/>
      <c r="D51" s="4"/>
      <c r="E51" s="132"/>
      <c r="F51" s="111" t="s">
        <v>375</v>
      </c>
      <c r="G51" s="20">
        <v>86</v>
      </c>
      <c r="H51" s="20">
        <v>24.4</v>
      </c>
      <c r="I51" s="20">
        <v>2.66</v>
      </c>
      <c r="J51" s="20">
        <v>70</v>
      </c>
      <c r="K51" s="20">
        <v>0.19</v>
      </c>
      <c r="L51" s="20">
        <v>0.66</v>
      </c>
      <c r="M51" s="20"/>
      <c r="N51" s="20"/>
      <c r="O51" s="95">
        <v>6500</v>
      </c>
    </row>
    <row r="52" spans="1:15" ht="12" customHeight="1" x14ac:dyDescent="0.2">
      <c r="A52" s="4"/>
      <c r="B52" s="4"/>
      <c r="C52" s="4"/>
      <c r="D52" s="4"/>
      <c r="E52" s="132"/>
      <c r="F52" s="111" t="s">
        <v>440</v>
      </c>
      <c r="G52" s="20">
        <v>83.9</v>
      </c>
      <c r="H52" s="20">
        <v>29.6</v>
      </c>
      <c r="I52" s="20">
        <v>2.61</v>
      </c>
      <c r="J52" s="20">
        <v>73.7</v>
      </c>
      <c r="K52" s="20">
        <v>0.52</v>
      </c>
      <c r="L52" s="20">
        <v>0.57999999999999996</v>
      </c>
      <c r="M52" s="20"/>
      <c r="N52" s="20"/>
      <c r="O52" s="95">
        <v>6000</v>
      </c>
    </row>
    <row r="53" spans="1:15" ht="12" customHeight="1" x14ac:dyDescent="0.2">
      <c r="A53" s="4"/>
      <c r="B53" s="4"/>
      <c r="C53" s="4"/>
      <c r="D53" s="4"/>
      <c r="E53" s="132"/>
      <c r="F53" s="111" t="s">
        <v>22</v>
      </c>
      <c r="G53" s="20">
        <v>86</v>
      </c>
      <c r="H53" s="20">
        <v>44.2</v>
      </c>
      <c r="I53" s="20">
        <v>2.86</v>
      </c>
      <c r="J53" s="20">
        <v>74</v>
      </c>
      <c r="K53" s="20">
        <v>0.35</v>
      </c>
      <c r="L53" s="20">
        <v>1.0900000000000001</v>
      </c>
      <c r="M53" s="20"/>
      <c r="N53" s="20"/>
      <c r="O53" s="95">
        <v>6000</v>
      </c>
    </row>
    <row r="54" spans="1:15" ht="12" customHeight="1" x14ac:dyDescent="0.2">
      <c r="A54" s="4"/>
      <c r="B54" s="4"/>
      <c r="C54" s="4"/>
      <c r="D54" s="4"/>
      <c r="E54" s="132"/>
      <c r="F54" s="111" t="s">
        <v>371</v>
      </c>
      <c r="G54" s="20">
        <v>14.6</v>
      </c>
      <c r="H54" s="20">
        <v>30.3</v>
      </c>
      <c r="I54" s="20">
        <v>3.82</v>
      </c>
      <c r="J54" s="20">
        <v>77.900000000000006</v>
      </c>
      <c r="K54" s="20">
        <v>0.88</v>
      </c>
      <c r="L54" s="20">
        <v>0.14000000000000001</v>
      </c>
      <c r="M54" s="20"/>
      <c r="N54" s="20"/>
      <c r="O54" s="95">
        <v>450</v>
      </c>
    </row>
    <row r="55" spans="1:15" ht="12" customHeight="1" x14ac:dyDescent="0.2">
      <c r="A55" s="4"/>
      <c r="B55" s="4"/>
      <c r="C55" s="4"/>
      <c r="D55" s="4"/>
      <c r="E55" s="132"/>
      <c r="F55" s="111" t="s">
        <v>372</v>
      </c>
      <c r="G55" s="20">
        <v>26.6</v>
      </c>
      <c r="H55" s="20">
        <v>23.5</v>
      </c>
      <c r="I55" s="20">
        <v>3.57</v>
      </c>
      <c r="J55" s="20">
        <v>87.2</v>
      </c>
      <c r="K55" s="20">
        <v>0.46</v>
      </c>
      <c r="L55" s="20">
        <v>0.43</v>
      </c>
      <c r="M55" s="20"/>
      <c r="N55" s="20"/>
      <c r="O55" s="95">
        <v>1000</v>
      </c>
    </row>
    <row r="56" spans="1:15" ht="12" customHeight="1" x14ac:dyDescent="0.2">
      <c r="A56" s="4"/>
      <c r="B56" s="4"/>
      <c r="C56" s="4"/>
      <c r="D56" s="4"/>
      <c r="E56" s="132"/>
      <c r="F56" s="111" t="s">
        <v>431</v>
      </c>
      <c r="G56" s="20">
        <v>94.6</v>
      </c>
      <c r="H56" s="20">
        <v>32.299999999999997</v>
      </c>
      <c r="I56" s="20">
        <v>3.29</v>
      </c>
      <c r="J56" s="20">
        <v>75.400000000000006</v>
      </c>
      <c r="K56" s="20">
        <v>0.2</v>
      </c>
      <c r="L56" s="20">
        <v>0.56000000000000005</v>
      </c>
      <c r="M56" s="20"/>
      <c r="N56" s="20"/>
      <c r="O56" s="95">
        <v>6000</v>
      </c>
    </row>
    <row r="57" spans="1:15" ht="12" customHeight="1" x14ac:dyDescent="0.2">
      <c r="A57" s="4"/>
      <c r="B57" s="4"/>
      <c r="C57" s="4"/>
      <c r="D57" s="4"/>
      <c r="E57" s="133"/>
      <c r="F57" s="111" t="s">
        <v>430</v>
      </c>
      <c r="G57" s="20">
        <v>99</v>
      </c>
      <c r="H57" s="20">
        <v>225</v>
      </c>
      <c r="I57" s="20">
        <v>0</v>
      </c>
      <c r="J57" s="20">
        <v>70</v>
      </c>
      <c r="K57" s="20">
        <v>0</v>
      </c>
      <c r="L57" s="20">
        <v>0</v>
      </c>
      <c r="M57" s="20"/>
      <c r="N57" s="20"/>
      <c r="O57" s="95">
        <v>8000</v>
      </c>
    </row>
    <row r="58" spans="1:15" ht="12" customHeight="1" x14ac:dyDescent="0.2">
      <c r="A58" s="4"/>
      <c r="B58" s="4"/>
      <c r="C58" s="4"/>
      <c r="D58" s="4"/>
      <c r="E58" s="125" t="s">
        <v>411</v>
      </c>
      <c r="F58" s="112" t="s">
        <v>28</v>
      </c>
      <c r="G58" s="21">
        <v>95</v>
      </c>
      <c r="H58" s="21">
        <v>0</v>
      </c>
      <c r="I58" s="21">
        <v>0</v>
      </c>
      <c r="J58" s="21">
        <v>0</v>
      </c>
      <c r="K58" s="21">
        <v>37</v>
      </c>
      <c r="L58" s="21">
        <v>0</v>
      </c>
      <c r="M58" s="21"/>
      <c r="N58" s="21"/>
      <c r="O58" s="96">
        <v>2500</v>
      </c>
    </row>
    <row r="59" spans="1:15" ht="12" customHeight="1" x14ac:dyDescent="0.2">
      <c r="A59" s="4"/>
      <c r="B59" s="4"/>
      <c r="C59" s="4"/>
      <c r="D59" s="4"/>
      <c r="E59" s="126"/>
      <c r="F59" s="112" t="s">
        <v>441</v>
      </c>
      <c r="G59" s="21">
        <v>99</v>
      </c>
      <c r="H59" s="21">
        <v>0</v>
      </c>
      <c r="I59" s="21">
        <v>0</v>
      </c>
      <c r="J59" s="21">
        <v>0</v>
      </c>
      <c r="K59" s="21">
        <v>40</v>
      </c>
      <c r="L59" s="21">
        <v>0</v>
      </c>
      <c r="M59" s="21"/>
      <c r="N59" s="21"/>
      <c r="O59" s="96">
        <v>20000</v>
      </c>
    </row>
    <row r="60" spans="1:15" ht="12" customHeight="1" x14ac:dyDescent="0.2">
      <c r="A60" s="4"/>
      <c r="B60" s="4"/>
      <c r="C60" s="4"/>
      <c r="D60" s="4"/>
      <c r="E60" s="126"/>
      <c r="F60" s="112" t="s">
        <v>29</v>
      </c>
      <c r="G60" s="21">
        <v>95.4</v>
      </c>
      <c r="H60" s="21">
        <v>0</v>
      </c>
      <c r="I60" s="21">
        <v>0</v>
      </c>
      <c r="J60" s="21">
        <v>0</v>
      </c>
      <c r="K60" s="21">
        <v>30.3</v>
      </c>
      <c r="L60" s="21">
        <v>14</v>
      </c>
      <c r="M60" s="21"/>
      <c r="N60" s="21"/>
      <c r="O60" s="96">
        <v>3000</v>
      </c>
    </row>
    <row r="61" spans="1:15" ht="12" customHeight="1" x14ac:dyDescent="0.2">
      <c r="A61" s="4"/>
      <c r="B61" s="4"/>
      <c r="C61" s="4"/>
      <c r="D61" s="4"/>
      <c r="E61" s="127"/>
      <c r="F61" s="112" t="s">
        <v>447</v>
      </c>
      <c r="G61" s="21">
        <v>98</v>
      </c>
      <c r="H61" s="21">
        <v>0</v>
      </c>
      <c r="I61" s="21">
        <v>0</v>
      </c>
      <c r="J61" s="21">
        <v>0</v>
      </c>
      <c r="K61" s="21">
        <v>50</v>
      </c>
      <c r="L61" s="21">
        <v>25</v>
      </c>
      <c r="M61" s="21">
        <v>105000</v>
      </c>
      <c r="N61" s="21">
        <v>31000</v>
      </c>
      <c r="O61" s="96">
        <v>12000</v>
      </c>
    </row>
    <row r="62" spans="1:15" ht="12" customHeight="1" x14ac:dyDescent="0.2">
      <c r="A62" s="4"/>
      <c r="B62" s="4"/>
      <c r="C62" s="4"/>
      <c r="D62" s="4"/>
      <c r="E62" s="123" t="s">
        <v>58</v>
      </c>
      <c r="F62" s="113" t="s">
        <v>393</v>
      </c>
      <c r="G62" s="22">
        <v>77</v>
      </c>
      <c r="H62" s="22">
        <v>5.4</v>
      </c>
      <c r="I62" s="22">
        <v>1.92</v>
      </c>
      <c r="J62" s="22">
        <v>53</v>
      </c>
      <c r="K62" s="22">
        <v>1.0900000000000001</v>
      </c>
      <c r="L62" s="22">
        <v>0.12</v>
      </c>
      <c r="M62" s="22"/>
      <c r="N62" s="22"/>
      <c r="O62" s="97">
        <v>3000</v>
      </c>
    </row>
    <row r="63" spans="1:15" ht="12" customHeight="1" x14ac:dyDescent="0.2">
      <c r="A63" s="4"/>
      <c r="B63" s="4"/>
      <c r="C63" s="4"/>
      <c r="D63" s="4"/>
      <c r="E63" s="124"/>
      <c r="F63" s="113" t="s">
        <v>9</v>
      </c>
      <c r="G63" s="22">
        <v>98</v>
      </c>
      <c r="H63" s="22">
        <v>0</v>
      </c>
      <c r="I63" s="22">
        <v>0</v>
      </c>
      <c r="J63" s="22">
        <v>0</v>
      </c>
      <c r="K63" s="22">
        <v>0</v>
      </c>
      <c r="L63" s="22">
        <v>0</v>
      </c>
      <c r="M63" s="22"/>
      <c r="N63" s="22"/>
      <c r="O63" s="97">
        <v>5000</v>
      </c>
    </row>
    <row r="64" spans="1:15" ht="12" customHeight="1" x14ac:dyDescent="0.2">
      <c r="A64" s="4"/>
      <c r="B64" s="103"/>
      <c r="C64" s="103"/>
      <c r="D64" s="103"/>
      <c r="E64" s="104" t="s">
        <v>410</v>
      </c>
      <c r="F64" s="114" t="s">
        <v>355</v>
      </c>
      <c r="G64" s="91">
        <v>89.12</v>
      </c>
      <c r="H64" s="91">
        <v>13.19</v>
      </c>
      <c r="I64" s="91">
        <v>2.58</v>
      </c>
      <c r="J64" s="91">
        <v>59.46</v>
      </c>
      <c r="K64" s="91">
        <v>7.48</v>
      </c>
      <c r="L64" s="91">
        <v>0.27</v>
      </c>
      <c r="M64" s="91"/>
      <c r="N64" s="91"/>
      <c r="O64" s="98">
        <v>3700</v>
      </c>
    </row>
    <row r="65" spans="1:15" ht="12" customHeight="1" x14ac:dyDescent="0.2">
      <c r="A65" s="4"/>
      <c r="B65" s="103"/>
      <c r="C65" s="103"/>
      <c r="D65" s="103"/>
      <c r="E65" s="121" t="s">
        <v>409</v>
      </c>
      <c r="F65" s="115" t="s">
        <v>405</v>
      </c>
      <c r="G65" s="116">
        <v>95.22</v>
      </c>
      <c r="H65" s="116">
        <v>10.47</v>
      </c>
      <c r="I65" s="116">
        <v>3.3</v>
      </c>
      <c r="J65" s="116">
        <v>50.6</v>
      </c>
      <c r="K65" s="116">
        <v>0.68</v>
      </c>
      <c r="L65" s="116">
        <v>0.2</v>
      </c>
      <c r="M65" s="116"/>
      <c r="N65" s="116"/>
      <c r="O65" s="117">
        <v>0</v>
      </c>
    </row>
    <row r="66" spans="1:15" ht="12" customHeight="1" x14ac:dyDescent="0.2">
      <c r="E66" s="122"/>
      <c r="F66" s="115" t="s">
        <v>422</v>
      </c>
      <c r="G66" s="116">
        <v>88</v>
      </c>
      <c r="H66" s="116">
        <v>8</v>
      </c>
      <c r="I66" s="116">
        <v>2.1</v>
      </c>
      <c r="J66" s="116">
        <v>50.8</v>
      </c>
      <c r="K66" s="116">
        <v>0.67</v>
      </c>
      <c r="L66" s="116">
        <v>0.1</v>
      </c>
      <c r="M66" s="116"/>
      <c r="N66" s="116"/>
      <c r="O66" s="117">
        <v>0</v>
      </c>
    </row>
    <row r="67" spans="1:15" ht="12" customHeight="1" x14ac:dyDescent="0.2">
      <c r="E67" s="122"/>
      <c r="F67" s="115" t="s">
        <v>407</v>
      </c>
      <c r="G67" s="116">
        <v>90.62</v>
      </c>
      <c r="H67" s="116">
        <v>3</v>
      </c>
      <c r="I67" s="116">
        <v>2.21</v>
      </c>
      <c r="J67" s="116">
        <v>48</v>
      </c>
      <c r="K67" s="116">
        <v>0.12</v>
      </c>
      <c r="L67" s="116">
        <v>0.04</v>
      </c>
      <c r="M67" s="116"/>
      <c r="N67" s="116"/>
      <c r="O67" s="117">
        <v>0</v>
      </c>
    </row>
    <row r="68" spans="1:15" ht="12" customHeight="1" x14ac:dyDescent="0.2">
      <c r="E68" s="122"/>
      <c r="F68" s="115" t="s">
        <v>423</v>
      </c>
      <c r="G68" s="116">
        <v>42.56</v>
      </c>
      <c r="H68" s="116">
        <v>3.4</v>
      </c>
      <c r="I68" s="116">
        <v>3.15</v>
      </c>
      <c r="J68" s="116">
        <v>66.41</v>
      </c>
      <c r="K68" s="116"/>
      <c r="L68" s="116"/>
      <c r="M68" s="116"/>
      <c r="N68" s="116"/>
      <c r="O68" s="117">
        <v>0</v>
      </c>
    </row>
    <row r="69" spans="1:15" ht="12" customHeight="1" x14ac:dyDescent="0.2">
      <c r="E69" s="122"/>
      <c r="F69" s="115" t="s">
        <v>420</v>
      </c>
      <c r="G69" s="116">
        <v>92.68</v>
      </c>
      <c r="H69" s="116">
        <v>15.4</v>
      </c>
      <c r="I69" s="116">
        <v>1.6</v>
      </c>
      <c r="J69" s="116">
        <v>78</v>
      </c>
      <c r="K69" s="116"/>
      <c r="L69" s="116"/>
      <c r="M69" s="116"/>
      <c r="N69" s="116"/>
      <c r="O69" s="117">
        <v>0</v>
      </c>
    </row>
    <row r="70" spans="1:15" ht="12" customHeight="1" x14ac:dyDescent="0.2">
      <c r="E70" s="122"/>
      <c r="F70" s="115" t="s">
        <v>421</v>
      </c>
      <c r="G70" s="116">
        <v>90.8</v>
      </c>
      <c r="H70" s="116">
        <v>17.13</v>
      </c>
      <c r="I70" s="116">
        <v>2.72</v>
      </c>
      <c r="J70" s="116">
        <v>70.89</v>
      </c>
      <c r="K70" s="116">
        <v>1.1499999999999999</v>
      </c>
      <c r="L70" s="116">
        <v>0.42</v>
      </c>
      <c r="M70" s="116"/>
      <c r="N70" s="116"/>
      <c r="O70" s="117">
        <v>0</v>
      </c>
    </row>
    <row r="71" spans="1:15" ht="12" customHeight="1" x14ac:dyDescent="0.2">
      <c r="E71" s="122"/>
      <c r="F71" s="115" t="s">
        <v>443</v>
      </c>
      <c r="G71" s="116">
        <v>90</v>
      </c>
      <c r="H71" s="116">
        <v>12.45</v>
      </c>
      <c r="I71" s="116">
        <v>2.17</v>
      </c>
      <c r="J71" s="116">
        <v>77</v>
      </c>
      <c r="K71" s="116">
        <v>0.59</v>
      </c>
      <c r="L71" s="116">
        <v>0.21</v>
      </c>
      <c r="M71" s="116"/>
      <c r="N71" s="116"/>
      <c r="O71" s="117">
        <v>0</v>
      </c>
    </row>
    <row r="72" spans="1:15" ht="12" customHeight="1" x14ac:dyDescent="0.2">
      <c r="E72" s="122"/>
      <c r="F72" s="115" t="s">
        <v>434</v>
      </c>
      <c r="G72" s="116">
        <v>91</v>
      </c>
      <c r="H72" s="116">
        <v>6.9</v>
      </c>
      <c r="I72" s="116">
        <v>1.19</v>
      </c>
      <c r="J72" s="116">
        <v>31.7</v>
      </c>
      <c r="K72" s="116">
        <v>2.2000000000000002</v>
      </c>
      <c r="L72" s="116">
        <v>0.7</v>
      </c>
      <c r="M72" s="116"/>
      <c r="N72" s="116"/>
      <c r="O72" s="117">
        <v>0</v>
      </c>
    </row>
    <row r="73" spans="1:15" ht="12" customHeight="1" x14ac:dyDescent="0.2">
      <c r="E73" s="122"/>
      <c r="F73" s="115" t="s">
        <v>439</v>
      </c>
      <c r="G73" s="116">
        <v>30.6</v>
      </c>
      <c r="H73" s="116">
        <v>6.59</v>
      </c>
      <c r="I73" s="116">
        <v>3.25</v>
      </c>
      <c r="J73" s="116">
        <v>73.099999999999994</v>
      </c>
      <c r="K73" s="116">
        <v>0.3</v>
      </c>
      <c r="L73" s="116">
        <v>0.21</v>
      </c>
      <c r="M73" s="116"/>
      <c r="N73" s="116"/>
      <c r="O73" s="117">
        <v>0</v>
      </c>
    </row>
    <row r="74" spans="1:15" ht="12" customHeight="1" x14ac:dyDescent="0.2">
      <c r="E74" s="122"/>
      <c r="F74" s="115"/>
      <c r="G74" s="116"/>
      <c r="H74" s="116"/>
      <c r="I74" s="116"/>
      <c r="J74" s="116"/>
      <c r="K74" s="116"/>
      <c r="L74" s="116"/>
      <c r="M74" s="116"/>
      <c r="N74" s="116"/>
      <c r="O74" s="117">
        <v>0</v>
      </c>
    </row>
    <row r="75" spans="1:15" ht="12" customHeight="1" x14ac:dyDescent="0.2">
      <c r="E75" s="122"/>
      <c r="F75" s="115"/>
      <c r="G75" s="116"/>
      <c r="H75" s="116"/>
      <c r="I75" s="116"/>
      <c r="J75" s="116"/>
      <c r="K75" s="116"/>
      <c r="L75" s="116"/>
      <c r="M75" s="116"/>
      <c r="N75" s="116"/>
      <c r="O75" s="117">
        <v>0</v>
      </c>
    </row>
    <row r="76" spans="1:15" ht="12" customHeight="1" x14ac:dyDescent="0.2">
      <c r="E76" s="122"/>
      <c r="F76" s="115"/>
      <c r="G76" s="116"/>
      <c r="H76" s="116"/>
      <c r="I76" s="116"/>
      <c r="J76" s="116"/>
      <c r="K76" s="116"/>
      <c r="L76" s="116"/>
      <c r="M76" s="116"/>
      <c r="N76" s="116"/>
      <c r="O76" s="117">
        <v>0</v>
      </c>
    </row>
    <row r="77" spans="1:15" ht="12" customHeight="1" x14ac:dyDescent="0.2">
      <c r="E77" s="122"/>
      <c r="F77" s="115"/>
      <c r="G77" s="116"/>
      <c r="H77" s="116"/>
      <c r="I77" s="116"/>
      <c r="J77" s="116"/>
      <c r="K77" s="116"/>
      <c r="L77" s="116"/>
      <c r="M77" s="116"/>
      <c r="N77" s="116"/>
      <c r="O77" s="117">
        <v>0</v>
      </c>
    </row>
    <row r="78" spans="1:15" ht="12" customHeight="1" x14ac:dyDescent="0.2">
      <c r="E78" s="122"/>
      <c r="F78" s="115"/>
      <c r="G78" s="116"/>
      <c r="H78" s="116"/>
      <c r="I78" s="116"/>
      <c r="J78" s="116"/>
      <c r="K78" s="116"/>
      <c r="L78" s="116"/>
      <c r="M78" s="116"/>
      <c r="N78" s="116"/>
      <c r="O78" s="117">
        <v>0</v>
      </c>
    </row>
    <row r="79" spans="1:15" ht="12" customHeight="1" x14ac:dyDescent="0.2">
      <c r="E79" s="122"/>
      <c r="F79" s="115"/>
      <c r="G79" s="116"/>
      <c r="H79" s="116"/>
      <c r="I79" s="116"/>
      <c r="J79" s="116"/>
      <c r="K79" s="116"/>
      <c r="L79" s="116"/>
      <c r="M79" s="116"/>
      <c r="N79" s="116"/>
      <c r="O79" s="117">
        <v>0</v>
      </c>
    </row>
    <row r="80" spans="1:15" ht="12" customHeight="1" x14ac:dyDescent="0.2"/>
    <row r="81" ht="12" customHeight="1" x14ac:dyDescent="0.2"/>
    <row r="82" ht="12" customHeight="1" x14ac:dyDescent="0.2"/>
  </sheetData>
  <sheetProtection algorithmName="SHA-512" hashValue="OZYLPYlGgkZE2o5pVODThkUa8/kZ8jDxJzkg/9HskySF+QZLYvTbWaP34RH9IS9xpU8EFY6GX94JHJF9Il2Xaw==" saltValue="hh11O+1gMhR7iduehyk12A==" spinCount="100000" sheet="1" objects="1" scenarios="1"/>
  <mergeCells count="8">
    <mergeCell ref="A1:R1"/>
    <mergeCell ref="E65:E79"/>
    <mergeCell ref="E62:E63"/>
    <mergeCell ref="E58:E61"/>
    <mergeCell ref="E36:E44"/>
    <mergeCell ref="E45:E57"/>
    <mergeCell ref="E4:E30"/>
    <mergeCell ref="E31:E35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39C69-E8D9-44CF-97F4-E648FE3E9B54}">
  <sheetPr codeName="Sheet3">
    <tabColor theme="8" tint="0.59999389629810485"/>
  </sheetPr>
  <dimension ref="A2:AJ495"/>
  <sheetViews>
    <sheetView showGridLines="0" zoomScaleNormal="100" workbookViewId="0">
      <pane ySplit="2" topLeftCell="A3" activePane="bottomLeft" state="frozen"/>
      <selection pane="bottomLeft" activeCell="E22" sqref="E22"/>
    </sheetView>
  </sheetViews>
  <sheetFormatPr defaultRowHeight="12" x14ac:dyDescent="0.2"/>
  <cols>
    <col min="1" max="1" width="3.140625" style="4" customWidth="1"/>
    <col min="2" max="2" width="3.7109375" style="4" customWidth="1"/>
    <col min="3" max="3" width="19.5703125" style="4" customWidth="1"/>
    <col min="4" max="4" width="22.85546875" style="4" customWidth="1"/>
    <col min="5" max="5" width="13.7109375" style="4" customWidth="1"/>
    <col min="6" max="11" width="11.42578125" style="4" customWidth="1"/>
    <col min="12" max="12" width="11" style="4" customWidth="1"/>
    <col min="13" max="13" width="12.28515625" style="4" customWidth="1"/>
    <col min="14" max="14" width="11.5703125" style="4" hidden="1" customWidth="1"/>
    <col min="15" max="15" width="17.7109375" style="4" customWidth="1"/>
    <col min="16" max="16" width="12.7109375" style="4" customWidth="1"/>
    <col min="17" max="17" width="3.140625" style="4" customWidth="1"/>
    <col min="18" max="18" width="22" style="4" hidden="1" customWidth="1"/>
    <col min="19" max="26" width="9.140625" style="4" hidden="1" customWidth="1"/>
    <col min="27" max="27" width="10.5703125" style="4" hidden="1" customWidth="1"/>
    <col min="28" max="28" width="9.140625" style="4" hidden="1" customWidth="1"/>
    <col min="29" max="29" width="29.85546875" style="4" hidden="1" customWidth="1"/>
    <col min="30" max="30" width="25.7109375" style="4" hidden="1" customWidth="1"/>
    <col min="31" max="36" width="9.140625" style="4" hidden="1" customWidth="1"/>
    <col min="37" max="16384" width="9.140625" style="4"/>
  </cols>
  <sheetData>
    <row r="2" spans="1:30" ht="25.5" customHeight="1" x14ac:dyDescent="0.4">
      <c r="A2" s="140" t="s">
        <v>379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</row>
    <row r="3" spans="1:30" ht="6.75" customHeight="1" x14ac:dyDescent="0.2"/>
    <row r="4" spans="1:30" ht="13.5" customHeight="1" x14ac:dyDescent="0.2">
      <c r="B4" s="144" t="s">
        <v>380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6"/>
      <c r="R4" s="12" t="str">
        <f t="array" ref="R4:AA88">'Bahan Pakan'!F3:O79</f>
        <v>Bahan Pakan</v>
      </c>
      <c r="S4" s="12" t="str">
        <v>BK (%)</v>
      </c>
      <c r="T4" s="12" t="str">
        <v>PK (%)</v>
      </c>
      <c r="U4" s="12" t="str">
        <v>ME (Mkal)</v>
      </c>
      <c r="V4" s="12" t="str">
        <v>TDN (%)</v>
      </c>
      <c r="W4" s="12" t="str">
        <v>Ca (%)</v>
      </c>
      <c r="X4" s="12" t="str">
        <v>P (%)</v>
      </c>
      <c r="Y4" s="12" t="str">
        <v>Vit. A (IU)</v>
      </c>
      <c r="Z4" s="12" t="str">
        <v>Vit. D (IU)</v>
      </c>
      <c r="AA4" s="12" t="str">
        <v>Harga/kg</v>
      </c>
      <c r="AC4" s="5" t="s">
        <v>45</v>
      </c>
      <c r="AD4" s="5" t="s">
        <v>43</v>
      </c>
    </row>
    <row r="5" spans="1:30" x14ac:dyDescent="0.2">
      <c r="B5" s="6" t="s">
        <v>44</v>
      </c>
      <c r="C5" s="6" t="s">
        <v>376</v>
      </c>
      <c r="D5" s="6" t="s">
        <v>10</v>
      </c>
      <c r="E5" s="6" t="s">
        <v>32</v>
      </c>
      <c r="F5" s="6" t="s">
        <v>33</v>
      </c>
      <c r="G5" s="6" t="s">
        <v>360</v>
      </c>
      <c r="H5" s="6" t="s">
        <v>359</v>
      </c>
      <c r="I5" s="6" t="s">
        <v>34</v>
      </c>
      <c r="J5" s="6" t="s">
        <v>35</v>
      </c>
      <c r="K5" s="6" t="s">
        <v>36</v>
      </c>
      <c r="L5" s="6" t="s">
        <v>41</v>
      </c>
      <c r="M5" s="6" t="s">
        <v>31</v>
      </c>
      <c r="R5" s="12" t="str">
        <v>Rumput Gajah</v>
      </c>
      <c r="S5" s="12">
        <v>21</v>
      </c>
      <c r="T5" s="12">
        <v>8.3000000000000007</v>
      </c>
      <c r="U5" s="12">
        <v>2.0099999999999998</v>
      </c>
      <c r="V5" s="12">
        <v>55</v>
      </c>
      <c r="W5" s="12">
        <v>0.53</v>
      </c>
      <c r="X5" s="12">
        <v>0.28000000000000003</v>
      </c>
      <c r="Y5" s="12">
        <v>0</v>
      </c>
      <c r="Z5" s="12">
        <v>0</v>
      </c>
      <c r="AA5" s="17">
        <v>550</v>
      </c>
      <c r="AC5" s="5" t="s">
        <v>46</v>
      </c>
      <c r="AD5" s="5" t="s">
        <v>55</v>
      </c>
    </row>
    <row r="6" spans="1:30" x14ac:dyDescent="0.2">
      <c r="B6" s="7">
        <v>1</v>
      </c>
      <c r="C6" s="8" t="s">
        <v>56</v>
      </c>
      <c r="D6" s="38" t="s">
        <v>25</v>
      </c>
      <c r="E6" s="10">
        <f>IFERROR(VLOOKUP($D$6,$R$5:$AA$88,COLUMNS($D$6:D6)+1,FALSE),0)</f>
        <v>86</v>
      </c>
      <c r="F6" s="10">
        <f>IFERROR(VLOOKUP($D$6,$R$5:$AA$88,COLUMNS($D$6:E6)+1,FALSE),0)</f>
        <v>16.86</v>
      </c>
      <c r="G6" s="10">
        <f>IFERROR(VLOOKUP($D$6,$R$5:$AA$88,COLUMNS($D$6:F6)+1,FALSE),0)</f>
        <v>3.13</v>
      </c>
      <c r="H6" s="10">
        <f>IFERROR(VLOOKUP($D$6,$R$5:$AA$88,COLUMNS($D$6:G6)+1,FALSE),0)</f>
        <v>71</v>
      </c>
      <c r="I6" s="10">
        <f>IFERROR(VLOOKUP($D$6,$R$5:$AA$88,COLUMNS($D$6:H6)+1,FALSE),0)</f>
        <v>0.13</v>
      </c>
      <c r="J6" s="10">
        <f>IFERROR(VLOOKUP($D$6,$R$5:$AA$88,COLUMNS($D$6:I6)+1,FALSE),0)</f>
        <v>1.38</v>
      </c>
      <c r="K6" s="10">
        <f>IFERROR(VLOOKUP($D$6,$R$5:$AA$88,COLUMNS($D$6:J6)+1,FALSE),0)</f>
        <v>0</v>
      </c>
      <c r="L6" s="10">
        <f>IFERROR(VLOOKUP($D$6,$R$5:$AA$88,COLUMNS($D$6:K6)+1,FALSE),0)</f>
        <v>0</v>
      </c>
      <c r="M6" s="32">
        <f>IFERROR(VLOOKUP($D$6,$R$5:$AA$88,COLUMNS($D$6:L6)+1,FALSE),0)</f>
        <v>6000</v>
      </c>
      <c r="R6" s="12" t="str">
        <v>Rumput Odot</v>
      </c>
      <c r="S6" s="12">
        <v>20</v>
      </c>
      <c r="T6" s="12">
        <v>11</v>
      </c>
      <c r="U6" s="12">
        <v>2.0099999999999998</v>
      </c>
      <c r="V6" s="12">
        <v>64.31</v>
      </c>
      <c r="W6" s="12">
        <v>0.5</v>
      </c>
      <c r="X6" s="12">
        <v>0.4</v>
      </c>
      <c r="Y6" s="12">
        <v>0</v>
      </c>
      <c r="Z6" s="12">
        <v>0</v>
      </c>
      <c r="AA6" s="17">
        <v>650</v>
      </c>
      <c r="AC6" s="5" t="s">
        <v>47</v>
      </c>
      <c r="AD6" s="5" t="s">
        <v>56</v>
      </c>
    </row>
    <row r="7" spans="1:30" x14ac:dyDescent="0.2">
      <c r="B7" s="7">
        <v>2</v>
      </c>
      <c r="C7" s="8" t="s">
        <v>57</v>
      </c>
      <c r="D7" s="38" t="s">
        <v>8</v>
      </c>
      <c r="E7" s="10">
        <f>IFERROR(VLOOKUP($D$7,$R$5:$AA$88,COLUMNS($D$6:D7)+1,FALSE),0)</f>
        <v>86</v>
      </c>
      <c r="F7" s="10">
        <f>IFERROR(VLOOKUP($D$7,$R$5:$AA$88,COLUMNS($D$6:E7)+1,FALSE),0)</f>
        <v>51.9</v>
      </c>
      <c r="G7" s="10">
        <f>IFERROR(VLOOKUP($D$7,$R$5:$AA$88,COLUMNS($D$6:F7)+1,FALSE),0)</f>
        <v>3.08</v>
      </c>
      <c r="H7" s="10">
        <f>IFERROR(VLOOKUP($D$7,$R$5:$AA$88,COLUMNS($D$6:G7)+1,FALSE),0)</f>
        <v>79</v>
      </c>
      <c r="I7" s="10">
        <f>IFERROR(VLOOKUP($D$7,$R$5:$AA$88,COLUMNS($D$6:H7)+1,FALSE),0)</f>
        <v>0.34</v>
      </c>
      <c r="J7" s="10">
        <f>IFERROR(VLOOKUP($D$7,$R$5:$AA$88,COLUMNS($D$6:I7)+1,FALSE),0)</f>
        <v>0.7</v>
      </c>
      <c r="K7" s="10">
        <f>IFERROR(VLOOKUP($D$7,$R$5:$AA$88,COLUMNS($D$6:J7)+1,FALSE),0)</f>
        <v>0.2</v>
      </c>
      <c r="L7" s="10">
        <f>IFERROR(VLOOKUP($D$7,$R$5:$AA$88,COLUMNS($D$6:K7)+1,FALSE),0)</f>
        <v>0</v>
      </c>
      <c r="M7" s="32">
        <f>IFERROR(VLOOKUP($D$7,$R$5:$AA$88,COLUMNS($D$6:L7)+1,FALSE),0)</f>
        <v>8000</v>
      </c>
      <c r="R7" s="12" t="str">
        <v>Rumput Raja</v>
      </c>
      <c r="S7" s="12">
        <v>17.04</v>
      </c>
      <c r="T7" s="12">
        <v>5.48</v>
      </c>
      <c r="U7" s="12">
        <v>1.92</v>
      </c>
      <c r="V7" s="12">
        <v>43.8</v>
      </c>
      <c r="W7" s="12">
        <v>0.1</v>
      </c>
      <c r="X7" s="12">
        <v>0</v>
      </c>
      <c r="Y7" s="12">
        <v>0</v>
      </c>
      <c r="Z7" s="12">
        <v>0</v>
      </c>
      <c r="AA7" s="17">
        <v>600</v>
      </c>
      <c r="AC7" s="5" t="s">
        <v>48</v>
      </c>
      <c r="AD7" s="5" t="s">
        <v>57</v>
      </c>
    </row>
    <row r="8" spans="1:30" x14ac:dyDescent="0.2">
      <c r="B8" s="7">
        <v>3</v>
      </c>
      <c r="C8" s="8" t="s">
        <v>378</v>
      </c>
      <c r="D8" s="38" t="s">
        <v>441</v>
      </c>
      <c r="E8" s="10">
        <f>IFERROR(VLOOKUP($D$8,$R$5:$AA$88,COLUMNS($D$6:D8)+1,FALSE),0)</f>
        <v>99</v>
      </c>
      <c r="F8" s="10">
        <f>IFERROR(VLOOKUP($D$8,$R$5:$AA$88,COLUMNS($D$6:E8)+1,FALSE),0)</f>
        <v>0</v>
      </c>
      <c r="G8" s="10">
        <f>IFERROR(VLOOKUP($D$8,$R$5:$AA$88,COLUMNS($D$6:F8)+1,FALSE),0)</f>
        <v>0</v>
      </c>
      <c r="H8" s="10">
        <f>IFERROR(VLOOKUP($D$8,$R$5:$AA$88,COLUMNS($D$6:G8)+1,FALSE),0)</f>
        <v>0</v>
      </c>
      <c r="I8" s="10">
        <f>IFERROR(VLOOKUP($D$8,$R$5:$AA$88,COLUMNS($D$6:H8)+1,FALSE),0)</f>
        <v>40</v>
      </c>
      <c r="J8" s="10">
        <f>IFERROR(VLOOKUP($D$8,$R$5:$AA$88,COLUMNS($D$6:I8)+1,FALSE),0)</f>
        <v>0</v>
      </c>
      <c r="K8" s="10">
        <f>IFERROR(VLOOKUP($D$8,$R$5:$AA$88,COLUMNS($D$6:J8)+1,FALSE),0)</f>
        <v>0</v>
      </c>
      <c r="L8" s="10">
        <f>IFERROR(VLOOKUP($D$8,$R$5:$AA$88,COLUMNS($D$6:K8)+1,FALSE),0)</f>
        <v>0</v>
      </c>
      <c r="M8" s="32">
        <f>IFERROR(VLOOKUP($D$8,$R$5:$AA$88,COLUMNS($D$6:L8)+1,FALSE),0)</f>
        <v>20000</v>
      </c>
      <c r="R8" s="12" t="str">
        <v>Rumput Pangola</v>
      </c>
      <c r="S8" s="12">
        <v>31</v>
      </c>
      <c r="T8" s="12">
        <v>5.9</v>
      </c>
      <c r="U8" s="12">
        <v>2.08</v>
      </c>
      <c r="V8" s="12">
        <v>57</v>
      </c>
      <c r="W8" s="12">
        <v>0.33</v>
      </c>
      <c r="X8" s="12">
        <v>0.13</v>
      </c>
      <c r="Y8" s="12">
        <v>0</v>
      </c>
      <c r="Z8" s="12">
        <v>0</v>
      </c>
      <c r="AA8" s="17">
        <v>500</v>
      </c>
      <c r="AC8" s="5" t="s">
        <v>49</v>
      </c>
      <c r="AD8" s="5" t="s">
        <v>378</v>
      </c>
    </row>
    <row r="9" spans="1:30" x14ac:dyDescent="0.2">
      <c r="B9" s="7">
        <v>4</v>
      </c>
      <c r="C9" s="8" t="s">
        <v>377</v>
      </c>
      <c r="D9" s="38" t="s">
        <v>450</v>
      </c>
      <c r="E9" s="10">
        <f>IFERROR(VLOOKUP($D$9,$R$5:$AA$88,COLUMNS($D$6:D9)+1,FALSE),0)</f>
        <v>98</v>
      </c>
      <c r="F9" s="10">
        <f>IFERROR(VLOOKUP($D$9,$R$5:$AA$88,COLUMNS($D$6:E9)+1,FALSE),0)</f>
        <v>0</v>
      </c>
      <c r="G9" s="10">
        <f>IFERROR(VLOOKUP($D$9,$R$5:$AA$88,COLUMNS($D$6:F9)+1,FALSE),0)</f>
        <v>0</v>
      </c>
      <c r="H9" s="10">
        <f>IFERROR(VLOOKUP($D$9,$R$5:$AA$88,COLUMNS($D$6:G9)+1,FALSE),0)</f>
        <v>0</v>
      </c>
      <c r="I9" s="10">
        <f>IFERROR(VLOOKUP($D$9,$R$5:$AA$88,COLUMNS($D$6:H9)+1,FALSE),0)</f>
        <v>50</v>
      </c>
      <c r="J9" s="10">
        <f>IFERROR(VLOOKUP($D$9,$R$5:$AA$88,COLUMNS($D$6:I9)+1,FALSE),0)</f>
        <v>25</v>
      </c>
      <c r="K9" s="10">
        <f>IFERROR(VLOOKUP($D$9,$R$5:$AA$88,COLUMNS($D$6:J9)+1,FALSE),0)</f>
        <v>105000</v>
      </c>
      <c r="L9" s="10">
        <f>IFERROR(VLOOKUP($D$9,$R$5:$AA$88,COLUMNS($D$6:K9)+1,FALSE),0)</f>
        <v>31000</v>
      </c>
      <c r="M9" s="32">
        <f>IFERROR(VLOOKUP($D$9,$R$5:$AA$88,COLUMNS($D$6:L9)+1,FALSE),0)</f>
        <v>12000</v>
      </c>
      <c r="R9" s="12" t="str">
        <v>Rumput Benggala</v>
      </c>
      <c r="S9" s="12">
        <v>27</v>
      </c>
      <c r="T9" s="12">
        <v>7.7</v>
      </c>
      <c r="U9" s="12">
        <v>1.73</v>
      </c>
      <c r="V9" s="12">
        <v>49</v>
      </c>
      <c r="W9" s="12">
        <v>0.52</v>
      </c>
      <c r="X9" s="12">
        <v>0.22</v>
      </c>
      <c r="Y9" s="12">
        <v>0</v>
      </c>
      <c r="Z9" s="12">
        <v>0</v>
      </c>
      <c r="AA9" s="17">
        <v>550</v>
      </c>
      <c r="AC9" s="5" t="s">
        <v>50</v>
      </c>
      <c r="AD9" s="5" t="s">
        <v>377</v>
      </c>
    </row>
    <row r="10" spans="1:30" x14ac:dyDescent="0.2">
      <c r="B10" s="7">
        <v>5</v>
      </c>
      <c r="C10" s="8" t="s">
        <v>356</v>
      </c>
      <c r="D10" s="38" t="s">
        <v>355</v>
      </c>
      <c r="E10" s="10">
        <f>IFERROR(VLOOKUP($D$10,$R$5:$AA$88,COLUMNS($D$6:D10)+1,FALSE),0)</f>
        <v>89.12</v>
      </c>
      <c r="F10" s="10">
        <f>IFERROR(VLOOKUP($D$10,$R$5:$AA$88,COLUMNS($D$6:E10)+1,FALSE),0)</f>
        <v>13.19</v>
      </c>
      <c r="G10" s="10">
        <f>IFERROR(VLOOKUP($D$10,$R$5:$AA$88,COLUMNS($D$6:F10)+1,FALSE),0)</f>
        <v>2.58</v>
      </c>
      <c r="H10" s="10">
        <f>IFERROR(VLOOKUP($D$10,$R$5:$AA$88,COLUMNS($D$6:G10)+1,FALSE),0)</f>
        <v>59.46</v>
      </c>
      <c r="I10" s="10">
        <f>IFERROR(VLOOKUP($D$10,$R$5:$AA$88,COLUMNS($D$6:H10)+1,FALSE),0)</f>
        <v>7.48</v>
      </c>
      <c r="J10" s="10">
        <f>IFERROR(VLOOKUP($D$10,$R$5:$AA$88,COLUMNS($D$6:I10)+1,FALSE),0)</f>
        <v>0.27</v>
      </c>
      <c r="K10" s="10">
        <f>IFERROR(VLOOKUP($D$10,$R$5:$AA$88,COLUMNS($D$6:J10)+1,FALSE),0)</f>
        <v>0</v>
      </c>
      <c r="L10" s="10">
        <f>IFERROR(VLOOKUP($D$10,$R$5:$AA$88,COLUMNS($D$6:K10)+1,FALSE),0)</f>
        <v>0</v>
      </c>
      <c r="M10" s="32">
        <f>IFERROR(VLOOKUP($D$10,$R$5:$AA$88,COLUMNS($D$6:L10)+1,FALSE),0)</f>
        <v>3700</v>
      </c>
      <c r="R10" s="12" t="str">
        <v>Rumput Ruzi</v>
      </c>
      <c r="S10" s="12">
        <v>21</v>
      </c>
      <c r="T10" s="12">
        <v>4.7</v>
      </c>
      <c r="U10" s="12">
        <v>2</v>
      </c>
      <c r="V10" s="12">
        <v>55</v>
      </c>
      <c r="W10" s="12">
        <v>1.1399999999999999</v>
      </c>
      <c r="X10" s="12">
        <v>0.22</v>
      </c>
      <c r="Y10" s="12">
        <v>0</v>
      </c>
      <c r="Z10" s="12">
        <v>0</v>
      </c>
      <c r="AA10" s="17">
        <v>500</v>
      </c>
      <c r="AC10" s="5" t="s">
        <v>51</v>
      </c>
      <c r="AD10" s="5" t="s">
        <v>58</v>
      </c>
    </row>
    <row r="11" spans="1:30" x14ac:dyDescent="0.2">
      <c r="B11" s="7">
        <v>6</v>
      </c>
      <c r="C11" s="8"/>
      <c r="D11" s="38"/>
      <c r="E11" s="10">
        <f>IFERROR(VLOOKUP($D$11,$R$5:$AA$88,COLUMNS($D$6:D11)+1,FALSE),0)</f>
        <v>0</v>
      </c>
      <c r="F11" s="10">
        <f>IFERROR(VLOOKUP($D$11,$R$5:$AA$88,COLUMNS($D$6:E11)+1,FALSE),0)</f>
        <v>0</v>
      </c>
      <c r="G11" s="10">
        <f>IFERROR(VLOOKUP($D$11,$R$5:$AA$88,COLUMNS($D$6:F11)+1,FALSE),0)</f>
        <v>0</v>
      </c>
      <c r="H11" s="10">
        <f>IFERROR(VLOOKUP($D$11,$R$5:$AA$88,COLUMNS($D$6:G11)+1,FALSE),0)</f>
        <v>0</v>
      </c>
      <c r="I11" s="10">
        <f>IFERROR(VLOOKUP($D$11,$R$5:$AA$88,COLUMNS($D$6:H11)+1,FALSE),0)</f>
        <v>0</v>
      </c>
      <c r="J11" s="10">
        <f>IFERROR(VLOOKUP($D$11,$R$5:$AA$88,COLUMNS($D$6:I11)+1,FALSE),0)</f>
        <v>0</v>
      </c>
      <c r="K11" s="10">
        <f>IFERROR(VLOOKUP($D$11,$R$5:$AA$88,COLUMNS($D$6:J11)+1,FALSE),0)</f>
        <v>0</v>
      </c>
      <c r="L11" s="10">
        <f>IFERROR(VLOOKUP($D$11,$R$5:$AA$88,COLUMNS($D$6:K11)+1,FALSE),0)</f>
        <v>0</v>
      </c>
      <c r="M11" s="32">
        <f>IFERROR(VLOOKUP($D$11,$R$5:$AA$88,COLUMNS($D$6:L11)+1,FALSE),0)</f>
        <v>0</v>
      </c>
      <c r="R11" s="12" t="str">
        <v>Rumput Signal</v>
      </c>
      <c r="S11" s="12">
        <v>25</v>
      </c>
      <c r="T11" s="12">
        <v>8.3000000000000007</v>
      </c>
      <c r="U11" s="12">
        <v>2.1</v>
      </c>
      <c r="V11" s="12">
        <v>57</v>
      </c>
      <c r="W11" s="12">
        <v>1.1399999999999999</v>
      </c>
      <c r="X11" s="12">
        <v>0.22</v>
      </c>
      <c r="Y11" s="12">
        <v>0</v>
      </c>
      <c r="Z11" s="12">
        <v>0</v>
      </c>
      <c r="AA11" s="17">
        <v>500</v>
      </c>
      <c r="AD11" s="5" t="s">
        <v>356</v>
      </c>
    </row>
    <row r="12" spans="1:30" x14ac:dyDescent="0.2">
      <c r="B12" s="7">
        <v>7</v>
      </c>
      <c r="C12" s="8"/>
      <c r="D12" s="38"/>
      <c r="E12" s="10">
        <f>IFERROR(VLOOKUP($D$12,$R$5:$AA$88,COLUMNS($D$6:D12)+1,FALSE),0)</f>
        <v>0</v>
      </c>
      <c r="F12" s="10">
        <f>IFERROR(VLOOKUP($D$12,$R$5:$AA$88,COLUMNS($D$6:E12)+1,FALSE),0)</f>
        <v>0</v>
      </c>
      <c r="G12" s="10">
        <f>IFERROR(VLOOKUP($D$12,$R$5:$AA$88,COLUMNS($D$6:F12)+1,FALSE),0)</f>
        <v>0</v>
      </c>
      <c r="H12" s="10">
        <f>IFERROR(VLOOKUP($D$12,$R$5:$AA$88,COLUMNS($D$6:G12)+1,FALSE),0)</f>
        <v>0</v>
      </c>
      <c r="I12" s="10">
        <f>IFERROR(VLOOKUP($D$12,$R$5:$AA$88,COLUMNS($D$6:H12)+1,FALSE),0)</f>
        <v>0</v>
      </c>
      <c r="J12" s="10">
        <f>IFERROR(VLOOKUP($D$12,$R$5:$AA$88,COLUMNS($D$6:I12)+1,FALSE),0)</f>
        <v>0</v>
      </c>
      <c r="K12" s="10">
        <f>IFERROR(VLOOKUP($D$12,$R$5:$AA$88,COLUMNS($D$6:J12)+1,FALSE),0)</f>
        <v>0</v>
      </c>
      <c r="L12" s="10">
        <f>IFERROR(VLOOKUP($D$12,$R$5:$AA$88,COLUMNS($D$6:K12)+1,FALSE),0)</f>
        <v>0</v>
      </c>
      <c r="M12" s="32">
        <f>IFERROR(VLOOKUP($D$12,$R$5:$AA$88,COLUMNS($D$6:L12)+1,FALSE),0)</f>
        <v>0</v>
      </c>
      <c r="R12" s="12" t="str">
        <v>Rumput Lapangan</v>
      </c>
      <c r="S12" s="12">
        <v>24.4</v>
      </c>
      <c r="T12" s="12">
        <v>8.1999999999999993</v>
      </c>
      <c r="U12" s="12">
        <v>1.99</v>
      </c>
      <c r="V12" s="12">
        <v>56.2</v>
      </c>
      <c r="W12" s="12">
        <v>0.37</v>
      </c>
      <c r="X12" s="12">
        <v>0.23</v>
      </c>
      <c r="Y12" s="12">
        <v>0</v>
      </c>
      <c r="Z12" s="12">
        <v>0</v>
      </c>
      <c r="AA12" s="17">
        <v>300</v>
      </c>
      <c r="AD12" s="5" t="s">
        <v>445</v>
      </c>
    </row>
    <row r="13" spans="1:30" x14ac:dyDescent="0.2">
      <c r="B13" s="7">
        <v>8</v>
      </c>
      <c r="C13" s="8"/>
      <c r="D13" s="38"/>
      <c r="E13" s="10">
        <f>IFERROR(VLOOKUP($D$13,$R$5:$AA$88,COLUMNS($D$6:D13)+1,FALSE),0)</f>
        <v>0</v>
      </c>
      <c r="F13" s="10">
        <f>IFERROR(VLOOKUP($D$13,$R$5:$AA$88,COLUMNS($D$6:E13)+1,FALSE),0)</f>
        <v>0</v>
      </c>
      <c r="G13" s="10">
        <f>IFERROR(VLOOKUP($D$13,$R$5:$AA$88,COLUMNS($D$6:F13)+1,FALSE),0)</f>
        <v>0</v>
      </c>
      <c r="H13" s="10">
        <f>IFERROR(VLOOKUP($D$13,$R$5:$AA$88,COLUMNS($D$6:G13)+1,FALSE),0)</f>
        <v>0</v>
      </c>
      <c r="I13" s="10">
        <f>IFERROR(VLOOKUP($D$13,$R$5:$AA$88,COLUMNS($D$6:H13)+1,FALSE),0)</f>
        <v>0</v>
      </c>
      <c r="J13" s="10">
        <f>IFERROR(VLOOKUP($D$13,$R$5:$AA$88,COLUMNS($D$6:I13)+1,FALSE),0)</f>
        <v>0</v>
      </c>
      <c r="K13" s="10">
        <f>IFERROR(VLOOKUP($D$13,$R$5:$AA$88,COLUMNS($D$6:J13)+1,FALSE),0)</f>
        <v>0</v>
      </c>
      <c r="L13" s="10">
        <f>IFERROR(VLOOKUP($D$13,$R$5:$AA$88,COLUMNS($D$6:K13)+1,FALSE),0)</f>
        <v>0</v>
      </c>
      <c r="M13" s="32">
        <f>IFERROR(VLOOKUP($D$13,$R$5:$AA$88,COLUMNS($D$6:L13)+1,FALSE),0)</f>
        <v>0</v>
      </c>
      <c r="R13" s="12" t="str">
        <v>Tebon Jagung (43-56 Hari)</v>
      </c>
      <c r="S13" s="12">
        <v>19</v>
      </c>
      <c r="T13" s="12">
        <v>7.9</v>
      </c>
      <c r="U13" s="12">
        <v>2.09</v>
      </c>
      <c r="V13" s="12">
        <v>59</v>
      </c>
      <c r="W13" s="12">
        <v>0.21</v>
      </c>
      <c r="X13" s="12">
        <v>0.11</v>
      </c>
      <c r="Y13" s="12">
        <v>0</v>
      </c>
      <c r="Z13" s="12">
        <v>0</v>
      </c>
      <c r="AA13" s="17">
        <v>1000</v>
      </c>
    </row>
    <row r="14" spans="1:30" x14ac:dyDescent="0.2">
      <c r="B14" s="7">
        <v>9</v>
      </c>
      <c r="C14" s="8"/>
      <c r="D14" s="38"/>
      <c r="E14" s="10">
        <f>IFERROR(VLOOKUP($D$14,$R$5:$AA$88,COLUMNS($D$6:D14)+1,FALSE),0)</f>
        <v>0</v>
      </c>
      <c r="F14" s="10">
        <f>IFERROR(VLOOKUP($D$14,$R$5:$AA$88,COLUMNS($D$6:E14)+1,FALSE),0)</f>
        <v>0</v>
      </c>
      <c r="G14" s="10">
        <f>IFERROR(VLOOKUP($D$14,$R$5:$AA$88,COLUMNS($D$6:F14)+1,FALSE),0)</f>
        <v>0</v>
      </c>
      <c r="H14" s="10">
        <f>IFERROR(VLOOKUP($D$14,$R$5:$AA$88,COLUMNS($D$6:G14)+1,FALSE),0)</f>
        <v>0</v>
      </c>
      <c r="I14" s="10">
        <f>IFERROR(VLOOKUP($D$14,$R$5:$AA$88,COLUMNS($D$6:H14)+1,FALSE),0)</f>
        <v>0</v>
      </c>
      <c r="J14" s="10">
        <f>IFERROR(VLOOKUP($D$14,$R$5:$AA$88,COLUMNS($D$6:I14)+1,FALSE),0)</f>
        <v>0</v>
      </c>
      <c r="K14" s="10">
        <f>IFERROR(VLOOKUP($D$14,$R$5:$AA$88,COLUMNS($D$6:J14)+1,FALSE),0)</f>
        <v>0</v>
      </c>
      <c r="L14" s="10">
        <f>IFERROR(VLOOKUP($D$14,$R$5:$AA$88,COLUMNS($D$6:K14)+1,FALSE),0)</f>
        <v>0</v>
      </c>
      <c r="M14" s="32">
        <f>IFERROR(VLOOKUP($D$14,$R$5:$AA$88,COLUMNS($D$6:L14)+1,FALSE),0)</f>
        <v>0</v>
      </c>
      <c r="R14" s="12" t="str">
        <v>Tebon Jagung (57-70 Hari)</v>
      </c>
      <c r="S14" s="12">
        <v>22</v>
      </c>
      <c r="T14" s="12">
        <v>8.8000000000000007</v>
      </c>
      <c r="U14" s="12">
        <v>2.11</v>
      </c>
      <c r="V14" s="12">
        <v>59</v>
      </c>
      <c r="W14" s="12">
        <v>0.28000000000000003</v>
      </c>
      <c r="X14" s="12">
        <v>0.14000000000000001</v>
      </c>
      <c r="Y14" s="12">
        <v>0</v>
      </c>
      <c r="Z14" s="12">
        <v>0</v>
      </c>
      <c r="AA14" s="17">
        <v>900</v>
      </c>
    </row>
    <row r="15" spans="1:30" x14ac:dyDescent="0.2">
      <c r="B15" s="7">
        <v>10</v>
      </c>
      <c r="C15" s="8"/>
      <c r="D15" s="38"/>
      <c r="E15" s="10">
        <f>IFERROR(VLOOKUP($D$15,$R$5:$AA$88,COLUMNS($D$6:D15)+1,FALSE),0)</f>
        <v>0</v>
      </c>
      <c r="F15" s="10">
        <f>IFERROR(VLOOKUP($D$15,$R$5:$AA$88,COLUMNS($D$6:E15)+1,FALSE),0)</f>
        <v>0</v>
      </c>
      <c r="G15" s="10">
        <f>IFERROR(VLOOKUP($D$15,$R$5:$AA$88,COLUMNS($D$6:F15)+1,FALSE),0)</f>
        <v>0</v>
      </c>
      <c r="H15" s="10">
        <f>IFERROR(VLOOKUP($D$15,$R$5:$AA$88,COLUMNS($D$6:G15)+1,FALSE),0)</f>
        <v>0</v>
      </c>
      <c r="I15" s="10">
        <f>IFERROR(VLOOKUP($D$15,$R$5:$AA$88,COLUMNS($D$6:H15)+1,FALSE),0)</f>
        <v>0</v>
      </c>
      <c r="J15" s="10">
        <f>IFERROR(VLOOKUP($D$15,$R$5:$AA$88,COLUMNS($D$6:I15)+1,FALSE),0)</f>
        <v>0</v>
      </c>
      <c r="K15" s="10">
        <f>IFERROR(VLOOKUP($D$15,$R$5:$AA$88,COLUMNS($D$6:J15)+1,FALSE),0)</f>
        <v>0</v>
      </c>
      <c r="L15" s="10">
        <f>IFERROR(VLOOKUP($D$15,$R$5:$AA$88,COLUMNS($D$6:K15)+1,FALSE),0)</f>
        <v>0</v>
      </c>
      <c r="M15" s="32">
        <f>IFERROR(VLOOKUP($D$15,$R$5:$AA$88,COLUMNS($D$6:L15)+1,FALSE),0)</f>
        <v>0</v>
      </c>
      <c r="R15" s="12" t="str">
        <v>Tebon Jagung (99-112 Hari)</v>
      </c>
      <c r="S15" s="12">
        <v>31</v>
      </c>
      <c r="T15" s="12">
        <v>8</v>
      </c>
      <c r="U15" s="12">
        <v>2.57</v>
      </c>
      <c r="V15" s="12">
        <v>64</v>
      </c>
      <c r="W15" s="12">
        <v>0.28000000000000003</v>
      </c>
      <c r="X15" s="12">
        <v>0.14000000000000001</v>
      </c>
      <c r="Y15" s="12">
        <v>0</v>
      </c>
      <c r="Z15" s="12">
        <v>0</v>
      </c>
      <c r="AA15" s="17">
        <v>850</v>
      </c>
    </row>
    <row r="16" spans="1:30" ht="6.75" customHeight="1" x14ac:dyDescent="0.2">
      <c r="B16" s="23"/>
      <c r="C16" s="23"/>
      <c r="D16" s="23"/>
      <c r="E16" s="24"/>
      <c r="F16" s="24"/>
      <c r="G16" s="24"/>
      <c r="H16" s="24"/>
      <c r="I16" s="24"/>
      <c r="J16" s="24"/>
      <c r="K16" s="24"/>
      <c r="L16" s="24"/>
      <c r="M16" s="25"/>
      <c r="R16" s="12" t="str">
        <v>Pucuk Tebu</v>
      </c>
      <c r="S16" s="12">
        <v>16.670000000000002</v>
      </c>
      <c r="T16" s="12">
        <v>5.36</v>
      </c>
      <c r="U16" s="12">
        <v>1.67</v>
      </c>
      <c r="V16" s="12">
        <v>56.3</v>
      </c>
      <c r="W16" s="12">
        <v>0</v>
      </c>
      <c r="X16" s="12">
        <v>0</v>
      </c>
      <c r="Y16" s="12">
        <v>0</v>
      </c>
      <c r="Z16" s="12">
        <v>0</v>
      </c>
      <c r="AA16" s="17">
        <v>700</v>
      </c>
    </row>
    <row r="17" spans="2:27" ht="12.75" customHeight="1" x14ac:dyDescent="0.2">
      <c r="B17" s="144" t="s">
        <v>42</v>
      </c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6"/>
      <c r="R17" s="12" t="str">
        <v>Sorgum/Cantel</v>
      </c>
      <c r="S17" s="12">
        <v>28</v>
      </c>
      <c r="T17" s="12">
        <v>6</v>
      </c>
      <c r="U17" s="12">
        <v>1.83</v>
      </c>
      <c r="V17" s="12">
        <v>51</v>
      </c>
      <c r="W17" s="12">
        <v>0.39</v>
      </c>
      <c r="X17" s="12">
        <v>0.11</v>
      </c>
      <c r="Y17" s="12">
        <v>0</v>
      </c>
      <c r="Z17" s="12">
        <v>0</v>
      </c>
      <c r="AA17" s="17">
        <v>800</v>
      </c>
    </row>
    <row r="18" spans="2:27" x14ac:dyDescent="0.2">
      <c r="B18" s="6" t="s">
        <v>44</v>
      </c>
      <c r="C18" s="6" t="s">
        <v>376</v>
      </c>
      <c r="D18" s="6" t="s">
        <v>10</v>
      </c>
      <c r="E18" s="66" t="s">
        <v>394</v>
      </c>
      <c r="F18" s="6" t="s">
        <v>32</v>
      </c>
      <c r="G18" s="6" t="s">
        <v>33</v>
      </c>
      <c r="H18" s="6" t="s">
        <v>360</v>
      </c>
      <c r="I18" s="6" t="s">
        <v>359</v>
      </c>
      <c r="J18" s="6" t="s">
        <v>34</v>
      </c>
      <c r="K18" s="6" t="s">
        <v>35</v>
      </c>
      <c r="L18" s="6" t="s">
        <v>36</v>
      </c>
      <c r="M18" s="6" t="s">
        <v>41</v>
      </c>
      <c r="N18" s="37" t="s">
        <v>366</v>
      </c>
      <c r="O18" s="78" t="s">
        <v>395</v>
      </c>
      <c r="P18" s="6" t="s">
        <v>31</v>
      </c>
      <c r="R18" s="12" t="str">
        <v>Rendeng Kedelai</v>
      </c>
      <c r="S18" s="12">
        <v>28</v>
      </c>
      <c r="T18" s="12">
        <v>15</v>
      </c>
      <c r="U18" s="12">
        <v>2.25</v>
      </c>
      <c r="V18" s="12">
        <v>61</v>
      </c>
      <c r="W18" s="12">
        <v>1.1399999999999999</v>
      </c>
      <c r="X18" s="12">
        <v>0.25</v>
      </c>
      <c r="Y18" s="12">
        <v>0</v>
      </c>
      <c r="Z18" s="12">
        <v>0</v>
      </c>
      <c r="AA18" s="17">
        <v>1000</v>
      </c>
    </row>
    <row r="19" spans="2:27" x14ac:dyDescent="0.2">
      <c r="B19" s="7">
        <v>1</v>
      </c>
      <c r="C19" s="68" t="str">
        <f t="array" ref="C19:D28">C6:D15</f>
        <v>Sumber_Energi</v>
      </c>
      <c r="D19" s="69" t="str">
        <v>Wheat Bran</v>
      </c>
      <c r="E19" s="22">
        <v>55</v>
      </c>
      <c r="F19" s="10">
        <f t="array" ref="F19:M28">IFERROR((E19:E28/100*E6:L15),0)</f>
        <v>47.300000000000004</v>
      </c>
      <c r="G19" s="10">
        <v>9.2729999999999997</v>
      </c>
      <c r="H19" s="10">
        <v>1.7215</v>
      </c>
      <c r="I19" s="10">
        <v>39.050000000000004</v>
      </c>
      <c r="J19" s="10">
        <v>7.1500000000000008E-2</v>
      </c>
      <c r="K19" s="10">
        <v>0.75900000000000001</v>
      </c>
      <c r="L19" s="10">
        <v>0</v>
      </c>
      <c r="M19" s="10">
        <v>0</v>
      </c>
      <c r="N19" s="10">
        <f t="array" ref="N19:N28">IFERROR((E19:E28/E6:E15*1000),0)</f>
        <v>639.53488372093022</v>
      </c>
      <c r="O19" s="79">
        <f t="array" ref="O19:O28">IFERROR((N19:N28/N29*100),0)</f>
        <v>55.637836934694306</v>
      </c>
      <c r="P19" s="31">
        <f t="array" ref="P19:P28">IFERROR((N19:N28/N29*M6:M15),0)</f>
        <v>3338.2702160816584</v>
      </c>
      <c r="R19" s="12" t="str">
        <v>Rendeng Kacang Tanah</v>
      </c>
      <c r="S19" s="12">
        <v>35</v>
      </c>
      <c r="T19" s="12">
        <v>15.1</v>
      </c>
      <c r="U19" s="12">
        <v>2.39</v>
      </c>
      <c r="V19" s="12">
        <v>64</v>
      </c>
      <c r="W19" s="12">
        <v>1.51</v>
      </c>
      <c r="X19" s="12">
        <v>0.2</v>
      </c>
      <c r="Y19" s="12">
        <v>0</v>
      </c>
      <c r="Z19" s="12">
        <v>0</v>
      </c>
      <c r="AA19" s="17">
        <v>1000</v>
      </c>
    </row>
    <row r="20" spans="2:27" x14ac:dyDescent="0.2">
      <c r="B20" s="7">
        <v>2</v>
      </c>
      <c r="C20" s="68" t="str">
        <v>Sumber_Protein</v>
      </c>
      <c r="D20" s="69" t="str">
        <v>Bungkil Kedelai</v>
      </c>
      <c r="E20" s="22">
        <v>20</v>
      </c>
      <c r="F20" s="10">
        <v>17.2</v>
      </c>
      <c r="G20" s="10">
        <v>10.38</v>
      </c>
      <c r="H20" s="10">
        <v>0.6160000000000001</v>
      </c>
      <c r="I20" s="10">
        <v>15.8</v>
      </c>
      <c r="J20" s="10">
        <v>6.8000000000000005E-2</v>
      </c>
      <c r="K20" s="10">
        <v>0.13999999999999999</v>
      </c>
      <c r="L20" s="10">
        <v>4.0000000000000008E-2</v>
      </c>
      <c r="M20" s="10">
        <v>0</v>
      </c>
      <c r="N20" s="10">
        <v>232.55813953488371</v>
      </c>
      <c r="O20" s="79">
        <v>20.231940703525204</v>
      </c>
      <c r="P20" s="32">
        <v>1618.5552562820162</v>
      </c>
      <c r="R20" s="12" t="str">
        <v>Kangkung Kering</v>
      </c>
      <c r="S20" s="12">
        <v>81.97</v>
      </c>
      <c r="T20" s="12">
        <v>9.75</v>
      </c>
      <c r="U20" s="12">
        <v>3.11</v>
      </c>
      <c r="V20" s="12">
        <v>57.76</v>
      </c>
      <c r="W20" s="12">
        <v>1.63</v>
      </c>
      <c r="X20" s="12">
        <v>0.86</v>
      </c>
      <c r="Y20" s="12">
        <v>0</v>
      </c>
      <c r="Z20" s="12">
        <v>0</v>
      </c>
      <c r="AA20" s="17">
        <v>3000</v>
      </c>
    </row>
    <row r="21" spans="2:27" x14ac:dyDescent="0.2">
      <c r="B21" s="7">
        <v>3</v>
      </c>
      <c r="C21" s="68" t="str">
        <v>Sumber_Mineral</v>
      </c>
      <c r="D21" s="69" t="str">
        <v>CaCO3</v>
      </c>
      <c r="E21" s="22">
        <v>1</v>
      </c>
      <c r="F21" s="10">
        <v>0.99</v>
      </c>
      <c r="G21" s="10">
        <v>0</v>
      </c>
      <c r="H21" s="10">
        <v>0</v>
      </c>
      <c r="I21" s="10">
        <v>0</v>
      </c>
      <c r="J21" s="10">
        <v>0.4</v>
      </c>
      <c r="K21" s="10">
        <v>0</v>
      </c>
      <c r="L21" s="10">
        <v>0</v>
      </c>
      <c r="M21" s="10">
        <v>0</v>
      </c>
      <c r="N21" s="10">
        <v>10.101010101010102</v>
      </c>
      <c r="O21" s="79">
        <v>0.87876106086018579</v>
      </c>
      <c r="P21" s="32">
        <v>175.75221217203716</v>
      </c>
      <c r="R21" s="12" t="str">
        <v>Daun Ubi Kayu/Singkong</v>
      </c>
      <c r="S21" s="12">
        <v>11.78</v>
      </c>
      <c r="T21" s="12">
        <v>24.84</v>
      </c>
      <c r="U21" s="12">
        <v>1.6</v>
      </c>
      <c r="V21" s="12">
        <v>65</v>
      </c>
      <c r="W21" s="12">
        <v>1.71</v>
      </c>
      <c r="X21" s="12">
        <v>0.42</v>
      </c>
      <c r="Y21" s="12">
        <v>0</v>
      </c>
      <c r="Z21" s="12">
        <v>0</v>
      </c>
      <c r="AA21" s="17">
        <v>0</v>
      </c>
    </row>
    <row r="22" spans="2:27" x14ac:dyDescent="0.2">
      <c r="B22" s="7">
        <v>4</v>
      </c>
      <c r="C22" s="68" t="str">
        <v>Sumber_Vitamin</v>
      </c>
      <c r="D22" s="69" t="str">
        <v>Premix Mineral dan Vitamin</v>
      </c>
      <c r="E22" s="22">
        <v>2</v>
      </c>
      <c r="F22" s="10">
        <v>1.96</v>
      </c>
      <c r="G22" s="10">
        <v>0</v>
      </c>
      <c r="H22" s="10">
        <v>0</v>
      </c>
      <c r="I22" s="10">
        <v>0</v>
      </c>
      <c r="J22" s="10">
        <v>1</v>
      </c>
      <c r="K22" s="10">
        <v>0.5</v>
      </c>
      <c r="L22" s="10">
        <v>2100</v>
      </c>
      <c r="M22" s="10">
        <v>620</v>
      </c>
      <c r="N22" s="10">
        <v>20.408163265306122</v>
      </c>
      <c r="O22" s="79">
        <v>1.7754560209215995</v>
      </c>
      <c r="P22" s="32">
        <v>213.05472251059194</v>
      </c>
      <c r="R22" s="12" t="str">
        <v>Daun Ubi Jalar</v>
      </c>
      <c r="S22" s="12">
        <v>13</v>
      </c>
      <c r="T22" s="12">
        <v>16.5</v>
      </c>
      <c r="U22" s="12">
        <v>2.1</v>
      </c>
      <c r="V22" s="12">
        <v>45.35</v>
      </c>
      <c r="W22" s="12">
        <v>1.0900000000000001</v>
      </c>
      <c r="X22" s="12">
        <v>0.42</v>
      </c>
      <c r="Y22" s="12">
        <v>0</v>
      </c>
      <c r="Z22" s="12">
        <v>0</v>
      </c>
      <c r="AA22" s="17">
        <v>0</v>
      </c>
    </row>
    <row r="23" spans="2:27" x14ac:dyDescent="0.2">
      <c r="B23" s="7">
        <v>5</v>
      </c>
      <c r="C23" s="68" t="str">
        <v>Konsentrat_Komersial</v>
      </c>
      <c r="D23" s="69" t="str">
        <v>Sinatria Feed</v>
      </c>
      <c r="E23" s="22">
        <v>22</v>
      </c>
      <c r="F23" s="10">
        <v>19.606400000000001</v>
      </c>
      <c r="G23" s="10">
        <v>2.9017999999999997</v>
      </c>
      <c r="H23" s="10">
        <v>0.56759999999999999</v>
      </c>
      <c r="I23" s="10">
        <v>13.081200000000001</v>
      </c>
      <c r="J23" s="10">
        <v>1.6456000000000002</v>
      </c>
      <c r="K23" s="10">
        <v>5.9400000000000001E-2</v>
      </c>
      <c r="L23" s="10">
        <v>0</v>
      </c>
      <c r="M23" s="10">
        <v>0</v>
      </c>
      <c r="N23" s="10">
        <v>246.85816876122084</v>
      </c>
      <c r="O23" s="79">
        <v>21.476005279998702</v>
      </c>
      <c r="P23" s="32">
        <v>794.61219535995201</v>
      </c>
      <c r="R23" s="12" t="str">
        <v>Glirisidia/Gamal</v>
      </c>
      <c r="S23" s="12">
        <v>25.3</v>
      </c>
      <c r="T23" s="12">
        <v>22.3</v>
      </c>
      <c r="U23" s="12">
        <v>2.72</v>
      </c>
      <c r="V23" s="12">
        <v>73</v>
      </c>
      <c r="W23" s="12">
        <v>11.9</v>
      </c>
      <c r="X23" s="12">
        <v>2.2999999999999998</v>
      </c>
      <c r="Y23" s="12">
        <v>0</v>
      </c>
      <c r="Z23" s="12">
        <v>0</v>
      </c>
      <c r="AA23" s="17">
        <v>0</v>
      </c>
    </row>
    <row r="24" spans="2:27" x14ac:dyDescent="0.2">
      <c r="B24" s="7">
        <v>6</v>
      </c>
      <c r="C24" s="68">
        <v>0</v>
      </c>
      <c r="D24" s="69">
        <v>0</v>
      </c>
      <c r="E24" s="22"/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79">
        <v>0</v>
      </c>
      <c r="P24" s="31">
        <v>0</v>
      </c>
      <c r="R24" s="12" t="str">
        <v>Kaliandra</v>
      </c>
      <c r="S24" s="12">
        <v>34.9</v>
      </c>
      <c r="T24" s="12">
        <v>20.8</v>
      </c>
      <c r="U24" s="12">
        <v>2.4900000000000002</v>
      </c>
      <c r="V24" s="12">
        <v>57.64</v>
      </c>
      <c r="W24" s="12">
        <v>7.5</v>
      </c>
      <c r="X24" s="12">
        <v>1.6</v>
      </c>
      <c r="Y24" s="12">
        <v>0</v>
      </c>
      <c r="Z24" s="12">
        <v>0</v>
      </c>
      <c r="AA24" s="17">
        <v>0</v>
      </c>
    </row>
    <row r="25" spans="2:27" x14ac:dyDescent="0.2">
      <c r="B25" s="7">
        <v>7</v>
      </c>
      <c r="C25" s="68">
        <v>0</v>
      </c>
      <c r="D25" s="69">
        <v>0</v>
      </c>
      <c r="E25" s="22"/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79">
        <v>0</v>
      </c>
      <c r="P25" s="32">
        <v>0</v>
      </c>
      <c r="R25" s="12" t="str">
        <v>Indigofera</v>
      </c>
      <c r="S25" s="12">
        <v>20</v>
      </c>
      <c r="T25" s="12">
        <v>29.56</v>
      </c>
      <c r="U25" s="12">
        <v>2.7</v>
      </c>
      <c r="V25" s="12">
        <v>68.89</v>
      </c>
      <c r="W25" s="12">
        <v>0.22</v>
      </c>
      <c r="X25" s="12">
        <v>0.14000000000000001</v>
      </c>
      <c r="Y25" s="12">
        <v>0</v>
      </c>
      <c r="Z25" s="12">
        <v>0</v>
      </c>
      <c r="AA25" s="17">
        <v>0</v>
      </c>
    </row>
    <row r="26" spans="2:27" x14ac:dyDescent="0.2">
      <c r="B26" s="7">
        <v>8</v>
      </c>
      <c r="C26" s="68">
        <v>0</v>
      </c>
      <c r="D26" s="69">
        <v>0</v>
      </c>
      <c r="E26" s="22"/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79">
        <v>0</v>
      </c>
      <c r="P26" s="32">
        <v>0</v>
      </c>
      <c r="R26" s="12" t="str">
        <v>Lamtoro/Petai Cina</v>
      </c>
      <c r="S26" s="12">
        <v>29.9</v>
      </c>
      <c r="T26" s="12">
        <v>23.3</v>
      </c>
      <c r="U26" s="12">
        <v>2.63</v>
      </c>
      <c r="V26" s="12">
        <v>58.08</v>
      </c>
      <c r="W26" s="12">
        <v>10.7</v>
      </c>
      <c r="X26" s="12">
        <v>2.1</v>
      </c>
      <c r="Y26" s="12">
        <v>0</v>
      </c>
      <c r="Z26" s="12">
        <v>0</v>
      </c>
      <c r="AA26" s="17">
        <v>0</v>
      </c>
    </row>
    <row r="27" spans="2:27" x14ac:dyDescent="0.2">
      <c r="B27" s="7">
        <v>9</v>
      </c>
      <c r="C27" s="68">
        <v>0</v>
      </c>
      <c r="D27" s="69">
        <v>0</v>
      </c>
      <c r="E27" s="22"/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79">
        <v>0</v>
      </c>
      <c r="P27" s="31">
        <v>0</v>
      </c>
      <c r="R27" s="12" t="str">
        <v>Turi</v>
      </c>
      <c r="S27" s="12">
        <v>18.3</v>
      </c>
      <c r="T27" s="12">
        <v>29.2</v>
      </c>
      <c r="U27" s="12">
        <v>2.94</v>
      </c>
      <c r="V27" s="12">
        <v>67.2</v>
      </c>
      <c r="W27" s="12">
        <v>1.2</v>
      </c>
      <c r="X27" s="12">
        <v>2.2000000000000002</v>
      </c>
      <c r="Y27" s="12">
        <v>0</v>
      </c>
      <c r="Z27" s="12">
        <v>0</v>
      </c>
      <c r="AA27" s="17">
        <v>0</v>
      </c>
    </row>
    <row r="28" spans="2:27" x14ac:dyDescent="0.2">
      <c r="B28" s="7">
        <v>10</v>
      </c>
      <c r="C28" s="68">
        <v>0</v>
      </c>
      <c r="D28" s="69">
        <v>0</v>
      </c>
      <c r="E28" s="22"/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79">
        <v>0</v>
      </c>
      <c r="P28" s="31">
        <v>0</v>
      </c>
      <c r="R28" s="12" t="str">
        <v>Daun Pohon Karet</v>
      </c>
      <c r="S28" s="12">
        <v>37.97</v>
      </c>
      <c r="T28" s="12">
        <v>17.170000000000002</v>
      </c>
      <c r="U28" s="12">
        <v>2.61</v>
      </c>
      <c r="V28" s="12">
        <v>46.86</v>
      </c>
      <c r="W28" s="12">
        <v>0</v>
      </c>
      <c r="X28" s="12">
        <v>0</v>
      </c>
      <c r="Y28" s="12">
        <v>0</v>
      </c>
      <c r="Z28" s="12">
        <v>0</v>
      </c>
      <c r="AA28" s="17">
        <v>0</v>
      </c>
    </row>
    <row r="29" spans="2:27" x14ac:dyDescent="0.2">
      <c r="B29" s="141" t="s">
        <v>381</v>
      </c>
      <c r="C29" s="142"/>
      <c r="D29" s="143"/>
      <c r="E29" s="67">
        <f>SUM(E19:E28)</f>
        <v>100</v>
      </c>
      <c r="F29" s="16">
        <f t="shared" ref="F29:P29" si="0">SUM(F19:F28)</f>
        <v>87.056399999999996</v>
      </c>
      <c r="G29" s="16">
        <f t="shared" si="0"/>
        <v>22.5548</v>
      </c>
      <c r="H29" s="16">
        <f t="shared" si="0"/>
        <v>2.9051000000000005</v>
      </c>
      <c r="I29" s="16">
        <f t="shared" si="0"/>
        <v>67.931200000000004</v>
      </c>
      <c r="J29" s="16">
        <f t="shared" si="0"/>
        <v>3.1851000000000003</v>
      </c>
      <c r="K29" s="16">
        <f t="shared" si="0"/>
        <v>1.4583999999999999</v>
      </c>
      <c r="L29" s="16">
        <f t="shared" si="0"/>
        <v>2100.04</v>
      </c>
      <c r="M29" s="16">
        <f t="shared" si="0"/>
        <v>620</v>
      </c>
      <c r="N29" s="16">
        <f t="shared" si="0"/>
        <v>1149.460365383351</v>
      </c>
      <c r="O29" s="16">
        <f t="shared" si="0"/>
        <v>100</v>
      </c>
      <c r="P29" s="33">
        <f t="shared" si="0"/>
        <v>6140.2446024062565</v>
      </c>
      <c r="R29" s="12" t="str">
        <v>Daun Jati</v>
      </c>
      <c r="S29" s="12">
        <v>80</v>
      </c>
      <c r="T29" s="12">
        <v>10</v>
      </c>
      <c r="U29" s="12">
        <v>2.19</v>
      </c>
      <c r="V29" s="12">
        <v>45</v>
      </c>
      <c r="W29" s="12">
        <v>0</v>
      </c>
      <c r="X29" s="12">
        <v>0</v>
      </c>
      <c r="Y29" s="12">
        <v>0</v>
      </c>
      <c r="Z29" s="12">
        <v>0</v>
      </c>
      <c r="AA29" s="17">
        <v>0</v>
      </c>
    </row>
    <row r="30" spans="2:27" x14ac:dyDescent="0.2">
      <c r="R30" s="12" t="str">
        <v>Daun Kol</v>
      </c>
      <c r="S30" s="12">
        <v>9.8699999999999992</v>
      </c>
      <c r="T30" s="12">
        <v>21.51</v>
      </c>
      <c r="U30" s="12">
        <v>2.86</v>
      </c>
      <c r="V30" s="12">
        <v>76.2</v>
      </c>
      <c r="W30" s="12">
        <v>0.6</v>
      </c>
      <c r="X30" s="12">
        <v>0.72</v>
      </c>
      <c r="Y30" s="12">
        <v>0</v>
      </c>
      <c r="Z30" s="12">
        <v>0</v>
      </c>
      <c r="AA30" s="17">
        <v>0</v>
      </c>
    </row>
    <row r="31" spans="2:27" x14ac:dyDescent="0.2">
      <c r="R31" s="12" t="str">
        <v>Hay Alfalfa</v>
      </c>
      <c r="S31" s="12">
        <v>90.6</v>
      </c>
      <c r="T31" s="12">
        <v>18.3</v>
      </c>
      <c r="U31" s="12">
        <v>2.0299999999999998</v>
      </c>
      <c r="V31" s="12">
        <v>53.16</v>
      </c>
      <c r="W31" s="12">
        <v>22.1</v>
      </c>
      <c r="X31" s="12">
        <v>2.7</v>
      </c>
      <c r="Y31" s="12">
        <v>0</v>
      </c>
      <c r="Z31" s="12">
        <v>0</v>
      </c>
      <c r="AA31" s="17">
        <v>0</v>
      </c>
    </row>
    <row r="32" spans="2:27" x14ac:dyDescent="0.2">
      <c r="R32" s="12" t="str">
        <v>Silase Rumput Gajah</v>
      </c>
      <c r="S32" s="12">
        <v>18.45</v>
      </c>
      <c r="T32" s="12">
        <v>10.69</v>
      </c>
      <c r="U32" s="12">
        <v>2.0099999999999998</v>
      </c>
      <c r="V32" s="12">
        <v>60</v>
      </c>
      <c r="W32" s="12">
        <v>0.21</v>
      </c>
      <c r="X32" s="12">
        <v>0.28000000000000003</v>
      </c>
      <c r="Y32" s="12">
        <v>0</v>
      </c>
      <c r="Z32" s="12">
        <v>0</v>
      </c>
      <c r="AA32" s="17">
        <v>800</v>
      </c>
    </row>
    <row r="33" spans="5:27" x14ac:dyDescent="0.2">
      <c r="R33" s="12" t="str">
        <v>Silase Tebon Jagung</v>
      </c>
      <c r="S33" s="12">
        <v>22.07</v>
      </c>
      <c r="T33" s="12">
        <v>13.75</v>
      </c>
      <c r="U33" s="12">
        <v>2.17</v>
      </c>
      <c r="V33" s="12">
        <v>66</v>
      </c>
      <c r="W33" s="12">
        <v>0.28000000000000003</v>
      </c>
      <c r="X33" s="12">
        <v>0.15</v>
      </c>
      <c r="Y33" s="12">
        <v>0</v>
      </c>
      <c r="Z33" s="12">
        <v>0</v>
      </c>
      <c r="AA33" s="17">
        <v>900</v>
      </c>
    </row>
    <row r="34" spans="5:27" x14ac:dyDescent="0.2">
      <c r="R34" s="12" t="str">
        <v>Silase Daun Pohon Karet</v>
      </c>
      <c r="S34" s="12">
        <v>28.55</v>
      </c>
      <c r="T34" s="12">
        <v>15.35</v>
      </c>
      <c r="U34" s="12">
        <v>2.4</v>
      </c>
      <c r="V34" s="12">
        <v>61.08</v>
      </c>
      <c r="W34" s="12">
        <v>0</v>
      </c>
      <c r="X34" s="12">
        <v>0</v>
      </c>
      <c r="Y34" s="12">
        <v>0</v>
      </c>
      <c r="Z34" s="12">
        <v>0</v>
      </c>
      <c r="AA34" s="17">
        <v>0</v>
      </c>
    </row>
    <row r="35" spans="5:27" x14ac:dyDescent="0.2">
      <c r="R35" s="12">
        <v>0</v>
      </c>
      <c r="S35" s="12">
        <v>0</v>
      </c>
      <c r="T35" s="12">
        <v>0</v>
      </c>
      <c r="U35" s="12">
        <v>0</v>
      </c>
      <c r="V35" s="12">
        <v>0</v>
      </c>
      <c r="W35" s="12">
        <v>0</v>
      </c>
      <c r="X35" s="12">
        <v>0</v>
      </c>
      <c r="Y35" s="12">
        <v>0</v>
      </c>
      <c r="Z35" s="12">
        <v>0</v>
      </c>
      <c r="AA35" s="17">
        <v>0</v>
      </c>
    </row>
    <row r="36" spans="5:27" ht="15" x14ac:dyDescent="0.25"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2">
        <v>0</v>
      </c>
      <c r="S36" s="12">
        <v>0</v>
      </c>
      <c r="T36" s="12">
        <v>0</v>
      </c>
      <c r="U36" s="12">
        <v>0</v>
      </c>
      <c r="V36" s="12">
        <v>0</v>
      </c>
      <c r="W36" s="12">
        <v>0</v>
      </c>
      <c r="X36" s="12">
        <v>0</v>
      </c>
      <c r="Y36" s="12">
        <v>0</v>
      </c>
      <c r="Z36" s="12">
        <v>0</v>
      </c>
      <c r="AA36" s="17">
        <v>0</v>
      </c>
    </row>
    <row r="37" spans="5:27" x14ac:dyDescent="0.2"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30"/>
      <c r="Q37" s="29"/>
      <c r="R37" s="12" t="str">
        <v>Jagung Giling</v>
      </c>
      <c r="S37" s="12">
        <v>86</v>
      </c>
      <c r="T37" s="12">
        <v>10.3</v>
      </c>
      <c r="U37" s="12">
        <v>3.37</v>
      </c>
      <c r="V37" s="12">
        <v>86</v>
      </c>
      <c r="W37" s="12">
        <v>0.03</v>
      </c>
      <c r="X37" s="12">
        <v>0.26</v>
      </c>
      <c r="Y37" s="12">
        <v>3.3</v>
      </c>
      <c r="Z37" s="12">
        <v>0</v>
      </c>
      <c r="AA37" s="17">
        <v>4500</v>
      </c>
    </row>
    <row r="38" spans="5:27" x14ac:dyDescent="0.2">
      <c r="E38" s="27"/>
      <c r="F38" s="27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8"/>
      <c r="R38" s="12" t="str">
        <v>Biji Sorgum/Cantel Giling</v>
      </c>
      <c r="S38" s="12">
        <v>86</v>
      </c>
      <c r="T38" s="12">
        <v>11.2</v>
      </c>
      <c r="U38" s="12">
        <v>3.11</v>
      </c>
      <c r="V38" s="12">
        <v>80</v>
      </c>
      <c r="W38" s="12">
        <v>0.03</v>
      </c>
      <c r="X38" s="12">
        <v>0.34</v>
      </c>
      <c r="Y38" s="12">
        <v>0</v>
      </c>
      <c r="Z38" s="12">
        <v>0</v>
      </c>
      <c r="AA38" s="17">
        <v>5000</v>
      </c>
    </row>
    <row r="39" spans="5:27" x14ac:dyDescent="0.2">
      <c r="E39" s="27"/>
      <c r="F39" s="27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8"/>
      <c r="R39" s="12" t="str">
        <v>Dedak</v>
      </c>
      <c r="S39" s="12">
        <v>86</v>
      </c>
      <c r="T39" s="12">
        <v>7.6</v>
      </c>
      <c r="U39" s="12">
        <v>1.83</v>
      </c>
      <c r="V39" s="12">
        <v>51</v>
      </c>
      <c r="W39" s="12">
        <v>0.23</v>
      </c>
      <c r="X39" s="12">
        <v>1.28</v>
      </c>
      <c r="Y39" s="12">
        <v>0</v>
      </c>
      <c r="Z39" s="12">
        <v>0</v>
      </c>
      <c r="AA39" s="17">
        <v>3000</v>
      </c>
    </row>
    <row r="40" spans="5:27" x14ac:dyDescent="0.2">
      <c r="E40" s="27"/>
      <c r="F40" s="27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8"/>
      <c r="R40" s="12" t="str">
        <v>Bekatul</v>
      </c>
      <c r="S40" s="12">
        <v>86</v>
      </c>
      <c r="T40" s="12">
        <v>14</v>
      </c>
      <c r="U40" s="12">
        <v>3.27</v>
      </c>
      <c r="V40" s="12">
        <v>84</v>
      </c>
      <c r="W40" s="12">
        <v>0.05</v>
      </c>
      <c r="X40" s="12">
        <v>1.48</v>
      </c>
      <c r="Y40" s="12">
        <v>0</v>
      </c>
      <c r="Z40" s="12">
        <v>0</v>
      </c>
      <c r="AA40" s="17">
        <v>5500</v>
      </c>
    </row>
    <row r="41" spans="5:27" x14ac:dyDescent="0.2">
      <c r="E41" s="27"/>
      <c r="F41" s="27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8"/>
      <c r="R41" s="12" t="str">
        <v>Pollard</v>
      </c>
      <c r="S41" s="12">
        <v>86</v>
      </c>
      <c r="T41" s="12">
        <v>18.7</v>
      </c>
      <c r="U41" s="12">
        <v>3.39</v>
      </c>
      <c r="V41" s="12">
        <v>71</v>
      </c>
      <c r="W41" s="12">
        <v>0.1</v>
      </c>
      <c r="X41" s="12">
        <v>0.91</v>
      </c>
      <c r="Y41" s="12">
        <v>0</v>
      </c>
      <c r="Z41" s="12">
        <v>0</v>
      </c>
      <c r="AA41" s="12">
        <v>3300</v>
      </c>
    </row>
    <row r="42" spans="5:27" x14ac:dyDescent="0.2">
      <c r="E42" s="27"/>
      <c r="F42" s="27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8"/>
      <c r="R42" s="12" t="str">
        <v>Wheat Bran</v>
      </c>
      <c r="S42" s="12">
        <v>86</v>
      </c>
      <c r="T42" s="12">
        <v>16.86</v>
      </c>
      <c r="U42" s="12">
        <v>3.13</v>
      </c>
      <c r="V42" s="12">
        <v>71</v>
      </c>
      <c r="W42" s="12">
        <v>0.13</v>
      </c>
      <c r="X42" s="12">
        <v>1.38</v>
      </c>
      <c r="Y42" s="12">
        <v>0</v>
      </c>
      <c r="Z42" s="12">
        <v>0</v>
      </c>
      <c r="AA42" s="12">
        <v>6000</v>
      </c>
    </row>
    <row r="43" spans="5:27" x14ac:dyDescent="0.2">
      <c r="E43" s="27"/>
      <c r="F43" s="27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8"/>
      <c r="R43" s="12" t="str">
        <v>Gaplek</v>
      </c>
      <c r="S43" s="12">
        <v>79.5</v>
      </c>
      <c r="T43" s="12">
        <v>2.6</v>
      </c>
      <c r="U43" s="12">
        <v>3.38</v>
      </c>
      <c r="V43" s="12">
        <v>73.489999999999995</v>
      </c>
      <c r="W43" s="12">
        <v>0.17</v>
      </c>
      <c r="X43" s="12">
        <v>0.09</v>
      </c>
      <c r="Y43" s="12">
        <v>2.9</v>
      </c>
      <c r="Z43" s="12">
        <v>0</v>
      </c>
      <c r="AA43" s="12">
        <v>3000</v>
      </c>
    </row>
    <row r="44" spans="5:27" x14ac:dyDescent="0.2">
      <c r="E44" s="27"/>
      <c r="F44" s="27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8"/>
      <c r="R44" s="12" t="str">
        <v>Onggok</v>
      </c>
      <c r="S44" s="12">
        <v>79.8</v>
      </c>
      <c r="T44" s="12">
        <v>1.87</v>
      </c>
      <c r="U44" s="12">
        <v>3.5</v>
      </c>
      <c r="V44" s="12">
        <v>77.25</v>
      </c>
      <c r="W44" s="12">
        <v>0.22</v>
      </c>
      <c r="X44" s="12">
        <v>0.56000000000000005</v>
      </c>
      <c r="Y44" s="12">
        <v>0</v>
      </c>
      <c r="Z44" s="12">
        <v>0</v>
      </c>
      <c r="AA44" s="12">
        <v>2200</v>
      </c>
    </row>
    <row r="45" spans="5:27" x14ac:dyDescent="0.2">
      <c r="E45" s="27"/>
      <c r="F45" s="27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8"/>
      <c r="R45" s="12" t="str">
        <v>Crude Palm Oil (CPO)</v>
      </c>
      <c r="S45" s="12">
        <v>99</v>
      </c>
      <c r="T45" s="12">
        <v>0</v>
      </c>
      <c r="U45" s="12">
        <v>8.84</v>
      </c>
      <c r="V45" s="12">
        <v>90</v>
      </c>
      <c r="W45" s="12">
        <v>0</v>
      </c>
      <c r="X45" s="12">
        <v>0</v>
      </c>
      <c r="Y45" s="12">
        <v>0</v>
      </c>
      <c r="Z45" s="12">
        <v>0</v>
      </c>
      <c r="AA45" s="12">
        <v>5000</v>
      </c>
    </row>
    <row r="46" spans="5:27" x14ac:dyDescent="0.2">
      <c r="E46" s="27"/>
      <c r="F46" s="27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8"/>
      <c r="R46" s="12" t="str">
        <v>Corn Gluten Feed (CGF)</v>
      </c>
      <c r="S46" s="12">
        <v>88.3</v>
      </c>
      <c r="T46" s="12">
        <v>21.7</v>
      </c>
      <c r="U46" s="12">
        <v>2.91587</v>
      </c>
      <c r="V46" s="12">
        <v>82.4</v>
      </c>
      <c r="W46" s="12">
        <v>1.6</v>
      </c>
      <c r="X46" s="12">
        <v>1</v>
      </c>
      <c r="Y46" s="12">
        <v>0</v>
      </c>
      <c r="Z46" s="12">
        <v>0</v>
      </c>
      <c r="AA46" s="12">
        <v>6000</v>
      </c>
    </row>
    <row r="47" spans="5:27" x14ac:dyDescent="0.2">
      <c r="E47" s="27"/>
      <c r="F47" s="27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8"/>
      <c r="R47" s="12" t="str">
        <v>Corn Gluten Meal (CGM)</v>
      </c>
      <c r="S47" s="12">
        <v>90</v>
      </c>
      <c r="T47" s="12">
        <v>67.2</v>
      </c>
      <c r="U47" s="12">
        <v>3.97</v>
      </c>
      <c r="V47" s="12">
        <v>96.1</v>
      </c>
      <c r="W47" s="12">
        <v>0.3</v>
      </c>
      <c r="X47" s="12">
        <v>4</v>
      </c>
      <c r="Y47" s="12">
        <v>0</v>
      </c>
      <c r="Z47" s="12">
        <v>0</v>
      </c>
      <c r="AA47" s="12">
        <v>7500</v>
      </c>
    </row>
    <row r="48" spans="5:27" x14ac:dyDescent="0.2">
      <c r="E48" s="147"/>
      <c r="F48" s="147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5"/>
      <c r="R48" s="12" t="str">
        <v>DDGS Jagung</v>
      </c>
      <c r="S48" s="12">
        <v>89</v>
      </c>
      <c r="T48" s="12">
        <v>29.5</v>
      </c>
      <c r="U48" s="12">
        <v>3.39</v>
      </c>
      <c r="V48" s="12">
        <v>88</v>
      </c>
      <c r="W48" s="12">
        <v>0.06</v>
      </c>
      <c r="X48" s="12">
        <v>2.87</v>
      </c>
      <c r="Y48" s="12">
        <v>0</v>
      </c>
      <c r="Z48" s="12">
        <v>0</v>
      </c>
      <c r="AA48" s="12">
        <v>4800</v>
      </c>
    </row>
    <row r="49" spans="5:27" x14ac:dyDescent="0.2">
      <c r="E49" s="147"/>
      <c r="F49" s="147"/>
      <c r="G49" s="34"/>
      <c r="H49" s="34"/>
      <c r="I49" s="34"/>
      <c r="J49" s="34"/>
      <c r="K49" s="34"/>
      <c r="L49" s="34"/>
      <c r="M49" s="34"/>
      <c r="N49" s="34"/>
      <c r="O49" s="34"/>
      <c r="P49" s="24"/>
      <c r="Q49" s="36"/>
      <c r="R49" s="12" t="str">
        <v>Tepung Kedelai</v>
      </c>
      <c r="S49" s="12">
        <v>86</v>
      </c>
      <c r="T49" s="12">
        <v>37.700000000000003</v>
      </c>
      <c r="U49" s="12">
        <v>3.98</v>
      </c>
      <c r="V49" s="12">
        <v>99</v>
      </c>
      <c r="W49" s="12">
        <v>0.28000000000000003</v>
      </c>
      <c r="X49" s="12">
        <v>0.66</v>
      </c>
      <c r="Y49" s="12">
        <v>0</v>
      </c>
      <c r="Z49" s="12">
        <v>0</v>
      </c>
      <c r="AA49" s="12">
        <v>9000</v>
      </c>
    </row>
    <row r="50" spans="5:27" x14ac:dyDescent="0.2">
      <c r="E50" s="147"/>
      <c r="F50" s="147"/>
      <c r="G50" s="29"/>
      <c r="H50" s="29"/>
      <c r="I50" s="29"/>
      <c r="J50" s="29"/>
      <c r="K50" s="29"/>
      <c r="L50" s="29"/>
      <c r="M50" s="29"/>
      <c r="N50" s="29"/>
      <c r="O50" s="29"/>
      <c r="R50" s="12" t="str">
        <v>Bungkil Kedelai</v>
      </c>
      <c r="S50" s="12">
        <v>86</v>
      </c>
      <c r="T50" s="12">
        <v>51.9</v>
      </c>
      <c r="U50" s="12">
        <v>3.08</v>
      </c>
      <c r="V50" s="12">
        <v>79</v>
      </c>
      <c r="W50" s="12">
        <v>0.34</v>
      </c>
      <c r="X50" s="12">
        <v>0.7</v>
      </c>
      <c r="Y50" s="12">
        <v>0.2</v>
      </c>
      <c r="Z50" s="12">
        <v>0</v>
      </c>
      <c r="AA50" s="12">
        <v>8000</v>
      </c>
    </row>
    <row r="51" spans="5:27" x14ac:dyDescent="0.2">
      <c r="R51" s="12" t="str">
        <v>Bungkil Kacang Tanah</v>
      </c>
      <c r="S51" s="12">
        <v>86</v>
      </c>
      <c r="T51" s="12">
        <v>56.3</v>
      </c>
      <c r="U51" s="12">
        <v>2.94</v>
      </c>
      <c r="V51" s="12">
        <v>76</v>
      </c>
      <c r="W51" s="12">
        <v>0.28999999999999998</v>
      </c>
      <c r="X51" s="12">
        <v>0.68</v>
      </c>
      <c r="Y51" s="12">
        <v>0</v>
      </c>
      <c r="Z51" s="12">
        <v>0</v>
      </c>
      <c r="AA51" s="12">
        <v>7000</v>
      </c>
    </row>
    <row r="52" spans="5:27" x14ac:dyDescent="0.2">
      <c r="R52" s="12" t="str">
        <v>Bungkil Kopra</v>
      </c>
      <c r="S52" s="12">
        <v>86</v>
      </c>
      <c r="T52" s="12">
        <v>24.4</v>
      </c>
      <c r="U52" s="12">
        <v>2.66</v>
      </c>
      <c r="V52" s="12">
        <v>70</v>
      </c>
      <c r="W52" s="12">
        <v>0.19</v>
      </c>
      <c r="X52" s="12">
        <v>0.66</v>
      </c>
      <c r="Y52" s="12">
        <v>0</v>
      </c>
      <c r="Z52" s="12">
        <v>0</v>
      </c>
      <c r="AA52" s="12">
        <v>6500</v>
      </c>
    </row>
    <row r="53" spans="5:27" x14ac:dyDescent="0.2">
      <c r="R53" s="12" t="str">
        <v>Bungkil Biji Kapuk</v>
      </c>
      <c r="S53" s="12">
        <v>83.9</v>
      </c>
      <c r="T53" s="12">
        <v>29.6</v>
      </c>
      <c r="U53" s="12">
        <v>2.61</v>
      </c>
      <c r="V53" s="12">
        <v>73.7</v>
      </c>
      <c r="W53" s="12">
        <v>0.52</v>
      </c>
      <c r="X53" s="12">
        <v>0.57999999999999996</v>
      </c>
      <c r="Y53" s="12">
        <v>0</v>
      </c>
      <c r="Z53" s="12">
        <v>0</v>
      </c>
      <c r="AA53" s="12">
        <v>6000</v>
      </c>
    </row>
    <row r="54" spans="5:27" x14ac:dyDescent="0.2">
      <c r="R54" s="12" t="str">
        <v>Bungkil Biji Kapas</v>
      </c>
      <c r="S54" s="12">
        <v>86</v>
      </c>
      <c r="T54" s="12">
        <v>44.2</v>
      </c>
      <c r="U54" s="12">
        <v>2.86</v>
      </c>
      <c r="V54" s="12">
        <v>74</v>
      </c>
      <c r="W54" s="12">
        <v>0.35</v>
      </c>
      <c r="X54" s="12">
        <v>1.0900000000000001</v>
      </c>
      <c r="Y54" s="12">
        <v>0</v>
      </c>
      <c r="Z54" s="12">
        <v>0</v>
      </c>
      <c r="AA54" s="12">
        <v>6000</v>
      </c>
    </row>
    <row r="55" spans="5:27" x14ac:dyDescent="0.2">
      <c r="R55" s="12" t="str">
        <v>Ampas Tahu</v>
      </c>
      <c r="S55" s="12">
        <v>14.6</v>
      </c>
      <c r="T55" s="12">
        <v>30.3</v>
      </c>
      <c r="U55" s="12">
        <v>3.82</v>
      </c>
      <c r="V55" s="12">
        <v>77.900000000000006</v>
      </c>
      <c r="W55" s="12">
        <v>0.88</v>
      </c>
      <c r="X55" s="12">
        <v>0.14000000000000001</v>
      </c>
      <c r="Y55" s="12">
        <v>0</v>
      </c>
      <c r="Z55" s="12">
        <v>0</v>
      </c>
      <c r="AA55" s="12">
        <v>450</v>
      </c>
    </row>
    <row r="56" spans="5:27" x14ac:dyDescent="0.2">
      <c r="R56" s="12" t="str">
        <v>Ampas Kecap</v>
      </c>
      <c r="S56" s="12">
        <v>26.6</v>
      </c>
      <c r="T56" s="12">
        <v>23.5</v>
      </c>
      <c r="U56" s="12">
        <v>3.57</v>
      </c>
      <c r="V56" s="12">
        <v>87.2</v>
      </c>
      <c r="W56" s="12">
        <v>0.46</v>
      </c>
      <c r="X56" s="12">
        <v>0.43</v>
      </c>
      <c r="Y56" s="12">
        <v>0</v>
      </c>
      <c r="Z56" s="12">
        <v>0</v>
      </c>
      <c r="AA56" s="12">
        <v>1000</v>
      </c>
    </row>
    <row r="57" spans="5:27" x14ac:dyDescent="0.2">
      <c r="R57" s="12" t="str">
        <v>Ampas Bir</v>
      </c>
      <c r="S57" s="12">
        <v>94.6</v>
      </c>
      <c r="T57" s="12">
        <v>32.299999999999997</v>
      </c>
      <c r="U57" s="12">
        <v>3.29</v>
      </c>
      <c r="V57" s="12">
        <v>75.400000000000006</v>
      </c>
      <c r="W57" s="12">
        <v>0.2</v>
      </c>
      <c r="X57" s="12">
        <v>0.56000000000000005</v>
      </c>
      <c r="Y57" s="12">
        <v>0</v>
      </c>
      <c r="Z57" s="12">
        <v>0</v>
      </c>
      <c r="AA57" s="12">
        <v>6000</v>
      </c>
    </row>
    <row r="58" spans="5:27" x14ac:dyDescent="0.2">
      <c r="R58" s="12" t="str">
        <v>Urea (Maksimal 1%)</v>
      </c>
      <c r="S58" s="12">
        <v>99</v>
      </c>
      <c r="T58" s="12">
        <v>225</v>
      </c>
      <c r="U58" s="12">
        <v>0</v>
      </c>
      <c r="V58" s="12">
        <v>70</v>
      </c>
      <c r="W58" s="12">
        <v>0</v>
      </c>
      <c r="X58" s="12">
        <v>0</v>
      </c>
      <c r="Y58" s="12">
        <v>0</v>
      </c>
      <c r="Z58" s="12">
        <v>0</v>
      </c>
      <c r="AA58" s="12">
        <v>8000</v>
      </c>
    </row>
    <row r="59" spans="5:27" x14ac:dyDescent="0.2">
      <c r="R59" s="12" t="str">
        <v>Tepung Batu Kapur</v>
      </c>
      <c r="S59" s="12">
        <v>95</v>
      </c>
      <c r="T59" s="12">
        <v>0</v>
      </c>
      <c r="U59" s="12">
        <v>0</v>
      </c>
      <c r="V59" s="12">
        <v>0</v>
      </c>
      <c r="W59" s="12">
        <v>37</v>
      </c>
      <c r="X59" s="12">
        <v>0</v>
      </c>
      <c r="Y59" s="12">
        <v>0</v>
      </c>
      <c r="Z59" s="12">
        <v>0</v>
      </c>
      <c r="AA59" s="12">
        <v>2500</v>
      </c>
    </row>
    <row r="60" spans="5:27" x14ac:dyDescent="0.2">
      <c r="R60" s="12" t="str">
        <v>CaCO3</v>
      </c>
      <c r="S60" s="12">
        <v>99</v>
      </c>
      <c r="T60" s="12">
        <v>0</v>
      </c>
      <c r="U60" s="12">
        <v>0</v>
      </c>
      <c r="V60" s="12">
        <v>0</v>
      </c>
      <c r="W60" s="12">
        <v>40</v>
      </c>
      <c r="X60" s="12">
        <v>0</v>
      </c>
      <c r="Y60" s="12">
        <v>0</v>
      </c>
      <c r="Z60" s="12">
        <v>0</v>
      </c>
      <c r="AA60" s="12">
        <v>20000</v>
      </c>
    </row>
    <row r="61" spans="5:27" x14ac:dyDescent="0.2">
      <c r="R61" s="12" t="str">
        <v>Tepung Tulang</v>
      </c>
      <c r="S61" s="12">
        <v>95.4</v>
      </c>
      <c r="T61" s="12">
        <v>0</v>
      </c>
      <c r="U61" s="12">
        <v>0</v>
      </c>
      <c r="V61" s="12">
        <v>0</v>
      </c>
      <c r="W61" s="12">
        <v>30.3</v>
      </c>
      <c r="X61" s="12">
        <v>14</v>
      </c>
      <c r="Y61" s="12">
        <v>0</v>
      </c>
      <c r="Z61" s="12">
        <v>0</v>
      </c>
      <c r="AA61" s="12">
        <v>3000</v>
      </c>
    </row>
    <row r="62" spans="5:27" x14ac:dyDescent="0.2">
      <c r="R62" s="12" t="str">
        <v>Premix Mineral dan Vitamin</v>
      </c>
      <c r="S62" s="12">
        <v>98</v>
      </c>
      <c r="T62" s="12">
        <v>0</v>
      </c>
      <c r="U62" s="12">
        <v>0</v>
      </c>
      <c r="V62" s="12">
        <v>0</v>
      </c>
      <c r="W62" s="12">
        <v>50</v>
      </c>
      <c r="X62" s="12">
        <v>25</v>
      </c>
      <c r="Y62" s="12">
        <v>105000</v>
      </c>
      <c r="Z62" s="12">
        <v>31000</v>
      </c>
      <c r="AA62" s="12">
        <v>12000</v>
      </c>
    </row>
    <row r="63" spans="5:27" x14ac:dyDescent="0.2">
      <c r="R63" s="12" t="str">
        <v>Molases</v>
      </c>
      <c r="S63" s="12">
        <v>77</v>
      </c>
      <c r="T63" s="12">
        <v>5.4</v>
      </c>
      <c r="U63" s="12">
        <v>1.92</v>
      </c>
      <c r="V63" s="12">
        <v>53</v>
      </c>
      <c r="W63" s="12">
        <v>1.0900000000000001</v>
      </c>
      <c r="X63" s="12">
        <v>0.12</v>
      </c>
      <c r="Y63" s="12">
        <v>0</v>
      </c>
      <c r="Z63" s="12">
        <v>0</v>
      </c>
      <c r="AA63" s="12">
        <v>3000</v>
      </c>
    </row>
    <row r="64" spans="5:27" x14ac:dyDescent="0.2">
      <c r="R64" s="12" t="str">
        <v>Garam</v>
      </c>
      <c r="S64" s="12">
        <v>98</v>
      </c>
      <c r="T64" s="12">
        <v>0</v>
      </c>
      <c r="U64" s="12">
        <v>0</v>
      </c>
      <c r="V64" s="12">
        <v>0</v>
      </c>
      <c r="W64" s="12">
        <v>0</v>
      </c>
      <c r="X64" s="12">
        <v>0</v>
      </c>
      <c r="Y64" s="12">
        <v>0</v>
      </c>
      <c r="Z64" s="12">
        <v>0</v>
      </c>
      <c r="AA64" s="12">
        <v>5000</v>
      </c>
    </row>
    <row r="65" spans="18:27" x14ac:dyDescent="0.2">
      <c r="R65" s="12" t="str">
        <v>Sinatria Feed</v>
      </c>
      <c r="S65" s="12">
        <v>89.12</v>
      </c>
      <c r="T65" s="12">
        <v>13.19</v>
      </c>
      <c r="U65" s="12">
        <v>2.58</v>
      </c>
      <c r="V65" s="12">
        <v>59.46</v>
      </c>
      <c r="W65" s="12">
        <v>7.48</v>
      </c>
      <c r="X65" s="12">
        <v>0.27</v>
      </c>
      <c r="Y65" s="12">
        <v>0</v>
      </c>
      <c r="Z65" s="12">
        <v>0</v>
      </c>
      <c r="AA65" s="12">
        <v>3700</v>
      </c>
    </row>
    <row r="66" spans="18:27" x14ac:dyDescent="0.2">
      <c r="R66" s="12" t="str">
        <v>Kulit Kopi</v>
      </c>
      <c r="S66" s="12">
        <v>95.22</v>
      </c>
      <c r="T66" s="12">
        <v>10.47</v>
      </c>
      <c r="U66" s="12">
        <v>3.3</v>
      </c>
      <c r="V66" s="12">
        <v>50.6</v>
      </c>
      <c r="W66" s="12">
        <v>0.68</v>
      </c>
      <c r="X66" s="12">
        <v>0.2</v>
      </c>
      <c r="Y66" s="12">
        <v>0</v>
      </c>
      <c r="Z66" s="12">
        <v>0</v>
      </c>
      <c r="AA66" s="12">
        <v>0</v>
      </c>
    </row>
    <row r="67" spans="18:27" x14ac:dyDescent="0.2">
      <c r="R67" s="12" t="str">
        <v>Kulit Buah Kakao</v>
      </c>
      <c r="S67" s="12">
        <v>88</v>
      </c>
      <c r="T67" s="12">
        <v>8</v>
      </c>
      <c r="U67" s="12">
        <v>2.1</v>
      </c>
      <c r="V67" s="12">
        <v>50.8</v>
      </c>
      <c r="W67" s="12">
        <v>0.67</v>
      </c>
      <c r="X67" s="12">
        <v>0.1</v>
      </c>
      <c r="Y67" s="12">
        <v>0</v>
      </c>
      <c r="Z67" s="12">
        <v>0</v>
      </c>
      <c r="AA67" s="12">
        <v>0</v>
      </c>
    </row>
    <row r="68" spans="18:27" x14ac:dyDescent="0.2">
      <c r="R68" s="12" t="str">
        <v>Tongkol Jagung</v>
      </c>
      <c r="S68" s="12">
        <v>90.62</v>
      </c>
      <c r="T68" s="12">
        <v>3</v>
      </c>
      <c r="U68" s="12">
        <v>2.21</v>
      </c>
      <c r="V68" s="12">
        <v>48</v>
      </c>
      <c r="W68" s="12">
        <v>0.12</v>
      </c>
      <c r="X68" s="12">
        <v>0.04</v>
      </c>
      <c r="Y68" s="12">
        <v>0</v>
      </c>
      <c r="Z68" s="12">
        <v>0</v>
      </c>
      <c r="AA68" s="12">
        <v>0</v>
      </c>
    </row>
    <row r="69" spans="18:27" x14ac:dyDescent="0.2">
      <c r="R69" s="12" t="str">
        <v>Kulit Buah (Klobot) Jagung</v>
      </c>
      <c r="S69" s="12">
        <v>42.56</v>
      </c>
      <c r="T69" s="12">
        <v>3.4</v>
      </c>
      <c r="U69" s="12">
        <v>3.15</v>
      </c>
      <c r="V69" s="12">
        <v>66.41</v>
      </c>
      <c r="W69" s="12">
        <v>0</v>
      </c>
      <c r="X69" s="12">
        <v>0</v>
      </c>
      <c r="Y69" s="12">
        <v>0</v>
      </c>
      <c r="Z69" s="12">
        <v>0</v>
      </c>
      <c r="AA69" s="12">
        <v>0</v>
      </c>
    </row>
    <row r="70" spans="18:27" x14ac:dyDescent="0.2">
      <c r="R70" s="12" t="str">
        <v>Bungkil Inti Sawit</v>
      </c>
      <c r="S70" s="12">
        <v>92.68</v>
      </c>
      <c r="T70" s="12">
        <v>15.4</v>
      </c>
      <c r="U70" s="12">
        <v>1.6</v>
      </c>
      <c r="V70" s="12">
        <v>78</v>
      </c>
      <c r="W70" s="12">
        <v>0</v>
      </c>
      <c r="X70" s="12">
        <v>0</v>
      </c>
      <c r="Y70" s="12">
        <v>0</v>
      </c>
      <c r="Z70" s="12">
        <v>0</v>
      </c>
      <c r="AA70" s="12">
        <v>0</v>
      </c>
    </row>
    <row r="71" spans="18:27" x14ac:dyDescent="0.2">
      <c r="R71" s="12" t="str">
        <v>Lumpur Sawit Kering</v>
      </c>
      <c r="S71" s="12">
        <v>90.8</v>
      </c>
      <c r="T71" s="12">
        <v>17.13</v>
      </c>
      <c r="U71" s="12">
        <v>2.72</v>
      </c>
      <c r="V71" s="12">
        <v>70.89</v>
      </c>
      <c r="W71" s="12">
        <v>1.1499999999999999</v>
      </c>
      <c r="X71" s="12">
        <v>0.42</v>
      </c>
      <c r="Y71" s="12">
        <v>0</v>
      </c>
      <c r="Z71" s="12">
        <v>0</v>
      </c>
      <c r="AA71" s="12">
        <v>0</v>
      </c>
    </row>
    <row r="72" spans="18:27" x14ac:dyDescent="0.2">
      <c r="R72" s="12" t="str">
        <v>Kulit Biji Kedelai (Kleci)</v>
      </c>
      <c r="S72" s="12">
        <v>90</v>
      </c>
      <c r="T72" s="12">
        <v>12.45</v>
      </c>
      <c r="U72" s="12">
        <v>2.17</v>
      </c>
      <c r="V72" s="12">
        <v>77</v>
      </c>
      <c r="W72" s="12">
        <v>0.59</v>
      </c>
      <c r="X72" s="12">
        <v>0.21</v>
      </c>
      <c r="Y72" s="12">
        <v>0</v>
      </c>
      <c r="Z72" s="12">
        <v>0</v>
      </c>
      <c r="AA72" s="12">
        <v>0</v>
      </c>
    </row>
    <row r="73" spans="18:27" x14ac:dyDescent="0.2">
      <c r="R73" s="12" t="str">
        <v>Kulit Biji Kacang Tanah</v>
      </c>
      <c r="S73" s="12">
        <v>91</v>
      </c>
      <c r="T73" s="12">
        <v>6.9</v>
      </c>
      <c r="U73" s="12">
        <v>1.19</v>
      </c>
      <c r="V73" s="12">
        <v>31.7</v>
      </c>
      <c r="W73" s="12">
        <v>2.2000000000000002</v>
      </c>
      <c r="X73" s="12">
        <v>0.7</v>
      </c>
      <c r="Y73" s="12">
        <v>0</v>
      </c>
      <c r="Z73" s="12">
        <v>0</v>
      </c>
      <c r="AA73" s="12">
        <v>0</v>
      </c>
    </row>
    <row r="74" spans="18:27" x14ac:dyDescent="0.2">
      <c r="R74" s="12" t="str">
        <v>Kulit Ubi Kayu/Singkong</v>
      </c>
      <c r="S74" s="12">
        <v>30.6</v>
      </c>
      <c r="T74" s="12">
        <v>6.59</v>
      </c>
      <c r="U74" s="12">
        <v>3.25</v>
      </c>
      <c r="V74" s="12">
        <v>73.099999999999994</v>
      </c>
      <c r="W74" s="12">
        <v>0.3</v>
      </c>
      <c r="X74" s="12">
        <v>0.21</v>
      </c>
      <c r="Y74" s="12">
        <v>0</v>
      </c>
      <c r="Z74" s="12">
        <v>0</v>
      </c>
      <c r="AA74" s="12">
        <v>0</v>
      </c>
    </row>
    <row r="75" spans="18:27" x14ac:dyDescent="0.2">
      <c r="R75" s="12">
        <v>0</v>
      </c>
      <c r="S75" s="12">
        <v>0</v>
      </c>
      <c r="T75" s="12">
        <v>0</v>
      </c>
      <c r="U75" s="12">
        <v>0</v>
      </c>
      <c r="V75" s="12">
        <v>0</v>
      </c>
      <c r="W75" s="12">
        <v>0</v>
      </c>
      <c r="X75" s="12">
        <v>0</v>
      </c>
      <c r="Y75" s="12">
        <v>0</v>
      </c>
      <c r="Z75" s="12">
        <v>0</v>
      </c>
      <c r="AA75" s="12">
        <v>0</v>
      </c>
    </row>
    <row r="76" spans="18:27" x14ac:dyDescent="0.2">
      <c r="R76" s="12">
        <v>0</v>
      </c>
      <c r="S76" s="12">
        <v>0</v>
      </c>
      <c r="T76" s="12">
        <v>0</v>
      </c>
      <c r="U76" s="12">
        <v>0</v>
      </c>
      <c r="V76" s="12">
        <v>0</v>
      </c>
      <c r="W76" s="12">
        <v>0</v>
      </c>
      <c r="X76" s="12">
        <v>0</v>
      </c>
      <c r="Y76" s="12">
        <v>0</v>
      </c>
      <c r="Z76" s="12">
        <v>0</v>
      </c>
      <c r="AA76" s="12">
        <v>0</v>
      </c>
    </row>
    <row r="77" spans="18:27" x14ac:dyDescent="0.2">
      <c r="R77" s="12">
        <v>0</v>
      </c>
      <c r="S77" s="12">
        <v>0</v>
      </c>
      <c r="T77" s="12">
        <v>0</v>
      </c>
      <c r="U77" s="12">
        <v>0</v>
      </c>
      <c r="V77" s="12">
        <v>0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</row>
    <row r="78" spans="18:27" x14ac:dyDescent="0.2">
      <c r="R78" s="12">
        <v>0</v>
      </c>
      <c r="S78" s="12">
        <v>0</v>
      </c>
      <c r="T78" s="12">
        <v>0</v>
      </c>
      <c r="U78" s="12">
        <v>0</v>
      </c>
      <c r="V78" s="12">
        <v>0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</row>
    <row r="79" spans="18:27" x14ac:dyDescent="0.2">
      <c r="R79" s="12">
        <v>0</v>
      </c>
      <c r="S79" s="12">
        <v>0</v>
      </c>
      <c r="T79" s="12">
        <v>0</v>
      </c>
      <c r="U79" s="12">
        <v>0</v>
      </c>
      <c r="V79" s="12">
        <v>0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</row>
    <row r="80" spans="18:27" x14ac:dyDescent="0.2">
      <c r="R80" s="12">
        <v>0</v>
      </c>
      <c r="S80" s="12">
        <v>0</v>
      </c>
      <c r="T80" s="12">
        <v>0</v>
      </c>
      <c r="U80" s="12">
        <v>0</v>
      </c>
      <c r="V80" s="12">
        <v>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</row>
    <row r="81" spans="18:35" x14ac:dyDescent="0.2">
      <c r="R81" s="12" t="e">
        <v>#N/A</v>
      </c>
      <c r="S81" s="12" t="e">
        <v>#N/A</v>
      </c>
      <c r="T81" s="12" t="e">
        <v>#N/A</v>
      </c>
      <c r="U81" s="12" t="e">
        <v>#N/A</v>
      </c>
      <c r="V81" s="12" t="e">
        <v>#N/A</v>
      </c>
      <c r="W81" s="12" t="e">
        <v>#N/A</v>
      </c>
      <c r="X81" s="12" t="e">
        <v>#N/A</v>
      </c>
      <c r="Y81" s="12" t="e">
        <v>#N/A</v>
      </c>
      <c r="Z81" s="12" t="e">
        <v>#N/A</v>
      </c>
      <c r="AA81" s="12" t="e">
        <v>#N/A</v>
      </c>
    </row>
    <row r="82" spans="18:35" x14ac:dyDescent="0.2">
      <c r="R82" s="12" t="e">
        <v>#N/A</v>
      </c>
      <c r="S82" s="12" t="e">
        <v>#N/A</v>
      </c>
      <c r="T82" s="12" t="e">
        <v>#N/A</v>
      </c>
      <c r="U82" s="12" t="e">
        <v>#N/A</v>
      </c>
      <c r="V82" s="12" t="e">
        <v>#N/A</v>
      </c>
      <c r="W82" s="12" t="e">
        <v>#N/A</v>
      </c>
      <c r="X82" s="12" t="e">
        <v>#N/A</v>
      </c>
      <c r="Y82" s="12" t="e">
        <v>#N/A</v>
      </c>
      <c r="Z82" s="12" t="e">
        <v>#N/A</v>
      </c>
      <c r="AA82" s="12" t="e">
        <v>#N/A</v>
      </c>
    </row>
    <row r="83" spans="18:35" x14ac:dyDescent="0.2">
      <c r="R83" s="12" t="e">
        <v>#N/A</v>
      </c>
      <c r="S83" s="12" t="e">
        <v>#N/A</v>
      </c>
      <c r="T83" s="12" t="e">
        <v>#N/A</v>
      </c>
      <c r="U83" s="12" t="e">
        <v>#N/A</v>
      </c>
      <c r="V83" s="12" t="e">
        <v>#N/A</v>
      </c>
      <c r="W83" s="12" t="e">
        <v>#N/A</v>
      </c>
      <c r="X83" s="12" t="e">
        <v>#N/A</v>
      </c>
      <c r="Y83" s="12" t="e">
        <v>#N/A</v>
      </c>
      <c r="Z83" s="12" t="e">
        <v>#N/A</v>
      </c>
      <c r="AA83" s="12" t="e">
        <v>#N/A</v>
      </c>
    </row>
    <row r="84" spans="18:35" x14ac:dyDescent="0.2">
      <c r="R84" s="12" t="e">
        <v>#N/A</v>
      </c>
      <c r="S84" s="12" t="e">
        <v>#N/A</v>
      </c>
      <c r="T84" s="12" t="e">
        <v>#N/A</v>
      </c>
      <c r="U84" s="12" t="e">
        <v>#N/A</v>
      </c>
      <c r="V84" s="12" t="e">
        <v>#N/A</v>
      </c>
      <c r="W84" s="12" t="e">
        <v>#N/A</v>
      </c>
      <c r="X84" s="12" t="e">
        <v>#N/A</v>
      </c>
      <c r="Y84" s="12" t="e">
        <v>#N/A</v>
      </c>
      <c r="Z84" s="12" t="e">
        <v>#N/A</v>
      </c>
      <c r="AA84" s="12" t="e">
        <v>#N/A</v>
      </c>
    </row>
    <row r="85" spans="18:35" x14ac:dyDescent="0.2">
      <c r="R85" s="12" t="e">
        <v>#N/A</v>
      </c>
      <c r="S85" s="12" t="e">
        <v>#N/A</v>
      </c>
      <c r="T85" s="12" t="e">
        <v>#N/A</v>
      </c>
      <c r="U85" s="12" t="e">
        <v>#N/A</v>
      </c>
      <c r="V85" s="12" t="e">
        <v>#N/A</v>
      </c>
      <c r="W85" s="12" t="e">
        <v>#N/A</v>
      </c>
      <c r="X85" s="12" t="e">
        <v>#N/A</v>
      </c>
      <c r="Y85" s="12" t="e">
        <v>#N/A</v>
      </c>
      <c r="Z85" s="12" t="e">
        <v>#N/A</v>
      </c>
      <c r="AA85" s="12" t="e">
        <v>#N/A</v>
      </c>
    </row>
    <row r="86" spans="18:35" x14ac:dyDescent="0.2">
      <c r="R86" s="12" t="e">
        <v>#N/A</v>
      </c>
      <c r="S86" s="12" t="e">
        <v>#N/A</v>
      </c>
      <c r="T86" s="12" t="e">
        <v>#N/A</v>
      </c>
      <c r="U86" s="12" t="e">
        <v>#N/A</v>
      </c>
      <c r="V86" s="12" t="e">
        <v>#N/A</v>
      </c>
      <c r="W86" s="12" t="e">
        <v>#N/A</v>
      </c>
      <c r="X86" s="12" t="e">
        <v>#N/A</v>
      </c>
      <c r="Y86" s="12" t="e">
        <v>#N/A</v>
      </c>
      <c r="Z86" s="12" t="e">
        <v>#N/A</v>
      </c>
      <c r="AA86" s="12" t="e">
        <v>#N/A</v>
      </c>
    </row>
    <row r="87" spans="18:35" x14ac:dyDescent="0.2">
      <c r="R87" s="12" t="e">
        <v>#N/A</v>
      </c>
      <c r="S87" s="12" t="e">
        <v>#N/A</v>
      </c>
      <c r="T87" s="12" t="e">
        <v>#N/A</v>
      </c>
      <c r="U87" s="12" t="e">
        <v>#N/A</v>
      </c>
      <c r="V87" s="12" t="e">
        <v>#N/A</v>
      </c>
      <c r="W87" s="12" t="e">
        <v>#N/A</v>
      </c>
      <c r="X87" s="12" t="e">
        <v>#N/A</v>
      </c>
      <c r="Y87" s="12" t="e">
        <v>#N/A</v>
      </c>
      <c r="Z87" s="12" t="e">
        <v>#N/A</v>
      </c>
      <c r="AA87" s="12" t="e">
        <v>#N/A</v>
      </c>
    </row>
    <row r="88" spans="18:35" x14ac:dyDescent="0.2">
      <c r="R88" s="12" t="e">
        <v>#N/A</v>
      </c>
      <c r="S88" s="12" t="e">
        <v>#N/A</v>
      </c>
      <c r="T88" s="12" t="e">
        <v>#N/A</v>
      </c>
      <c r="U88" s="12" t="e">
        <v>#N/A</v>
      </c>
      <c r="V88" s="12" t="e">
        <v>#N/A</v>
      </c>
      <c r="W88" s="12" t="e">
        <v>#N/A</v>
      </c>
      <c r="X88" s="12" t="e">
        <v>#N/A</v>
      </c>
      <c r="Y88" s="12" t="e">
        <v>#N/A</v>
      </c>
      <c r="Z88" s="12" t="e">
        <v>#N/A</v>
      </c>
      <c r="AA88" s="12" t="e">
        <v>#N/A</v>
      </c>
    </row>
    <row r="91" spans="18:35" x14ac:dyDescent="0.2">
      <c r="R91" s="12" t="s">
        <v>37</v>
      </c>
      <c r="S91" s="12" t="s">
        <v>0</v>
      </c>
      <c r="T91" s="12" t="s">
        <v>59</v>
      </c>
      <c r="U91" s="12" t="s">
        <v>1</v>
      </c>
      <c r="V91" s="12" t="s">
        <v>60</v>
      </c>
      <c r="W91" s="12" t="s">
        <v>2</v>
      </c>
      <c r="X91" s="12" t="s">
        <v>357</v>
      </c>
      <c r="Y91" s="12" t="s">
        <v>12</v>
      </c>
      <c r="Z91" s="12" t="s">
        <v>358</v>
      </c>
      <c r="AA91" s="12" t="s">
        <v>358</v>
      </c>
      <c r="AB91" s="12" t="s">
        <v>61</v>
      </c>
      <c r="AC91" s="12" t="s">
        <v>3</v>
      </c>
      <c r="AD91" s="12" t="s">
        <v>62</v>
      </c>
      <c r="AE91" s="12" t="s">
        <v>4</v>
      </c>
      <c r="AF91" s="12"/>
      <c r="AG91" s="12" t="s">
        <v>30</v>
      </c>
      <c r="AH91" s="12"/>
      <c r="AI91" s="12" t="s">
        <v>40</v>
      </c>
    </row>
    <row r="92" spans="18:35" x14ac:dyDescent="0.2">
      <c r="R92" s="13" t="s">
        <v>45</v>
      </c>
      <c r="S92" s="12">
        <v>10</v>
      </c>
      <c r="T92" s="12" t="str">
        <f t="shared" ref="T92:T132" si="1">R92&amp;"|"&amp;S92&amp;"|"&amp;"BK"</f>
        <v>Dara|10|BK</v>
      </c>
      <c r="U92" s="14">
        <v>390</v>
      </c>
      <c r="V92" s="12" t="str">
        <f t="shared" ref="V92:V132" si="2">R92&amp;"|"&amp;S92&amp;"|"&amp;"PK"</f>
        <v>Dara|10|PK</v>
      </c>
      <c r="W92" s="10">
        <v>35</v>
      </c>
      <c r="X92" s="12" t="str">
        <f>R92&amp;"|"&amp;S92&amp;"|"&amp;"ME"</f>
        <v>Dara|10|ME</v>
      </c>
      <c r="Y92" s="12">
        <v>0.76</v>
      </c>
      <c r="Z92" s="12" t="str">
        <f>R92&amp;"|"&amp;S92&amp;"|"&amp;"TDN"</f>
        <v>Dara|10|TDN</v>
      </c>
      <c r="AA92" s="12">
        <v>210</v>
      </c>
      <c r="AB92" s="12" t="str">
        <f t="shared" ref="AB92:AB132" si="3">R92&amp;"|"&amp;S92&amp;"|"&amp;"Ca"</f>
        <v>Dara|10|Ca</v>
      </c>
      <c r="AC92" s="10">
        <v>2.2999999999999998</v>
      </c>
      <c r="AD92" s="12" t="s">
        <v>63</v>
      </c>
      <c r="AE92" s="10">
        <v>1.5</v>
      </c>
      <c r="AF92" s="12" t="str">
        <f>R92&amp;"|"&amp;S92&amp;"|"&amp;"Vit. A"</f>
        <v>Dara|10|Vit. A</v>
      </c>
      <c r="AG92" s="12">
        <v>1.9</v>
      </c>
      <c r="AH92" s="12" t="str">
        <f>R92&amp;"|"&amp;S92&amp;"|"&amp;"Vit. D"</f>
        <v>Dara|10|Vit. D</v>
      </c>
      <c r="AI92" s="12">
        <v>64</v>
      </c>
    </row>
    <row r="93" spans="18:35" x14ac:dyDescent="0.2">
      <c r="R93" s="13" t="s">
        <v>45</v>
      </c>
      <c r="S93" s="12">
        <v>11</v>
      </c>
      <c r="T93" s="12" t="str">
        <f t="shared" si="1"/>
        <v>Dara|11|BK</v>
      </c>
      <c r="U93" s="14">
        <v>410</v>
      </c>
      <c r="V93" s="12" t="str">
        <f t="shared" si="2"/>
        <v>Dara|11|PK</v>
      </c>
      <c r="W93" s="10">
        <v>36.4</v>
      </c>
      <c r="X93" s="12" t="str">
        <f t="shared" ref="X93:X156" si="4">R93&amp;"|"&amp;S93&amp;"|"&amp;"ME"</f>
        <v>Dara|11|ME</v>
      </c>
      <c r="Y93" s="12">
        <f>$Y$92+(((S93-$S$92)/($S$97-$S$92)*($Y$97-$Y$92)))</f>
        <v>0.81600000000000006</v>
      </c>
      <c r="Z93" s="12" t="str">
        <f t="shared" ref="Z93:Z156" si="5">R93&amp;"|"&amp;S93&amp;"|"&amp;"TDN"</f>
        <v>Dara|11|TDN</v>
      </c>
      <c r="AA93" s="12">
        <f>$AA$92+(((S93-$S$92)/($S$97-$S$92)*($AA$97-$AA$92)))</f>
        <v>226</v>
      </c>
      <c r="AB93" s="12" t="str">
        <f t="shared" si="3"/>
        <v>Dara|11|Ca</v>
      </c>
      <c r="AC93" s="10">
        <v>2.4</v>
      </c>
      <c r="AD93" s="12" t="s">
        <v>64</v>
      </c>
      <c r="AE93" s="10">
        <v>1.56</v>
      </c>
      <c r="AF93" s="12" t="str">
        <f t="shared" ref="AF93:AF156" si="6">R93&amp;"|"&amp;S93&amp;"|"&amp;"Vit. A"</f>
        <v>Dara|11|Vit. A</v>
      </c>
      <c r="AG93" s="12">
        <f>$AG$92+(((S93-$S$92)/($S$97-$S$92)*($AG$97-$AG$92)))</f>
        <v>2.1</v>
      </c>
      <c r="AH93" s="12" t="str">
        <f t="shared" ref="AH93:AH156" si="7">R93&amp;"|"&amp;S93&amp;"|"&amp;"Vit. D"</f>
        <v>Dara|11|Vit. D</v>
      </c>
      <c r="AI93" s="12">
        <f>$AI$92+(((S93-$S$92)/($S$97-$S$92)*($AI$97-$AI$92)))</f>
        <v>90.4</v>
      </c>
    </row>
    <row r="94" spans="18:35" x14ac:dyDescent="0.2">
      <c r="R94" s="13" t="s">
        <v>45</v>
      </c>
      <c r="S94" s="12">
        <v>12</v>
      </c>
      <c r="T94" s="12" t="str">
        <f t="shared" si="1"/>
        <v>Dara|12|BK</v>
      </c>
      <c r="U94" s="14">
        <v>430</v>
      </c>
      <c r="V94" s="12" t="str">
        <f t="shared" si="2"/>
        <v>Dara|12|PK</v>
      </c>
      <c r="W94" s="10">
        <v>37.799999999999997</v>
      </c>
      <c r="X94" s="12" t="str">
        <f t="shared" si="4"/>
        <v>Dara|12|ME</v>
      </c>
      <c r="Y94" s="12">
        <f>$Y$92+(((S94-$S$92)/($S$97-$S$92)*($Y$97-$Y$92)))</f>
        <v>0.872</v>
      </c>
      <c r="Z94" s="12" t="str">
        <f t="shared" si="5"/>
        <v>Dara|12|TDN</v>
      </c>
      <c r="AA94" s="12">
        <f>$AA$92+(((S94-$S$92)/($S$97-$S$92)*($AA$97-$AA$92)))</f>
        <v>242</v>
      </c>
      <c r="AB94" s="12" t="str">
        <f t="shared" si="3"/>
        <v>Dara|12|Ca</v>
      </c>
      <c r="AC94" s="10">
        <v>2.4999999999999996</v>
      </c>
      <c r="AD94" s="12" t="s">
        <v>65</v>
      </c>
      <c r="AE94" s="10">
        <v>1.6199999999999999</v>
      </c>
      <c r="AF94" s="12" t="str">
        <f t="shared" si="6"/>
        <v>Dara|12|Vit. A</v>
      </c>
      <c r="AG94" s="12">
        <f>$AG$92+(((S94-$S$92)/($S$97-$S$92)*($AG$97-$AG$92)))</f>
        <v>2.2999999999999998</v>
      </c>
      <c r="AH94" s="12" t="str">
        <f t="shared" si="7"/>
        <v>Dara|12|Vit. D</v>
      </c>
      <c r="AI94" s="12">
        <f>$AI$92+(((S94-$S$92)/($S$97-$S$92)*($AI$97-$AI$92)))</f>
        <v>116.80000000000001</v>
      </c>
    </row>
    <row r="95" spans="18:35" x14ac:dyDescent="0.2">
      <c r="R95" s="13" t="s">
        <v>45</v>
      </c>
      <c r="S95" s="12">
        <v>13</v>
      </c>
      <c r="T95" s="12" t="str">
        <f t="shared" si="1"/>
        <v>Dara|13|BK</v>
      </c>
      <c r="U95" s="14">
        <v>450</v>
      </c>
      <c r="V95" s="12" t="str">
        <f t="shared" si="2"/>
        <v>Dara|13|PK</v>
      </c>
      <c r="W95" s="10">
        <v>39.200000000000003</v>
      </c>
      <c r="X95" s="12" t="str">
        <f t="shared" si="4"/>
        <v>Dara|13|ME</v>
      </c>
      <c r="Y95" s="12">
        <f>$Y$92+(((S95-$S$92)/($S$97-$S$92)*($Y$97-$Y$92)))</f>
        <v>0.92800000000000005</v>
      </c>
      <c r="Z95" s="12" t="str">
        <f t="shared" si="5"/>
        <v>Dara|13|TDN</v>
      </c>
      <c r="AA95" s="12">
        <f>$AA$92+(((S95-$S$92)/($S$97-$S$92)*($AA$97-$AA$92)))</f>
        <v>258</v>
      </c>
      <c r="AB95" s="12" t="str">
        <f t="shared" si="3"/>
        <v>Dara|13|Ca</v>
      </c>
      <c r="AC95" s="10">
        <v>2.6</v>
      </c>
      <c r="AD95" s="12" t="s">
        <v>66</v>
      </c>
      <c r="AE95" s="10">
        <v>1.6800000000000002</v>
      </c>
      <c r="AF95" s="12" t="str">
        <f t="shared" si="6"/>
        <v>Dara|13|Vit. A</v>
      </c>
      <c r="AG95" s="12">
        <f>$AG$92+(((S95-$S$92)/($S$97-$S$92)*($AG$97-$AG$92)))</f>
        <v>2.5</v>
      </c>
      <c r="AH95" s="12" t="str">
        <f t="shared" si="7"/>
        <v>Dara|13|Vit. D</v>
      </c>
      <c r="AI95" s="12">
        <f>$AI$92+(((S95-$S$92)/($S$97-$S$92)*($AI$97-$AI$92)))</f>
        <v>143.19999999999999</v>
      </c>
    </row>
    <row r="96" spans="18:35" x14ac:dyDescent="0.2">
      <c r="R96" s="13" t="s">
        <v>45</v>
      </c>
      <c r="S96" s="12">
        <v>14</v>
      </c>
      <c r="T96" s="12" t="str">
        <f t="shared" si="1"/>
        <v>Dara|14|BK</v>
      </c>
      <c r="U96" s="14">
        <v>470</v>
      </c>
      <c r="V96" s="12" t="str">
        <f t="shared" si="2"/>
        <v>Dara|14|PK</v>
      </c>
      <c r="W96" s="10">
        <v>40.6</v>
      </c>
      <c r="X96" s="12" t="str">
        <f t="shared" si="4"/>
        <v>Dara|14|ME</v>
      </c>
      <c r="Y96" s="12">
        <f>$Y$92+(((S96-$S$92)/($S$97-$S$92)*($Y$97-$Y$92)))</f>
        <v>0.98399999999999999</v>
      </c>
      <c r="Z96" s="12" t="str">
        <f t="shared" si="5"/>
        <v>Dara|14|TDN</v>
      </c>
      <c r="AA96" s="12">
        <f>$AA$92+(((S96-$S$92)/($S$97-$S$92)*($AA$97-$AA$92)))</f>
        <v>274</v>
      </c>
      <c r="AB96" s="12" t="str">
        <f t="shared" si="3"/>
        <v>Dara|14|Ca</v>
      </c>
      <c r="AC96" s="10">
        <v>2.6999999999999997</v>
      </c>
      <c r="AD96" s="12" t="s">
        <v>67</v>
      </c>
      <c r="AE96" s="10">
        <v>1.74</v>
      </c>
      <c r="AF96" s="12" t="str">
        <f t="shared" si="6"/>
        <v>Dara|14|Vit. A</v>
      </c>
      <c r="AG96" s="12">
        <f>$AG$92+(((S96-$S$92)/($S$97-$S$92)*($AG$97-$AG$92)))</f>
        <v>2.7</v>
      </c>
      <c r="AH96" s="12" t="str">
        <f t="shared" si="7"/>
        <v>Dara|14|Vit. D</v>
      </c>
      <c r="AI96" s="12">
        <f>$AI$92+(((S96-$S$92)/($S$97-$S$92)*($AI$97-$AI$92)))</f>
        <v>169.60000000000002</v>
      </c>
    </row>
    <row r="97" spans="18:35" x14ac:dyDescent="0.2">
      <c r="R97" s="13" t="s">
        <v>45</v>
      </c>
      <c r="S97" s="12">
        <v>15</v>
      </c>
      <c r="T97" s="12" t="str">
        <f t="shared" si="1"/>
        <v>Dara|15|BK</v>
      </c>
      <c r="U97" s="14">
        <v>490</v>
      </c>
      <c r="V97" s="12" t="str">
        <f t="shared" si="2"/>
        <v>Dara|15|PK</v>
      </c>
      <c r="W97" s="10">
        <v>42</v>
      </c>
      <c r="X97" s="12" t="str">
        <f t="shared" si="4"/>
        <v>Dara|15|ME</v>
      </c>
      <c r="Y97" s="12">
        <v>1.04</v>
      </c>
      <c r="Z97" s="12" t="str">
        <f t="shared" si="5"/>
        <v>Dara|15|TDN</v>
      </c>
      <c r="AA97" s="12">
        <v>290</v>
      </c>
      <c r="AB97" s="12" t="str">
        <f t="shared" si="3"/>
        <v>Dara|15|Ca</v>
      </c>
      <c r="AC97" s="10">
        <v>2.8</v>
      </c>
      <c r="AD97" s="12" t="s">
        <v>68</v>
      </c>
      <c r="AE97" s="10">
        <v>1.8</v>
      </c>
      <c r="AF97" s="12" t="str">
        <f t="shared" si="6"/>
        <v>Dara|15|Vit. A</v>
      </c>
      <c r="AG97" s="12">
        <v>2.9</v>
      </c>
      <c r="AH97" s="12" t="str">
        <f t="shared" si="7"/>
        <v>Dara|15|Vit. D</v>
      </c>
      <c r="AI97" s="12">
        <v>196</v>
      </c>
    </row>
    <row r="98" spans="18:35" x14ac:dyDescent="0.2">
      <c r="R98" s="13" t="s">
        <v>45</v>
      </c>
      <c r="S98" s="12">
        <v>16</v>
      </c>
      <c r="T98" s="12" t="str">
        <f t="shared" si="1"/>
        <v>Dara|16|BK</v>
      </c>
      <c r="U98" s="14">
        <v>524</v>
      </c>
      <c r="V98" s="12" t="str">
        <f t="shared" si="2"/>
        <v>Dara|16|PK</v>
      </c>
      <c r="W98" s="10">
        <v>45.4</v>
      </c>
      <c r="X98" s="12" t="str">
        <f t="shared" si="4"/>
        <v>Dara|16|ME</v>
      </c>
      <c r="Y98" s="12">
        <f>$Y$97+(((S98-$S$97)/($S$102-$S$97)*($Y$102-$Y$97)))</f>
        <v>1.0900000000000001</v>
      </c>
      <c r="Z98" s="12" t="str">
        <f t="shared" si="5"/>
        <v>Dara|16|TDN</v>
      </c>
      <c r="AA98" s="12">
        <f>$AA$97+(((S98-$S$97)/($S$102-$S$97)*($AA$102-$AA$97)))</f>
        <v>304</v>
      </c>
      <c r="AB98" s="12" t="str">
        <f t="shared" si="3"/>
        <v>Dara|16|Ca</v>
      </c>
      <c r="AC98" s="10">
        <v>2.9</v>
      </c>
      <c r="AD98" s="12" t="s">
        <v>69</v>
      </c>
      <c r="AE98" s="10">
        <v>1.9</v>
      </c>
      <c r="AF98" s="12" t="str">
        <f t="shared" si="6"/>
        <v>Dara|16|Vit. A</v>
      </c>
      <c r="AG98" s="12">
        <f>$AG$97+(((S98-$S$97)/($S$102-$S$97)*($AG$102-$AG$97)))</f>
        <v>3.12</v>
      </c>
      <c r="AH98" s="12" t="str">
        <f t="shared" si="7"/>
        <v>Dara|16|Vit. D</v>
      </c>
      <c r="AI98" s="12">
        <f>$AI$97+(((S98-$S$97)/($S$102-$S$97)*($AI$102-$AI$97)))</f>
        <v>182.4</v>
      </c>
    </row>
    <row r="99" spans="18:35" x14ac:dyDescent="0.2">
      <c r="R99" s="13" t="s">
        <v>45</v>
      </c>
      <c r="S99" s="12">
        <v>17</v>
      </c>
      <c r="T99" s="12" t="str">
        <f t="shared" si="1"/>
        <v>Dara|17|BK</v>
      </c>
      <c r="U99" s="14">
        <v>558</v>
      </c>
      <c r="V99" s="12" t="str">
        <f t="shared" si="2"/>
        <v>Dara|17|PK</v>
      </c>
      <c r="W99" s="10">
        <v>48.8</v>
      </c>
      <c r="X99" s="12" t="str">
        <f t="shared" si="4"/>
        <v>Dara|17|ME</v>
      </c>
      <c r="Y99" s="12">
        <f>$Y$97+(((S99-$S$97)/($S$102-$S$97)*($Y$102-$Y$97)))</f>
        <v>1.1400000000000001</v>
      </c>
      <c r="Z99" s="12" t="str">
        <f t="shared" si="5"/>
        <v>Dara|17|TDN</v>
      </c>
      <c r="AA99" s="12">
        <f>$AA$97+(((S99-$S$97)/($S$102-$S$97)*($AA$102-$AA$97)))</f>
        <v>318</v>
      </c>
      <c r="AB99" s="12" t="str">
        <f t="shared" si="3"/>
        <v>Dara|17|Ca</v>
      </c>
      <c r="AC99" s="10">
        <v>3</v>
      </c>
      <c r="AD99" s="12" t="s">
        <v>70</v>
      </c>
      <c r="AE99" s="10">
        <v>2</v>
      </c>
      <c r="AF99" s="12" t="str">
        <f t="shared" si="6"/>
        <v>Dara|17|Vit. A</v>
      </c>
      <c r="AG99" s="12">
        <f>$AG$97+(((S99-$S$97)/($S$102-$S$97)*($AG$102-$AG$97)))</f>
        <v>3.34</v>
      </c>
      <c r="AH99" s="12" t="str">
        <f t="shared" si="7"/>
        <v>Dara|17|Vit. D</v>
      </c>
      <c r="AI99" s="12">
        <f>$AI$97+(((S99-$S$97)/($S$102-$S$97)*($AI$102-$AI$97)))</f>
        <v>168.8</v>
      </c>
    </row>
    <row r="100" spans="18:35" x14ac:dyDescent="0.2">
      <c r="R100" s="13" t="s">
        <v>45</v>
      </c>
      <c r="S100" s="12">
        <v>18</v>
      </c>
      <c r="T100" s="12" t="str">
        <f t="shared" si="1"/>
        <v>Dara|18|BK</v>
      </c>
      <c r="U100" s="14">
        <v>592</v>
      </c>
      <c r="V100" s="12" t="str">
        <f t="shared" si="2"/>
        <v>Dara|18|PK</v>
      </c>
      <c r="W100" s="10">
        <v>52.2</v>
      </c>
      <c r="X100" s="12" t="str">
        <f t="shared" si="4"/>
        <v>Dara|18|ME</v>
      </c>
      <c r="Y100" s="12">
        <f>$Y$97+(((S100-$S$97)/($S$102-$S$97)*($Y$102-$Y$97)))</f>
        <v>1.19</v>
      </c>
      <c r="Z100" s="12" t="str">
        <f t="shared" si="5"/>
        <v>Dara|18|TDN</v>
      </c>
      <c r="AA100" s="12">
        <f>$AA$97+(((S100-$S$97)/($S$102-$S$97)*($AA$102-$AA$97)))</f>
        <v>332</v>
      </c>
      <c r="AB100" s="12" t="str">
        <f t="shared" si="3"/>
        <v>Dara|18|Ca</v>
      </c>
      <c r="AC100" s="10">
        <v>3.0999999999999996</v>
      </c>
      <c r="AD100" s="12" t="s">
        <v>71</v>
      </c>
      <c r="AE100" s="10">
        <v>2.1</v>
      </c>
      <c r="AF100" s="12" t="str">
        <f t="shared" si="6"/>
        <v>Dara|18|Vit. A</v>
      </c>
      <c r="AG100" s="12">
        <f>$AG$97+(((S100-$S$97)/($S$102-$S$97)*($AG$102-$AG$97)))</f>
        <v>3.56</v>
      </c>
      <c r="AH100" s="12" t="str">
        <f t="shared" si="7"/>
        <v>Dara|18|Vit. D</v>
      </c>
      <c r="AI100" s="12">
        <f>$AI$97+(((S100-$S$97)/($S$102-$S$97)*($AI$102-$AI$97)))</f>
        <v>155.19999999999999</v>
      </c>
    </row>
    <row r="101" spans="18:35" x14ac:dyDescent="0.2">
      <c r="R101" s="13" t="s">
        <v>45</v>
      </c>
      <c r="S101" s="12">
        <v>19</v>
      </c>
      <c r="T101" s="12" t="str">
        <f t="shared" si="1"/>
        <v>Dara|19|BK</v>
      </c>
      <c r="U101" s="14">
        <v>626</v>
      </c>
      <c r="V101" s="12" t="str">
        <f t="shared" si="2"/>
        <v>Dara|19|PK</v>
      </c>
      <c r="W101" s="10">
        <v>55.6</v>
      </c>
      <c r="X101" s="12" t="str">
        <f t="shared" si="4"/>
        <v>Dara|19|ME</v>
      </c>
      <c r="Y101" s="12">
        <f>$Y$97+(((S101-$S$97)/($S$102-$S$97)*($Y$102-$Y$97)))</f>
        <v>1.24</v>
      </c>
      <c r="Z101" s="12" t="str">
        <f t="shared" si="5"/>
        <v>Dara|19|TDN</v>
      </c>
      <c r="AA101" s="12">
        <f>$AA$97+(((S101-$S$97)/($S$102-$S$97)*($AA$102-$AA$97)))</f>
        <v>346</v>
      </c>
      <c r="AB101" s="12" t="str">
        <f t="shared" si="3"/>
        <v>Dara|19|Ca</v>
      </c>
      <c r="AC101" s="10">
        <v>3.1999999999999997</v>
      </c>
      <c r="AD101" s="12" t="s">
        <v>72</v>
      </c>
      <c r="AE101" s="10">
        <v>2.1999999999999997</v>
      </c>
      <c r="AF101" s="12" t="str">
        <f t="shared" si="6"/>
        <v>Dara|19|Vit. A</v>
      </c>
      <c r="AG101" s="12">
        <f>$AG$97+(((S101-$S$97)/($S$102-$S$97)*($AG$102-$AG$97)))</f>
        <v>3.7800000000000002</v>
      </c>
      <c r="AH101" s="12" t="str">
        <f t="shared" si="7"/>
        <v>Dara|19|Vit. D</v>
      </c>
      <c r="AI101" s="12">
        <f>$AI$97+(((S101-$S$97)/($S$102-$S$97)*($AI$102-$AI$97)))</f>
        <v>141.6</v>
      </c>
    </row>
    <row r="102" spans="18:35" x14ac:dyDescent="0.2">
      <c r="R102" s="13" t="s">
        <v>45</v>
      </c>
      <c r="S102" s="12">
        <v>20</v>
      </c>
      <c r="T102" s="12" t="str">
        <f t="shared" si="1"/>
        <v>Dara|20|BK</v>
      </c>
      <c r="U102" s="14">
        <v>660</v>
      </c>
      <c r="V102" s="12" t="str">
        <f t="shared" si="2"/>
        <v>Dara|20|PK</v>
      </c>
      <c r="W102" s="10">
        <v>59</v>
      </c>
      <c r="X102" s="12" t="str">
        <f t="shared" si="4"/>
        <v>Dara|20|ME</v>
      </c>
      <c r="Y102" s="12">
        <v>1.29</v>
      </c>
      <c r="Z102" s="12" t="str">
        <f t="shared" si="5"/>
        <v>Dara|20|TDN</v>
      </c>
      <c r="AA102" s="12">
        <v>360</v>
      </c>
      <c r="AB102" s="12" t="str">
        <f t="shared" si="3"/>
        <v>Dara|20|Ca</v>
      </c>
      <c r="AC102" s="10">
        <v>3.3</v>
      </c>
      <c r="AD102" s="12" t="s">
        <v>73</v>
      </c>
      <c r="AE102" s="10">
        <v>2.2999999999999998</v>
      </c>
      <c r="AF102" s="12" t="str">
        <f t="shared" si="6"/>
        <v>Dara|20|Vit. A</v>
      </c>
      <c r="AG102" s="12">
        <v>4</v>
      </c>
      <c r="AH102" s="12" t="str">
        <f t="shared" si="7"/>
        <v>Dara|20|Vit. D</v>
      </c>
      <c r="AI102" s="12">
        <v>128</v>
      </c>
    </row>
    <row r="103" spans="18:35" x14ac:dyDescent="0.2">
      <c r="R103" s="13" t="s">
        <v>45</v>
      </c>
      <c r="S103" s="12">
        <v>21</v>
      </c>
      <c r="T103" s="12" t="str">
        <f t="shared" si="1"/>
        <v>Dara|21|BK</v>
      </c>
      <c r="U103" s="14">
        <v>684</v>
      </c>
      <c r="V103" s="12" t="str">
        <f t="shared" si="2"/>
        <v>Dara|21|PK</v>
      </c>
      <c r="W103" s="10">
        <v>61.2</v>
      </c>
      <c r="X103" s="12" t="str">
        <f t="shared" si="4"/>
        <v>Dara|21|ME</v>
      </c>
      <c r="Y103" s="12">
        <f>$Y$102+(((S103-$S$102)/($S$107-$S$102)*($Y$107-$Y$102)))</f>
        <v>1.3360000000000001</v>
      </c>
      <c r="Z103" s="12" t="str">
        <f t="shared" si="5"/>
        <v>Dara|21|TDN</v>
      </c>
      <c r="AA103" s="12">
        <f>$AA$102+(((S103-$S$102)/($S$107-$S$102)*($AA$107-$AA$102)))</f>
        <v>372</v>
      </c>
      <c r="AB103" s="12" t="str">
        <f t="shared" si="3"/>
        <v>Dara|21|Ca</v>
      </c>
      <c r="AC103" s="10">
        <v>3.46</v>
      </c>
      <c r="AD103" s="12" t="s">
        <v>74</v>
      </c>
      <c r="AE103" s="10">
        <v>2.38</v>
      </c>
      <c r="AF103" s="12" t="str">
        <f t="shared" si="6"/>
        <v>Dara|21|Vit. A</v>
      </c>
      <c r="AG103" s="12">
        <f>$AG$102+(((S103-$S$102)/($S$107-$S$102)*($AG$107-$AG$102)))</f>
        <v>4.18</v>
      </c>
      <c r="AH103" s="12" t="str">
        <f t="shared" si="7"/>
        <v>Dara|21|Vit. D</v>
      </c>
      <c r="AI103" s="12">
        <f>$AI$102+(((S103-$S$102)/($S$107-$S$102)*($AI$107-$AI$102)))</f>
        <v>134.4</v>
      </c>
    </row>
    <row r="104" spans="18:35" x14ac:dyDescent="0.2">
      <c r="R104" s="13" t="s">
        <v>45</v>
      </c>
      <c r="S104" s="12">
        <v>22</v>
      </c>
      <c r="T104" s="12" t="str">
        <f t="shared" si="1"/>
        <v>Dara|22|BK</v>
      </c>
      <c r="U104" s="14">
        <v>708</v>
      </c>
      <c r="V104" s="12" t="str">
        <f t="shared" si="2"/>
        <v>Dara|22|PK</v>
      </c>
      <c r="W104" s="10">
        <v>63.4</v>
      </c>
      <c r="X104" s="12" t="str">
        <f t="shared" si="4"/>
        <v>Dara|22|ME</v>
      </c>
      <c r="Y104" s="12">
        <f>$Y$102+(((S104-$S$102)/($S$107-$S$102)*($Y$107-$Y$102)))</f>
        <v>1.3820000000000001</v>
      </c>
      <c r="Z104" s="12" t="str">
        <f t="shared" si="5"/>
        <v>Dara|22|TDN</v>
      </c>
      <c r="AA104" s="12">
        <f>$AA$102+(((S104-$S$102)/($S$107-$S$102)*($AA$107-$AA$102)))</f>
        <v>384</v>
      </c>
      <c r="AB104" s="12" t="str">
        <f t="shared" si="3"/>
        <v>Dara|22|Ca</v>
      </c>
      <c r="AC104" s="10">
        <v>3.6199999999999997</v>
      </c>
      <c r="AD104" s="12" t="s">
        <v>75</v>
      </c>
      <c r="AE104" s="10">
        <v>2.46</v>
      </c>
      <c r="AF104" s="12" t="str">
        <f t="shared" si="6"/>
        <v>Dara|22|Vit. A</v>
      </c>
      <c r="AG104" s="12">
        <f>$AG$102+(((S104-$S$102)/($S$107-$S$102)*($AG$107-$AG$102)))</f>
        <v>4.3600000000000003</v>
      </c>
      <c r="AH104" s="12" t="str">
        <f t="shared" si="7"/>
        <v>Dara|22|Vit. D</v>
      </c>
      <c r="AI104" s="12">
        <f>$AI$102+(((S104-$S$102)/($S$107-$S$102)*($AI$107-$AI$102)))</f>
        <v>140.80000000000001</v>
      </c>
    </row>
    <row r="105" spans="18:35" x14ac:dyDescent="0.2">
      <c r="R105" s="13" t="s">
        <v>45</v>
      </c>
      <c r="S105" s="12">
        <v>23</v>
      </c>
      <c r="T105" s="12" t="str">
        <f t="shared" si="1"/>
        <v>Dara|23|BK</v>
      </c>
      <c r="U105" s="14">
        <v>732</v>
      </c>
      <c r="V105" s="12" t="str">
        <f t="shared" si="2"/>
        <v>Dara|23|PK</v>
      </c>
      <c r="W105" s="10">
        <v>65.599999999999994</v>
      </c>
      <c r="X105" s="12" t="str">
        <f t="shared" si="4"/>
        <v>Dara|23|ME</v>
      </c>
      <c r="Y105" s="12">
        <f>$Y$102+(((S105-$S$102)/($S$107-$S$102)*($Y$107-$Y$102)))</f>
        <v>1.4279999999999999</v>
      </c>
      <c r="Z105" s="12" t="str">
        <f t="shared" si="5"/>
        <v>Dara|23|TDN</v>
      </c>
      <c r="AA105" s="12">
        <f>$AA$102+(((S105-$S$102)/($S$107-$S$102)*($AA$107-$AA$102)))</f>
        <v>396</v>
      </c>
      <c r="AB105" s="12" t="str">
        <f t="shared" si="3"/>
        <v>Dara|23|Ca</v>
      </c>
      <c r="AC105" s="10">
        <v>3.78</v>
      </c>
      <c r="AD105" s="12" t="s">
        <v>76</v>
      </c>
      <c r="AE105" s="10">
        <v>2.54</v>
      </c>
      <c r="AF105" s="12" t="str">
        <f t="shared" si="6"/>
        <v>Dara|23|Vit. A</v>
      </c>
      <c r="AG105" s="12">
        <f>$AG$102+(((S105-$S$102)/($S$107-$S$102)*($AG$107-$AG$102)))</f>
        <v>4.54</v>
      </c>
      <c r="AH105" s="12" t="str">
        <f t="shared" si="7"/>
        <v>Dara|23|Vit. D</v>
      </c>
      <c r="AI105" s="12">
        <f>$AI$102+(((S105-$S$102)/($S$107-$S$102)*($AI$107-$AI$102)))</f>
        <v>147.19999999999999</v>
      </c>
    </row>
    <row r="106" spans="18:35" x14ac:dyDescent="0.2">
      <c r="R106" s="13" t="s">
        <v>45</v>
      </c>
      <c r="S106" s="12">
        <v>24</v>
      </c>
      <c r="T106" s="12" t="str">
        <f t="shared" si="1"/>
        <v>Dara|24|BK</v>
      </c>
      <c r="U106" s="14">
        <v>756</v>
      </c>
      <c r="V106" s="12" t="str">
        <f t="shared" si="2"/>
        <v>Dara|24|PK</v>
      </c>
      <c r="W106" s="10">
        <v>67.8</v>
      </c>
      <c r="X106" s="12" t="str">
        <f t="shared" si="4"/>
        <v>Dara|24|ME</v>
      </c>
      <c r="Y106" s="12">
        <f>$Y$102+(((S106-$S$102)/($S$107-$S$102)*($Y$107-$Y$102)))</f>
        <v>1.474</v>
      </c>
      <c r="Z106" s="12" t="str">
        <f t="shared" si="5"/>
        <v>Dara|24|TDN</v>
      </c>
      <c r="AA106" s="12">
        <f>$AA$102+(((S106-$S$102)/($S$107-$S$102)*($AA$107-$AA$102)))</f>
        <v>408</v>
      </c>
      <c r="AB106" s="12" t="str">
        <f t="shared" si="3"/>
        <v>Dara|24|Ca</v>
      </c>
      <c r="AC106" s="10">
        <v>3.9399999999999995</v>
      </c>
      <c r="AD106" s="12" t="s">
        <v>77</v>
      </c>
      <c r="AE106" s="10">
        <v>2.62</v>
      </c>
      <c r="AF106" s="12" t="str">
        <f t="shared" si="6"/>
        <v>Dara|24|Vit. A</v>
      </c>
      <c r="AG106" s="12">
        <f>$AG$102+(((S106-$S$102)/($S$107-$S$102)*($AG$107-$AG$102)))</f>
        <v>4.7200000000000006</v>
      </c>
      <c r="AH106" s="12" t="str">
        <f t="shared" si="7"/>
        <v>Dara|24|Vit. D</v>
      </c>
      <c r="AI106" s="12">
        <f>$AI$102+(((S106-$S$102)/($S$107-$S$102)*($AI$107-$AI$102)))</f>
        <v>153.6</v>
      </c>
    </row>
    <row r="107" spans="18:35" x14ac:dyDescent="0.2">
      <c r="R107" s="13" t="s">
        <v>45</v>
      </c>
      <c r="S107" s="12">
        <v>25</v>
      </c>
      <c r="T107" s="12" t="str">
        <f t="shared" si="1"/>
        <v>Dara|25|BK</v>
      </c>
      <c r="U107" s="14">
        <v>780</v>
      </c>
      <c r="V107" s="12" t="str">
        <f t="shared" si="2"/>
        <v>Dara|25|PK</v>
      </c>
      <c r="W107" s="10">
        <v>70</v>
      </c>
      <c r="X107" s="12" t="str">
        <f t="shared" si="4"/>
        <v>Dara|25|ME</v>
      </c>
      <c r="Y107" s="12">
        <v>1.52</v>
      </c>
      <c r="Z107" s="12" t="str">
        <f t="shared" si="5"/>
        <v>Dara|25|TDN</v>
      </c>
      <c r="AA107" s="12">
        <v>420</v>
      </c>
      <c r="AB107" s="12" t="str">
        <f t="shared" si="3"/>
        <v>Dara|25|Ca</v>
      </c>
      <c r="AC107" s="10">
        <v>4.0999999999999996</v>
      </c>
      <c r="AD107" s="12" t="s">
        <v>78</v>
      </c>
      <c r="AE107" s="10">
        <v>2.7</v>
      </c>
      <c r="AF107" s="12" t="str">
        <f t="shared" si="6"/>
        <v>Dara|25|Vit. A</v>
      </c>
      <c r="AG107" s="12">
        <v>4.9000000000000004</v>
      </c>
      <c r="AH107" s="12" t="str">
        <f t="shared" si="7"/>
        <v>Dara|25|Vit. D</v>
      </c>
      <c r="AI107" s="12">
        <v>160</v>
      </c>
    </row>
    <row r="108" spans="18:35" x14ac:dyDescent="0.2">
      <c r="R108" s="13" t="s">
        <v>45</v>
      </c>
      <c r="S108" s="12">
        <v>26</v>
      </c>
      <c r="T108" s="12" t="str">
        <f t="shared" si="1"/>
        <v>Dara|26|BK</v>
      </c>
      <c r="U108" s="14">
        <v>802</v>
      </c>
      <c r="V108" s="12" t="str">
        <f t="shared" si="2"/>
        <v>Dara|26|PK</v>
      </c>
      <c r="W108" s="10">
        <v>75.599999999999994</v>
      </c>
      <c r="X108" s="12" t="str">
        <f t="shared" si="4"/>
        <v>Dara|26|ME</v>
      </c>
      <c r="Y108" s="12">
        <f>$Y$112+(((S108-$S$107)/($S$112-$S$107)*($Y$112-$Y$107)))</f>
        <v>1.784</v>
      </c>
      <c r="Z108" s="12" t="str">
        <f t="shared" si="5"/>
        <v>Dara|26|TDN</v>
      </c>
      <c r="AA108" s="12">
        <f>$AA$107+(((S108-$S$107)/($S$112-$S$107)*($AA$112-$AA$107)))</f>
        <v>432</v>
      </c>
      <c r="AB108" s="12" t="str">
        <f t="shared" si="3"/>
        <v>Dara|26|Ca</v>
      </c>
      <c r="AC108" s="10">
        <v>4.2399999999999993</v>
      </c>
      <c r="AD108" s="12" t="s">
        <v>79</v>
      </c>
      <c r="AE108" s="10">
        <v>2.8000000000000003</v>
      </c>
      <c r="AF108" s="12" t="str">
        <f t="shared" si="6"/>
        <v>Dara|26|Vit. A</v>
      </c>
      <c r="AG108" s="12">
        <f>$AG$107+(((S108-$S$107)/($S$112-$S$107)*($AG$112-$AG$107)))</f>
        <v>4.9000000000000004</v>
      </c>
      <c r="AH108" s="12" t="str">
        <f t="shared" si="7"/>
        <v>Dara|26|Vit. D</v>
      </c>
      <c r="AI108" s="12">
        <f>$AI$107+(((S108-$S$107)/($S$112-$S$107)*($AI$112-$AI$107)))</f>
        <v>159.19999999999999</v>
      </c>
    </row>
    <row r="109" spans="18:35" x14ac:dyDescent="0.2">
      <c r="R109" s="13" t="s">
        <v>45</v>
      </c>
      <c r="S109" s="12">
        <v>27</v>
      </c>
      <c r="T109" s="12" t="str">
        <f t="shared" si="1"/>
        <v>Dara|27|BK</v>
      </c>
      <c r="U109" s="14">
        <v>824</v>
      </c>
      <c r="V109" s="12" t="str">
        <f t="shared" si="2"/>
        <v>Dara|27|PK</v>
      </c>
      <c r="W109" s="10">
        <v>81.2</v>
      </c>
      <c r="X109" s="12" t="str">
        <f t="shared" si="4"/>
        <v>Dara|27|ME</v>
      </c>
      <c r="Y109" s="12">
        <f>$Y$112+(((S109-$S$107)/($S$112-$S$107)*($Y$112-$Y$107)))</f>
        <v>1.8280000000000001</v>
      </c>
      <c r="Z109" s="12" t="str">
        <f t="shared" si="5"/>
        <v>Dara|27|TDN</v>
      </c>
      <c r="AA109" s="12">
        <f>$AA$107+(((S109-$S$107)/($S$112-$S$107)*($AA$112-$AA$107)))</f>
        <v>444</v>
      </c>
      <c r="AB109" s="12" t="str">
        <f t="shared" si="3"/>
        <v>Dara|27|Ca</v>
      </c>
      <c r="AC109" s="10">
        <v>4.38</v>
      </c>
      <c r="AD109" s="12" t="s">
        <v>80</v>
      </c>
      <c r="AE109" s="10">
        <v>2.9000000000000004</v>
      </c>
      <c r="AF109" s="12" t="str">
        <f t="shared" si="6"/>
        <v>Dara|27|Vit. A</v>
      </c>
      <c r="AG109" s="12">
        <f>$AG$107+(((S109-$S$107)/($S$112-$S$107)*($AG$112-$AG$107)))</f>
        <v>4.9000000000000004</v>
      </c>
      <c r="AH109" s="12" t="str">
        <f t="shared" si="7"/>
        <v>Dara|27|Vit. D</v>
      </c>
      <c r="AI109" s="12">
        <f>$AI$107+(((S109-$S$107)/($S$112-$S$107)*($AI$112-$AI$107)))</f>
        <v>158.4</v>
      </c>
    </row>
    <row r="110" spans="18:35" x14ac:dyDescent="0.2">
      <c r="R110" s="13" t="s">
        <v>45</v>
      </c>
      <c r="S110" s="12">
        <v>28</v>
      </c>
      <c r="T110" s="12" t="str">
        <f t="shared" si="1"/>
        <v>Dara|28|BK</v>
      </c>
      <c r="U110" s="14">
        <v>846</v>
      </c>
      <c r="V110" s="12" t="str">
        <f t="shared" si="2"/>
        <v>Dara|28|PK</v>
      </c>
      <c r="W110" s="10">
        <v>86.8</v>
      </c>
      <c r="X110" s="12" t="str">
        <f t="shared" si="4"/>
        <v>Dara|28|ME</v>
      </c>
      <c r="Y110" s="12">
        <f>$Y$112+(((S110-$S$107)/($S$112-$S$107)*($Y$112-$Y$107)))</f>
        <v>1.8719999999999999</v>
      </c>
      <c r="Z110" s="12" t="str">
        <f t="shared" si="5"/>
        <v>Dara|28|TDN</v>
      </c>
      <c r="AA110" s="12">
        <f>$AA$107+(((S110-$S$107)/($S$112-$S$107)*($AA$112-$AA$107)))</f>
        <v>456</v>
      </c>
      <c r="AB110" s="12" t="str">
        <f t="shared" si="3"/>
        <v>Dara|28|Ca</v>
      </c>
      <c r="AC110" s="10">
        <v>4.5199999999999996</v>
      </c>
      <c r="AD110" s="12" t="s">
        <v>81</v>
      </c>
      <c r="AE110" s="10">
        <v>3</v>
      </c>
      <c r="AF110" s="12" t="str">
        <f t="shared" si="6"/>
        <v>Dara|28|Vit. A</v>
      </c>
      <c r="AG110" s="12">
        <f>$AG$107+(((S110-$S$107)/($S$112-$S$107)*($AG$112-$AG$107)))</f>
        <v>4.9000000000000004</v>
      </c>
      <c r="AH110" s="12" t="str">
        <f t="shared" si="7"/>
        <v>Dara|28|Vit. D</v>
      </c>
      <c r="AI110" s="12">
        <f>$AI$107+(((S110-$S$107)/($S$112-$S$107)*($AI$112-$AI$107)))</f>
        <v>157.6</v>
      </c>
    </row>
    <row r="111" spans="18:35" x14ac:dyDescent="0.2">
      <c r="R111" s="13" t="s">
        <v>45</v>
      </c>
      <c r="S111" s="12">
        <v>29</v>
      </c>
      <c r="T111" s="12" t="str">
        <f t="shared" si="1"/>
        <v>Dara|29|BK</v>
      </c>
      <c r="U111" s="14">
        <v>868</v>
      </c>
      <c r="V111" s="12" t="str">
        <f t="shared" si="2"/>
        <v>Dara|29|PK</v>
      </c>
      <c r="W111" s="10">
        <v>92.4</v>
      </c>
      <c r="X111" s="12" t="str">
        <f t="shared" si="4"/>
        <v>Dara|29|ME</v>
      </c>
      <c r="Y111" s="12">
        <f>$Y$112+(((S111-$S$107)/($S$112-$S$107)*($Y$112-$Y$107)))</f>
        <v>1.9159999999999999</v>
      </c>
      <c r="Z111" s="12" t="str">
        <f t="shared" si="5"/>
        <v>Dara|29|TDN</v>
      </c>
      <c r="AA111" s="12">
        <f>$AA$107+(((S111-$S$107)/($S$112-$S$107)*($AA$112-$AA$107)))</f>
        <v>468</v>
      </c>
      <c r="AB111" s="12" t="str">
        <f t="shared" si="3"/>
        <v>Dara|29|Ca</v>
      </c>
      <c r="AC111" s="10">
        <v>4.66</v>
      </c>
      <c r="AD111" s="12" t="s">
        <v>82</v>
      </c>
      <c r="AE111" s="10">
        <v>3.1</v>
      </c>
      <c r="AF111" s="12" t="str">
        <f t="shared" si="6"/>
        <v>Dara|29|Vit. A</v>
      </c>
      <c r="AG111" s="12">
        <f>$AG$107+(((S111-$S$107)/($S$112-$S$107)*($AG$112-$AG$107)))</f>
        <v>4.9000000000000004</v>
      </c>
      <c r="AH111" s="12" t="str">
        <f t="shared" si="7"/>
        <v>Dara|29|Vit. D</v>
      </c>
      <c r="AI111" s="12">
        <f>$AI$107+(((S111-$S$107)/($S$112-$S$107)*($AI$112-$AI$107)))</f>
        <v>156.80000000000001</v>
      </c>
    </row>
    <row r="112" spans="18:35" x14ac:dyDescent="0.2">
      <c r="R112" s="13" t="s">
        <v>45</v>
      </c>
      <c r="S112" s="12">
        <v>30</v>
      </c>
      <c r="T112" s="12" t="str">
        <f t="shared" si="1"/>
        <v>Dara|30|BK</v>
      </c>
      <c r="U112" s="14">
        <v>890</v>
      </c>
      <c r="V112" s="12" t="str">
        <f t="shared" si="2"/>
        <v>Dara|30|PK</v>
      </c>
      <c r="W112" s="10">
        <v>98</v>
      </c>
      <c r="X112" s="12" t="str">
        <f t="shared" si="4"/>
        <v>Dara|30|ME</v>
      </c>
      <c r="Y112" s="12">
        <v>1.74</v>
      </c>
      <c r="Z112" s="12" t="str">
        <f t="shared" si="5"/>
        <v>Dara|30|TDN</v>
      </c>
      <c r="AA112" s="12">
        <v>480</v>
      </c>
      <c r="AB112" s="12" t="str">
        <f t="shared" si="3"/>
        <v>Dara|30|Ca</v>
      </c>
      <c r="AC112" s="10">
        <v>4.8</v>
      </c>
      <c r="AD112" s="12" t="s">
        <v>83</v>
      </c>
      <c r="AE112" s="10">
        <v>3.2</v>
      </c>
      <c r="AF112" s="12" t="str">
        <f t="shared" si="6"/>
        <v>Dara|30|Vit. A</v>
      </c>
      <c r="AG112" s="12">
        <v>4.9000000000000004</v>
      </c>
      <c r="AH112" s="12" t="str">
        <f t="shared" si="7"/>
        <v>Dara|30|Vit. D</v>
      </c>
      <c r="AI112" s="12">
        <v>156</v>
      </c>
    </row>
    <row r="113" spans="18:35" x14ac:dyDescent="0.2">
      <c r="R113" s="13" t="s">
        <v>45</v>
      </c>
      <c r="S113" s="12">
        <v>31</v>
      </c>
      <c r="T113" s="12" t="str">
        <f t="shared" si="1"/>
        <v>Dara|31|BK</v>
      </c>
      <c r="U113" s="14">
        <v>870</v>
      </c>
      <c r="V113" s="12" t="str">
        <f t="shared" si="2"/>
        <v>Dara|31|PK</v>
      </c>
      <c r="W113" s="10">
        <v>97.6</v>
      </c>
      <c r="X113" s="12" t="str">
        <f t="shared" si="4"/>
        <v>Dara|31|ME</v>
      </c>
      <c r="Y113" s="12">
        <f>$Y$112+(((S113-$S$112)/($S$117-$S$112)*($Y$117-$Y$112)))</f>
        <v>1.784</v>
      </c>
      <c r="Z113" s="12" t="str">
        <f t="shared" si="5"/>
        <v>Dara|31|TDN</v>
      </c>
      <c r="AA113" s="12">
        <f>$AA$112+(((S113-$S$112)/($S$117-$S$112)*($AA$117-$AA$112)))</f>
        <v>492</v>
      </c>
      <c r="AB113" s="12" t="str">
        <f t="shared" si="3"/>
        <v>Dara|31|Ca</v>
      </c>
      <c r="AC113" s="10">
        <v>4.62</v>
      </c>
      <c r="AD113" s="12" t="s">
        <v>84</v>
      </c>
      <c r="AE113" s="10">
        <v>3.18</v>
      </c>
      <c r="AF113" s="12" t="str">
        <f t="shared" si="6"/>
        <v>Dara|31|Vit. A</v>
      </c>
      <c r="AG113" s="12">
        <f>$AG$112+(((S113-$S$112)/($S$117-$S$112)*($AG$117-$AG$112)))</f>
        <v>4.7</v>
      </c>
      <c r="AH113" s="12" t="str">
        <f t="shared" si="7"/>
        <v>Dara|31|Vit. D</v>
      </c>
      <c r="AI113" s="12">
        <f>$AI$112+(((S113-$S$112)/($S$117-$S$112)*($AI$117-$AI$112)))</f>
        <v>167.2</v>
      </c>
    </row>
    <row r="114" spans="18:35" x14ac:dyDescent="0.2">
      <c r="R114" s="13" t="s">
        <v>45</v>
      </c>
      <c r="S114" s="12">
        <v>32</v>
      </c>
      <c r="T114" s="12" t="str">
        <f t="shared" si="1"/>
        <v>Dara|32|BK</v>
      </c>
      <c r="U114" s="14">
        <v>890</v>
      </c>
      <c r="V114" s="12" t="str">
        <f t="shared" si="2"/>
        <v>Dara|32|PK</v>
      </c>
      <c r="W114" s="10">
        <v>98</v>
      </c>
      <c r="X114" s="12" t="str">
        <f t="shared" si="4"/>
        <v>Dara|32|ME</v>
      </c>
      <c r="Y114" s="12">
        <f>$Y$112+(((S114-$S$112)/($S$117-$S$112)*($Y$117-$Y$112)))</f>
        <v>1.8280000000000001</v>
      </c>
      <c r="Z114" s="12" t="str">
        <f t="shared" si="5"/>
        <v>Dara|32|TDN</v>
      </c>
      <c r="AA114" s="12">
        <f>$AA$112+(((S114-$S$112)/($S$117-$S$112)*($AA$117-$AA$112)))</f>
        <v>504</v>
      </c>
      <c r="AB114" s="12" t="str">
        <f t="shared" si="3"/>
        <v>Dara|32|Ca</v>
      </c>
      <c r="AC114" s="10">
        <v>4.8</v>
      </c>
      <c r="AD114" s="12" t="s">
        <v>85</v>
      </c>
      <c r="AE114" s="10">
        <v>3.16</v>
      </c>
      <c r="AF114" s="12" t="str">
        <f t="shared" si="6"/>
        <v>Dara|32|Vit. A</v>
      </c>
      <c r="AG114" s="12">
        <f>$AG$112+(((S114-$S$112)/($S$117-$S$112)*($AG$117-$AG$112)))</f>
        <v>4.5</v>
      </c>
      <c r="AH114" s="12" t="str">
        <f t="shared" si="7"/>
        <v>Dara|32|Vit. D</v>
      </c>
      <c r="AI114" s="12">
        <f>$AI$112+(((S114-$S$112)/($S$117-$S$112)*($AI$117-$AI$112)))</f>
        <v>178.4</v>
      </c>
    </row>
    <row r="115" spans="18:35" x14ac:dyDescent="0.2">
      <c r="R115" s="13" t="s">
        <v>45</v>
      </c>
      <c r="S115" s="12">
        <v>33</v>
      </c>
      <c r="T115" s="12" t="str">
        <f t="shared" si="1"/>
        <v>Dara|33|BK</v>
      </c>
      <c r="U115" s="14">
        <v>910</v>
      </c>
      <c r="V115" s="12" t="str">
        <f t="shared" si="2"/>
        <v>Dara|33|PK</v>
      </c>
      <c r="W115" s="10">
        <v>98.4</v>
      </c>
      <c r="X115" s="12" t="str">
        <f t="shared" si="4"/>
        <v>Dara|33|ME</v>
      </c>
      <c r="Y115" s="12">
        <f>$Y$112+(((S115-$S$112)/($S$117-$S$112)*($Y$117-$Y$112)))</f>
        <v>1.8719999999999999</v>
      </c>
      <c r="Z115" s="12" t="str">
        <f t="shared" si="5"/>
        <v>Dara|33|TDN</v>
      </c>
      <c r="AA115" s="12">
        <f>$AA$112+(((S115-$S$112)/($S$117-$S$112)*($AA$117-$AA$112)))</f>
        <v>516</v>
      </c>
      <c r="AB115" s="12" t="str">
        <f t="shared" si="3"/>
        <v>Dara|33|Ca</v>
      </c>
      <c r="AC115" s="10">
        <v>4.9799999999999995</v>
      </c>
      <c r="AD115" s="12" t="s">
        <v>86</v>
      </c>
      <c r="AE115" s="10">
        <v>3.14</v>
      </c>
      <c r="AF115" s="12" t="str">
        <f t="shared" si="6"/>
        <v>Dara|33|Vit. A</v>
      </c>
      <c r="AG115" s="12">
        <f>$AG$112+(((S115-$S$112)/($S$117-$S$112)*($AG$117-$AG$112)))</f>
        <v>4.3</v>
      </c>
      <c r="AH115" s="12" t="str">
        <f t="shared" si="7"/>
        <v>Dara|33|Vit. D</v>
      </c>
      <c r="AI115" s="12">
        <f>$AI$112+(((S115-$S$112)/($S$117-$S$112)*($AI$117-$AI$112)))</f>
        <v>189.6</v>
      </c>
    </row>
    <row r="116" spans="18:35" x14ac:dyDescent="0.2">
      <c r="R116" s="13" t="s">
        <v>45</v>
      </c>
      <c r="S116" s="12">
        <v>34</v>
      </c>
      <c r="T116" s="12" t="str">
        <f t="shared" si="1"/>
        <v>Dara|34|BK</v>
      </c>
      <c r="U116" s="14">
        <v>930</v>
      </c>
      <c r="V116" s="12" t="str">
        <f t="shared" si="2"/>
        <v>Dara|34|PK</v>
      </c>
      <c r="W116" s="10">
        <v>98.8</v>
      </c>
      <c r="X116" s="12" t="str">
        <f t="shared" si="4"/>
        <v>Dara|34|ME</v>
      </c>
      <c r="Y116" s="12">
        <f>$Y$112+(((S116-$S$112)/($S$117-$S$112)*($Y$117-$Y$112)))</f>
        <v>1.9159999999999999</v>
      </c>
      <c r="Z116" s="12" t="str">
        <f t="shared" si="5"/>
        <v>Dara|34|TDN</v>
      </c>
      <c r="AA116" s="12">
        <f>$AA$112+(((S116-$S$112)/($S$117-$S$112)*($AA$117-$AA$112)))</f>
        <v>528</v>
      </c>
      <c r="AB116" s="12" t="str">
        <f t="shared" si="3"/>
        <v>Dara|34|Ca</v>
      </c>
      <c r="AC116" s="10">
        <v>5.16</v>
      </c>
      <c r="AD116" s="12" t="s">
        <v>87</v>
      </c>
      <c r="AE116" s="10">
        <v>3.12</v>
      </c>
      <c r="AF116" s="12" t="str">
        <f t="shared" si="6"/>
        <v>Dara|34|Vit. A</v>
      </c>
      <c r="AG116" s="12">
        <f>$AG$112+(((S116-$S$112)/($S$117-$S$112)*($AG$117-$AG$112)))</f>
        <v>4.0999999999999996</v>
      </c>
      <c r="AH116" s="12" t="str">
        <f t="shared" si="7"/>
        <v>Dara|34|Vit. D</v>
      </c>
      <c r="AI116" s="12">
        <f>$AI$112+(((S116-$S$112)/($S$117-$S$112)*($AI$117-$AI$112)))</f>
        <v>200.8</v>
      </c>
    </row>
    <row r="117" spans="18:35" x14ac:dyDescent="0.2">
      <c r="R117" s="13" t="s">
        <v>45</v>
      </c>
      <c r="S117" s="12">
        <v>35</v>
      </c>
      <c r="T117" s="12" t="str">
        <f t="shared" si="1"/>
        <v>Dara|35|BK</v>
      </c>
      <c r="U117" s="12">
        <v>990</v>
      </c>
      <c r="V117" s="12" t="str">
        <f t="shared" si="2"/>
        <v>Dara|35|PK</v>
      </c>
      <c r="W117" s="10">
        <v>100</v>
      </c>
      <c r="X117" s="12" t="str">
        <f t="shared" si="4"/>
        <v>Dara|35|ME</v>
      </c>
      <c r="Y117" s="12">
        <v>1.96</v>
      </c>
      <c r="Z117" s="12" t="str">
        <f t="shared" si="5"/>
        <v>Dara|35|TDN</v>
      </c>
      <c r="AA117" s="12">
        <v>540</v>
      </c>
      <c r="AB117" s="12" t="str">
        <f t="shared" si="3"/>
        <v>Dara|35|Ca</v>
      </c>
      <c r="AC117" s="10">
        <v>5.7</v>
      </c>
      <c r="AD117" s="12" t="s">
        <v>88</v>
      </c>
      <c r="AE117" s="10">
        <v>3.1</v>
      </c>
      <c r="AF117" s="12" t="str">
        <f t="shared" si="6"/>
        <v>Dara|35|Vit. A</v>
      </c>
      <c r="AG117" s="12">
        <v>3.9</v>
      </c>
      <c r="AH117" s="12" t="str">
        <f t="shared" si="7"/>
        <v>Dara|35|Vit. D</v>
      </c>
      <c r="AI117" s="12">
        <v>212</v>
      </c>
    </row>
    <row r="118" spans="18:35" x14ac:dyDescent="0.2">
      <c r="R118" s="13" t="s">
        <v>45</v>
      </c>
      <c r="S118" s="12">
        <v>36</v>
      </c>
      <c r="T118" s="12" t="str">
        <f t="shared" si="1"/>
        <v>Dara|36|BK</v>
      </c>
      <c r="U118" s="14">
        <v>1012</v>
      </c>
      <c r="V118" s="12" t="str">
        <f t="shared" si="2"/>
        <v>Dara|36|PK</v>
      </c>
      <c r="W118" s="10">
        <v>100</v>
      </c>
      <c r="X118" s="12" t="str">
        <f t="shared" si="4"/>
        <v>Dara|36|ME</v>
      </c>
      <c r="Y118" s="12">
        <f>$Y$117+(((S118-$S$117)/($S$122-$S$117)*($Y$122-$Y$117)))</f>
        <v>2</v>
      </c>
      <c r="Z118" s="12" t="str">
        <f t="shared" si="5"/>
        <v>Dara|36|TDN</v>
      </c>
      <c r="AA118" s="12">
        <f>$AA$117+(((S118-$S$117)/($S$122-$S$117)*($AA$122-$AA$117)))</f>
        <v>552</v>
      </c>
      <c r="AB118" s="12" t="str">
        <f t="shared" si="3"/>
        <v>Dara|36|Ca</v>
      </c>
      <c r="AC118" s="10">
        <v>5.7</v>
      </c>
      <c r="AD118" s="12" t="s">
        <v>89</v>
      </c>
      <c r="AE118" s="10">
        <v>3.1</v>
      </c>
      <c r="AF118" s="12" t="str">
        <f t="shared" si="6"/>
        <v>Dara|36|Vit. A</v>
      </c>
      <c r="AG118" s="12">
        <f>$AG$117+(((S118-$S$117)/($S$122-$S$117)*($AG$122-$AG$117)))</f>
        <v>3.9</v>
      </c>
      <c r="AH118" s="12" t="str">
        <f t="shared" si="7"/>
        <v>Dara|36|Vit. D</v>
      </c>
      <c r="AI118" s="12">
        <f>$AI$117+(((S118-$S$117)/($S$122-$S$117)*($AI$122-$AI$117)))</f>
        <v>214.2</v>
      </c>
    </row>
    <row r="119" spans="18:35" x14ac:dyDescent="0.2">
      <c r="R119" s="13" t="s">
        <v>45</v>
      </c>
      <c r="S119" s="12">
        <v>37</v>
      </c>
      <c r="T119" s="12" t="str">
        <f t="shared" si="1"/>
        <v>Dara|37|BK</v>
      </c>
      <c r="U119" s="14">
        <v>1034</v>
      </c>
      <c r="V119" s="12" t="str">
        <f t="shared" si="2"/>
        <v>Dara|37|PK</v>
      </c>
      <c r="W119" s="10">
        <v>100</v>
      </c>
      <c r="X119" s="12" t="str">
        <f t="shared" si="4"/>
        <v>Dara|37|ME</v>
      </c>
      <c r="Y119" s="12">
        <f>$Y$117+(((S119-$S$117)/($S$122-$S$117)*($Y$122-$Y$117)))</f>
        <v>2.04</v>
      </c>
      <c r="Z119" s="12" t="str">
        <f t="shared" si="5"/>
        <v>Dara|37|TDN</v>
      </c>
      <c r="AA119" s="12">
        <f>$AA$117+(((S119-$S$117)/($S$122-$S$117)*($AA$122-$AA$117)))</f>
        <v>564</v>
      </c>
      <c r="AB119" s="12" t="str">
        <f t="shared" si="3"/>
        <v>Dara|37|Ca</v>
      </c>
      <c r="AC119" s="10">
        <v>5.7</v>
      </c>
      <c r="AD119" s="12" t="s">
        <v>90</v>
      </c>
      <c r="AE119" s="10">
        <v>3.1</v>
      </c>
      <c r="AF119" s="12" t="str">
        <f t="shared" si="6"/>
        <v>Dara|37|Vit. A</v>
      </c>
      <c r="AG119" s="12">
        <f>$AG$117+(((S119-$S$117)/($S$122-$S$117)*($AG$122-$AG$117)))</f>
        <v>3.9</v>
      </c>
      <c r="AH119" s="12" t="str">
        <f t="shared" si="7"/>
        <v>Dara|37|Vit. D</v>
      </c>
      <c r="AI119" s="12">
        <f>$AI$117+(((S119-$S$117)/($S$122-$S$117)*($AI$122-$AI$117)))</f>
        <v>216.4</v>
      </c>
    </row>
    <row r="120" spans="18:35" x14ac:dyDescent="0.2">
      <c r="R120" s="13" t="s">
        <v>45</v>
      </c>
      <c r="S120" s="12">
        <v>38</v>
      </c>
      <c r="T120" s="12" t="str">
        <f t="shared" si="1"/>
        <v>Dara|38|BK</v>
      </c>
      <c r="U120" s="14">
        <v>1056</v>
      </c>
      <c r="V120" s="12" t="str">
        <f t="shared" si="2"/>
        <v>Dara|38|PK</v>
      </c>
      <c r="W120" s="10">
        <v>100</v>
      </c>
      <c r="X120" s="12" t="str">
        <f t="shared" si="4"/>
        <v>Dara|38|ME</v>
      </c>
      <c r="Y120" s="12">
        <f>$Y$117+(((S120-$S$117)/($S$122-$S$117)*($Y$122-$Y$117)))</f>
        <v>2.08</v>
      </c>
      <c r="Z120" s="12" t="str">
        <f t="shared" si="5"/>
        <v>Dara|38|TDN</v>
      </c>
      <c r="AA120" s="12">
        <f>$AA$117+(((S120-$S$117)/($S$122-$S$117)*($AA$122-$AA$117)))</f>
        <v>576</v>
      </c>
      <c r="AB120" s="12" t="str">
        <f t="shared" si="3"/>
        <v>Dara|38|Ca</v>
      </c>
      <c r="AC120" s="10">
        <v>5.7</v>
      </c>
      <c r="AD120" s="12" t="s">
        <v>91</v>
      </c>
      <c r="AE120" s="10">
        <v>3.1</v>
      </c>
      <c r="AF120" s="12" t="str">
        <f t="shared" si="6"/>
        <v>Dara|38|Vit. A</v>
      </c>
      <c r="AG120" s="12">
        <f>$AG$117+(((S120-$S$117)/($S$122-$S$117)*($AG$122-$AG$117)))</f>
        <v>3.9</v>
      </c>
      <c r="AH120" s="12" t="str">
        <f t="shared" si="7"/>
        <v>Dara|38|Vit. D</v>
      </c>
      <c r="AI120" s="12">
        <f>$AI$117+(((S120-$S$117)/($S$122-$S$117)*($AI$122-$AI$117)))</f>
        <v>218.6</v>
      </c>
    </row>
    <row r="121" spans="18:35" x14ac:dyDescent="0.2">
      <c r="R121" s="13" t="s">
        <v>45</v>
      </c>
      <c r="S121" s="12">
        <v>39</v>
      </c>
      <c r="T121" s="12" t="str">
        <f t="shared" si="1"/>
        <v>Dara|39|BK</v>
      </c>
      <c r="U121" s="14">
        <v>1078</v>
      </c>
      <c r="V121" s="12" t="str">
        <f t="shared" si="2"/>
        <v>Dara|39|PK</v>
      </c>
      <c r="W121" s="10">
        <v>100</v>
      </c>
      <c r="X121" s="12" t="str">
        <f t="shared" si="4"/>
        <v>Dara|39|ME</v>
      </c>
      <c r="Y121" s="12">
        <f>$Y$117+(((S121-$S$117)/($S$122-$S$117)*($Y$122-$Y$117)))</f>
        <v>2.12</v>
      </c>
      <c r="Z121" s="12" t="str">
        <f t="shared" si="5"/>
        <v>Dara|39|TDN</v>
      </c>
      <c r="AA121" s="12">
        <f>$AA$117+(((S121-$S$117)/($S$122-$S$117)*($AA$122-$AA$117)))</f>
        <v>588</v>
      </c>
      <c r="AB121" s="12" t="str">
        <f t="shared" si="3"/>
        <v>Dara|39|Ca</v>
      </c>
      <c r="AC121" s="10">
        <v>5.7</v>
      </c>
      <c r="AD121" s="12" t="s">
        <v>92</v>
      </c>
      <c r="AE121" s="10">
        <v>3.1</v>
      </c>
      <c r="AF121" s="12" t="str">
        <f t="shared" si="6"/>
        <v>Dara|39|Vit. A</v>
      </c>
      <c r="AG121" s="12">
        <f>$AG$117+(((S121-$S$117)/($S$122-$S$117)*($AG$122-$AG$117)))</f>
        <v>3.9</v>
      </c>
      <c r="AH121" s="12" t="str">
        <f t="shared" si="7"/>
        <v>Dara|39|Vit. D</v>
      </c>
      <c r="AI121" s="12">
        <f>$AI$117+(((S121-$S$117)/($S$122-$S$117)*($AI$122-$AI$117)))</f>
        <v>220.8</v>
      </c>
    </row>
    <row r="122" spans="18:35" x14ac:dyDescent="0.2">
      <c r="R122" s="13" t="s">
        <v>45</v>
      </c>
      <c r="S122" s="12">
        <v>40</v>
      </c>
      <c r="T122" s="12" t="str">
        <f t="shared" si="1"/>
        <v>Dara|40|BK</v>
      </c>
      <c r="U122" s="12">
        <v>1100</v>
      </c>
      <c r="V122" s="12" t="str">
        <f t="shared" si="2"/>
        <v>Dara|40|PK</v>
      </c>
      <c r="W122" s="10">
        <v>100</v>
      </c>
      <c r="X122" s="12" t="str">
        <f t="shared" si="4"/>
        <v>Dara|40|ME</v>
      </c>
      <c r="Y122" s="12">
        <v>2.16</v>
      </c>
      <c r="Z122" s="12" t="str">
        <f t="shared" si="5"/>
        <v>Dara|40|TDN</v>
      </c>
      <c r="AA122" s="12">
        <v>600</v>
      </c>
      <c r="AB122" s="12" t="str">
        <f t="shared" si="3"/>
        <v>Dara|40|Ca</v>
      </c>
      <c r="AC122" s="10">
        <v>5.7</v>
      </c>
      <c r="AD122" s="12" t="s">
        <v>93</v>
      </c>
      <c r="AE122" s="10">
        <v>3.1</v>
      </c>
      <c r="AF122" s="12" t="str">
        <f t="shared" si="6"/>
        <v>Dara|40|Vit. A</v>
      </c>
      <c r="AG122" s="12">
        <v>3.9</v>
      </c>
      <c r="AH122" s="12" t="str">
        <f t="shared" si="7"/>
        <v>Dara|40|Vit. D</v>
      </c>
      <c r="AI122" s="12">
        <v>223</v>
      </c>
    </row>
    <row r="123" spans="18:35" x14ac:dyDescent="0.2">
      <c r="R123" s="13" t="s">
        <v>45</v>
      </c>
      <c r="S123" s="12">
        <v>41</v>
      </c>
      <c r="T123" s="12" t="str">
        <f t="shared" si="1"/>
        <v>Dara|41|BK</v>
      </c>
      <c r="U123" s="14">
        <v>1120</v>
      </c>
      <c r="V123" s="12" t="str">
        <f t="shared" si="2"/>
        <v>Dara|41|PK</v>
      </c>
      <c r="W123" s="10">
        <v>101.8</v>
      </c>
      <c r="X123" s="12" t="str">
        <f t="shared" si="4"/>
        <v>Dara|41|ME</v>
      </c>
      <c r="Y123" s="12">
        <f t="shared" ref="Y123:Y131" si="8">$Y$122+(((S123-$S$122)/($S$132-$S$122)*($Y$132-$Y$122)))</f>
        <v>2.2000000000000002</v>
      </c>
      <c r="Z123" s="12" t="str">
        <f t="shared" si="5"/>
        <v>Dara|41|TDN</v>
      </c>
      <c r="AA123" s="12">
        <f t="shared" ref="AA123:AA131" si="9">$AA$122+(((S123-$S$122)/($S$132-$S$122)*($AA$132-$AA$122)))</f>
        <v>611</v>
      </c>
      <c r="AB123" s="12" t="str">
        <f t="shared" si="3"/>
        <v>Dara|41|Ca</v>
      </c>
      <c r="AC123" s="10">
        <v>5.73</v>
      </c>
      <c r="AD123" s="12" t="s">
        <v>94</v>
      </c>
      <c r="AE123" s="10">
        <v>3.12</v>
      </c>
      <c r="AF123" s="12" t="str">
        <f t="shared" si="6"/>
        <v>Dara|41|Vit. A</v>
      </c>
      <c r="AG123" s="12">
        <f t="shared" ref="AG123:AG131" si="10">$AG$122+(((S123-$S$122)/($S$132-$S$122)*($AG$132-$AG$122)))</f>
        <v>3.9899999999999998</v>
      </c>
      <c r="AH123" s="12" t="str">
        <f t="shared" si="7"/>
        <v>Dara|41|Vit. D</v>
      </c>
      <c r="AI123" s="12">
        <f t="shared" ref="AI123:AI131" si="11">$AI$122+(((S123-$S$122)/($S$132-$S$122)*($AI$132-$AI$122)))</f>
        <v>228</v>
      </c>
    </row>
    <row r="124" spans="18:35" x14ac:dyDescent="0.2">
      <c r="R124" s="13" t="s">
        <v>45</v>
      </c>
      <c r="S124" s="12">
        <v>42</v>
      </c>
      <c r="T124" s="12" t="str">
        <f t="shared" si="1"/>
        <v>Dara|42|BK</v>
      </c>
      <c r="U124" s="14">
        <v>1140</v>
      </c>
      <c r="V124" s="12" t="str">
        <f t="shared" si="2"/>
        <v>Dara|42|PK</v>
      </c>
      <c r="W124" s="10">
        <v>103.6</v>
      </c>
      <c r="X124" s="12" t="str">
        <f t="shared" si="4"/>
        <v>Dara|42|ME</v>
      </c>
      <c r="Y124" s="12">
        <f t="shared" si="8"/>
        <v>2.2400000000000002</v>
      </c>
      <c r="Z124" s="12" t="str">
        <f t="shared" si="5"/>
        <v>Dara|42|TDN</v>
      </c>
      <c r="AA124" s="12">
        <f t="shared" si="9"/>
        <v>622</v>
      </c>
      <c r="AB124" s="12" t="str">
        <f t="shared" si="3"/>
        <v>Dara|42|Ca</v>
      </c>
      <c r="AC124" s="10">
        <v>5.76</v>
      </c>
      <c r="AD124" s="12" t="s">
        <v>95</v>
      </c>
      <c r="AE124" s="10">
        <v>3.14</v>
      </c>
      <c r="AF124" s="12" t="str">
        <f t="shared" si="6"/>
        <v>Dara|42|Vit. A</v>
      </c>
      <c r="AG124" s="12">
        <f t="shared" si="10"/>
        <v>4.08</v>
      </c>
      <c r="AH124" s="12" t="str">
        <f t="shared" si="7"/>
        <v>Dara|42|Vit. D</v>
      </c>
      <c r="AI124" s="12">
        <f t="shared" si="11"/>
        <v>233</v>
      </c>
    </row>
    <row r="125" spans="18:35" x14ac:dyDescent="0.2">
      <c r="R125" s="13" t="s">
        <v>45</v>
      </c>
      <c r="S125" s="12">
        <v>43</v>
      </c>
      <c r="T125" s="12" t="str">
        <f t="shared" si="1"/>
        <v>Dara|43|BK</v>
      </c>
      <c r="U125" s="14">
        <v>1160</v>
      </c>
      <c r="V125" s="12" t="str">
        <f t="shared" si="2"/>
        <v>Dara|43|PK</v>
      </c>
      <c r="W125" s="10">
        <v>105.4</v>
      </c>
      <c r="X125" s="12" t="str">
        <f t="shared" si="4"/>
        <v>Dara|43|ME</v>
      </c>
      <c r="Y125" s="12">
        <f t="shared" si="8"/>
        <v>2.2800000000000002</v>
      </c>
      <c r="Z125" s="12" t="str">
        <f t="shared" si="5"/>
        <v>Dara|43|TDN</v>
      </c>
      <c r="AA125" s="12">
        <f t="shared" si="9"/>
        <v>633</v>
      </c>
      <c r="AB125" s="12" t="str">
        <f t="shared" si="3"/>
        <v>Dara|43|Ca</v>
      </c>
      <c r="AC125" s="10">
        <v>5.79</v>
      </c>
      <c r="AD125" s="12" t="s">
        <v>96</v>
      </c>
      <c r="AE125" s="10">
        <v>3.16</v>
      </c>
      <c r="AF125" s="12" t="str">
        <f t="shared" si="6"/>
        <v>Dara|43|Vit. A</v>
      </c>
      <c r="AG125" s="12">
        <f t="shared" si="10"/>
        <v>4.17</v>
      </c>
      <c r="AH125" s="12" t="str">
        <f t="shared" si="7"/>
        <v>Dara|43|Vit. D</v>
      </c>
      <c r="AI125" s="12">
        <f t="shared" si="11"/>
        <v>238</v>
      </c>
    </row>
    <row r="126" spans="18:35" x14ac:dyDescent="0.2">
      <c r="R126" s="13" t="s">
        <v>45</v>
      </c>
      <c r="S126" s="12">
        <v>44</v>
      </c>
      <c r="T126" s="12" t="str">
        <f t="shared" si="1"/>
        <v>Dara|44|BK</v>
      </c>
      <c r="U126" s="14">
        <v>1180</v>
      </c>
      <c r="V126" s="12" t="str">
        <f t="shared" si="2"/>
        <v>Dara|44|PK</v>
      </c>
      <c r="W126" s="10">
        <v>107.2</v>
      </c>
      <c r="X126" s="12" t="str">
        <f t="shared" si="4"/>
        <v>Dara|44|ME</v>
      </c>
      <c r="Y126" s="12">
        <f t="shared" si="8"/>
        <v>2.3200000000000003</v>
      </c>
      <c r="Z126" s="12" t="str">
        <f t="shared" si="5"/>
        <v>Dara|44|TDN</v>
      </c>
      <c r="AA126" s="12">
        <f t="shared" si="9"/>
        <v>644</v>
      </c>
      <c r="AB126" s="12" t="str">
        <f t="shared" si="3"/>
        <v>Dara|44|Ca</v>
      </c>
      <c r="AC126" s="10">
        <v>5.82</v>
      </c>
      <c r="AD126" s="12" t="s">
        <v>97</v>
      </c>
      <c r="AE126" s="10">
        <v>3.18</v>
      </c>
      <c r="AF126" s="12" t="str">
        <f t="shared" si="6"/>
        <v>Dara|44|Vit. A</v>
      </c>
      <c r="AG126" s="12">
        <f t="shared" si="10"/>
        <v>4.26</v>
      </c>
      <c r="AH126" s="12" t="str">
        <f t="shared" si="7"/>
        <v>Dara|44|Vit. D</v>
      </c>
      <c r="AI126" s="12">
        <f t="shared" si="11"/>
        <v>243</v>
      </c>
    </row>
    <row r="127" spans="18:35" x14ac:dyDescent="0.2">
      <c r="R127" s="13" t="s">
        <v>45</v>
      </c>
      <c r="S127" s="12">
        <v>45</v>
      </c>
      <c r="T127" s="12" t="str">
        <f t="shared" si="1"/>
        <v>Dara|45|BK</v>
      </c>
      <c r="U127" s="14">
        <v>1200</v>
      </c>
      <c r="V127" s="12" t="str">
        <f t="shared" si="2"/>
        <v>Dara|45|PK</v>
      </c>
      <c r="W127" s="10">
        <v>109</v>
      </c>
      <c r="X127" s="12" t="str">
        <f t="shared" si="4"/>
        <v>Dara|45|ME</v>
      </c>
      <c r="Y127" s="12">
        <f t="shared" si="8"/>
        <v>2.3600000000000003</v>
      </c>
      <c r="Z127" s="12" t="str">
        <f t="shared" si="5"/>
        <v>Dara|45|TDN</v>
      </c>
      <c r="AA127" s="12">
        <f t="shared" si="9"/>
        <v>655</v>
      </c>
      <c r="AB127" s="12" t="str">
        <f t="shared" si="3"/>
        <v>Dara|45|Ca</v>
      </c>
      <c r="AC127" s="10">
        <v>5.85</v>
      </c>
      <c r="AD127" s="12" t="s">
        <v>98</v>
      </c>
      <c r="AE127" s="10">
        <v>3.2</v>
      </c>
      <c r="AF127" s="12" t="str">
        <f t="shared" si="6"/>
        <v>Dara|45|Vit. A</v>
      </c>
      <c r="AG127" s="12">
        <f t="shared" si="10"/>
        <v>4.3499999999999996</v>
      </c>
      <c r="AH127" s="12" t="str">
        <f t="shared" si="7"/>
        <v>Dara|45|Vit. D</v>
      </c>
      <c r="AI127" s="12">
        <f t="shared" si="11"/>
        <v>248</v>
      </c>
    </row>
    <row r="128" spans="18:35" x14ac:dyDescent="0.2">
      <c r="R128" s="13" t="s">
        <v>45</v>
      </c>
      <c r="S128" s="12">
        <v>46</v>
      </c>
      <c r="T128" s="12" t="str">
        <f t="shared" si="1"/>
        <v>Dara|46|BK</v>
      </c>
      <c r="U128" s="14">
        <v>1220</v>
      </c>
      <c r="V128" s="12" t="str">
        <f t="shared" si="2"/>
        <v>Dara|46|PK</v>
      </c>
      <c r="W128" s="10">
        <v>110.8</v>
      </c>
      <c r="X128" s="12" t="str">
        <f t="shared" si="4"/>
        <v>Dara|46|ME</v>
      </c>
      <c r="Y128" s="12">
        <f t="shared" si="8"/>
        <v>2.4</v>
      </c>
      <c r="Z128" s="12" t="str">
        <f t="shared" si="5"/>
        <v>Dara|46|TDN</v>
      </c>
      <c r="AA128" s="12">
        <f t="shared" si="9"/>
        <v>666</v>
      </c>
      <c r="AB128" s="12" t="str">
        <f t="shared" si="3"/>
        <v>Dara|46|Ca</v>
      </c>
      <c r="AC128" s="10">
        <v>5.88</v>
      </c>
      <c r="AD128" s="12" t="s">
        <v>99</v>
      </c>
      <c r="AE128" s="10">
        <v>3.2199999999999998</v>
      </c>
      <c r="AF128" s="12" t="str">
        <f t="shared" si="6"/>
        <v>Dara|46|Vit. A</v>
      </c>
      <c r="AG128" s="12">
        <f t="shared" si="10"/>
        <v>4.4399999999999995</v>
      </c>
      <c r="AH128" s="12" t="str">
        <f t="shared" si="7"/>
        <v>Dara|46|Vit. D</v>
      </c>
      <c r="AI128" s="12">
        <f t="shared" si="11"/>
        <v>253</v>
      </c>
    </row>
    <row r="129" spans="18:35" x14ac:dyDescent="0.2">
      <c r="R129" s="13" t="s">
        <v>45</v>
      </c>
      <c r="S129" s="12">
        <v>47</v>
      </c>
      <c r="T129" s="12" t="str">
        <f t="shared" si="1"/>
        <v>Dara|47|BK</v>
      </c>
      <c r="U129" s="14">
        <v>1240</v>
      </c>
      <c r="V129" s="12" t="str">
        <f t="shared" si="2"/>
        <v>Dara|47|PK</v>
      </c>
      <c r="W129" s="10">
        <v>112.6</v>
      </c>
      <c r="X129" s="12" t="str">
        <f t="shared" si="4"/>
        <v>Dara|47|ME</v>
      </c>
      <c r="Y129" s="12">
        <f t="shared" si="8"/>
        <v>2.44</v>
      </c>
      <c r="Z129" s="12" t="str">
        <f t="shared" si="5"/>
        <v>Dara|47|TDN</v>
      </c>
      <c r="AA129" s="12">
        <f t="shared" si="9"/>
        <v>677</v>
      </c>
      <c r="AB129" s="12" t="str">
        <f t="shared" si="3"/>
        <v>Dara|47|Ca</v>
      </c>
      <c r="AC129" s="10">
        <v>5.91</v>
      </c>
      <c r="AD129" s="12" t="s">
        <v>100</v>
      </c>
      <c r="AE129" s="10">
        <v>3.2399999999999998</v>
      </c>
      <c r="AF129" s="12" t="str">
        <f t="shared" si="6"/>
        <v>Dara|47|Vit. A</v>
      </c>
      <c r="AG129" s="12">
        <f t="shared" si="10"/>
        <v>4.5299999999999994</v>
      </c>
      <c r="AH129" s="12" t="str">
        <f t="shared" si="7"/>
        <v>Dara|47|Vit. D</v>
      </c>
      <c r="AI129" s="12">
        <f t="shared" si="11"/>
        <v>258</v>
      </c>
    </row>
    <row r="130" spans="18:35" x14ac:dyDescent="0.2">
      <c r="R130" s="13" t="s">
        <v>45</v>
      </c>
      <c r="S130" s="12">
        <v>48</v>
      </c>
      <c r="T130" s="12" t="str">
        <f t="shared" si="1"/>
        <v>Dara|48|BK</v>
      </c>
      <c r="U130" s="14">
        <v>1260</v>
      </c>
      <c r="V130" s="12" t="str">
        <f t="shared" si="2"/>
        <v>Dara|48|PK</v>
      </c>
      <c r="W130" s="10">
        <v>114.4</v>
      </c>
      <c r="X130" s="12" t="str">
        <f t="shared" si="4"/>
        <v>Dara|48|ME</v>
      </c>
      <c r="Y130" s="12">
        <f t="shared" si="8"/>
        <v>2.48</v>
      </c>
      <c r="Z130" s="12" t="str">
        <f t="shared" si="5"/>
        <v>Dara|48|TDN</v>
      </c>
      <c r="AA130" s="12">
        <f t="shared" si="9"/>
        <v>688</v>
      </c>
      <c r="AB130" s="12" t="str">
        <f t="shared" si="3"/>
        <v>Dara|48|Ca</v>
      </c>
      <c r="AC130" s="10">
        <v>5.94</v>
      </c>
      <c r="AD130" s="12" t="s">
        <v>101</v>
      </c>
      <c r="AE130" s="10">
        <v>3.26</v>
      </c>
      <c r="AF130" s="12" t="str">
        <f t="shared" si="6"/>
        <v>Dara|48|Vit. A</v>
      </c>
      <c r="AG130" s="12">
        <f t="shared" si="10"/>
        <v>4.62</v>
      </c>
      <c r="AH130" s="12" t="str">
        <f t="shared" si="7"/>
        <v>Dara|48|Vit. D</v>
      </c>
      <c r="AI130" s="12">
        <f t="shared" si="11"/>
        <v>263</v>
      </c>
    </row>
    <row r="131" spans="18:35" x14ac:dyDescent="0.2">
      <c r="R131" s="13" t="s">
        <v>45</v>
      </c>
      <c r="S131" s="12">
        <v>49</v>
      </c>
      <c r="T131" s="12" t="str">
        <f t="shared" si="1"/>
        <v>Dara|49|BK</v>
      </c>
      <c r="U131" s="14">
        <v>1280</v>
      </c>
      <c r="V131" s="12" t="str">
        <f t="shared" si="2"/>
        <v>Dara|49|PK</v>
      </c>
      <c r="W131" s="10">
        <v>116.2</v>
      </c>
      <c r="X131" s="12" t="str">
        <f t="shared" si="4"/>
        <v>Dara|49|ME</v>
      </c>
      <c r="Y131" s="12">
        <f t="shared" si="8"/>
        <v>2.52</v>
      </c>
      <c r="Z131" s="12" t="str">
        <f t="shared" si="5"/>
        <v>Dara|49|TDN</v>
      </c>
      <c r="AA131" s="12">
        <f t="shared" si="9"/>
        <v>699</v>
      </c>
      <c r="AB131" s="12" t="str">
        <f t="shared" si="3"/>
        <v>Dara|49|Ca</v>
      </c>
      <c r="AC131" s="10">
        <v>5.97</v>
      </c>
      <c r="AD131" s="12" t="s">
        <v>102</v>
      </c>
      <c r="AE131" s="10">
        <v>3.28</v>
      </c>
      <c r="AF131" s="12" t="str">
        <f t="shared" si="6"/>
        <v>Dara|49|Vit. A</v>
      </c>
      <c r="AG131" s="12">
        <f t="shared" si="10"/>
        <v>4.71</v>
      </c>
      <c r="AH131" s="12" t="str">
        <f t="shared" si="7"/>
        <v>Dara|49|Vit. D</v>
      </c>
      <c r="AI131" s="12">
        <f t="shared" si="11"/>
        <v>268</v>
      </c>
    </row>
    <row r="132" spans="18:35" x14ac:dyDescent="0.2">
      <c r="R132" s="13" t="s">
        <v>45</v>
      </c>
      <c r="S132" s="12">
        <v>50</v>
      </c>
      <c r="T132" s="12" t="str">
        <f t="shared" si="1"/>
        <v>Dara|50|BK</v>
      </c>
      <c r="U132" s="12">
        <v>1300</v>
      </c>
      <c r="V132" s="12" t="str">
        <f t="shared" si="2"/>
        <v>Dara|50|PK</v>
      </c>
      <c r="W132" s="10">
        <v>118</v>
      </c>
      <c r="X132" s="12" t="str">
        <f t="shared" si="4"/>
        <v>Dara|50|ME</v>
      </c>
      <c r="Y132" s="12">
        <v>2.56</v>
      </c>
      <c r="Z132" s="12" t="str">
        <f t="shared" si="5"/>
        <v>Dara|50|TDN</v>
      </c>
      <c r="AA132" s="12">
        <v>710</v>
      </c>
      <c r="AB132" s="12" t="str">
        <f t="shared" si="3"/>
        <v>Dara|50|Ca</v>
      </c>
      <c r="AC132" s="10">
        <v>6</v>
      </c>
      <c r="AD132" s="12" t="s">
        <v>103</v>
      </c>
      <c r="AE132" s="10">
        <v>3.3</v>
      </c>
      <c r="AF132" s="12" t="str">
        <f t="shared" si="6"/>
        <v>Dara|50|Vit. A</v>
      </c>
      <c r="AG132" s="12">
        <v>4.8</v>
      </c>
      <c r="AH132" s="12" t="str">
        <f t="shared" si="7"/>
        <v>Dara|50|Vit. D</v>
      </c>
      <c r="AI132" s="12">
        <v>273</v>
      </c>
    </row>
    <row r="133" spans="18:35" x14ac:dyDescent="0.2">
      <c r="R133" s="13" t="s">
        <v>46</v>
      </c>
      <c r="S133" s="12">
        <v>10</v>
      </c>
      <c r="T133" s="12" t="s">
        <v>104</v>
      </c>
      <c r="U133" s="14">
        <v>210</v>
      </c>
      <c r="V133" s="12" t="s">
        <v>105</v>
      </c>
      <c r="W133" s="10">
        <v>70</v>
      </c>
      <c r="X133" s="12" t="str">
        <f t="shared" si="4"/>
        <v>Lepas_Sapih|10|ME</v>
      </c>
      <c r="Y133" s="12">
        <v>0.84</v>
      </c>
      <c r="Z133" s="12" t="str">
        <f t="shared" si="5"/>
        <v>Lepas_Sapih|10|TDN</v>
      </c>
      <c r="AA133" s="12">
        <v>230</v>
      </c>
      <c r="AB133" s="12" t="s">
        <v>106</v>
      </c>
      <c r="AC133" s="10">
        <v>2.1</v>
      </c>
      <c r="AD133" s="12" t="s">
        <v>107</v>
      </c>
      <c r="AE133" s="10">
        <v>1.5</v>
      </c>
      <c r="AF133" s="12" t="str">
        <f t="shared" si="6"/>
        <v>Lepas_Sapih|10|Vit. A</v>
      </c>
      <c r="AG133" s="12">
        <v>0.85</v>
      </c>
      <c r="AH133" s="12" t="str">
        <f t="shared" si="7"/>
        <v>Lepas_Sapih|10|Vit. D</v>
      </c>
      <c r="AI133" s="12">
        <v>67</v>
      </c>
    </row>
    <row r="134" spans="18:35" x14ac:dyDescent="0.2">
      <c r="R134" s="13" t="s">
        <v>46</v>
      </c>
      <c r="S134" s="12">
        <v>11</v>
      </c>
      <c r="T134" s="12" t="s">
        <v>108</v>
      </c>
      <c r="U134" s="14">
        <v>228</v>
      </c>
      <c r="V134" s="12" t="s">
        <v>109</v>
      </c>
      <c r="W134" s="10">
        <v>75</v>
      </c>
      <c r="X134" s="12" t="str">
        <f t="shared" si="4"/>
        <v>Lepas_Sapih|11|ME</v>
      </c>
      <c r="Y134" s="12">
        <f>$Y$133+(((S134-$S$133)/($S$138-$S$133)*($Y$138-$Y$133)))</f>
        <v>0.89999999999999991</v>
      </c>
      <c r="Z134" s="12" t="str">
        <f t="shared" si="5"/>
        <v>Lepas_Sapih|11|TDN</v>
      </c>
      <c r="AA134" s="12">
        <f>$AA$133+(((S134-$S$133)/($S$138-$S$133)*($AA$138-$AA$133)))</f>
        <v>246</v>
      </c>
      <c r="AB134" s="12" t="s">
        <v>110</v>
      </c>
      <c r="AC134" s="10">
        <v>2.2200000000000002</v>
      </c>
      <c r="AD134" s="12" t="s">
        <v>111</v>
      </c>
      <c r="AE134" s="10">
        <v>1.56</v>
      </c>
      <c r="AF134" s="12" t="str">
        <f t="shared" si="6"/>
        <v>Lepas_Sapih|11|Vit. A</v>
      </c>
      <c r="AG134" s="12">
        <f>$AG$133+(((S134-$S$133)/($S$138-$S$133)*($AG$138-$AG$133)))</f>
        <v>0.93599999999999994</v>
      </c>
      <c r="AH134" s="12" t="str">
        <f t="shared" si="7"/>
        <v>Lepas_Sapih|11|Vit. D</v>
      </c>
      <c r="AI134" s="12">
        <f>$AI$133+(((S134-$S$133)/($S$138-$S$133)*($AI$138-$AI$133)))</f>
        <v>73.2</v>
      </c>
    </row>
    <row r="135" spans="18:35" x14ac:dyDescent="0.2">
      <c r="R135" s="13" t="s">
        <v>46</v>
      </c>
      <c r="S135" s="12">
        <v>12</v>
      </c>
      <c r="T135" s="12" t="s">
        <v>112</v>
      </c>
      <c r="U135" s="14">
        <v>246</v>
      </c>
      <c r="V135" s="12" t="s">
        <v>113</v>
      </c>
      <c r="W135" s="10">
        <v>80</v>
      </c>
      <c r="X135" s="12" t="str">
        <f t="shared" si="4"/>
        <v>Lepas_Sapih|12|ME</v>
      </c>
      <c r="Y135" s="12">
        <f>$Y$133+(((S135-$S$133)/($S$138-$S$133)*($Y$138-$Y$133)))</f>
        <v>0.96</v>
      </c>
      <c r="Z135" s="12" t="str">
        <f t="shared" si="5"/>
        <v>Lepas_Sapih|12|TDN</v>
      </c>
      <c r="AA135" s="12">
        <f>$AA$133+(((S135-$S$133)/($S$138-$S$133)*($AA$138-$AA$133)))</f>
        <v>262</v>
      </c>
      <c r="AB135" s="12" t="s">
        <v>114</v>
      </c>
      <c r="AC135" s="10">
        <v>2.3400000000000003</v>
      </c>
      <c r="AD135" s="12" t="s">
        <v>115</v>
      </c>
      <c r="AE135" s="10">
        <v>1.62</v>
      </c>
      <c r="AF135" s="12" t="str">
        <f t="shared" si="6"/>
        <v>Lepas_Sapih|12|Vit. A</v>
      </c>
      <c r="AG135" s="12">
        <f>$AG$133+(((S135-$S$133)/($S$138-$S$133)*($AG$138-$AG$133)))</f>
        <v>1.022</v>
      </c>
      <c r="AH135" s="12" t="str">
        <f t="shared" si="7"/>
        <v>Lepas_Sapih|12|Vit. D</v>
      </c>
      <c r="AI135" s="12">
        <f>$AI$133+(((S135-$S$133)/($S$138-$S$133)*($AI$138-$AI$133)))</f>
        <v>79.400000000000006</v>
      </c>
    </row>
    <row r="136" spans="18:35" x14ac:dyDescent="0.2">
      <c r="R136" s="13" t="s">
        <v>46</v>
      </c>
      <c r="S136" s="12">
        <v>13</v>
      </c>
      <c r="T136" s="12" t="s">
        <v>116</v>
      </c>
      <c r="U136" s="14">
        <v>264</v>
      </c>
      <c r="V136" s="12" t="s">
        <v>117</v>
      </c>
      <c r="W136" s="10">
        <v>85</v>
      </c>
      <c r="X136" s="12" t="str">
        <f t="shared" si="4"/>
        <v>Lepas_Sapih|13|ME</v>
      </c>
      <c r="Y136" s="12">
        <f>$Y$133+(((S136-$S$133)/($S$138-$S$133)*($Y$138-$Y$133)))</f>
        <v>1.02</v>
      </c>
      <c r="Z136" s="12" t="str">
        <f t="shared" si="5"/>
        <v>Lepas_Sapih|13|TDN</v>
      </c>
      <c r="AA136" s="12">
        <f>$AA$133+(((S136-$S$133)/($S$138-$S$133)*($AA$138-$AA$133)))</f>
        <v>278</v>
      </c>
      <c r="AB136" s="12" t="s">
        <v>118</v>
      </c>
      <c r="AC136" s="10">
        <v>2.46</v>
      </c>
      <c r="AD136" s="12" t="s">
        <v>119</v>
      </c>
      <c r="AE136" s="10">
        <v>1.68</v>
      </c>
      <c r="AF136" s="12" t="str">
        <f t="shared" si="6"/>
        <v>Lepas_Sapih|13|Vit. A</v>
      </c>
      <c r="AG136" s="12">
        <f>$AG$133+(((S136-$S$133)/($S$138-$S$133)*($AG$138-$AG$133)))</f>
        <v>1.1080000000000001</v>
      </c>
      <c r="AH136" s="12" t="str">
        <f t="shared" si="7"/>
        <v>Lepas_Sapih|13|Vit. D</v>
      </c>
      <c r="AI136" s="12">
        <f>$AI$133+(((S136-$S$133)/($S$138-$S$133)*($AI$138-$AI$133)))</f>
        <v>85.6</v>
      </c>
    </row>
    <row r="137" spans="18:35" x14ac:dyDescent="0.2">
      <c r="R137" s="13" t="s">
        <v>46</v>
      </c>
      <c r="S137" s="12">
        <v>14</v>
      </c>
      <c r="T137" s="12" t="s">
        <v>120</v>
      </c>
      <c r="U137" s="14">
        <v>282</v>
      </c>
      <c r="V137" s="12" t="s">
        <v>121</v>
      </c>
      <c r="W137" s="10">
        <v>90</v>
      </c>
      <c r="X137" s="12" t="str">
        <f t="shared" si="4"/>
        <v>Lepas_Sapih|14|ME</v>
      </c>
      <c r="Y137" s="12">
        <f>$Y$133+(((S137-$S$133)/($S$138-$S$133)*($Y$138-$Y$133)))</f>
        <v>1.0799999999999998</v>
      </c>
      <c r="Z137" s="12" t="str">
        <f t="shared" si="5"/>
        <v>Lepas_Sapih|14|TDN</v>
      </c>
      <c r="AA137" s="12">
        <f>$AA$133+(((S137-$S$133)/($S$138-$S$133)*($AA$138-$AA$133)))</f>
        <v>294</v>
      </c>
      <c r="AB137" s="12" t="s">
        <v>122</v>
      </c>
      <c r="AC137" s="10">
        <v>2.58</v>
      </c>
      <c r="AD137" s="12" t="s">
        <v>123</v>
      </c>
      <c r="AE137" s="10">
        <v>1.74</v>
      </c>
      <c r="AF137" s="12" t="str">
        <f t="shared" si="6"/>
        <v>Lepas_Sapih|14|Vit. A</v>
      </c>
      <c r="AG137" s="12">
        <f>$AG$133+(((S137-$S$133)/($S$138-$S$133)*($AG$138-$AG$133)))</f>
        <v>1.194</v>
      </c>
      <c r="AH137" s="12" t="str">
        <f t="shared" si="7"/>
        <v>Lepas_Sapih|14|Vit. D</v>
      </c>
      <c r="AI137" s="12">
        <f>$AI$133+(((S137-$S$133)/($S$138-$S$133)*($AI$138-$AI$133)))</f>
        <v>91.8</v>
      </c>
    </row>
    <row r="138" spans="18:35" x14ac:dyDescent="0.2">
      <c r="R138" s="13" t="s">
        <v>46</v>
      </c>
      <c r="S138" s="12">
        <v>15</v>
      </c>
      <c r="T138" s="12" t="s">
        <v>124</v>
      </c>
      <c r="U138" s="14">
        <v>300</v>
      </c>
      <c r="V138" s="12" t="s">
        <v>125</v>
      </c>
      <c r="W138" s="10">
        <v>95</v>
      </c>
      <c r="X138" s="12" t="str">
        <f t="shared" si="4"/>
        <v>Lepas_Sapih|15|ME</v>
      </c>
      <c r="Y138" s="12">
        <v>1.1399999999999999</v>
      </c>
      <c r="Z138" s="12" t="str">
        <f t="shared" si="5"/>
        <v>Lepas_Sapih|15|TDN</v>
      </c>
      <c r="AA138" s="12">
        <v>310</v>
      </c>
      <c r="AB138" s="12" t="s">
        <v>126</v>
      </c>
      <c r="AC138" s="10">
        <v>2.7</v>
      </c>
      <c r="AD138" s="12" t="s">
        <v>127</v>
      </c>
      <c r="AE138" s="10">
        <v>1.8</v>
      </c>
      <c r="AF138" s="12" t="str">
        <f t="shared" si="6"/>
        <v>Lepas_Sapih|15|Vit. A</v>
      </c>
      <c r="AG138" s="12">
        <v>1.28</v>
      </c>
      <c r="AH138" s="12" t="str">
        <f t="shared" si="7"/>
        <v>Lepas_Sapih|15|Vit. D</v>
      </c>
      <c r="AI138" s="12">
        <v>98</v>
      </c>
    </row>
    <row r="139" spans="18:35" x14ac:dyDescent="0.2">
      <c r="R139" s="13" t="s">
        <v>46</v>
      </c>
      <c r="S139" s="12">
        <v>16</v>
      </c>
      <c r="T139" s="12" t="s">
        <v>128</v>
      </c>
      <c r="U139" s="14">
        <v>322</v>
      </c>
      <c r="V139" s="12" t="s">
        <v>129</v>
      </c>
      <c r="W139" s="10">
        <v>99.8</v>
      </c>
      <c r="X139" s="12" t="str">
        <f t="shared" si="4"/>
        <v>Lepas_Sapih|16|ME</v>
      </c>
      <c r="Y139" s="12">
        <f>$Y$138+(((S139-$S$138)/($S$143-$S$138)*($Y$143-$Y$138)))</f>
        <v>1.234</v>
      </c>
      <c r="Z139" s="12" t="str">
        <f t="shared" si="5"/>
        <v>Lepas_Sapih|16|TDN</v>
      </c>
      <c r="AA139" s="12">
        <f>$AA$138+(((S139-$S$138)/($S$143-$S$138)*($AA$143-$AA$138)))</f>
        <v>326</v>
      </c>
      <c r="AB139" s="12" t="s">
        <v>130</v>
      </c>
      <c r="AC139" s="10">
        <v>2.7800000000000002</v>
      </c>
      <c r="AD139" s="12" t="s">
        <v>131</v>
      </c>
      <c r="AE139" s="10">
        <v>1.8800000000000001</v>
      </c>
      <c r="AF139" s="12" t="str">
        <f t="shared" si="6"/>
        <v>Lepas_Sapih|16|Vit. A</v>
      </c>
      <c r="AG139" s="12">
        <f>$AG$138+(((S139-$S$138)/($S$143-$S$138)*($AG$143-$AG$138)))</f>
        <v>1.3640000000000001</v>
      </c>
      <c r="AH139" s="12" t="str">
        <f t="shared" si="7"/>
        <v>Lepas_Sapih|16|Vit. D</v>
      </c>
      <c r="AI139" s="12">
        <f>$AI$138+(((S139-$S$138)/($S$143-$S$138)*($AI$143-$AI$138)))</f>
        <v>105</v>
      </c>
    </row>
    <row r="140" spans="18:35" x14ac:dyDescent="0.2">
      <c r="R140" s="13" t="s">
        <v>46</v>
      </c>
      <c r="S140" s="12">
        <v>17</v>
      </c>
      <c r="T140" s="12" t="s">
        <v>132</v>
      </c>
      <c r="U140" s="14">
        <v>344</v>
      </c>
      <c r="V140" s="12" t="s">
        <v>133</v>
      </c>
      <c r="W140" s="10">
        <v>104.6</v>
      </c>
      <c r="X140" s="12" t="str">
        <f t="shared" si="4"/>
        <v>Lepas_Sapih|17|ME</v>
      </c>
      <c r="Y140" s="12">
        <f>$Y$138+(((S140-$S$138)/($S$143-$S$138)*($Y$143-$Y$138)))</f>
        <v>1.3280000000000001</v>
      </c>
      <c r="Z140" s="12" t="str">
        <f t="shared" si="5"/>
        <v>Lepas_Sapih|17|TDN</v>
      </c>
      <c r="AA140" s="12">
        <f>$AA$138+(((S140-$S$138)/($S$143-$S$138)*($AA$143-$AA$138)))</f>
        <v>342</v>
      </c>
      <c r="AB140" s="12" t="s">
        <v>134</v>
      </c>
      <c r="AC140" s="10">
        <v>2.8600000000000003</v>
      </c>
      <c r="AD140" s="12" t="s">
        <v>135</v>
      </c>
      <c r="AE140" s="10">
        <v>1.9600000000000002</v>
      </c>
      <c r="AF140" s="12" t="str">
        <f t="shared" si="6"/>
        <v>Lepas_Sapih|17|Vit. A</v>
      </c>
      <c r="AG140" s="12">
        <f>$AG$138+(((S140-$S$138)/($S$143-$S$138)*($AG$143-$AG$138)))</f>
        <v>1.448</v>
      </c>
      <c r="AH140" s="12" t="str">
        <f t="shared" si="7"/>
        <v>Lepas_Sapih|17|Vit. D</v>
      </c>
      <c r="AI140" s="12">
        <f>$AI$138+(((S140-$S$138)/($S$143-$S$138)*($AI$143-$AI$138)))</f>
        <v>112</v>
      </c>
    </row>
    <row r="141" spans="18:35" x14ac:dyDescent="0.2">
      <c r="R141" s="13" t="s">
        <v>46</v>
      </c>
      <c r="S141" s="12">
        <v>18</v>
      </c>
      <c r="T141" s="12" t="s">
        <v>136</v>
      </c>
      <c r="U141" s="14">
        <v>366</v>
      </c>
      <c r="V141" s="12" t="s">
        <v>137</v>
      </c>
      <c r="W141" s="10">
        <v>109.4</v>
      </c>
      <c r="X141" s="12" t="str">
        <f t="shared" si="4"/>
        <v>Lepas_Sapih|18|ME</v>
      </c>
      <c r="Y141" s="12">
        <f>$Y$138+(((S141-$S$138)/($S$143-$S$138)*($Y$143-$Y$138)))</f>
        <v>1.4219999999999999</v>
      </c>
      <c r="Z141" s="12" t="str">
        <f t="shared" si="5"/>
        <v>Lepas_Sapih|18|TDN</v>
      </c>
      <c r="AA141" s="12">
        <f>$AA$138+(((S141-$S$138)/($S$143-$S$138)*($AA$143-$AA$138)))</f>
        <v>358</v>
      </c>
      <c r="AB141" s="12" t="s">
        <v>138</v>
      </c>
      <c r="AC141" s="10">
        <v>2.94</v>
      </c>
      <c r="AD141" s="12" t="s">
        <v>139</v>
      </c>
      <c r="AE141" s="10">
        <v>2.04</v>
      </c>
      <c r="AF141" s="12" t="str">
        <f t="shared" si="6"/>
        <v>Lepas_Sapih|18|Vit. A</v>
      </c>
      <c r="AG141" s="12">
        <f>$AG$138+(((S141-$S$138)/($S$143-$S$138)*($AG$143-$AG$138)))</f>
        <v>1.532</v>
      </c>
      <c r="AH141" s="12" t="str">
        <f t="shared" si="7"/>
        <v>Lepas_Sapih|18|Vit. D</v>
      </c>
      <c r="AI141" s="12">
        <f>$AI$138+(((S141-$S$138)/($S$143-$S$138)*($AI$143-$AI$138)))</f>
        <v>119</v>
      </c>
    </row>
    <row r="142" spans="18:35" x14ac:dyDescent="0.2">
      <c r="R142" s="13" t="s">
        <v>46</v>
      </c>
      <c r="S142" s="12">
        <v>19</v>
      </c>
      <c r="T142" s="12" t="s">
        <v>140</v>
      </c>
      <c r="U142" s="14">
        <v>388</v>
      </c>
      <c r="V142" s="12" t="s">
        <v>141</v>
      </c>
      <c r="W142" s="10">
        <v>114.2</v>
      </c>
      <c r="X142" s="12" t="str">
        <f t="shared" si="4"/>
        <v>Lepas_Sapih|19|ME</v>
      </c>
      <c r="Y142" s="12">
        <f>$Y$138+(((S142-$S$138)/($S$143-$S$138)*($Y$143-$Y$138)))</f>
        <v>1.516</v>
      </c>
      <c r="Z142" s="12" t="str">
        <f t="shared" si="5"/>
        <v>Lepas_Sapih|19|TDN</v>
      </c>
      <c r="AA142" s="12">
        <f>$AA$138+(((S142-$S$138)/($S$143-$S$138)*($AA$143-$AA$138)))</f>
        <v>374</v>
      </c>
      <c r="AB142" s="12" t="s">
        <v>142</v>
      </c>
      <c r="AC142" s="10">
        <v>3.02</v>
      </c>
      <c r="AD142" s="12" t="s">
        <v>143</v>
      </c>
      <c r="AE142" s="10">
        <v>2.12</v>
      </c>
      <c r="AF142" s="12" t="str">
        <f t="shared" si="6"/>
        <v>Lepas_Sapih|19|Vit. A</v>
      </c>
      <c r="AG142" s="12">
        <f>$AG$138+(((S142-$S$138)/($S$143-$S$138)*($AG$143-$AG$138)))</f>
        <v>1.6160000000000001</v>
      </c>
      <c r="AH142" s="12" t="str">
        <f t="shared" si="7"/>
        <v>Lepas_Sapih|19|Vit. D</v>
      </c>
      <c r="AI142" s="12">
        <f>$AI$138+(((S142-$S$138)/($S$143-$S$138)*($AI$143-$AI$138)))</f>
        <v>126</v>
      </c>
    </row>
    <row r="143" spans="18:35" x14ac:dyDescent="0.2">
      <c r="R143" s="13" t="s">
        <v>46</v>
      </c>
      <c r="S143" s="12">
        <v>20</v>
      </c>
      <c r="T143" s="12" t="s">
        <v>144</v>
      </c>
      <c r="U143" s="14">
        <v>410</v>
      </c>
      <c r="V143" s="12" t="s">
        <v>145</v>
      </c>
      <c r="W143" s="10">
        <v>119</v>
      </c>
      <c r="X143" s="12" t="str">
        <f t="shared" si="4"/>
        <v>Lepas_Sapih|20|ME</v>
      </c>
      <c r="Y143" s="12">
        <v>1.61</v>
      </c>
      <c r="Z143" s="12" t="str">
        <f t="shared" si="5"/>
        <v>Lepas_Sapih|20|TDN</v>
      </c>
      <c r="AA143" s="12">
        <v>390</v>
      </c>
      <c r="AB143" s="12" t="s">
        <v>146</v>
      </c>
      <c r="AC143" s="10">
        <v>3.1</v>
      </c>
      <c r="AD143" s="12" t="s">
        <v>147</v>
      </c>
      <c r="AE143" s="10">
        <v>2.2000000000000002</v>
      </c>
      <c r="AF143" s="12" t="str">
        <f t="shared" si="6"/>
        <v>Lepas_Sapih|20|Vit. A</v>
      </c>
      <c r="AG143" s="12">
        <v>1.7</v>
      </c>
      <c r="AH143" s="12" t="str">
        <f t="shared" si="7"/>
        <v>Lepas_Sapih|20|Vit. D</v>
      </c>
      <c r="AI143" s="12">
        <v>133</v>
      </c>
    </row>
    <row r="144" spans="18:35" x14ac:dyDescent="0.2">
      <c r="R144" s="13" t="s">
        <v>46</v>
      </c>
      <c r="S144" s="12">
        <v>21</v>
      </c>
      <c r="T144" s="12" t="s">
        <v>148</v>
      </c>
      <c r="U144" s="14">
        <v>422</v>
      </c>
      <c r="V144" s="12" t="s">
        <v>149</v>
      </c>
      <c r="W144" s="10">
        <v>119.6</v>
      </c>
      <c r="X144" s="12" t="str">
        <f t="shared" si="4"/>
        <v>Lepas_Sapih|21|ME</v>
      </c>
      <c r="Y144" s="12">
        <f>$Y$143+(((S144-$S$143)/($S$148-$S$143)*($Y$148-$Y$143)))</f>
        <v>1.6260000000000001</v>
      </c>
      <c r="Z144" s="12" t="str">
        <f t="shared" si="5"/>
        <v>Lepas_Sapih|21|TDN</v>
      </c>
      <c r="AA144" s="12">
        <f>$AA$143+(((S144-$S$143)/($S$148-$S$143)*($AA$148-$AA$143)))</f>
        <v>394</v>
      </c>
      <c r="AB144" s="12" t="s">
        <v>150</v>
      </c>
      <c r="AC144" s="10">
        <v>3.2800000000000002</v>
      </c>
      <c r="AD144" s="12" t="s">
        <v>151</v>
      </c>
      <c r="AE144" s="10">
        <v>2.3200000000000003</v>
      </c>
      <c r="AF144" s="12" t="str">
        <f t="shared" si="6"/>
        <v>Lepas_Sapih|21|Vit. A</v>
      </c>
      <c r="AG144" s="12">
        <f>$AG$143+(((S144-$S$143)/($S$148-$S$143)*($AG$148-$AG$143)))</f>
        <v>1.784</v>
      </c>
      <c r="AH144" s="12" t="str">
        <f t="shared" si="7"/>
        <v>Lepas_Sapih|21|Vit. D</v>
      </c>
      <c r="AI144" s="12">
        <f>$AI$143+(((S144-$S$143)/($S$148-$S$143)*($AI$148-$AI$143)))</f>
        <v>140</v>
      </c>
    </row>
    <row r="145" spans="18:35" x14ac:dyDescent="0.2">
      <c r="R145" s="13" t="s">
        <v>46</v>
      </c>
      <c r="S145" s="12">
        <v>22</v>
      </c>
      <c r="T145" s="12" t="s">
        <v>152</v>
      </c>
      <c r="U145" s="14">
        <v>434</v>
      </c>
      <c r="V145" s="12" t="s">
        <v>153</v>
      </c>
      <c r="W145" s="10">
        <v>120.2</v>
      </c>
      <c r="X145" s="12" t="str">
        <f t="shared" si="4"/>
        <v>Lepas_Sapih|22|ME</v>
      </c>
      <c r="Y145" s="12">
        <f>$Y$143+(((S145-$S$143)/($S$148-$S$143)*($Y$148-$Y$143)))</f>
        <v>1.6420000000000001</v>
      </c>
      <c r="Z145" s="12" t="str">
        <f t="shared" si="5"/>
        <v>Lepas_Sapih|22|TDN</v>
      </c>
      <c r="AA145" s="12">
        <f>$AA$143+(((S145-$S$143)/($S$148-$S$143)*($AA$148-$AA$143)))</f>
        <v>398</v>
      </c>
      <c r="AB145" s="12" t="s">
        <v>154</v>
      </c>
      <c r="AC145" s="10">
        <v>3.46</v>
      </c>
      <c r="AD145" s="12" t="s">
        <v>155</v>
      </c>
      <c r="AE145" s="10">
        <v>2.44</v>
      </c>
      <c r="AF145" s="12" t="str">
        <f t="shared" si="6"/>
        <v>Lepas_Sapih|22|Vit. A</v>
      </c>
      <c r="AG145" s="12">
        <f>$AG$143+(((S145-$S$143)/($S$148-$S$143)*($AG$148-$AG$143)))</f>
        <v>1.8680000000000001</v>
      </c>
      <c r="AH145" s="12" t="str">
        <f t="shared" si="7"/>
        <v>Lepas_Sapih|22|Vit. D</v>
      </c>
      <c r="AI145" s="12">
        <f>$AI$143+(((S145-$S$143)/($S$148-$S$143)*($AI$148-$AI$143)))</f>
        <v>147</v>
      </c>
    </row>
    <row r="146" spans="18:35" x14ac:dyDescent="0.2">
      <c r="R146" s="13" t="s">
        <v>46</v>
      </c>
      <c r="S146" s="12">
        <v>23</v>
      </c>
      <c r="T146" s="12" t="s">
        <v>156</v>
      </c>
      <c r="U146" s="14">
        <v>446</v>
      </c>
      <c r="V146" s="12" t="s">
        <v>157</v>
      </c>
      <c r="W146" s="10">
        <v>120.8</v>
      </c>
      <c r="X146" s="12" t="str">
        <f t="shared" si="4"/>
        <v>Lepas_Sapih|23|ME</v>
      </c>
      <c r="Y146" s="12">
        <f>$Y$143+(((S146-$S$143)/($S$148-$S$143)*($Y$148-$Y$143)))</f>
        <v>1.6579999999999999</v>
      </c>
      <c r="Z146" s="12" t="str">
        <f t="shared" si="5"/>
        <v>Lepas_Sapih|23|TDN</v>
      </c>
      <c r="AA146" s="12">
        <f>$AA$143+(((S146-$S$143)/($S$148-$S$143)*($AA$148-$AA$143)))</f>
        <v>402</v>
      </c>
      <c r="AB146" s="12" t="s">
        <v>158</v>
      </c>
      <c r="AC146" s="10">
        <v>3.64</v>
      </c>
      <c r="AD146" s="12" t="s">
        <v>159</v>
      </c>
      <c r="AE146" s="10">
        <v>2.56</v>
      </c>
      <c r="AF146" s="12" t="str">
        <f t="shared" si="6"/>
        <v>Lepas_Sapih|23|Vit. A</v>
      </c>
      <c r="AG146" s="12">
        <f>$AG$143+(((S146-$S$143)/($S$148-$S$143)*($AG$148-$AG$143)))</f>
        <v>1.952</v>
      </c>
      <c r="AH146" s="12" t="str">
        <f t="shared" si="7"/>
        <v>Lepas_Sapih|23|Vit. D</v>
      </c>
      <c r="AI146" s="12">
        <f>$AI$143+(((S146-$S$143)/($S$148-$S$143)*($AI$148-$AI$143)))</f>
        <v>154</v>
      </c>
    </row>
    <row r="147" spans="18:35" x14ac:dyDescent="0.2">
      <c r="R147" s="13" t="s">
        <v>46</v>
      </c>
      <c r="S147" s="12">
        <v>24</v>
      </c>
      <c r="T147" s="12" t="s">
        <v>160</v>
      </c>
      <c r="U147" s="14">
        <v>458</v>
      </c>
      <c r="V147" s="12" t="s">
        <v>161</v>
      </c>
      <c r="W147" s="10">
        <v>121.4</v>
      </c>
      <c r="X147" s="12" t="str">
        <f t="shared" si="4"/>
        <v>Lepas_Sapih|24|ME</v>
      </c>
      <c r="Y147" s="12">
        <f>$Y$143+(((S147-$S$143)/($S$148-$S$143)*($Y$148-$Y$143)))</f>
        <v>1.6739999999999999</v>
      </c>
      <c r="Z147" s="12" t="str">
        <f t="shared" si="5"/>
        <v>Lepas_Sapih|24|TDN</v>
      </c>
      <c r="AA147" s="12">
        <f>$AA$143+(((S147-$S$143)/($S$148-$S$143)*($AA$148-$AA$143)))</f>
        <v>406</v>
      </c>
      <c r="AB147" s="12" t="s">
        <v>162</v>
      </c>
      <c r="AC147" s="10">
        <v>3.8200000000000003</v>
      </c>
      <c r="AD147" s="12" t="s">
        <v>163</v>
      </c>
      <c r="AE147" s="10">
        <v>2.6799999999999997</v>
      </c>
      <c r="AF147" s="12" t="str">
        <f t="shared" si="6"/>
        <v>Lepas_Sapih|24|Vit. A</v>
      </c>
      <c r="AG147" s="12">
        <f>$AG$143+(((S147-$S$143)/($S$148-$S$143)*($AG$148-$AG$143)))</f>
        <v>2.036</v>
      </c>
      <c r="AH147" s="12" t="str">
        <f t="shared" si="7"/>
        <v>Lepas_Sapih|24|Vit. D</v>
      </c>
      <c r="AI147" s="12">
        <f>$AI$143+(((S147-$S$143)/($S$148-$S$143)*($AI$148-$AI$143)))</f>
        <v>161</v>
      </c>
    </row>
    <row r="148" spans="18:35" x14ac:dyDescent="0.2">
      <c r="R148" s="13" t="s">
        <v>46</v>
      </c>
      <c r="S148" s="12">
        <v>25</v>
      </c>
      <c r="T148" s="12" t="s">
        <v>164</v>
      </c>
      <c r="U148" s="14">
        <v>470</v>
      </c>
      <c r="V148" s="12" t="s">
        <v>165</v>
      </c>
      <c r="W148" s="10">
        <v>122</v>
      </c>
      <c r="X148" s="12" t="str">
        <f t="shared" si="4"/>
        <v>Lepas_Sapih|25|ME</v>
      </c>
      <c r="Y148" s="12">
        <v>1.69</v>
      </c>
      <c r="Z148" s="12" t="str">
        <f t="shared" si="5"/>
        <v>Lepas_Sapih|25|TDN</v>
      </c>
      <c r="AA148" s="12">
        <v>410</v>
      </c>
      <c r="AB148" s="12" t="s">
        <v>166</v>
      </c>
      <c r="AC148" s="10">
        <v>4</v>
      </c>
      <c r="AD148" s="12" t="s">
        <v>167</v>
      </c>
      <c r="AE148" s="10">
        <v>2.8</v>
      </c>
      <c r="AF148" s="12" t="str">
        <f t="shared" si="6"/>
        <v>Lepas_Sapih|25|Vit. A</v>
      </c>
      <c r="AG148" s="12">
        <v>2.12</v>
      </c>
      <c r="AH148" s="12" t="str">
        <f t="shared" si="7"/>
        <v>Lepas_Sapih|25|Vit. D</v>
      </c>
      <c r="AI148" s="12">
        <v>168</v>
      </c>
    </row>
    <row r="149" spans="18:35" x14ac:dyDescent="0.2">
      <c r="R149" s="13" t="s">
        <v>46</v>
      </c>
      <c r="S149" s="12">
        <v>26</v>
      </c>
      <c r="T149" s="12" t="s">
        <v>168</v>
      </c>
      <c r="U149" s="14">
        <v>504</v>
      </c>
      <c r="V149" s="12" t="s">
        <v>169</v>
      </c>
      <c r="W149" s="10">
        <v>129.80000000000001</v>
      </c>
      <c r="X149" s="12" t="str">
        <f t="shared" si="4"/>
        <v>Lepas_Sapih|26|ME</v>
      </c>
      <c r="Y149" s="12">
        <f>$Y$148+(((S149-$S$148)/($S$153-$S$148)*($Y$153-$Y$148)))</f>
        <v>1.788</v>
      </c>
      <c r="Z149" s="12" t="str">
        <f t="shared" si="5"/>
        <v>Lepas_Sapih|26|TDN</v>
      </c>
      <c r="AA149" s="12">
        <f>$AA$148+(((S149-$S$148)/($S$153-$S$148)*($AA$153-$AA$148)))</f>
        <v>434</v>
      </c>
      <c r="AB149" s="12" t="s">
        <v>170</v>
      </c>
      <c r="AC149" s="10">
        <v>4.12</v>
      </c>
      <c r="AD149" s="12" t="s">
        <v>171</v>
      </c>
      <c r="AE149" s="10">
        <v>2.88</v>
      </c>
      <c r="AF149" s="12" t="str">
        <f t="shared" si="6"/>
        <v>Lepas_Sapih|26|Vit. A</v>
      </c>
      <c r="AG149" s="12">
        <f>$AG$148+(((S149-$S$148)/($S$153-$S$148)*($AG$153-$AG$148)))</f>
        <v>2.206</v>
      </c>
      <c r="AH149" s="12" t="str">
        <f t="shared" si="7"/>
        <v>Lepas_Sapih|26|Vit. D</v>
      </c>
      <c r="AI149" s="12">
        <f>$AI$148+(((S149-$S$148)/($S$153-$S$148)*($AI$153-$AI$148)))</f>
        <v>174.4</v>
      </c>
    </row>
    <row r="150" spans="18:35" x14ac:dyDescent="0.2">
      <c r="R150" s="13" t="s">
        <v>46</v>
      </c>
      <c r="S150" s="12">
        <v>27</v>
      </c>
      <c r="T150" s="12" t="s">
        <v>172</v>
      </c>
      <c r="U150" s="14">
        <v>538</v>
      </c>
      <c r="V150" s="12" t="s">
        <v>173</v>
      </c>
      <c r="W150" s="10">
        <v>137.6</v>
      </c>
      <c r="X150" s="12" t="str">
        <f t="shared" si="4"/>
        <v>Lepas_Sapih|27|ME</v>
      </c>
      <c r="Y150" s="12">
        <f>$Y$148+(((S150-$S$148)/($S$153-$S$148)*($Y$153-$Y$148)))</f>
        <v>1.8860000000000001</v>
      </c>
      <c r="Z150" s="12" t="str">
        <f t="shared" si="5"/>
        <v>Lepas_Sapih|27|TDN</v>
      </c>
      <c r="AA150" s="12">
        <f>$AA$148+(((S150-$S$148)/($S$153-$S$148)*($AA$153-$AA$148)))</f>
        <v>458</v>
      </c>
      <c r="AB150" s="12" t="s">
        <v>174</v>
      </c>
      <c r="AC150" s="10">
        <v>4.24</v>
      </c>
      <c r="AD150" s="12" t="s">
        <v>175</v>
      </c>
      <c r="AE150" s="10">
        <v>2.96</v>
      </c>
      <c r="AF150" s="12" t="str">
        <f t="shared" si="6"/>
        <v>Lepas_Sapih|27|Vit. A</v>
      </c>
      <c r="AG150" s="12">
        <f>$AG$148+(((S150-$S$148)/($S$153-$S$148)*($AG$153-$AG$148)))</f>
        <v>2.2919999999999998</v>
      </c>
      <c r="AH150" s="12" t="str">
        <f t="shared" si="7"/>
        <v>Lepas_Sapih|27|Vit. D</v>
      </c>
      <c r="AI150" s="12">
        <f>$AI$148+(((S150-$S$148)/($S$153-$S$148)*($AI$153-$AI$148)))</f>
        <v>180.8</v>
      </c>
    </row>
    <row r="151" spans="18:35" x14ac:dyDescent="0.2">
      <c r="R151" s="13" t="s">
        <v>46</v>
      </c>
      <c r="S151" s="12">
        <v>28</v>
      </c>
      <c r="T151" s="12" t="s">
        <v>176</v>
      </c>
      <c r="U151" s="14">
        <v>572</v>
      </c>
      <c r="V151" s="12" t="s">
        <v>177</v>
      </c>
      <c r="W151" s="10">
        <v>145.4</v>
      </c>
      <c r="X151" s="12" t="str">
        <f t="shared" si="4"/>
        <v>Lepas_Sapih|28|ME</v>
      </c>
      <c r="Y151" s="12">
        <f>$Y$148+(((S151-$S$148)/($S$153-$S$148)*($Y$153-$Y$148)))</f>
        <v>1.984</v>
      </c>
      <c r="Z151" s="12" t="str">
        <f t="shared" si="5"/>
        <v>Lepas_Sapih|28|TDN</v>
      </c>
      <c r="AA151" s="12">
        <f>$AA$148+(((S151-$S$148)/($S$153-$S$148)*($AA$153-$AA$148)))</f>
        <v>482</v>
      </c>
      <c r="AB151" s="12" t="s">
        <v>178</v>
      </c>
      <c r="AC151" s="10">
        <v>4.3599999999999994</v>
      </c>
      <c r="AD151" s="12" t="s">
        <v>179</v>
      </c>
      <c r="AE151" s="10">
        <v>3.04</v>
      </c>
      <c r="AF151" s="12" t="str">
        <f t="shared" si="6"/>
        <v>Lepas_Sapih|28|Vit. A</v>
      </c>
      <c r="AG151" s="12">
        <f>$AG$148+(((S151-$S$148)/($S$153-$S$148)*($AG$153-$AG$148)))</f>
        <v>2.3780000000000001</v>
      </c>
      <c r="AH151" s="12" t="str">
        <f t="shared" si="7"/>
        <v>Lepas_Sapih|28|Vit. D</v>
      </c>
      <c r="AI151" s="12">
        <f>$AI$148+(((S151-$S$148)/($S$153-$S$148)*($AI$153-$AI$148)))</f>
        <v>187.2</v>
      </c>
    </row>
    <row r="152" spans="18:35" x14ac:dyDescent="0.2">
      <c r="R152" s="13" t="s">
        <v>46</v>
      </c>
      <c r="S152" s="12">
        <v>29</v>
      </c>
      <c r="T152" s="12" t="s">
        <v>180</v>
      </c>
      <c r="U152" s="14">
        <v>606</v>
      </c>
      <c r="V152" s="12" t="s">
        <v>181</v>
      </c>
      <c r="W152" s="10">
        <v>153.19999999999999</v>
      </c>
      <c r="X152" s="12" t="str">
        <f t="shared" si="4"/>
        <v>Lepas_Sapih|29|ME</v>
      </c>
      <c r="Y152" s="12">
        <f>$Y$148+(((S152-$S$148)/($S$153-$S$148)*($Y$153-$Y$148)))</f>
        <v>2.0820000000000003</v>
      </c>
      <c r="Z152" s="12" t="str">
        <f t="shared" si="5"/>
        <v>Lepas_Sapih|29|TDN</v>
      </c>
      <c r="AA152" s="12">
        <f>$AA$148+(((S152-$S$148)/($S$153-$S$148)*($AA$153-$AA$148)))</f>
        <v>506</v>
      </c>
      <c r="AB152" s="12" t="s">
        <v>182</v>
      </c>
      <c r="AC152" s="10">
        <v>4.4799999999999995</v>
      </c>
      <c r="AD152" s="12" t="s">
        <v>183</v>
      </c>
      <c r="AE152" s="10">
        <v>3.12</v>
      </c>
      <c r="AF152" s="12" t="str">
        <f t="shared" si="6"/>
        <v>Lepas_Sapih|29|Vit. A</v>
      </c>
      <c r="AG152" s="12">
        <f>$AG$148+(((S152-$S$148)/($S$153-$S$148)*($AG$153-$AG$148)))</f>
        <v>2.464</v>
      </c>
      <c r="AH152" s="12" t="str">
        <f t="shared" si="7"/>
        <v>Lepas_Sapih|29|Vit. D</v>
      </c>
      <c r="AI152" s="12">
        <f>$AI$148+(((S152-$S$148)/($S$153-$S$148)*($AI$153-$AI$148)))</f>
        <v>193.6</v>
      </c>
    </row>
    <row r="153" spans="18:35" x14ac:dyDescent="0.2">
      <c r="R153" s="13" t="s">
        <v>46</v>
      </c>
      <c r="S153" s="12">
        <v>30</v>
      </c>
      <c r="T153" s="12" t="s">
        <v>184</v>
      </c>
      <c r="U153" s="14">
        <v>640</v>
      </c>
      <c r="V153" s="12" t="s">
        <v>185</v>
      </c>
      <c r="W153" s="10">
        <v>161</v>
      </c>
      <c r="X153" s="12" t="str">
        <f t="shared" si="4"/>
        <v>Lepas_Sapih|30|ME</v>
      </c>
      <c r="Y153" s="12">
        <v>2.1800000000000002</v>
      </c>
      <c r="Z153" s="12" t="str">
        <f t="shared" si="5"/>
        <v>Lepas_Sapih|30|TDN</v>
      </c>
      <c r="AA153" s="12">
        <v>530</v>
      </c>
      <c r="AB153" s="12" t="s">
        <v>186</v>
      </c>
      <c r="AC153" s="10">
        <v>4.5999999999999996</v>
      </c>
      <c r="AD153" s="12" t="s">
        <v>187</v>
      </c>
      <c r="AE153" s="10">
        <v>3.2</v>
      </c>
      <c r="AF153" s="12" t="str">
        <f t="shared" si="6"/>
        <v>Lepas_Sapih|30|Vit. A</v>
      </c>
      <c r="AG153" s="12">
        <v>2.5499999999999998</v>
      </c>
      <c r="AH153" s="12" t="str">
        <f t="shared" si="7"/>
        <v>Lepas_Sapih|30|Vit. D</v>
      </c>
      <c r="AI153" s="12">
        <v>200</v>
      </c>
    </row>
    <row r="154" spans="18:35" x14ac:dyDescent="0.2">
      <c r="R154" s="13" t="s">
        <v>47</v>
      </c>
      <c r="S154" s="12">
        <v>20</v>
      </c>
      <c r="T154" s="12" t="str">
        <f t="shared" ref="T154:T185" si="12">R154&amp;"|"&amp;S154&amp;"|"&amp;"BK"</f>
        <v>Lima_Belas_Minggu_Awal_Kebuntingan|20|BK</v>
      </c>
      <c r="U154" s="14">
        <v>660</v>
      </c>
      <c r="V154" s="12" t="str">
        <f t="shared" ref="V154:V185" si="13">R154&amp;"|"&amp;S154&amp;"|"&amp;"PK"</f>
        <v>Lima_Belas_Minggu_Awal_Kebuntingan|20|PK</v>
      </c>
      <c r="W154" s="10">
        <v>59</v>
      </c>
      <c r="X154" s="12" t="str">
        <f t="shared" si="4"/>
        <v>Lima_Belas_Minggu_Awal_Kebuntingan|20|ME</v>
      </c>
      <c r="Y154" s="12">
        <v>1.29</v>
      </c>
      <c r="Z154" s="12" t="str">
        <f t="shared" si="5"/>
        <v>Lima_Belas_Minggu_Awal_Kebuntingan|20|TDN</v>
      </c>
      <c r="AA154" s="12">
        <v>360</v>
      </c>
      <c r="AB154" s="12" t="str">
        <f t="shared" ref="AB154:AB185" si="14">R154&amp;"|"&amp;S154&amp;"|"&amp;"Ca"</f>
        <v>Lima_Belas_Minggu_Awal_Kebuntingan|20|Ca</v>
      </c>
      <c r="AC154" s="10">
        <v>3.3</v>
      </c>
      <c r="AD154" s="12" t="s">
        <v>188</v>
      </c>
      <c r="AE154" s="10">
        <v>2.2999999999999998</v>
      </c>
      <c r="AF154" s="12" t="str">
        <f t="shared" si="6"/>
        <v>Lima_Belas_Minggu_Awal_Kebuntingan|20|Vit. A</v>
      </c>
      <c r="AG154" s="12">
        <v>4</v>
      </c>
      <c r="AH154" s="12" t="str">
        <f t="shared" si="7"/>
        <v>Lima_Belas_Minggu_Awal_Kebuntingan|20|Vit. D</v>
      </c>
      <c r="AI154" s="12">
        <v>128</v>
      </c>
    </row>
    <row r="155" spans="18:35" x14ac:dyDescent="0.2">
      <c r="R155" s="13" t="s">
        <v>47</v>
      </c>
      <c r="S155" s="12">
        <v>21</v>
      </c>
      <c r="T155" s="12" t="str">
        <f t="shared" si="12"/>
        <v>Lima_Belas_Minggu_Awal_Kebuntingan|21|BK</v>
      </c>
      <c r="U155" s="14">
        <v>684</v>
      </c>
      <c r="V155" s="12" t="str">
        <f t="shared" si="13"/>
        <v>Lima_Belas_Minggu_Awal_Kebuntingan|21|PK</v>
      </c>
      <c r="W155" s="10">
        <v>61.2</v>
      </c>
      <c r="X155" s="12" t="str">
        <f t="shared" si="4"/>
        <v>Lima_Belas_Minggu_Awal_Kebuntingan|21|ME</v>
      </c>
      <c r="Y155" s="12">
        <f>$Y$102+(((S155-$S$102)/($S$107-$S$102)*($Y$107-$Y$102)))</f>
        <v>1.3360000000000001</v>
      </c>
      <c r="Z155" s="12" t="str">
        <f t="shared" si="5"/>
        <v>Lima_Belas_Minggu_Awal_Kebuntingan|21|TDN</v>
      </c>
      <c r="AA155" s="12">
        <f>$AA$102+(((S155-$S$102)/($S$107-$S$102)*($AA$107-$AA$102)))</f>
        <v>372</v>
      </c>
      <c r="AB155" s="12" t="str">
        <f t="shared" si="14"/>
        <v>Lima_Belas_Minggu_Awal_Kebuntingan|21|Ca</v>
      </c>
      <c r="AC155" s="10">
        <v>3.46</v>
      </c>
      <c r="AD155" s="12" t="s">
        <v>189</v>
      </c>
      <c r="AE155" s="10">
        <v>2.38</v>
      </c>
      <c r="AF155" s="12" t="str">
        <f t="shared" si="6"/>
        <v>Lima_Belas_Minggu_Awal_Kebuntingan|21|Vit. A</v>
      </c>
      <c r="AG155" s="12">
        <f>$AG$102+(((S155-$S$102)/($S$107-$S$102)*($AG$107-$AG$102)))</f>
        <v>4.18</v>
      </c>
      <c r="AH155" s="12" t="str">
        <f t="shared" si="7"/>
        <v>Lima_Belas_Minggu_Awal_Kebuntingan|21|Vit. D</v>
      </c>
      <c r="AI155" s="12">
        <f>$AI$102+(((S155-$S$102)/($S$107-$S$102)*($AI$107-$AI$102)))</f>
        <v>134.4</v>
      </c>
    </row>
    <row r="156" spans="18:35" x14ac:dyDescent="0.2">
      <c r="R156" s="13" t="s">
        <v>47</v>
      </c>
      <c r="S156" s="12">
        <v>22</v>
      </c>
      <c r="T156" s="12" t="str">
        <f t="shared" si="12"/>
        <v>Lima_Belas_Minggu_Awal_Kebuntingan|22|BK</v>
      </c>
      <c r="U156" s="14">
        <v>708</v>
      </c>
      <c r="V156" s="12" t="str">
        <f t="shared" si="13"/>
        <v>Lima_Belas_Minggu_Awal_Kebuntingan|22|PK</v>
      </c>
      <c r="W156" s="10">
        <v>63.4</v>
      </c>
      <c r="X156" s="12" t="str">
        <f t="shared" si="4"/>
        <v>Lima_Belas_Minggu_Awal_Kebuntingan|22|ME</v>
      </c>
      <c r="Y156" s="12">
        <f>$Y$102+(((S156-$S$102)/($S$107-$S$102)*($Y$107-$Y$102)))</f>
        <v>1.3820000000000001</v>
      </c>
      <c r="Z156" s="12" t="str">
        <f t="shared" si="5"/>
        <v>Lima_Belas_Minggu_Awal_Kebuntingan|22|TDN</v>
      </c>
      <c r="AA156" s="12">
        <f>$AA$102+(((S156-$S$102)/($S$107-$S$102)*($AA$107-$AA$102)))</f>
        <v>384</v>
      </c>
      <c r="AB156" s="12" t="str">
        <f t="shared" si="14"/>
        <v>Lima_Belas_Minggu_Awal_Kebuntingan|22|Ca</v>
      </c>
      <c r="AC156" s="10">
        <v>3.6199999999999997</v>
      </c>
      <c r="AD156" s="12" t="s">
        <v>190</v>
      </c>
      <c r="AE156" s="10">
        <v>2.46</v>
      </c>
      <c r="AF156" s="12" t="str">
        <f t="shared" si="6"/>
        <v>Lima_Belas_Minggu_Awal_Kebuntingan|22|Vit. A</v>
      </c>
      <c r="AG156" s="12">
        <f>$AG$102+(((S156-$S$102)/($S$107-$S$102)*($AG$107-$AG$102)))</f>
        <v>4.3600000000000003</v>
      </c>
      <c r="AH156" s="12" t="str">
        <f t="shared" si="7"/>
        <v>Lima_Belas_Minggu_Awal_Kebuntingan|22|Vit. D</v>
      </c>
      <c r="AI156" s="12">
        <f>$AI$102+(((S156-$S$102)/($S$107-$S$102)*($AI$107-$AI$102)))</f>
        <v>140.80000000000001</v>
      </c>
    </row>
    <row r="157" spans="18:35" x14ac:dyDescent="0.2">
      <c r="R157" s="13" t="s">
        <v>47</v>
      </c>
      <c r="S157" s="12">
        <v>23</v>
      </c>
      <c r="T157" s="12" t="str">
        <f t="shared" si="12"/>
        <v>Lima_Belas_Minggu_Awal_Kebuntingan|23|BK</v>
      </c>
      <c r="U157" s="14">
        <v>732</v>
      </c>
      <c r="V157" s="12" t="str">
        <f t="shared" si="13"/>
        <v>Lima_Belas_Minggu_Awal_Kebuntingan|23|PK</v>
      </c>
      <c r="W157" s="10">
        <v>65.599999999999994</v>
      </c>
      <c r="X157" s="12" t="str">
        <f t="shared" ref="X157:X220" si="15">R157&amp;"|"&amp;S157&amp;"|"&amp;"ME"</f>
        <v>Lima_Belas_Minggu_Awal_Kebuntingan|23|ME</v>
      </c>
      <c r="Y157" s="12">
        <f>$Y$102+(((S157-$S$102)/($S$107-$S$102)*($Y$107-$Y$102)))</f>
        <v>1.4279999999999999</v>
      </c>
      <c r="Z157" s="12" t="str">
        <f t="shared" ref="Z157:Z220" si="16">R157&amp;"|"&amp;S157&amp;"|"&amp;"TDN"</f>
        <v>Lima_Belas_Minggu_Awal_Kebuntingan|23|TDN</v>
      </c>
      <c r="AA157" s="12">
        <f>$AA$102+(((S157-$S$102)/($S$107-$S$102)*($AA$107-$AA$102)))</f>
        <v>396</v>
      </c>
      <c r="AB157" s="12" t="str">
        <f t="shared" si="14"/>
        <v>Lima_Belas_Minggu_Awal_Kebuntingan|23|Ca</v>
      </c>
      <c r="AC157" s="10">
        <v>3.78</v>
      </c>
      <c r="AD157" s="12" t="s">
        <v>191</v>
      </c>
      <c r="AE157" s="10">
        <v>2.54</v>
      </c>
      <c r="AF157" s="12" t="str">
        <f t="shared" ref="AF157:AF220" si="17">R157&amp;"|"&amp;S157&amp;"|"&amp;"Vit. A"</f>
        <v>Lima_Belas_Minggu_Awal_Kebuntingan|23|Vit. A</v>
      </c>
      <c r="AG157" s="12">
        <f>$AG$102+(((S157-$S$102)/($S$107-$S$102)*($AG$107-$AG$102)))</f>
        <v>4.54</v>
      </c>
      <c r="AH157" s="12" t="str">
        <f t="shared" ref="AH157:AH220" si="18">R157&amp;"|"&amp;S157&amp;"|"&amp;"Vit. D"</f>
        <v>Lima_Belas_Minggu_Awal_Kebuntingan|23|Vit. D</v>
      </c>
      <c r="AI157" s="12">
        <f>$AI$102+(((S157-$S$102)/($S$107-$S$102)*($AI$107-$AI$102)))</f>
        <v>147.19999999999999</v>
      </c>
    </row>
    <row r="158" spans="18:35" x14ac:dyDescent="0.2">
      <c r="R158" s="13" t="s">
        <v>47</v>
      </c>
      <c r="S158" s="12">
        <v>24</v>
      </c>
      <c r="T158" s="12" t="str">
        <f t="shared" si="12"/>
        <v>Lima_Belas_Minggu_Awal_Kebuntingan|24|BK</v>
      </c>
      <c r="U158" s="14">
        <v>756</v>
      </c>
      <c r="V158" s="12" t="str">
        <f t="shared" si="13"/>
        <v>Lima_Belas_Minggu_Awal_Kebuntingan|24|PK</v>
      </c>
      <c r="W158" s="10">
        <v>67.8</v>
      </c>
      <c r="X158" s="12" t="str">
        <f t="shared" si="15"/>
        <v>Lima_Belas_Minggu_Awal_Kebuntingan|24|ME</v>
      </c>
      <c r="Y158" s="12">
        <f>$Y$102+(((S158-$S$102)/($S$107-$S$102)*($Y$107-$Y$102)))</f>
        <v>1.474</v>
      </c>
      <c r="Z158" s="12" t="str">
        <f t="shared" si="16"/>
        <v>Lima_Belas_Minggu_Awal_Kebuntingan|24|TDN</v>
      </c>
      <c r="AA158" s="12">
        <f>$AA$102+(((S158-$S$102)/($S$107-$S$102)*($AA$107-$AA$102)))</f>
        <v>408</v>
      </c>
      <c r="AB158" s="12" t="str">
        <f t="shared" si="14"/>
        <v>Lima_Belas_Minggu_Awal_Kebuntingan|24|Ca</v>
      </c>
      <c r="AC158" s="10">
        <v>3.9399999999999995</v>
      </c>
      <c r="AD158" s="12" t="s">
        <v>192</v>
      </c>
      <c r="AE158" s="10">
        <v>2.62</v>
      </c>
      <c r="AF158" s="12" t="str">
        <f t="shared" si="17"/>
        <v>Lima_Belas_Minggu_Awal_Kebuntingan|24|Vit. A</v>
      </c>
      <c r="AG158" s="12">
        <f>$AG$102+(((S158-$S$102)/($S$107-$S$102)*($AG$107-$AG$102)))</f>
        <v>4.7200000000000006</v>
      </c>
      <c r="AH158" s="12" t="str">
        <f t="shared" si="18"/>
        <v>Lima_Belas_Minggu_Awal_Kebuntingan|24|Vit. D</v>
      </c>
      <c r="AI158" s="12">
        <f>$AI$102+(((S158-$S$102)/($S$107-$S$102)*($AI$107-$AI$102)))</f>
        <v>153.6</v>
      </c>
    </row>
    <row r="159" spans="18:35" x14ac:dyDescent="0.2">
      <c r="R159" s="13" t="s">
        <v>47</v>
      </c>
      <c r="S159" s="12">
        <v>25</v>
      </c>
      <c r="T159" s="12" t="str">
        <f t="shared" si="12"/>
        <v>Lima_Belas_Minggu_Awal_Kebuntingan|25|BK</v>
      </c>
      <c r="U159" s="14">
        <v>780</v>
      </c>
      <c r="V159" s="12" t="str">
        <f t="shared" si="13"/>
        <v>Lima_Belas_Minggu_Awal_Kebuntingan|25|PK</v>
      </c>
      <c r="W159" s="10">
        <v>70</v>
      </c>
      <c r="X159" s="12" t="str">
        <f t="shared" si="15"/>
        <v>Lima_Belas_Minggu_Awal_Kebuntingan|25|ME</v>
      </c>
      <c r="Y159" s="12">
        <v>1.52</v>
      </c>
      <c r="Z159" s="12" t="str">
        <f t="shared" si="16"/>
        <v>Lima_Belas_Minggu_Awal_Kebuntingan|25|TDN</v>
      </c>
      <c r="AA159" s="12">
        <v>420</v>
      </c>
      <c r="AB159" s="12" t="str">
        <f t="shared" si="14"/>
        <v>Lima_Belas_Minggu_Awal_Kebuntingan|25|Ca</v>
      </c>
      <c r="AC159" s="10">
        <v>4.0999999999999996</v>
      </c>
      <c r="AD159" s="12" t="s">
        <v>193</v>
      </c>
      <c r="AE159" s="10">
        <v>2.7</v>
      </c>
      <c r="AF159" s="12" t="str">
        <f t="shared" si="17"/>
        <v>Lima_Belas_Minggu_Awal_Kebuntingan|25|Vit. A</v>
      </c>
      <c r="AG159" s="12">
        <v>4.9000000000000004</v>
      </c>
      <c r="AH159" s="12" t="str">
        <f t="shared" si="18"/>
        <v>Lima_Belas_Minggu_Awal_Kebuntingan|25|Vit. D</v>
      </c>
      <c r="AI159" s="12">
        <v>160</v>
      </c>
    </row>
    <row r="160" spans="18:35" x14ac:dyDescent="0.2">
      <c r="R160" s="13" t="s">
        <v>47</v>
      </c>
      <c r="S160" s="12">
        <v>26</v>
      </c>
      <c r="T160" s="12" t="str">
        <f t="shared" si="12"/>
        <v>Lima_Belas_Minggu_Awal_Kebuntingan|26|BK</v>
      </c>
      <c r="U160" s="14">
        <v>802</v>
      </c>
      <c r="V160" s="12" t="str">
        <f t="shared" si="13"/>
        <v>Lima_Belas_Minggu_Awal_Kebuntingan|26|PK</v>
      </c>
      <c r="W160" s="10">
        <v>75.599999999999994</v>
      </c>
      <c r="X160" s="12" t="str">
        <f t="shared" si="15"/>
        <v>Lima_Belas_Minggu_Awal_Kebuntingan|26|ME</v>
      </c>
      <c r="Y160" s="12">
        <f>$Y$112+(((S160-$S$107)/($S$112-$S$107)*($Y$112-$Y$107)))</f>
        <v>1.784</v>
      </c>
      <c r="Z160" s="12" t="str">
        <f t="shared" si="16"/>
        <v>Lima_Belas_Minggu_Awal_Kebuntingan|26|TDN</v>
      </c>
      <c r="AA160" s="12">
        <f>$AA$107+(((S160-$S$107)/($S$112-$S$107)*($AA$112-$AA$107)))</f>
        <v>432</v>
      </c>
      <c r="AB160" s="12" t="str">
        <f t="shared" si="14"/>
        <v>Lima_Belas_Minggu_Awal_Kebuntingan|26|Ca</v>
      </c>
      <c r="AC160" s="10">
        <v>4.2399999999999993</v>
      </c>
      <c r="AD160" s="12" t="s">
        <v>194</v>
      </c>
      <c r="AE160" s="10">
        <v>2.8000000000000003</v>
      </c>
      <c r="AF160" s="12" t="str">
        <f t="shared" si="17"/>
        <v>Lima_Belas_Minggu_Awal_Kebuntingan|26|Vit. A</v>
      </c>
      <c r="AG160" s="12">
        <f>$AG$107+(((S160-$S$107)/($S$112-$S$107)*($AG$112-$AG$107)))</f>
        <v>4.9000000000000004</v>
      </c>
      <c r="AH160" s="12" t="str">
        <f t="shared" si="18"/>
        <v>Lima_Belas_Minggu_Awal_Kebuntingan|26|Vit. D</v>
      </c>
      <c r="AI160" s="12">
        <f>$AI$107+(((S160-$S$107)/($S$112-$S$107)*($AI$112-$AI$107)))</f>
        <v>159.19999999999999</v>
      </c>
    </row>
    <row r="161" spans="18:35" x14ac:dyDescent="0.2">
      <c r="R161" s="13" t="s">
        <v>47</v>
      </c>
      <c r="S161" s="12">
        <v>27</v>
      </c>
      <c r="T161" s="12" t="str">
        <f t="shared" si="12"/>
        <v>Lima_Belas_Minggu_Awal_Kebuntingan|27|BK</v>
      </c>
      <c r="U161" s="14">
        <v>824</v>
      </c>
      <c r="V161" s="12" t="str">
        <f t="shared" si="13"/>
        <v>Lima_Belas_Minggu_Awal_Kebuntingan|27|PK</v>
      </c>
      <c r="W161" s="10">
        <v>81.2</v>
      </c>
      <c r="X161" s="12" t="str">
        <f t="shared" si="15"/>
        <v>Lima_Belas_Minggu_Awal_Kebuntingan|27|ME</v>
      </c>
      <c r="Y161" s="12">
        <f>$Y$112+(((S161-$S$107)/($S$112-$S$107)*($Y$112-$Y$107)))</f>
        <v>1.8280000000000001</v>
      </c>
      <c r="Z161" s="12" t="str">
        <f t="shared" si="16"/>
        <v>Lima_Belas_Minggu_Awal_Kebuntingan|27|TDN</v>
      </c>
      <c r="AA161" s="12">
        <f>$AA$107+(((S161-$S$107)/($S$112-$S$107)*($AA$112-$AA$107)))</f>
        <v>444</v>
      </c>
      <c r="AB161" s="12" t="str">
        <f t="shared" si="14"/>
        <v>Lima_Belas_Minggu_Awal_Kebuntingan|27|Ca</v>
      </c>
      <c r="AC161" s="10">
        <v>4.38</v>
      </c>
      <c r="AD161" s="12" t="s">
        <v>195</v>
      </c>
      <c r="AE161" s="10">
        <v>2.9000000000000004</v>
      </c>
      <c r="AF161" s="12" t="str">
        <f t="shared" si="17"/>
        <v>Lima_Belas_Minggu_Awal_Kebuntingan|27|Vit. A</v>
      </c>
      <c r="AG161" s="12">
        <f>$AG$107+(((S161-$S$107)/($S$112-$S$107)*($AG$112-$AG$107)))</f>
        <v>4.9000000000000004</v>
      </c>
      <c r="AH161" s="12" t="str">
        <f t="shared" si="18"/>
        <v>Lima_Belas_Minggu_Awal_Kebuntingan|27|Vit. D</v>
      </c>
      <c r="AI161" s="12">
        <f>$AI$107+(((S161-$S$107)/($S$112-$S$107)*($AI$112-$AI$107)))</f>
        <v>158.4</v>
      </c>
    </row>
    <row r="162" spans="18:35" x14ac:dyDescent="0.2">
      <c r="R162" s="13" t="s">
        <v>47</v>
      </c>
      <c r="S162" s="12">
        <v>28</v>
      </c>
      <c r="T162" s="12" t="str">
        <f t="shared" si="12"/>
        <v>Lima_Belas_Minggu_Awal_Kebuntingan|28|BK</v>
      </c>
      <c r="U162" s="14">
        <v>846</v>
      </c>
      <c r="V162" s="12" t="str">
        <f t="shared" si="13"/>
        <v>Lima_Belas_Minggu_Awal_Kebuntingan|28|PK</v>
      </c>
      <c r="W162" s="10">
        <v>86.8</v>
      </c>
      <c r="X162" s="12" t="str">
        <f t="shared" si="15"/>
        <v>Lima_Belas_Minggu_Awal_Kebuntingan|28|ME</v>
      </c>
      <c r="Y162" s="12">
        <f>$Y$112+(((S162-$S$107)/($S$112-$S$107)*($Y$112-$Y$107)))</f>
        <v>1.8719999999999999</v>
      </c>
      <c r="Z162" s="12" t="str">
        <f t="shared" si="16"/>
        <v>Lima_Belas_Minggu_Awal_Kebuntingan|28|TDN</v>
      </c>
      <c r="AA162" s="12">
        <f>$AA$107+(((S162-$S$107)/($S$112-$S$107)*($AA$112-$AA$107)))</f>
        <v>456</v>
      </c>
      <c r="AB162" s="12" t="str">
        <f t="shared" si="14"/>
        <v>Lima_Belas_Minggu_Awal_Kebuntingan|28|Ca</v>
      </c>
      <c r="AC162" s="10">
        <v>4.5199999999999996</v>
      </c>
      <c r="AD162" s="12" t="s">
        <v>196</v>
      </c>
      <c r="AE162" s="10">
        <v>3</v>
      </c>
      <c r="AF162" s="12" t="str">
        <f t="shared" si="17"/>
        <v>Lima_Belas_Minggu_Awal_Kebuntingan|28|Vit. A</v>
      </c>
      <c r="AG162" s="12">
        <f>$AG$107+(((S162-$S$107)/($S$112-$S$107)*($AG$112-$AG$107)))</f>
        <v>4.9000000000000004</v>
      </c>
      <c r="AH162" s="12" t="str">
        <f t="shared" si="18"/>
        <v>Lima_Belas_Minggu_Awal_Kebuntingan|28|Vit. D</v>
      </c>
      <c r="AI162" s="12">
        <f>$AI$107+(((S162-$S$107)/($S$112-$S$107)*($AI$112-$AI$107)))</f>
        <v>157.6</v>
      </c>
    </row>
    <row r="163" spans="18:35" x14ac:dyDescent="0.2">
      <c r="R163" s="13" t="s">
        <v>47</v>
      </c>
      <c r="S163" s="12">
        <v>29</v>
      </c>
      <c r="T163" s="12" t="str">
        <f t="shared" si="12"/>
        <v>Lima_Belas_Minggu_Awal_Kebuntingan|29|BK</v>
      </c>
      <c r="U163" s="14">
        <v>868</v>
      </c>
      <c r="V163" s="12" t="str">
        <f t="shared" si="13"/>
        <v>Lima_Belas_Minggu_Awal_Kebuntingan|29|PK</v>
      </c>
      <c r="W163" s="10">
        <v>92.4</v>
      </c>
      <c r="X163" s="12" t="str">
        <f t="shared" si="15"/>
        <v>Lima_Belas_Minggu_Awal_Kebuntingan|29|ME</v>
      </c>
      <c r="Y163" s="12">
        <f>$Y$112+(((S163-$S$107)/($S$112-$S$107)*($Y$112-$Y$107)))</f>
        <v>1.9159999999999999</v>
      </c>
      <c r="Z163" s="12" t="str">
        <f t="shared" si="16"/>
        <v>Lima_Belas_Minggu_Awal_Kebuntingan|29|TDN</v>
      </c>
      <c r="AA163" s="12">
        <f>$AA$107+(((S163-$S$107)/($S$112-$S$107)*($AA$112-$AA$107)))</f>
        <v>468</v>
      </c>
      <c r="AB163" s="12" t="str">
        <f t="shared" si="14"/>
        <v>Lima_Belas_Minggu_Awal_Kebuntingan|29|Ca</v>
      </c>
      <c r="AC163" s="10">
        <v>4.66</v>
      </c>
      <c r="AD163" s="12" t="s">
        <v>197</v>
      </c>
      <c r="AE163" s="10">
        <v>3.1</v>
      </c>
      <c r="AF163" s="12" t="str">
        <f t="shared" si="17"/>
        <v>Lima_Belas_Minggu_Awal_Kebuntingan|29|Vit. A</v>
      </c>
      <c r="AG163" s="12">
        <f>$AG$107+(((S163-$S$107)/($S$112-$S$107)*($AG$112-$AG$107)))</f>
        <v>4.9000000000000004</v>
      </c>
      <c r="AH163" s="12" t="str">
        <f t="shared" si="18"/>
        <v>Lima_Belas_Minggu_Awal_Kebuntingan|29|Vit. D</v>
      </c>
      <c r="AI163" s="12">
        <f>$AI$107+(((S163-$S$107)/($S$112-$S$107)*($AI$112-$AI$107)))</f>
        <v>156.80000000000001</v>
      </c>
    </row>
    <row r="164" spans="18:35" x14ac:dyDescent="0.2">
      <c r="R164" s="13" t="s">
        <v>47</v>
      </c>
      <c r="S164" s="12">
        <v>30</v>
      </c>
      <c r="T164" s="12" t="str">
        <f t="shared" si="12"/>
        <v>Lima_Belas_Minggu_Awal_Kebuntingan|30|BK</v>
      </c>
      <c r="U164" s="14">
        <v>890</v>
      </c>
      <c r="V164" s="12" t="str">
        <f t="shared" si="13"/>
        <v>Lima_Belas_Minggu_Awal_Kebuntingan|30|PK</v>
      </c>
      <c r="W164" s="10">
        <v>98</v>
      </c>
      <c r="X164" s="12" t="str">
        <f t="shared" si="15"/>
        <v>Lima_Belas_Minggu_Awal_Kebuntingan|30|ME</v>
      </c>
      <c r="Y164" s="12">
        <v>1.74</v>
      </c>
      <c r="Z164" s="12" t="str">
        <f t="shared" si="16"/>
        <v>Lima_Belas_Minggu_Awal_Kebuntingan|30|TDN</v>
      </c>
      <c r="AA164" s="12">
        <v>480</v>
      </c>
      <c r="AB164" s="12" t="str">
        <f t="shared" si="14"/>
        <v>Lima_Belas_Minggu_Awal_Kebuntingan|30|Ca</v>
      </c>
      <c r="AC164" s="10">
        <v>4.8</v>
      </c>
      <c r="AD164" s="12" t="s">
        <v>198</v>
      </c>
      <c r="AE164" s="10">
        <v>3.2</v>
      </c>
      <c r="AF164" s="12" t="str">
        <f t="shared" si="17"/>
        <v>Lima_Belas_Minggu_Awal_Kebuntingan|30|Vit. A</v>
      </c>
      <c r="AG164" s="12">
        <v>4.9000000000000004</v>
      </c>
      <c r="AH164" s="12" t="str">
        <f t="shared" si="18"/>
        <v>Lima_Belas_Minggu_Awal_Kebuntingan|30|Vit. D</v>
      </c>
      <c r="AI164" s="12">
        <v>156</v>
      </c>
    </row>
    <row r="165" spans="18:35" x14ac:dyDescent="0.2">
      <c r="R165" s="13" t="s">
        <v>47</v>
      </c>
      <c r="S165" s="12">
        <v>31</v>
      </c>
      <c r="T165" s="12" t="str">
        <f t="shared" si="12"/>
        <v>Lima_Belas_Minggu_Awal_Kebuntingan|31|BK</v>
      </c>
      <c r="U165" s="14">
        <v>870</v>
      </c>
      <c r="V165" s="12" t="str">
        <f t="shared" si="13"/>
        <v>Lima_Belas_Minggu_Awal_Kebuntingan|31|PK</v>
      </c>
      <c r="W165" s="10">
        <v>97.6</v>
      </c>
      <c r="X165" s="12" t="str">
        <f t="shared" si="15"/>
        <v>Lima_Belas_Minggu_Awal_Kebuntingan|31|ME</v>
      </c>
      <c r="Y165" s="12">
        <f>$Y$112+(((S165-$S$112)/($S$117-$S$112)*($Y$117-$Y$112)))</f>
        <v>1.784</v>
      </c>
      <c r="Z165" s="12" t="str">
        <f t="shared" si="16"/>
        <v>Lima_Belas_Minggu_Awal_Kebuntingan|31|TDN</v>
      </c>
      <c r="AA165" s="12">
        <f>$AA$112+(((S165-$S$112)/($S$117-$S$112)*($AA$117-$AA$112)))</f>
        <v>492</v>
      </c>
      <c r="AB165" s="12" t="str">
        <f t="shared" si="14"/>
        <v>Lima_Belas_Minggu_Awal_Kebuntingan|31|Ca</v>
      </c>
      <c r="AC165" s="10">
        <v>4.62</v>
      </c>
      <c r="AD165" s="12" t="s">
        <v>199</v>
      </c>
      <c r="AE165" s="10">
        <v>3.18</v>
      </c>
      <c r="AF165" s="12" t="str">
        <f t="shared" si="17"/>
        <v>Lima_Belas_Minggu_Awal_Kebuntingan|31|Vit. A</v>
      </c>
      <c r="AG165" s="12">
        <f>$AG$112+(((S165-$S$112)/($S$117-$S$112)*($AG$117-$AG$112)))</f>
        <v>4.7</v>
      </c>
      <c r="AH165" s="12" t="str">
        <f t="shared" si="18"/>
        <v>Lima_Belas_Minggu_Awal_Kebuntingan|31|Vit. D</v>
      </c>
      <c r="AI165" s="12">
        <f>$AI$112+(((S165-$S$112)/($S$117-$S$112)*($AI$117-$AI$112)))</f>
        <v>167.2</v>
      </c>
    </row>
    <row r="166" spans="18:35" x14ac:dyDescent="0.2">
      <c r="R166" s="13" t="s">
        <v>47</v>
      </c>
      <c r="S166" s="12">
        <v>32</v>
      </c>
      <c r="T166" s="12" t="str">
        <f t="shared" si="12"/>
        <v>Lima_Belas_Minggu_Awal_Kebuntingan|32|BK</v>
      </c>
      <c r="U166" s="14">
        <v>890</v>
      </c>
      <c r="V166" s="12" t="str">
        <f t="shared" si="13"/>
        <v>Lima_Belas_Minggu_Awal_Kebuntingan|32|PK</v>
      </c>
      <c r="W166" s="10">
        <v>98</v>
      </c>
      <c r="X166" s="12" t="str">
        <f t="shared" si="15"/>
        <v>Lima_Belas_Minggu_Awal_Kebuntingan|32|ME</v>
      </c>
      <c r="Y166" s="12">
        <f>$Y$112+(((S166-$S$112)/($S$117-$S$112)*($Y$117-$Y$112)))</f>
        <v>1.8280000000000001</v>
      </c>
      <c r="Z166" s="12" t="str">
        <f t="shared" si="16"/>
        <v>Lima_Belas_Minggu_Awal_Kebuntingan|32|TDN</v>
      </c>
      <c r="AA166" s="12">
        <f>$AA$112+(((S166-$S$112)/($S$117-$S$112)*($AA$117-$AA$112)))</f>
        <v>504</v>
      </c>
      <c r="AB166" s="12" t="str">
        <f t="shared" si="14"/>
        <v>Lima_Belas_Minggu_Awal_Kebuntingan|32|Ca</v>
      </c>
      <c r="AC166" s="10">
        <v>4.8</v>
      </c>
      <c r="AD166" s="12" t="s">
        <v>200</v>
      </c>
      <c r="AE166" s="10">
        <v>3.16</v>
      </c>
      <c r="AF166" s="12" t="str">
        <f t="shared" si="17"/>
        <v>Lima_Belas_Minggu_Awal_Kebuntingan|32|Vit. A</v>
      </c>
      <c r="AG166" s="12">
        <f>$AG$112+(((S166-$S$112)/($S$117-$S$112)*($AG$117-$AG$112)))</f>
        <v>4.5</v>
      </c>
      <c r="AH166" s="12" t="str">
        <f t="shared" si="18"/>
        <v>Lima_Belas_Minggu_Awal_Kebuntingan|32|Vit. D</v>
      </c>
      <c r="AI166" s="12">
        <f>$AI$112+(((S166-$S$112)/($S$117-$S$112)*($AI$117-$AI$112)))</f>
        <v>178.4</v>
      </c>
    </row>
    <row r="167" spans="18:35" x14ac:dyDescent="0.2">
      <c r="R167" s="13" t="s">
        <v>47</v>
      </c>
      <c r="S167" s="12">
        <v>33</v>
      </c>
      <c r="T167" s="12" t="str">
        <f t="shared" si="12"/>
        <v>Lima_Belas_Minggu_Awal_Kebuntingan|33|BK</v>
      </c>
      <c r="U167" s="14">
        <v>910</v>
      </c>
      <c r="V167" s="12" t="str">
        <f t="shared" si="13"/>
        <v>Lima_Belas_Minggu_Awal_Kebuntingan|33|PK</v>
      </c>
      <c r="W167" s="10">
        <v>98.4</v>
      </c>
      <c r="X167" s="12" t="str">
        <f t="shared" si="15"/>
        <v>Lima_Belas_Minggu_Awal_Kebuntingan|33|ME</v>
      </c>
      <c r="Y167" s="12">
        <f>$Y$112+(((S167-$S$112)/($S$117-$S$112)*($Y$117-$Y$112)))</f>
        <v>1.8719999999999999</v>
      </c>
      <c r="Z167" s="12" t="str">
        <f t="shared" si="16"/>
        <v>Lima_Belas_Minggu_Awal_Kebuntingan|33|TDN</v>
      </c>
      <c r="AA167" s="12">
        <f>$AA$112+(((S167-$S$112)/($S$117-$S$112)*($AA$117-$AA$112)))</f>
        <v>516</v>
      </c>
      <c r="AB167" s="12" t="str">
        <f t="shared" si="14"/>
        <v>Lima_Belas_Minggu_Awal_Kebuntingan|33|Ca</v>
      </c>
      <c r="AC167" s="10">
        <v>4.9799999999999995</v>
      </c>
      <c r="AD167" s="12" t="s">
        <v>201</v>
      </c>
      <c r="AE167" s="10">
        <v>3.14</v>
      </c>
      <c r="AF167" s="12" t="str">
        <f t="shared" si="17"/>
        <v>Lima_Belas_Minggu_Awal_Kebuntingan|33|Vit. A</v>
      </c>
      <c r="AG167" s="12">
        <f>$AG$112+(((S167-$S$112)/($S$117-$S$112)*($AG$117-$AG$112)))</f>
        <v>4.3</v>
      </c>
      <c r="AH167" s="12" t="str">
        <f t="shared" si="18"/>
        <v>Lima_Belas_Minggu_Awal_Kebuntingan|33|Vit. D</v>
      </c>
      <c r="AI167" s="12">
        <f>$AI$112+(((S167-$S$112)/($S$117-$S$112)*($AI$117-$AI$112)))</f>
        <v>189.6</v>
      </c>
    </row>
    <row r="168" spans="18:35" x14ac:dyDescent="0.2">
      <c r="R168" s="13" t="s">
        <v>47</v>
      </c>
      <c r="S168" s="12">
        <v>34</v>
      </c>
      <c r="T168" s="12" t="str">
        <f t="shared" si="12"/>
        <v>Lima_Belas_Minggu_Awal_Kebuntingan|34|BK</v>
      </c>
      <c r="U168" s="14">
        <v>930</v>
      </c>
      <c r="V168" s="12" t="str">
        <f t="shared" si="13"/>
        <v>Lima_Belas_Minggu_Awal_Kebuntingan|34|PK</v>
      </c>
      <c r="W168" s="10">
        <v>98.8</v>
      </c>
      <c r="X168" s="12" t="str">
        <f t="shared" si="15"/>
        <v>Lima_Belas_Minggu_Awal_Kebuntingan|34|ME</v>
      </c>
      <c r="Y168" s="12">
        <f>$Y$112+(((S168-$S$112)/($S$117-$S$112)*($Y$117-$Y$112)))</f>
        <v>1.9159999999999999</v>
      </c>
      <c r="Z168" s="12" t="str">
        <f t="shared" si="16"/>
        <v>Lima_Belas_Minggu_Awal_Kebuntingan|34|TDN</v>
      </c>
      <c r="AA168" s="12">
        <f>$AA$112+(((S168-$S$112)/($S$117-$S$112)*($AA$117-$AA$112)))</f>
        <v>528</v>
      </c>
      <c r="AB168" s="12" t="str">
        <f t="shared" si="14"/>
        <v>Lima_Belas_Minggu_Awal_Kebuntingan|34|Ca</v>
      </c>
      <c r="AC168" s="10">
        <v>5.16</v>
      </c>
      <c r="AD168" s="12" t="s">
        <v>202</v>
      </c>
      <c r="AE168" s="10">
        <v>3.12</v>
      </c>
      <c r="AF168" s="12" t="str">
        <f t="shared" si="17"/>
        <v>Lima_Belas_Minggu_Awal_Kebuntingan|34|Vit. A</v>
      </c>
      <c r="AG168" s="12">
        <f>$AG$112+(((S168-$S$112)/($S$117-$S$112)*($AG$117-$AG$112)))</f>
        <v>4.0999999999999996</v>
      </c>
      <c r="AH168" s="12" t="str">
        <f t="shared" si="18"/>
        <v>Lima_Belas_Minggu_Awal_Kebuntingan|34|Vit. D</v>
      </c>
      <c r="AI168" s="12">
        <f>$AI$112+(((S168-$S$112)/($S$117-$S$112)*($AI$117-$AI$112)))</f>
        <v>200.8</v>
      </c>
    </row>
    <row r="169" spans="18:35" x14ac:dyDescent="0.2">
      <c r="R169" s="13" t="s">
        <v>47</v>
      </c>
      <c r="S169" s="12">
        <v>35</v>
      </c>
      <c r="T169" s="12" t="str">
        <f t="shared" si="12"/>
        <v>Lima_Belas_Minggu_Awal_Kebuntingan|35|BK</v>
      </c>
      <c r="U169" s="12">
        <v>990</v>
      </c>
      <c r="V169" s="12" t="str">
        <f t="shared" si="13"/>
        <v>Lima_Belas_Minggu_Awal_Kebuntingan|35|PK</v>
      </c>
      <c r="W169" s="10">
        <v>100</v>
      </c>
      <c r="X169" s="12" t="str">
        <f t="shared" si="15"/>
        <v>Lima_Belas_Minggu_Awal_Kebuntingan|35|ME</v>
      </c>
      <c r="Y169" s="12">
        <v>1.96</v>
      </c>
      <c r="Z169" s="12" t="str">
        <f t="shared" si="16"/>
        <v>Lima_Belas_Minggu_Awal_Kebuntingan|35|TDN</v>
      </c>
      <c r="AA169" s="12">
        <v>540</v>
      </c>
      <c r="AB169" s="12" t="str">
        <f t="shared" si="14"/>
        <v>Lima_Belas_Minggu_Awal_Kebuntingan|35|Ca</v>
      </c>
      <c r="AC169" s="10">
        <v>5.7</v>
      </c>
      <c r="AD169" s="12" t="s">
        <v>203</v>
      </c>
      <c r="AE169" s="10">
        <v>3.1</v>
      </c>
      <c r="AF169" s="12" t="str">
        <f t="shared" si="17"/>
        <v>Lima_Belas_Minggu_Awal_Kebuntingan|35|Vit. A</v>
      </c>
      <c r="AG169" s="12">
        <v>3.9</v>
      </c>
      <c r="AH169" s="12" t="str">
        <f t="shared" si="18"/>
        <v>Lima_Belas_Minggu_Awal_Kebuntingan|35|Vit. D</v>
      </c>
      <c r="AI169" s="12">
        <v>212</v>
      </c>
    </row>
    <row r="170" spans="18:35" x14ac:dyDescent="0.2">
      <c r="R170" s="13" t="s">
        <v>47</v>
      </c>
      <c r="S170" s="12">
        <v>36</v>
      </c>
      <c r="T170" s="12" t="str">
        <f t="shared" si="12"/>
        <v>Lima_Belas_Minggu_Awal_Kebuntingan|36|BK</v>
      </c>
      <c r="U170" s="14">
        <v>1012</v>
      </c>
      <c r="V170" s="12" t="str">
        <f t="shared" si="13"/>
        <v>Lima_Belas_Minggu_Awal_Kebuntingan|36|PK</v>
      </c>
      <c r="W170" s="10">
        <v>100</v>
      </c>
      <c r="X170" s="12" t="str">
        <f t="shared" si="15"/>
        <v>Lima_Belas_Minggu_Awal_Kebuntingan|36|ME</v>
      </c>
      <c r="Y170" s="12">
        <f>$Y$117+(((S170-$S$117)/($S$122-$S$117)*($Y$122-$Y$117)))</f>
        <v>2</v>
      </c>
      <c r="Z170" s="12" t="str">
        <f t="shared" si="16"/>
        <v>Lima_Belas_Minggu_Awal_Kebuntingan|36|TDN</v>
      </c>
      <c r="AA170" s="12">
        <f>$AA$117+(((S170-$S$117)/($S$122-$S$117)*($AA$122-$AA$117)))</f>
        <v>552</v>
      </c>
      <c r="AB170" s="12" t="str">
        <f t="shared" si="14"/>
        <v>Lima_Belas_Minggu_Awal_Kebuntingan|36|Ca</v>
      </c>
      <c r="AC170" s="10">
        <v>5.7</v>
      </c>
      <c r="AD170" s="12" t="s">
        <v>204</v>
      </c>
      <c r="AE170" s="10">
        <v>3.1</v>
      </c>
      <c r="AF170" s="12" t="str">
        <f t="shared" si="17"/>
        <v>Lima_Belas_Minggu_Awal_Kebuntingan|36|Vit. A</v>
      </c>
      <c r="AG170" s="12">
        <f>$AG$117+(((S170-$S$117)/($S$122-$S$117)*($AG$122-$AG$117)))</f>
        <v>3.9</v>
      </c>
      <c r="AH170" s="12" t="str">
        <f t="shared" si="18"/>
        <v>Lima_Belas_Minggu_Awal_Kebuntingan|36|Vit. D</v>
      </c>
      <c r="AI170" s="12">
        <f>$AI$117+(((S170-$S$117)/($S$122-$S$117)*($AI$122-$AI$117)))</f>
        <v>214.2</v>
      </c>
    </row>
    <row r="171" spans="18:35" x14ac:dyDescent="0.2">
      <c r="R171" s="13" t="s">
        <v>47</v>
      </c>
      <c r="S171" s="12">
        <v>37</v>
      </c>
      <c r="T171" s="12" t="str">
        <f t="shared" si="12"/>
        <v>Lima_Belas_Minggu_Awal_Kebuntingan|37|BK</v>
      </c>
      <c r="U171" s="14">
        <v>1034</v>
      </c>
      <c r="V171" s="12" t="str">
        <f t="shared" si="13"/>
        <v>Lima_Belas_Minggu_Awal_Kebuntingan|37|PK</v>
      </c>
      <c r="W171" s="10">
        <v>100</v>
      </c>
      <c r="X171" s="12" t="str">
        <f t="shared" si="15"/>
        <v>Lima_Belas_Minggu_Awal_Kebuntingan|37|ME</v>
      </c>
      <c r="Y171" s="12">
        <f>$Y$117+(((S171-$S$117)/($S$122-$S$117)*($Y$122-$Y$117)))</f>
        <v>2.04</v>
      </c>
      <c r="Z171" s="12" t="str">
        <f t="shared" si="16"/>
        <v>Lima_Belas_Minggu_Awal_Kebuntingan|37|TDN</v>
      </c>
      <c r="AA171" s="12">
        <f>$AA$117+(((S171-$S$117)/($S$122-$S$117)*($AA$122-$AA$117)))</f>
        <v>564</v>
      </c>
      <c r="AB171" s="12" t="str">
        <f t="shared" si="14"/>
        <v>Lima_Belas_Minggu_Awal_Kebuntingan|37|Ca</v>
      </c>
      <c r="AC171" s="10">
        <v>5.7</v>
      </c>
      <c r="AD171" s="12" t="s">
        <v>205</v>
      </c>
      <c r="AE171" s="10">
        <v>3.1</v>
      </c>
      <c r="AF171" s="12" t="str">
        <f t="shared" si="17"/>
        <v>Lima_Belas_Minggu_Awal_Kebuntingan|37|Vit. A</v>
      </c>
      <c r="AG171" s="12">
        <f>$AG$117+(((S171-$S$117)/($S$122-$S$117)*($AG$122-$AG$117)))</f>
        <v>3.9</v>
      </c>
      <c r="AH171" s="12" t="str">
        <f t="shared" si="18"/>
        <v>Lima_Belas_Minggu_Awal_Kebuntingan|37|Vit. D</v>
      </c>
      <c r="AI171" s="12">
        <f>$AI$117+(((S171-$S$117)/($S$122-$S$117)*($AI$122-$AI$117)))</f>
        <v>216.4</v>
      </c>
    </row>
    <row r="172" spans="18:35" x14ac:dyDescent="0.2">
      <c r="R172" s="13" t="s">
        <v>47</v>
      </c>
      <c r="S172" s="12">
        <v>38</v>
      </c>
      <c r="T172" s="12" t="str">
        <f t="shared" si="12"/>
        <v>Lima_Belas_Minggu_Awal_Kebuntingan|38|BK</v>
      </c>
      <c r="U172" s="14">
        <v>1056</v>
      </c>
      <c r="V172" s="12" t="str">
        <f t="shared" si="13"/>
        <v>Lima_Belas_Minggu_Awal_Kebuntingan|38|PK</v>
      </c>
      <c r="W172" s="10">
        <v>100</v>
      </c>
      <c r="X172" s="12" t="str">
        <f t="shared" si="15"/>
        <v>Lima_Belas_Minggu_Awal_Kebuntingan|38|ME</v>
      </c>
      <c r="Y172" s="12">
        <f>$Y$117+(((S172-$S$117)/($S$122-$S$117)*($Y$122-$Y$117)))</f>
        <v>2.08</v>
      </c>
      <c r="Z172" s="12" t="str">
        <f t="shared" si="16"/>
        <v>Lima_Belas_Minggu_Awal_Kebuntingan|38|TDN</v>
      </c>
      <c r="AA172" s="12">
        <f>$AA$117+(((S172-$S$117)/($S$122-$S$117)*($AA$122-$AA$117)))</f>
        <v>576</v>
      </c>
      <c r="AB172" s="12" t="str">
        <f t="shared" si="14"/>
        <v>Lima_Belas_Minggu_Awal_Kebuntingan|38|Ca</v>
      </c>
      <c r="AC172" s="10">
        <v>5.7</v>
      </c>
      <c r="AD172" s="12" t="s">
        <v>206</v>
      </c>
      <c r="AE172" s="10">
        <v>3.1</v>
      </c>
      <c r="AF172" s="12" t="str">
        <f t="shared" si="17"/>
        <v>Lima_Belas_Minggu_Awal_Kebuntingan|38|Vit. A</v>
      </c>
      <c r="AG172" s="12">
        <f>$AG$117+(((S172-$S$117)/($S$122-$S$117)*($AG$122-$AG$117)))</f>
        <v>3.9</v>
      </c>
      <c r="AH172" s="12" t="str">
        <f t="shared" si="18"/>
        <v>Lima_Belas_Minggu_Awal_Kebuntingan|38|Vit. D</v>
      </c>
      <c r="AI172" s="12">
        <f>$AI$117+(((S172-$S$117)/($S$122-$S$117)*($AI$122-$AI$117)))</f>
        <v>218.6</v>
      </c>
    </row>
    <row r="173" spans="18:35" x14ac:dyDescent="0.2">
      <c r="R173" s="13" t="s">
        <v>47</v>
      </c>
      <c r="S173" s="12">
        <v>39</v>
      </c>
      <c r="T173" s="12" t="str">
        <f t="shared" si="12"/>
        <v>Lima_Belas_Minggu_Awal_Kebuntingan|39|BK</v>
      </c>
      <c r="U173" s="14">
        <v>1078</v>
      </c>
      <c r="V173" s="12" t="str">
        <f t="shared" si="13"/>
        <v>Lima_Belas_Minggu_Awal_Kebuntingan|39|PK</v>
      </c>
      <c r="W173" s="10">
        <v>100</v>
      </c>
      <c r="X173" s="12" t="str">
        <f t="shared" si="15"/>
        <v>Lima_Belas_Minggu_Awal_Kebuntingan|39|ME</v>
      </c>
      <c r="Y173" s="12">
        <f>$Y$117+(((S173-$S$117)/($S$122-$S$117)*($Y$122-$Y$117)))</f>
        <v>2.12</v>
      </c>
      <c r="Z173" s="12" t="str">
        <f t="shared" si="16"/>
        <v>Lima_Belas_Minggu_Awal_Kebuntingan|39|TDN</v>
      </c>
      <c r="AA173" s="12">
        <f>$AA$117+(((S173-$S$117)/($S$122-$S$117)*($AA$122-$AA$117)))</f>
        <v>588</v>
      </c>
      <c r="AB173" s="12" t="str">
        <f t="shared" si="14"/>
        <v>Lima_Belas_Minggu_Awal_Kebuntingan|39|Ca</v>
      </c>
      <c r="AC173" s="10">
        <v>5.7</v>
      </c>
      <c r="AD173" s="12" t="s">
        <v>207</v>
      </c>
      <c r="AE173" s="10">
        <v>3.1</v>
      </c>
      <c r="AF173" s="12" t="str">
        <f t="shared" si="17"/>
        <v>Lima_Belas_Minggu_Awal_Kebuntingan|39|Vit. A</v>
      </c>
      <c r="AG173" s="12">
        <f>$AG$117+(((S173-$S$117)/($S$122-$S$117)*($AG$122-$AG$117)))</f>
        <v>3.9</v>
      </c>
      <c r="AH173" s="12" t="str">
        <f t="shared" si="18"/>
        <v>Lima_Belas_Minggu_Awal_Kebuntingan|39|Vit. D</v>
      </c>
      <c r="AI173" s="12">
        <f>$AI$117+(((S173-$S$117)/($S$122-$S$117)*($AI$122-$AI$117)))</f>
        <v>220.8</v>
      </c>
    </row>
    <row r="174" spans="18:35" x14ac:dyDescent="0.2">
      <c r="R174" s="13" t="s">
        <v>47</v>
      </c>
      <c r="S174" s="12">
        <v>40</v>
      </c>
      <c r="T174" s="12" t="str">
        <f t="shared" si="12"/>
        <v>Lima_Belas_Minggu_Awal_Kebuntingan|40|BK</v>
      </c>
      <c r="U174" s="12">
        <v>1100</v>
      </c>
      <c r="V174" s="12" t="str">
        <f t="shared" si="13"/>
        <v>Lima_Belas_Minggu_Awal_Kebuntingan|40|PK</v>
      </c>
      <c r="W174" s="10">
        <v>100</v>
      </c>
      <c r="X174" s="12" t="str">
        <f t="shared" si="15"/>
        <v>Lima_Belas_Minggu_Awal_Kebuntingan|40|ME</v>
      </c>
      <c r="Y174" s="12">
        <v>2.16</v>
      </c>
      <c r="Z174" s="12" t="str">
        <f t="shared" si="16"/>
        <v>Lima_Belas_Minggu_Awal_Kebuntingan|40|TDN</v>
      </c>
      <c r="AA174" s="12">
        <v>600</v>
      </c>
      <c r="AB174" s="12" t="str">
        <f t="shared" si="14"/>
        <v>Lima_Belas_Minggu_Awal_Kebuntingan|40|Ca</v>
      </c>
      <c r="AC174" s="10">
        <v>5.7</v>
      </c>
      <c r="AD174" s="12" t="s">
        <v>208</v>
      </c>
      <c r="AE174" s="10">
        <v>3.1</v>
      </c>
      <c r="AF174" s="12" t="str">
        <f t="shared" si="17"/>
        <v>Lima_Belas_Minggu_Awal_Kebuntingan|40|Vit. A</v>
      </c>
      <c r="AG174" s="12">
        <v>3.9</v>
      </c>
      <c r="AH174" s="12" t="str">
        <f t="shared" si="18"/>
        <v>Lima_Belas_Minggu_Awal_Kebuntingan|40|Vit. D</v>
      </c>
      <c r="AI174" s="12">
        <v>223</v>
      </c>
    </row>
    <row r="175" spans="18:35" x14ac:dyDescent="0.2">
      <c r="R175" s="13" t="s">
        <v>47</v>
      </c>
      <c r="S175" s="12">
        <v>41</v>
      </c>
      <c r="T175" s="12" t="str">
        <f t="shared" si="12"/>
        <v>Lima_Belas_Minggu_Awal_Kebuntingan|41|BK</v>
      </c>
      <c r="U175" s="14">
        <v>1120</v>
      </c>
      <c r="V175" s="12" t="str">
        <f t="shared" si="13"/>
        <v>Lima_Belas_Minggu_Awal_Kebuntingan|41|PK</v>
      </c>
      <c r="W175" s="10">
        <v>101.8</v>
      </c>
      <c r="X175" s="12" t="str">
        <f t="shared" si="15"/>
        <v>Lima_Belas_Minggu_Awal_Kebuntingan|41|ME</v>
      </c>
      <c r="Y175" s="12">
        <f t="shared" ref="Y175:Y183" si="19">$Y$122+(((S175-$S$122)/($S$132-$S$122)*($Y$132-$Y$122)))</f>
        <v>2.2000000000000002</v>
      </c>
      <c r="Z175" s="12" t="str">
        <f t="shared" si="16"/>
        <v>Lima_Belas_Minggu_Awal_Kebuntingan|41|TDN</v>
      </c>
      <c r="AA175" s="12">
        <f t="shared" ref="AA175:AA183" si="20">$AA$122+(((S175-$S$122)/($S$132-$S$122)*($AA$132-$AA$122)))</f>
        <v>611</v>
      </c>
      <c r="AB175" s="12" t="str">
        <f t="shared" si="14"/>
        <v>Lima_Belas_Minggu_Awal_Kebuntingan|41|Ca</v>
      </c>
      <c r="AC175" s="10">
        <v>5.73</v>
      </c>
      <c r="AD175" s="12" t="s">
        <v>209</v>
      </c>
      <c r="AE175" s="10">
        <v>3.12</v>
      </c>
      <c r="AF175" s="12" t="str">
        <f t="shared" si="17"/>
        <v>Lima_Belas_Minggu_Awal_Kebuntingan|41|Vit. A</v>
      </c>
      <c r="AG175" s="12">
        <f t="shared" ref="AG175:AG183" si="21">$AG$122+(((S175-$S$122)/($S$132-$S$122)*($AG$132-$AG$122)))</f>
        <v>3.9899999999999998</v>
      </c>
      <c r="AH175" s="12" t="str">
        <f t="shared" si="18"/>
        <v>Lima_Belas_Minggu_Awal_Kebuntingan|41|Vit. D</v>
      </c>
      <c r="AI175" s="12">
        <f t="shared" ref="AI175:AI183" si="22">$AI$122+(((S175-$S$122)/($S$132-$S$122)*($AI$132-$AI$122)))</f>
        <v>228</v>
      </c>
    </row>
    <row r="176" spans="18:35" x14ac:dyDescent="0.2">
      <c r="R176" s="13" t="s">
        <v>47</v>
      </c>
      <c r="S176" s="12">
        <v>42</v>
      </c>
      <c r="T176" s="12" t="str">
        <f t="shared" si="12"/>
        <v>Lima_Belas_Minggu_Awal_Kebuntingan|42|BK</v>
      </c>
      <c r="U176" s="14">
        <v>1140</v>
      </c>
      <c r="V176" s="12" t="str">
        <f t="shared" si="13"/>
        <v>Lima_Belas_Minggu_Awal_Kebuntingan|42|PK</v>
      </c>
      <c r="W176" s="10">
        <v>103.6</v>
      </c>
      <c r="X176" s="12" t="str">
        <f t="shared" si="15"/>
        <v>Lima_Belas_Minggu_Awal_Kebuntingan|42|ME</v>
      </c>
      <c r="Y176" s="12">
        <f t="shared" si="19"/>
        <v>2.2400000000000002</v>
      </c>
      <c r="Z176" s="12" t="str">
        <f t="shared" si="16"/>
        <v>Lima_Belas_Minggu_Awal_Kebuntingan|42|TDN</v>
      </c>
      <c r="AA176" s="12">
        <f t="shared" si="20"/>
        <v>622</v>
      </c>
      <c r="AB176" s="12" t="str">
        <f t="shared" si="14"/>
        <v>Lima_Belas_Minggu_Awal_Kebuntingan|42|Ca</v>
      </c>
      <c r="AC176" s="10">
        <v>5.76</v>
      </c>
      <c r="AD176" s="12" t="s">
        <v>210</v>
      </c>
      <c r="AE176" s="10">
        <v>3.14</v>
      </c>
      <c r="AF176" s="12" t="str">
        <f t="shared" si="17"/>
        <v>Lima_Belas_Minggu_Awal_Kebuntingan|42|Vit. A</v>
      </c>
      <c r="AG176" s="12">
        <f t="shared" si="21"/>
        <v>4.08</v>
      </c>
      <c r="AH176" s="12" t="str">
        <f t="shared" si="18"/>
        <v>Lima_Belas_Minggu_Awal_Kebuntingan|42|Vit. D</v>
      </c>
      <c r="AI176" s="12">
        <f t="shared" si="22"/>
        <v>233</v>
      </c>
    </row>
    <row r="177" spans="18:35" x14ac:dyDescent="0.2">
      <c r="R177" s="13" t="s">
        <v>47</v>
      </c>
      <c r="S177" s="12">
        <v>43</v>
      </c>
      <c r="T177" s="12" t="str">
        <f t="shared" si="12"/>
        <v>Lima_Belas_Minggu_Awal_Kebuntingan|43|BK</v>
      </c>
      <c r="U177" s="14">
        <v>1160</v>
      </c>
      <c r="V177" s="12" t="str">
        <f t="shared" si="13"/>
        <v>Lima_Belas_Minggu_Awal_Kebuntingan|43|PK</v>
      </c>
      <c r="W177" s="10">
        <v>105.4</v>
      </c>
      <c r="X177" s="12" t="str">
        <f t="shared" si="15"/>
        <v>Lima_Belas_Minggu_Awal_Kebuntingan|43|ME</v>
      </c>
      <c r="Y177" s="12">
        <f t="shared" si="19"/>
        <v>2.2800000000000002</v>
      </c>
      <c r="Z177" s="12" t="str">
        <f t="shared" si="16"/>
        <v>Lima_Belas_Minggu_Awal_Kebuntingan|43|TDN</v>
      </c>
      <c r="AA177" s="12">
        <f t="shared" si="20"/>
        <v>633</v>
      </c>
      <c r="AB177" s="12" t="str">
        <f t="shared" si="14"/>
        <v>Lima_Belas_Minggu_Awal_Kebuntingan|43|Ca</v>
      </c>
      <c r="AC177" s="10">
        <v>5.79</v>
      </c>
      <c r="AD177" s="12" t="s">
        <v>211</v>
      </c>
      <c r="AE177" s="10">
        <v>3.16</v>
      </c>
      <c r="AF177" s="12" t="str">
        <f t="shared" si="17"/>
        <v>Lima_Belas_Minggu_Awal_Kebuntingan|43|Vit. A</v>
      </c>
      <c r="AG177" s="12">
        <f t="shared" si="21"/>
        <v>4.17</v>
      </c>
      <c r="AH177" s="12" t="str">
        <f t="shared" si="18"/>
        <v>Lima_Belas_Minggu_Awal_Kebuntingan|43|Vit. D</v>
      </c>
      <c r="AI177" s="12">
        <f t="shared" si="22"/>
        <v>238</v>
      </c>
    </row>
    <row r="178" spans="18:35" x14ac:dyDescent="0.2">
      <c r="R178" s="13" t="s">
        <v>47</v>
      </c>
      <c r="S178" s="12">
        <v>44</v>
      </c>
      <c r="T178" s="12" t="str">
        <f t="shared" si="12"/>
        <v>Lima_Belas_Minggu_Awal_Kebuntingan|44|BK</v>
      </c>
      <c r="U178" s="14">
        <v>1180</v>
      </c>
      <c r="V178" s="12" t="str">
        <f t="shared" si="13"/>
        <v>Lima_Belas_Minggu_Awal_Kebuntingan|44|PK</v>
      </c>
      <c r="W178" s="10">
        <v>107.2</v>
      </c>
      <c r="X178" s="12" t="str">
        <f t="shared" si="15"/>
        <v>Lima_Belas_Minggu_Awal_Kebuntingan|44|ME</v>
      </c>
      <c r="Y178" s="12">
        <f t="shared" si="19"/>
        <v>2.3200000000000003</v>
      </c>
      <c r="Z178" s="12" t="str">
        <f t="shared" si="16"/>
        <v>Lima_Belas_Minggu_Awal_Kebuntingan|44|TDN</v>
      </c>
      <c r="AA178" s="12">
        <f t="shared" si="20"/>
        <v>644</v>
      </c>
      <c r="AB178" s="12" t="str">
        <f t="shared" si="14"/>
        <v>Lima_Belas_Minggu_Awal_Kebuntingan|44|Ca</v>
      </c>
      <c r="AC178" s="10">
        <v>5.82</v>
      </c>
      <c r="AD178" s="12" t="s">
        <v>212</v>
      </c>
      <c r="AE178" s="10">
        <v>3.18</v>
      </c>
      <c r="AF178" s="12" t="str">
        <f t="shared" si="17"/>
        <v>Lima_Belas_Minggu_Awal_Kebuntingan|44|Vit. A</v>
      </c>
      <c r="AG178" s="12">
        <f t="shared" si="21"/>
        <v>4.26</v>
      </c>
      <c r="AH178" s="12" t="str">
        <f t="shared" si="18"/>
        <v>Lima_Belas_Minggu_Awal_Kebuntingan|44|Vit. D</v>
      </c>
      <c r="AI178" s="12">
        <f t="shared" si="22"/>
        <v>243</v>
      </c>
    </row>
    <row r="179" spans="18:35" x14ac:dyDescent="0.2">
      <c r="R179" s="13" t="s">
        <v>47</v>
      </c>
      <c r="S179" s="12">
        <v>45</v>
      </c>
      <c r="T179" s="12" t="str">
        <f t="shared" si="12"/>
        <v>Lima_Belas_Minggu_Awal_Kebuntingan|45|BK</v>
      </c>
      <c r="U179" s="14">
        <v>1200</v>
      </c>
      <c r="V179" s="12" t="str">
        <f t="shared" si="13"/>
        <v>Lima_Belas_Minggu_Awal_Kebuntingan|45|PK</v>
      </c>
      <c r="W179" s="10">
        <v>109</v>
      </c>
      <c r="X179" s="12" t="str">
        <f t="shared" si="15"/>
        <v>Lima_Belas_Minggu_Awal_Kebuntingan|45|ME</v>
      </c>
      <c r="Y179" s="12">
        <f t="shared" si="19"/>
        <v>2.3600000000000003</v>
      </c>
      <c r="Z179" s="12" t="str">
        <f t="shared" si="16"/>
        <v>Lima_Belas_Minggu_Awal_Kebuntingan|45|TDN</v>
      </c>
      <c r="AA179" s="12">
        <f t="shared" si="20"/>
        <v>655</v>
      </c>
      <c r="AB179" s="12" t="str">
        <f t="shared" si="14"/>
        <v>Lima_Belas_Minggu_Awal_Kebuntingan|45|Ca</v>
      </c>
      <c r="AC179" s="10">
        <v>5.85</v>
      </c>
      <c r="AD179" s="12" t="s">
        <v>213</v>
      </c>
      <c r="AE179" s="10">
        <v>3.2</v>
      </c>
      <c r="AF179" s="12" t="str">
        <f t="shared" si="17"/>
        <v>Lima_Belas_Minggu_Awal_Kebuntingan|45|Vit. A</v>
      </c>
      <c r="AG179" s="12">
        <f t="shared" si="21"/>
        <v>4.3499999999999996</v>
      </c>
      <c r="AH179" s="12" t="str">
        <f t="shared" si="18"/>
        <v>Lima_Belas_Minggu_Awal_Kebuntingan|45|Vit. D</v>
      </c>
      <c r="AI179" s="12">
        <f t="shared" si="22"/>
        <v>248</v>
      </c>
    </row>
    <row r="180" spans="18:35" x14ac:dyDescent="0.2">
      <c r="R180" s="13" t="s">
        <v>47</v>
      </c>
      <c r="S180" s="12">
        <v>46</v>
      </c>
      <c r="T180" s="12" t="str">
        <f t="shared" si="12"/>
        <v>Lima_Belas_Minggu_Awal_Kebuntingan|46|BK</v>
      </c>
      <c r="U180" s="14">
        <v>1220</v>
      </c>
      <c r="V180" s="12" t="str">
        <f t="shared" si="13"/>
        <v>Lima_Belas_Minggu_Awal_Kebuntingan|46|PK</v>
      </c>
      <c r="W180" s="10">
        <v>110.8</v>
      </c>
      <c r="X180" s="12" t="str">
        <f t="shared" si="15"/>
        <v>Lima_Belas_Minggu_Awal_Kebuntingan|46|ME</v>
      </c>
      <c r="Y180" s="12">
        <f t="shared" si="19"/>
        <v>2.4</v>
      </c>
      <c r="Z180" s="12" t="str">
        <f t="shared" si="16"/>
        <v>Lima_Belas_Minggu_Awal_Kebuntingan|46|TDN</v>
      </c>
      <c r="AA180" s="12">
        <f t="shared" si="20"/>
        <v>666</v>
      </c>
      <c r="AB180" s="12" t="str">
        <f t="shared" si="14"/>
        <v>Lima_Belas_Minggu_Awal_Kebuntingan|46|Ca</v>
      </c>
      <c r="AC180" s="10">
        <v>5.88</v>
      </c>
      <c r="AD180" s="12" t="s">
        <v>214</v>
      </c>
      <c r="AE180" s="10">
        <v>3.2199999999999998</v>
      </c>
      <c r="AF180" s="12" t="str">
        <f t="shared" si="17"/>
        <v>Lima_Belas_Minggu_Awal_Kebuntingan|46|Vit. A</v>
      </c>
      <c r="AG180" s="12">
        <f t="shared" si="21"/>
        <v>4.4399999999999995</v>
      </c>
      <c r="AH180" s="12" t="str">
        <f t="shared" si="18"/>
        <v>Lima_Belas_Minggu_Awal_Kebuntingan|46|Vit. D</v>
      </c>
      <c r="AI180" s="12">
        <f t="shared" si="22"/>
        <v>253</v>
      </c>
    </row>
    <row r="181" spans="18:35" x14ac:dyDescent="0.2">
      <c r="R181" s="13" t="s">
        <v>47</v>
      </c>
      <c r="S181" s="12">
        <v>47</v>
      </c>
      <c r="T181" s="12" t="str">
        <f t="shared" si="12"/>
        <v>Lima_Belas_Minggu_Awal_Kebuntingan|47|BK</v>
      </c>
      <c r="U181" s="14">
        <v>1240</v>
      </c>
      <c r="V181" s="12" t="str">
        <f t="shared" si="13"/>
        <v>Lima_Belas_Minggu_Awal_Kebuntingan|47|PK</v>
      </c>
      <c r="W181" s="10">
        <v>112.6</v>
      </c>
      <c r="X181" s="12" t="str">
        <f t="shared" si="15"/>
        <v>Lima_Belas_Minggu_Awal_Kebuntingan|47|ME</v>
      </c>
      <c r="Y181" s="12">
        <f t="shared" si="19"/>
        <v>2.44</v>
      </c>
      <c r="Z181" s="12" t="str">
        <f t="shared" si="16"/>
        <v>Lima_Belas_Minggu_Awal_Kebuntingan|47|TDN</v>
      </c>
      <c r="AA181" s="12">
        <f t="shared" si="20"/>
        <v>677</v>
      </c>
      <c r="AB181" s="12" t="str">
        <f t="shared" si="14"/>
        <v>Lima_Belas_Minggu_Awal_Kebuntingan|47|Ca</v>
      </c>
      <c r="AC181" s="10">
        <v>5.91</v>
      </c>
      <c r="AD181" s="12" t="s">
        <v>215</v>
      </c>
      <c r="AE181" s="10">
        <v>3.2399999999999998</v>
      </c>
      <c r="AF181" s="12" t="str">
        <f t="shared" si="17"/>
        <v>Lima_Belas_Minggu_Awal_Kebuntingan|47|Vit. A</v>
      </c>
      <c r="AG181" s="12">
        <f t="shared" si="21"/>
        <v>4.5299999999999994</v>
      </c>
      <c r="AH181" s="12" t="str">
        <f t="shared" si="18"/>
        <v>Lima_Belas_Minggu_Awal_Kebuntingan|47|Vit. D</v>
      </c>
      <c r="AI181" s="12">
        <f t="shared" si="22"/>
        <v>258</v>
      </c>
    </row>
    <row r="182" spans="18:35" x14ac:dyDescent="0.2">
      <c r="R182" s="13" t="s">
        <v>47</v>
      </c>
      <c r="S182" s="12">
        <v>48</v>
      </c>
      <c r="T182" s="12" t="str">
        <f t="shared" si="12"/>
        <v>Lima_Belas_Minggu_Awal_Kebuntingan|48|BK</v>
      </c>
      <c r="U182" s="14">
        <v>1260</v>
      </c>
      <c r="V182" s="12" t="str">
        <f t="shared" si="13"/>
        <v>Lima_Belas_Minggu_Awal_Kebuntingan|48|PK</v>
      </c>
      <c r="W182" s="10">
        <v>114.4</v>
      </c>
      <c r="X182" s="12" t="str">
        <f t="shared" si="15"/>
        <v>Lima_Belas_Minggu_Awal_Kebuntingan|48|ME</v>
      </c>
      <c r="Y182" s="12">
        <f t="shared" si="19"/>
        <v>2.48</v>
      </c>
      <c r="Z182" s="12" t="str">
        <f t="shared" si="16"/>
        <v>Lima_Belas_Minggu_Awal_Kebuntingan|48|TDN</v>
      </c>
      <c r="AA182" s="12">
        <f t="shared" si="20"/>
        <v>688</v>
      </c>
      <c r="AB182" s="12" t="str">
        <f t="shared" si="14"/>
        <v>Lima_Belas_Minggu_Awal_Kebuntingan|48|Ca</v>
      </c>
      <c r="AC182" s="10">
        <v>5.94</v>
      </c>
      <c r="AD182" s="12" t="s">
        <v>216</v>
      </c>
      <c r="AE182" s="10">
        <v>3.26</v>
      </c>
      <c r="AF182" s="12" t="str">
        <f t="shared" si="17"/>
        <v>Lima_Belas_Minggu_Awal_Kebuntingan|48|Vit. A</v>
      </c>
      <c r="AG182" s="12">
        <f t="shared" si="21"/>
        <v>4.62</v>
      </c>
      <c r="AH182" s="12" t="str">
        <f t="shared" si="18"/>
        <v>Lima_Belas_Minggu_Awal_Kebuntingan|48|Vit. D</v>
      </c>
      <c r="AI182" s="12">
        <f t="shared" si="22"/>
        <v>263</v>
      </c>
    </row>
    <row r="183" spans="18:35" x14ac:dyDescent="0.2">
      <c r="R183" s="13" t="s">
        <v>47</v>
      </c>
      <c r="S183" s="12">
        <v>49</v>
      </c>
      <c r="T183" s="12" t="str">
        <f t="shared" si="12"/>
        <v>Lima_Belas_Minggu_Awal_Kebuntingan|49|BK</v>
      </c>
      <c r="U183" s="14">
        <v>1280</v>
      </c>
      <c r="V183" s="12" t="str">
        <f t="shared" si="13"/>
        <v>Lima_Belas_Minggu_Awal_Kebuntingan|49|PK</v>
      </c>
      <c r="W183" s="10">
        <v>116.2</v>
      </c>
      <c r="X183" s="12" t="str">
        <f t="shared" si="15"/>
        <v>Lima_Belas_Minggu_Awal_Kebuntingan|49|ME</v>
      </c>
      <c r="Y183" s="12">
        <f t="shared" si="19"/>
        <v>2.52</v>
      </c>
      <c r="Z183" s="12" t="str">
        <f t="shared" si="16"/>
        <v>Lima_Belas_Minggu_Awal_Kebuntingan|49|TDN</v>
      </c>
      <c r="AA183" s="12">
        <f t="shared" si="20"/>
        <v>699</v>
      </c>
      <c r="AB183" s="12" t="str">
        <f t="shared" si="14"/>
        <v>Lima_Belas_Minggu_Awal_Kebuntingan|49|Ca</v>
      </c>
      <c r="AC183" s="10">
        <v>5.97</v>
      </c>
      <c r="AD183" s="12" t="s">
        <v>217</v>
      </c>
      <c r="AE183" s="10">
        <v>3.28</v>
      </c>
      <c r="AF183" s="12" t="str">
        <f t="shared" si="17"/>
        <v>Lima_Belas_Minggu_Awal_Kebuntingan|49|Vit. A</v>
      </c>
      <c r="AG183" s="12">
        <f t="shared" si="21"/>
        <v>4.71</v>
      </c>
      <c r="AH183" s="12" t="str">
        <f t="shared" si="18"/>
        <v>Lima_Belas_Minggu_Awal_Kebuntingan|49|Vit. D</v>
      </c>
      <c r="AI183" s="12">
        <f t="shared" si="22"/>
        <v>268</v>
      </c>
    </row>
    <row r="184" spans="18:35" x14ac:dyDescent="0.2">
      <c r="R184" s="13" t="s">
        <v>47</v>
      </c>
      <c r="S184" s="12">
        <v>50</v>
      </c>
      <c r="T184" s="12" t="str">
        <f t="shared" si="12"/>
        <v>Lima_Belas_Minggu_Awal_Kebuntingan|50|BK</v>
      </c>
      <c r="U184" s="12">
        <v>1300</v>
      </c>
      <c r="V184" s="12" t="str">
        <f t="shared" si="13"/>
        <v>Lima_Belas_Minggu_Awal_Kebuntingan|50|PK</v>
      </c>
      <c r="W184" s="10">
        <v>118</v>
      </c>
      <c r="X184" s="12" t="str">
        <f t="shared" si="15"/>
        <v>Lima_Belas_Minggu_Awal_Kebuntingan|50|ME</v>
      </c>
      <c r="Y184" s="12">
        <v>2.56</v>
      </c>
      <c r="Z184" s="12" t="str">
        <f t="shared" si="16"/>
        <v>Lima_Belas_Minggu_Awal_Kebuntingan|50|TDN</v>
      </c>
      <c r="AA184" s="12">
        <v>710</v>
      </c>
      <c r="AB184" s="12" t="str">
        <f t="shared" si="14"/>
        <v>Lima_Belas_Minggu_Awal_Kebuntingan|50|Ca</v>
      </c>
      <c r="AC184" s="10">
        <v>6</v>
      </c>
      <c r="AD184" s="12" t="s">
        <v>218</v>
      </c>
      <c r="AE184" s="10">
        <v>3.3</v>
      </c>
      <c r="AF184" s="12" t="str">
        <f t="shared" si="17"/>
        <v>Lima_Belas_Minggu_Awal_Kebuntingan|50|Vit. A</v>
      </c>
      <c r="AG184" s="12">
        <v>4.8</v>
      </c>
      <c r="AH184" s="12" t="str">
        <f t="shared" si="18"/>
        <v>Lima_Belas_Minggu_Awal_Kebuntingan|50|Vit. D</v>
      </c>
      <c r="AI184" s="12">
        <v>273</v>
      </c>
    </row>
    <row r="185" spans="18:35" x14ac:dyDescent="0.2">
      <c r="R185" s="13" t="s">
        <v>48</v>
      </c>
      <c r="S185" s="12">
        <v>20</v>
      </c>
      <c r="T185" s="12" t="str">
        <f t="shared" si="12"/>
        <v>Enam_Minggu_Akhir_Kebuntingan|20|BK</v>
      </c>
      <c r="U185" s="14">
        <v>900</v>
      </c>
      <c r="V185" s="12" t="str">
        <f t="shared" si="13"/>
        <v>Enam_Minggu_Akhir_Kebuntingan|20|PK</v>
      </c>
      <c r="W185" s="10">
        <v>103</v>
      </c>
      <c r="X185" s="12" t="str">
        <f t="shared" si="15"/>
        <v>Enam_Minggu_Akhir_Kebuntingan|20|ME</v>
      </c>
      <c r="Y185" s="12">
        <v>2.31</v>
      </c>
      <c r="Z185" s="12" t="str">
        <f t="shared" si="16"/>
        <v>Enam_Minggu_Akhir_Kebuntingan|20|TDN</v>
      </c>
      <c r="AA185" s="12">
        <v>640</v>
      </c>
      <c r="AB185" s="12" t="str">
        <f t="shared" si="14"/>
        <v>Enam_Minggu_Akhir_Kebuntingan|20|Ca</v>
      </c>
      <c r="AC185" s="10">
        <v>3.9</v>
      </c>
      <c r="AD185" s="12" t="s">
        <v>219</v>
      </c>
      <c r="AE185" s="10">
        <v>3.7</v>
      </c>
      <c r="AF185" s="12" t="str">
        <f t="shared" si="17"/>
        <v>Enam_Minggu_Akhir_Kebuntingan|20|Vit. A</v>
      </c>
      <c r="AG185" s="12">
        <v>5.2</v>
      </c>
      <c r="AH185" s="12" t="str">
        <f t="shared" si="18"/>
        <v>Enam_Minggu_Akhir_Kebuntingan|20|Vit. D</v>
      </c>
      <c r="AI185" s="12">
        <v>180</v>
      </c>
    </row>
    <row r="186" spans="18:35" x14ac:dyDescent="0.2">
      <c r="R186" s="13" t="s">
        <v>48</v>
      </c>
      <c r="S186" s="12">
        <v>21</v>
      </c>
      <c r="T186" s="12" t="str">
        <f t="shared" ref="T186:T209" si="23">R186&amp;"|"&amp;S186&amp;"|"&amp;"BK"</f>
        <v>Enam_Minggu_Akhir_Kebuntingan|21|BK</v>
      </c>
      <c r="U186" s="14">
        <v>930</v>
      </c>
      <c r="V186" s="12" t="str">
        <f t="shared" ref="V186:V209" si="24">R186&amp;"|"&amp;S186&amp;"|"&amp;"PK"</f>
        <v>Enam_Minggu_Akhir_Kebuntingan|21|PK</v>
      </c>
      <c r="W186" s="10">
        <v>107.5</v>
      </c>
      <c r="X186" s="12" t="str">
        <f t="shared" si="15"/>
        <v>Enam_Minggu_Akhir_Kebuntingan|21|ME</v>
      </c>
      <c r="Y186" s="12">
        <f t="shared" ref="Y186:Y194" si="25">$Y$185+(((S186-$S$185)/($S$195-$S$185)*($Y$195-$Y$185)))</f>
        <v>2.4210000000000003</v>
      </c>
      <c r="Z186" s="12" t="str">
        <f t="shared" si="16"/>
        <v>Enam_Minggu_Akhir_Kebuntingan|21|TDN</v>
      </c>
      <c r="AA186" s="12">
        <f t="shared" ref="AA186:AA194" si="26">$AA$185+(((S186-$S$185)/($S$195-$S$185)*($AA$195-$AA$185)))</f>
        <v>670</v>
      </c>
      <c r="AB186" s="12" t="str">
        <f t="shared" ref="AB186:AB217" si="27">R186&amp;"|"&amp;S186&amp;"|"&amp;"Ca"</f>
        <v>Enam_Minggu_Akhir_Kebuntingan|21|Ca</v>
      </c>
      <c r="AC186" s="10">
        <v>3.9</v>
      </c>
      <c r="AD186" s="12" t="s">
        <v>220</v>
      </c>
      <c r="AE186" s="10">
        <v>3.7</v>
      </c>
      <c r="AF186" s="12" t="str">
        <f t="shared" si="17"/>
        <v>Enam_Minggu_Akhir_Kebuntingan|21|Vit. A</v>
      </c>
      <c r="AG186" s="12">
        <f t="shared" ref="AG186:AG194" si="28">$AG$185+(((S186-$S$185)/($S$195-$S$185)*($AG$195-$AG$185)))</f>
        <v>5.33</v>
      </c>
      <c r="AH186" s="12" t="str">
        <f t="shared" si="18"/>
        <v>Enam_Minggu_Akhir_Kebuntingan|21|Vit. D</v>
      </c>
      <c r="AI186" s="12">
        <f t="shared" ref="AI186:AI194" si="29">$AI$185+(((S186-$S$185)/($S$195-$S$185)*($AI$195-$AI$185)))</f>
        <v>182</v>
      </c>
    </row>
    <row r="187" spans="18:35" x14ac:dyDescent="0.2">
      <c r="R187" s="13" t="s">
        <v>48</v>
      </c>
      <c r="S187" s="12">
        <v>22</v>
      </c>
      <c r="T187" s="12" t="str">
        <f t="shared" si="23"/>
        <v>Enam_Minggu_Akhir_Kebuntingan|22|BK</v>
      </c>
      <c r="U187" s="14">
        <v>960</v>
      </c>
      <c r="V187" s="12" t="str">
        <f t="shared" si="24"/>
        <v>Enam_Minggu_Akhir_Kebuntingan|22|PK</v>
      </c>
      <c r="W187" s="10">
        <v>112</v>
      </c>
      <c r="X187" s="12" t="str">
        <f t="shared" si="15"/>
        <v>Enam_Minggu_Akhir_Kebuntingan|22|ME</v>
      </c>
      <c r="Y187" s="12">
        <f t="shared" si="25"/>
        <v>2.532</v>
      </c>
      <c r="Z187" s="12" t="str">
        <f t="shared" si="16"/>
        <v>Enam_Minggu_Akhir_Kebuntingan|22|TDN</v>
      </c>
      <c r="AA187" s="12">
        <f t="shared" si="26"/>
        <v>700</v>
      </c>
      <c r="AB187" s="12" t="str">
        <f t="shared" si="27"/>
        <v>Enam_Minggu_Akhir_Kebuntingan|22|Ca</v>
      </c>
      <c r="AC187" s="10">
        <v>3.9</v>
      </c>
      <c r="AD187" s="12" t="s">
        <v>221</v>
      </c>
      <c r="AE187" s="10">
        <v>3.7</v>
      </c>
      <c r="AF187" s="12" t="str">
        <f t="shared" si="17"/>
        <v>Enam_Minggu_Akhir_Kebuntingan|22|Vit. A</v>
      </c>
      <c r="AG187" s="12">
        <f t="shared" si="28"/>
        <v>5.46</v>
      </c>
      <c r="AH187" s="12" t="str">
        <f t="shared" si="18"/>
        <v>Enam_Minggu_Akhir_Kebuntingan|22|Vit. D</v>
      </c>
      <c r="AI187" s="12">
        <f t="shared" si="29"/>
        <v>184</v>
      </c>
    </row>
    <row r="188" spans="18:35" x14ac:dyDescent="0.2">
      <c r="R188" s="13" t="s">
        <v>48</v>
      </c>
      <c r="S188" s="12">
        <v>23</v>
      </c>
      <c r="T188" s="12" t="str">
        <f t="shared" si="23"/>
        <v>Enam_Minggu_Akhir_Kebuntingan|23|BK</v>
      </c>
      <c r="U188" s="14">
        <v>990</v>
      </c>
      <c r="V188" s="12" t="str">
        <f t="shared" si="24"/>
        <v>Enam_Minggu_Akhir_Kebuntingan|23|PK</v>
      </c>
      <c r="W188" s="10">
        <v>116.5</v>
      </c>
      <c r="X188" s="12" t="str">
        <f t="shared" si="15"/>
        <v>Enam_Minggu_Akhir_Kebuntingan|23|ME</v>
      </c>
      <c r="Y188" s="12">
        <f t="shared" si="25"/>
        <v>2.6429999999999998</v>
      </c>
      <c r="Z188" s="12" t="str">
        <f t="shared" si="16"/>
        <v>Enam_Minggu_Akhir_Kebuntingan|23|TDN</v>
      </c>
      <c r="AA188" s="12">
        <f t="shared" si="26"/>
        <v>730</v>
      </c>
      <c r="AB188" s="12" t="str">
        <f t="shared" si="27"/>
        <v>Enam_Minggu_Akhir_Kebuntingan|23|Ca</v>
      </c>
      <c r="AC188" s="10">
        <v>3.9</v>
      </c>
      <c r="AD188" s="12" t="s">
        <v>222</v>
      </c>
      <c r="AE188" s="10">
        <v>3.7</v>
      </c>
      <c r="AF188" s="12" t="str">
        <f t="shared" si="17"/>
        <v>Enam_Minggu_Akhir_Kebuntingan|23|Vit. A</v>
      </c>
      <c r="AG188" s="12">
        <f t="shared" si="28"/>
        <v>5.59</v>
      </c>
      <c r="AH188" s="12" t="str">
        <f t="shared" si="18"/>
        <v>Enam_Minggu_Akhir_Kebuntingan|23|Vit. D</v>
      </c>
      <c r="AI188" s="12">
        <f t="shared" si="29"/>
        <v>186</v>
      </c>
    </row>
    <row r="189" spans="18:35" x14ac:dyDescent="0.2">
      <c r="R189" s="13" t="s">
        <v>48</v>
      </c>
      <c r="S189" s="12">
        <v>24</v>
      </c>
      <c r="T189" s="12" t="str">
        <f t="shared" si="23"/>
        <v>Enam_Minggu_Akhir_Kebuntingan|24|BK</v>
      </c>
      <c r="U189" s="14">
        <v>1020</v>
      </c>
      <c r="V189" s="12" t="str">
        <f t="shared" si="24"/>
        <v>Enam_Minggu_Akhir_Kebuntingan|24|PK</v>
      </c>
      <c r="W189" s="10">
        <v>121</v>
      </c>
      <c r="X189" s="12" t="str">
        <f t="shared" si="15"/>
        <v>Enam_Minggu_Akhir_Kebuntingan|24|ME</v>
      </c>
      <c r="Y189" s="12">
        <f t="shared" si="25"/>
        <v>2.754</v>
      </c>
      <c r="Z189" s="12" t="str">
        <f t="shared" si="16"/>
        <v>Enam_Minggu_Akhir_Kebuntingan|24|TDN</v>
      </c>
      <c r="AA189" s="12">
        <f t="shared" si="26"/>
        <v>760</v>
      </c>
      <c r="AB189" s="12" t="str">
        <f t="shared" si="27"/>
        <v>Enam_Minggu_Akhir_Kebuntingan|24|Ca</v>
      </c>
      <c r="AC189" s="10">
        <v>3.9</v>
      </c>
      <c r="AD189" s="12" t="s">
        <v>223</v>
      </c>
      <c r="AE189" s="10">
        <v>3.7</v>
      </c>
      <c r="AF189" s="12" t="str">
        <f t="shared" si="17"/>
        <v>Enam_Minggu_Akhir_Kebuntingan|24|Vit. A</v>
      </c>
      <c r="AG189" s="12">
        <f t="shared" si="28"/>
        <v>5.72</v>
      </c>
      <c r="AH189" s="12" t="str">
        <f t="shared" si="18"/>
        <v>Enam_Minggu_Akhir_Kebuntingan|24|Vit. D</v>
      </c>
      <c r="AI189" s="12">
        <f t="shared" si="29"/>
        <v>188</v>
      </c>
    </row>
    <row r="190" spans="18:35" x14ac:dyDescent="0.2">
      <c r="R190" s="13" t="s">
        <v>48</v>
      </c>
      <c r="S190" s="12">
        <v>25</v>
      </c>
      <c r="T190" s="12" t="str">
        <f t="shared" si="23"/>
        <v>Enam_Minggu_Akhir_Kebuntingan|25|BK</v>
      </c>
      <c r="U190" s="14">
        <v>1050</v>
      </c>
      <c r="V190" s="12" t="str">
        <f t="shared" si="24"/>
        <v>Enam_Minggu_Akhir_Kebuntingan|25|PK</v>
      </c>
      <c r="W190" s="10">
        <v>125.5</v>
      </c>
      <c r="X190" s="12" t="str">
        <f t="shared" si="15"/>
        <v>Enam_Minggu_Akhir_Kebuntingan|25|ME</v>
      </c>
      <c r="Y190" s="12">
        <f t="shared" si="25"/>
        <v>2.8650000000000002</v>
      </c>
      <c r="Z190" s="12" t="str">
        <f t="shared" si="16"/>
        <v>Enam_Minggu_Akhir_Kebuntingan|25|TDN</v>
      </c>
      <c r="AA190" s="12">
        <f t="shared" si="26"/>
        <v>790</v>
      </c>
      <c r="AB190" s="12" t="str">
        <f t="shared" si="27"/>
        <v>Enam_Minggu_Akhir_Kebuntingan|25|Ca</v>
      </c>
      <c r="AC190" s="10">
        <v>3.9</v>
      </c>
      <c r="AD190" s="12" t="s">
        <v>224</v>
      </c>
      <c r="AE190" s="10">
        <v>3.7</v>
      </c>
      <c r="AF190" s="12" t="str">
        <f t="shared" si="17"/>
        <v>Enam_Minggu_Akhir_Kebuntingan|25|Vit. A</v>
      </c>
      <c r="AG190" s="12">
        <f t="shared" si="28"/>
        <v>5.85</v>
      </c>
      <c r="AH190" s="12" t="str">
        <f t="shared" si="18"/>
        <v>Enam_Minggu_Akhir_Kebuntingan|25|Vit. D</v>
      </c>
      <c r="AI190" s="12">
        <f t="shared" si="29"/>
        <v>190</v>
      </c>
    </row>
    <row r="191" spans="18:35" x14ac:dyDescent="0.2">
      <c r="R191" s="13" t="s">
        <v>48</v>
      </c>
      <c r="S191" s="12">
        <v>26</v>
      </c>
      <c r="T191" s="12" t="str">
        <f t="shared" si="23"/>
        <v>Enam_Minggu_Akhir_Kebuntingan|26|BK</v>
      </c>
      <c r="U191" s="14">
        <v>1080</v>
      </c>
      <c r="V191" s="12" t="str">
        <f t="shared" si="24"/>
        <v>Enam_Minggu_Akhir_Kebuntingan|26|PK</v>
      </c>
      <c r="W191" s="10">
        <v>130</v>
      </c>
      <c r="X191" s="12" t="str">
        <f t="shared" si="15"/>
        <v>Enam_Minggu_Akhir_Kebuntingan|26|ME</v>
      </c>
      <c r="Y191" s="12">
        <f t="shared" si="25"/>
        <v>2.976</v>
      </c>
      <c r="Z191" s="12" t="str">
        <f t="shared" si="16"/>
        <v>Enam_Minggu_Akhir_Kebuntingan|26|TDN</v>
      </c>
      <c r="AA191" s="12">
        <f t="shared" si="26"/>
        <v>820</v>
      </c>
      <c r="AB191" s="12" t="str">
        <f t="shared" si="27"/>
        <v>Enam_Minggu_Akhir_Kebuntingan|26|Ca</v>
      </c>
      <c r="AC191" s="10">
        <v>3.9</v>
      </c>
      <c r="AD191" s="12" t="s">
        <v>225</v>
      </c>
      <c r="AE191" s="10">
        <v>3.7</v>
      </c>
      <c r="AF191" s="12" t="str">
        <f t="shared" si="17"/>
        <v>Enam_Minggu_Akhir_Kebuntingan|26|Vit. A</v>
      </c>
      <c r="AG191" s="12">
        <f t="shared" si="28"/>
        <v>5.98</v>
      </c>
      <c r="AH191" s="12" t="str">
        <f t="shared" si="18"/>
        <v>Enam_Minggu_Akhir_Kebuntingan|26|Vit. D</v>
      </c>
      <c r="AI191" s="12">
        <f t="shared" si="29"/>
        <v>192</v>
      </c>
    </row>
    <row r="192" spans="18:35" x14ac:dyDescent="0.2">
      <c r="R192" s="13" t="s">
        <v>48</v>
      </c>
      <c r="S192" s="12">
        <v>27</v>
      </c>
      <c r="T192" s="12" t="str">
        <f t="shared" si="23"/>
        <v>Enam_Minggu_Akhir_Kebuntingan|27|BK</v>
      </c>
      <c r="U192" s="14">
        <v>1110</v>
      </c>
      <c r="V192" s="12" t="str">
        <f t="shared" si="24"/>
        <v>Enam_Minggu_Akhir_Kebuntingan|27|PK</v>
      </c>
      <c r="W192" s="10">
        <v>134.5</v>
      </c>
      <c r="X192" s="12" t="str">
        <f t="shared" si="15"/>
        <v>Enam_Minggu_Akhir_Kebuntingan|27|ME</v>
      </c>
      <c r="Y192" s="12">
        <f t="shared" si="25"/>
        <v>3.0869999999999997</v>
      </c>
      <c r="Z192" s="12" t="str">
        <f t="shared" si="16"/>
        <v>Enam_Minggu_Akhir_Kebuntingan|27|TDN</v>
      </c>
      <c r="AA192" s="12">
        <f t="shared" si="26"/>
        <v>850</v>
      </c>
      <c r="AB192" s="12" t="str">
        <f t="shared" si="27"/>
        <v>Enam_Minggu_Akhir_Kebuntingan|27|Ca</v>
      </c>
      <c r="AC192" s="10">
        <v>4</v>
      </c>
      <c r="AD192" s="12" t="s">
        <v>226</v>
      </c>
      <c r="AE192" s="10">
        <v>3.7</v>
      </c>
      <c r="AF192" s="12" t="str">
        <f t="shared" si="17"/>
        <v>Enam_Minggu_Akhir_Kebuntingan|27|Vit. A</v>
      </c>
      <c r="AG192" s="12">
        <f t="shared" si="28"/>
        <v>6.11</v>
      </c>
      <c r="AH192" s="12" t="str">
        <f t="shared" si="18"/>
        <v>Enam_Minggu_Akhir_Kebuntingan|27|Vit. D</v>
      </c>
      <c r="AI192" s="12">
        <f t="shared" si="29"/>
        <v>194</v>
      </c>
    </row>
    <row r="193" spans="18:35" x14ac:dyDescent="0.2">
      <c r="R193" s="13" t="s">
        <v>48</v>
      </c>
      <c r="S193" s="12">
        <v>28</v>
      </c>
      <c r="T193" s="12" t="str">
        <f t="shared" si="23"/>
        <v>Enam_Minggu_Akhir_Kebuntingan|28|BK</v>
      </c>
      <c r="U193" s="14">
        <v>1140</v>
      </c>
      <c r="V193" s="12" t="str">
        <f t="shared" si="24"/>
        <v>Enam_Minggu_Akhir_Kebuntingan|28|PK</v>
      </c>
      <c r="W193" s="10">
        <v>139</v>
      </c>
      <c r="X193" s="12" t="str">
        <f t="shared" si="15"/>
        <v>Enam_Minggu_Akhir_Kebuntingan|28|ME</v>
      </c>
      <c r="Y193" s="12">
        <f t="shared" si="25"/>
        <v>3.198</v>
      </c>
      <c r="Z193" s="12" t="str">
        <f t="shared" si="16"/>
        <v>Enam_Minggu_Akhir_Kebuntingan|28|TDN</v>
      </c>
      <c r="AA193" s="12">
        <f t="shared" si="26"/>
        <v>880</v>
      </c>
      <c r="AB193" s="12" t="str">
        <f t="shared" si="27"/>
        <v>Enam_Minggu_Akhir_Kebuntingan|28|Ca</v>
      </c>
      <c r="AC193" s="10">
        <v>4.0999999999999996</v>
      </c>
      <c r="AD193" s="12" t="s">
        <v>227</v>
      </c>
      <c r="AE193" s="10">
        <v>3.7</v>
      </c>
      <c r="AF193" s="12" t="str">
        <f t="shared" si="17"/>
        <v>Enam_Minggu_Akhir_Kebuntingan|28|Vit. A</v>
      </c>
      <c r="AG193" s="12">
        <f t="shared" si="28"/>
        <v>6.24</v>
      </c>
      <c r="AH193" s="12" t="str">
        <f t="shared" si="18"/>
        <v>Enam_Minggu_Akhir_Kebuntingan|28|Vit. D</v>
      </c>
      <c r="AI193" s="12">
        <f t="shared" si="29"/>
        <v>196</v>
      </c>
    </row>
    <row r="194" spans="18:35" x14ac:dyDescent="0.2">
      <c r="R194" s="13" t="s">
        <v>48</v>
      </c>
      <c r="S194" s="12">
        <v>29</v>
      </c>
      <c r="T194" s="12" t="str">
        <f t="shared" si="23"/>
        <v>Enam_Minggu_Akhir_Kebuntingan|29|BK</v>
      </c>
      <c r="U194" s="14">
        <v>1170</v>
      </c>
      <c r="V194" s="12" t="str">
        <f t="shared" si="24"/>
        <v>Enam_Minggu_Akhir_Kebuntingan|29|PK</v>
      </c>
      <c r="W194" s="10">
        <v>143.5</v>
      </c>
      <c r="X194" s="12" t="str">
        <f t="shared" si="15"/>
        <v>Enam_Minggu_Akhir_Kebuntingan|29|ME</v>
      </c>
      <c r="Y194" s="12">
        <f t="shared" si="25"/>
        <v>3.3090000000000002</v>
      </c>
      <c r="Z194" s="12" t="str">
        <f t="shared" si="16"/>
        <v>Enam_Minggu_Akhir_Kebuntingan|29|TDN</v>
      </c>
      <c r="AA194" s="12">
        <f t="shared" si="26"/>
        <v>910</v>
      </c>
      <c r="AB194" s="12" t="str">
        <f t="shared" si="27"/>
        <v>Enam_Minggu_Akhir_Kebuntingan|29|Ca</v>
      </c>
      <c r="AC194" s="10">
        <v>4.1999999999999993</v>
      </c>
      <c r="AD194" s="12" t="s">
        <v>228</v>
      </c>
      <c r="AE194" s="10">
        <v>3.7</v>
      </c>
      <c r="AF194" s="12" t="str">
        <f t="shared" si="17"/>
        <v>Enam_Minggu_Akhir_Kebuntingan|29|Vit. A</v>
      </c>
      <c r="AG194" s="12">
        <f t="shared" si="28"/>
        <v>6.37</v>
      </c>
      <c r="AH194" s="12" t="str">
        <f t="shared" si="18"/>
        <v>Enam_Minggu_Akhir_Kebuntingan|29|Vit. D</v>
      </c>
      <c r="AI194" s="12">
        <f t="shared" si="29"/>
        <v>198</v>
      </c>
    </row>
    <row r="195" spans="18:35" x14ac:dyDescent="0.2">
      <c r="R195" s="13" t="s">
        <v>48</v>
      </c>
      <c r="S195" s="12">
        <v>30</v>
      </c>
      <c r="T195" s="12" t="str">
        <f t="shared" si="23"/>
        <v>Enam_Minggu_Akhir_Kebuntingan|30|BK</v>
      </c>
      <c r="U195" s="14">
        <v>1200</v>
      </c>
      <c r="V195" s="12" t="str">
        <f t="shared" si="24"/>
        <v>Enam_Minggu_Akhir_Kebuntingan|30|PK</v>
      </c>
      <c r="W195" s="10">
        <v>148</v>
      </c>
      <c r="X195" s="12" t="str">
        <f t="shared" si="15"/>
        <v>Enam_Minggu_Akhir_Kebuntingan|30|ME</v>
      </c>
      <c r="Y195" s="12">
        <v>3.42</v>
      </c>
      <c r="Z195" s="12" t="str">
        <f t="shared" si="16"/>
        <v>Enam_Minggu_Akhir_Kebuntingan|30|TDN</v>
      </c>
      <c r="AA195" s="12">
        <v>940</v>
      </c>
      <c r="AB195" s="12" t="str">
        <f t="shared" si="27"/>
        <v>Enam_Minggu_Akhir_Kebuntingan|30|Ca</v>
      </c>
      <c r="AC195" s="10">
        <v>3.9</v>
      </c>
      <c r="AD195" s="12" t="s">
        <v>229</v>
      </c>
      <c r="AE195" s="10">
        <v>3.7</v>
      </c>
      <c r="AF195" s="12" t="str">
        <f t="shared" si="17"/>
        <v>Enam_Minggu_Akhir_Kebuntingan|30|Vit. A</v>
      </c>
      <c r="AG195" s="12">
        <v>6.5</v>
      </c>
      <c r="AH195" s="12" t="str">
        <f t="shared" si="18"/>
        <v>Enam_Minggu_Akhir_Kebuntingan|30|Vit. D</v>
      </c>
      <c r="AI195" s="12">
        <v>200</v>
      </c>
    </row>
    <row r="196" spans="18:35" x14ac:dyDescent="0.2">
      <c r="R196" s="13" t="s">
        <v>48</v>
      </c>
      <c r="S196" s="12">
        <v>31</v>
      </c>
      <c r="T196" s="12" t="str">
        <f t="shared" si="23"/>
        <v>Enam_Minggu_Akhir_Kebuntingan|31|BK</v>
      </c>
      <c r="U196" s="14">
        <v>1228</v>
      </c>
      <c r="V196" s="12" t="str">
        <f t="shared" si="24"/>
        <v>Enam_Minggu_Akhir_Kebuntingan|31|PK</v>
      </c>
      <c r="W196" s="10">
        <v>150.6</v>
      </c>
      <c r="X196" s="12" t="str">
        <f t="shared" si="15"/>
        <v>Enam_Minggu_Akhir_Kebuntingan|31|ME</v>
      </c>
      <c r="Y196" s="12">
        <f t="shared" ref="Y196:Y204" si="30">$Y$195+(((S196-$S$195)/($S$205-$S$195)*($Y$205-$Y$195)))</f>
        <v>3.468</v>
      </c>
      <c r="Z196" s="12" t="str">
        <f t="shared" si="16"/>
        <v>Enam_Minggu_Akhir_Kebuntingan|31|TDN</v>
      </c>
      <c r="AA196" s="12">
        <f t="shared" ref="AA196:AA204" si="31">$AA$195+(((S196-$S$195)/($S$205-$S$195)*($AA$205-$AA$195)))</f>
        <v>954</v>
      </c>
      <c r="AB196" s="12" t="str">
        <f t="shared" si="27"/>
        <v>Enam_Minggu_Akhir_Kebuntingan|31|Ca</v>
      </c>
      <c r="AC196" s="10">
        <v>3.91</v>
      </c>
      <c r="AD196" s="12" t="s">
        <v>230</v>
      </c>
      <c r="AE196" s="10">
        <v>3.71</v>
      </c>
      <c r="AF196" s="12" t="str">
        <f t="shared" si="17"/>
        <v>Enam_Minggu_Akhir_Kebuntingan|31|Vit. A</v>
      </c>
      <c r="AG196" s="12">
        <f t="shared" ref="AG196:AG204" si="32">$AG$195+(((S196-$S$195)/($S$205-$S$195)*($AG$205-$AG$195)))</f>
        <v>6.65</v>
      </c>
      <c r="AH196" s="12" t="str">
        <f t="shared" si="18"/>
        <v>Enam_Minggu_Akhir_Kebuntingan|31|Vit. D</v>
      </c>
      <c r="AI196" s="12">
        <f t="shared" ref="AI196:AI204" si="33">$AI$195+(((S196-$S$195)/($S$205-$S$195)*($AI$205-$AI$195)))</f>
        <v>203</v>
      </c>
    </row>
    <row r="197" spans="18:35" x14ac:dyDescent="0.2">
      <c r="R197" s="13" t="s">
        <v>48</v>
      </c>
      <c r="S197" s="12">
        <v>32</v>
      </c>
      <c r="T197" s="12" t="str">
        <f t="shared" si="23"/>
        <v>Enam_Minggu_Akhir_Kebuntingan|32|BK</v>
      </c>
      <c r="U197" s="14">
        <v>1256</v>
      </c>
      <c r="V197" s="12" t="str">
        <f t="shared" si="24"/>
        <v>Enam_Minggu_Akhir_Kebuntingan|32|PK</v>
      </c>
      <c r="W197" s="10">
        <v>153.19999999999999</v>
      </c>
      <c r="X197" s="12" t="str">
        <f t="shared" si="15"/>
        <v>Enam_Minggu_Akhir_Kebuntingan|32|ME</v>
      </c>
      <c r="Y197" s="12">
        <f t="shared" si="30"/>
        <v>3.516</v>
      </c>
      <c r="Z197" s="12" t="str">
        <f t="shared" si="16"/>
        <v>Enam_Minggu_Akhir_Kebuntingan|32|TDN</v>
      </c>
      <c r="AA197" s="12">
        <f t="shared" si="31"/>
        <v>968</v>
      </c>
      <c r="AB197" s="12" t="str">
        <f t="shared" si="27"/>
        <v>Enam_Minggu_Akhir_Kebuntingan|32|Ca</v>
      </c>
      <c r="AC197" s="10">
        <v>3.92</v>
      </c>
      <c r="AD197" s="12" t="s">
        <v>231</v>
      </c>
      <c r="AE197" s="10">
        <v>3.72</v>
      </c>
      <c r="AF197" s="12" t="str">
        <f t="shared" si="17"/>
        <v>Enam_Minggu_Akhir_Kebuntingan|32|Vit. A</v>
      </c>
      <c r="AG197" s="12">
        <f t="shared" si="32"/>
        <v>6.8</v>
      </c>
      <c r="AH197" s="12" t="str">
        <f t="shared" si="18"/>
        <v>Enam_Minggu_Akhir_Kebuntingan|32|Vit. D</v>
      </c>
      <c r="AI197" s="12">
        <f t="shared" si="33"/>
        <v>206</v>
      </c>
    </row>
    <row r="198" spans="18:35" x14ac:dyDescent="0.2">
      <c r="R198" s="13" t="s">
        <v>48</v>
      </c>
      <c r="S198" s="12">
        <v>33</v>
      </c>
      <c r="T198" s="12" t="str">
        <f t="shared" si="23"/>
        <v>Enam_Minggu_Akhir_Kebuntingan|33|BK</v>
      </c>
      <c r="U198" s="14">
        <v>1284</v>
      </c>
      <c r="V198" s="12" t="str">
        <f t="shared" si="24"/>
        <v>Enam_Minggu_Akhir_Kebuntingan|33|PK</v>
      </c>
      <c r="W198" s="10">
        <v>155.80000000000001</v>
      </c>
      <c r="X198" s="12" t="str">
        <f t="shared" si="15"/>
        <v>Enam_Minggu_Akhir_Kebuntingan|33|ME</v>
      </c>
      <c r="Y198" s="12">
        <f t="shared" si="30"/>
        <v>3.5640000000000001</v>
      </c>
      <c r="Z198" s="12" t="str">
        <f t="shared" si="16"/>
        <v>Enam_Minggu_Akhir_Kebuntingan|33|TDN</v>
      </c>
      <c r="AA198" s="12">
        <f t="shared" si="31"/>
        <v>982</v>
      </c>
      <c r="AB198" s="12" t="str">
        <f t="shared" si="27"/>
        <v>Enam_Minggu_Akhir_Kebuntingan|33|Ca</v>
      </c>
      <c r="AC198" s="10">
        <v>3.9299999999999997</v>
      </c>
      <c r="AD198" s="12" t="s">
        <v>232</v>
      </c>
      <c r="AE198" s="10">
        <v>3.73</v>
      </c>
      <c r="AF198" s="12" t="str">
        <f t="shared" si="17"/>
        <v>Enam_Minggu_Akhir_Kebuntingan|33|Vit. A</v>
      </c>
      <c r="AG198" s="12">
        <f t="shared" si="32"/>
        <v>6.95</v>
      </c>
      <c r="AH198" s="12" t="str">
        <f t="shared" si="18"/>
        <v>Enam_Minggu_Akhir_Kebuntingan|33|Vit. D</v>
      </c>
      <c r="AI198" s="12">
        <f t="shared" si="33"/>
        <v>209</v>
      </c>
    </row>
    <row r="199" spans="18:35" x14ac:dyDescent="0.2">
      <c r="R199" s="13" t="s">
        <v>48</v>
      </c>
      <c r="S199" s="12">
        <v>34</v>
      </c>
      <c r="T199" s="12" t="str">
        <f t="shared" si="23"/>
        <v>Enam_Minggu_Akhir_Kebuntingan|34|BK</v>
      </c>
      <c r="U199" s="14">
        <v>1312</v>
      </c>
      <c r="V199" s="12" t="str">
        <f t="shared" si="24"/>
        <v>Enam_Minggu_Akhir_Kebuntingan|34|PK</v>
      </c>
      <c r="W199" s="10">
        <v>158.4</v>
      </c>
      <c r="X199" s="12" t="str">
        <f t="shared" si="15"/>
        <v>Enam_Minggu_Akhir_Kebuntingan|34|ME</v>
      </c>
      <c r="Y199" s="12">
        <f t="shared" si="30"/>
        <v>3.6120000000000001</v>
      </c>
      <c r="Z199" s="12" t="str">
        <f t="shared" si="16"/>
        <v>Enam_Minggu_Akhir_Kebuntingan|34|TDN</v>
      </c>
      <c r="AA199" s="12">
        <f t="shared" si="31"/>
        <v>996</v>
      </c>
      <c r="AB199" s="12" t="str">
        <f t="shared" si="27"/>
        <v>Enam_Minggu_Akhir_Kebuntingan|34|Ca</v>
      </c>
      <c r="AC199" s="10">
        <v>3.94</v>
      </c>
      <c r="AD199" s="12" t="s">
        <v>233</v>
      </c>
      <c r="AE199" s="10">
        <v>3.74</v>
      </c>
      <c r="AF199" s="12" t="str">
        <f t="shared" si="17"/>
        <v>Enam_Minggu_Akhir_Kebuntingan|34|Vit. A</v>
      </c>
      <c r="AG199" s="12">
        <f t="shared" si="32"/>
        <v>7.1</v>
      </c>
      <c r="AH199" s="12" t="str">
        <f t="shared" si="18"/>
        <v>Enam_Minggu_Akhir_Kebuntingan|34|Vit. D</v>
      </c>
      <c r="AI199" s="12">
        <f t="shared" si="33"/>
        <v>212</v>
      </c>
    </row>
    <row r="200" spans="18:35" x14ac:dyDescent="0.2">
      <c r="R200" s="13" t="s">
        <v>48</v>
      </c>
      <c r="S200" s="12">
        <v>35</v>
      </c>
      <c r="T200" s="12" t="str">
        <f t="shared" si="23"/>
        <v>Enam_Minggu_Akhir_Kebuntingan|35|BK</v>
      </c>
      <c r="U200" s="14">
        <v>1340</v>
      </c>
      <c r="V200" s="12" t="str">
        <f t="shared" si="24"/>
        <v>Enam_Minggu_Akhir_Kebuntingan|35|PK</v>
      </c>
      <c r="W200" s="10">
        <v>161</v>
      </c>
      <c r="X200" s="12" t="str">
        <f t="shared" si="15"/>
        <v>Enam_Minggu_Akhir_Kebuntingan|35|ME</v>
      </c>
      <c r="Y200" s="12">
        <f t="shared" si="30"/>
        <v>3.66</v>
      </c>
      <c r="Z200" s="12" t="str">
        <f t="shared" si="16"/>
        <v>Enam_Minggu_Akhir_Kebuntingan|35|TDN</v>
      </c>
      <c r="AA200" s="12">
        <f t="shared" si="31"/>
        <v>1010</v>
      </c>
      <c r="AB200" s="12" t="str">
        <f t="shared" si="27"/>
        <v>Enam_Minggu_Akhir_Kebuntingan|35|Ca</v>
      </c>
      <c r="AC200" s="10">
        <v>3.95</v>
      </c>
      <c r="AD200" s="12" t="s">
        <v>234</v>
      </c>
      <c r="AE200" s="10">
        <v>3.75</v>
      </c>
      <c r="AF200" s="12" t="str">
        <f t="shared" si="17"/>
        <v>Enam_Minggu_Akhir_Kebuntingan|35|Vit. A</v>
      </c>
      <c r="AG200" s="12">
        <f t="shared" si="32"/>
        <v>7.25</v>
      </c>
      <c r="AH200" s="12" t="str">
        <f t="shared" si="18"/>
        <v>Enam_Minggu_Akhir_Kebuntingan|35|Vit. D</v>
      </c>
      <c r="AI200" s="12">
        <f t="shared" si="33"/>
        <v>215</v>
      </c>
    </row>
    <row r="201" spans="18:35" x14ac:dyDescent="0.2">
      <c r="R201" s="13" t="s">
        <v>48</v>
      </c>
      <c r="S201" s="12">
        <v>36</v>
      </c>
      <c r="T201" s="12" t="str">
        <f t="shared" si="23"/>
        <v>Enam_Minggu_Akhir_Kebuntingan|36|BK</v>
      </c>
      <c r="U201" s="14">
        <v>1368</v>
      </c>
      <c r="V201" s="12" t="str">
        <f t="shared" si="24"/>
        <v>Enam_Minggu_Akhir_Kebuntingan|36|PK</v>
      </c>
      <c r="W201" s="10">
        <v>163.6</v>
      </c>
      <c r="X201" s="12" t="str">
        <f t="shared" si="15"/>
        <v>Enam_Minggu_Akhir_Kebuntingan|36|ME</v>
      </c>
      <c r="Y201" s="12">
        <f t="shared" si="30"/>
        <v>3.7079999999999997</v>
      </c>
      <c r="Z201" s="12" t="str">
        <f t="shared" si="16"/>
        <v>Enam_Minggu_Akhir_Kebuntingan|36|TDN</v>
      </c>
      <c r="AA201" s="12">
        <f t="shared" si="31"/>
        <v>1024</v>
      </c>
      <c r="AB201" s="12" t="str">
        <f t="shared" si="27"/>
        <v>Enam_Minggu_Akhir_Kebuntingan|36|Ca</v>
      </c>
      <c r="AC201" s="10">
        <v>3.96</v>
      </c>
      <c r="AD201" s="12" t="s">
        <v>235</v>
      </c>
      <c r="AE201" s="10">
        <v>3.76</v>
      </c>
      <c r="AF201" s="12" t="str">
        <f t="shared" si="17"/>
        <v>Enam_Minggu_Akhir_Kebuntingan|36|Vit. A</v>
      </c>
      <c r="AG201" s="12">
        <f t="shared" si="32"/>
        <v>7.4</v>
      </c>
      <c r="AH201" s="12" t="str">
        <f t="shared" si="18"/>
        <v>Enam_Minggu_Akhir_Kebuntingan|36|Vit. D</v>
      </c>
      <c r="AI201" s="12">
        <f t="shared" si="33"/>
        <v>218</v>
      </c>
    </row>
    <row r="202" spans="18:35" x14ac:dyDescent="0.2">
      <c r="R202" s="13" t="s">
        <v>48</v>
      </c>
      <c r="S202" s="12">
        <v>37</v>
      </c>
      <c r="T202" s="12" t="str">
        <f t="shared" si="23"/>
        <v>Enam_Minggu_Akhir_Kebuntingan|37|BK</v>
      </c>
      <c r="U202" s="14">
        <v>1396</v>
      </c>
      <c r="V202" s="12" t="str">
        <f t="shared" si="24"/>
        <v>Enam_Minggu_Akhir_Kebuntingan|37|PK</v>
      </c>
      <c r="W202" s="10">
        <v>166.2</v>
      </c>
      <c r="X202" s="12" t="str">
        <f t="shared" si="15"/>
        <v>Enam_Minggu_Akhir_Kebuntingan|37|ME</v>
      </c>
      <c r="Y202" s="12">
        <f t="shared" si="30"/>
        <v>3.7559999999999998</v>
      </c>
      <c r="Z202" s="12" t="str">
        <f t="shared" si="16"/>
        <v>Enam_Minggu_Akhir_Kebuntingan|37|TDN</v>
      </c>
      <c r="AA202" s="12">
        <f t="shared" si="31"/>
        <v>1038</v>
      </c>
      <c r="AB202" s="12" t="str">
        <f t="shared" si="27"/>
        <v>Enam_Minggu_Akhir_Kebuntingan|37|Ca</v>
      </c>
      <c r="AC202" s="10">
        <v>3.9699999999999998</v>
      </c>
      <c r="AD202" s="12" t="s">
        <v>236</v>
      </c>
      <c r="AE202" s="10">
        <v>3.77</v>
      </c>
      <c r="AF202" s="12" t="str">
        <f t="shared" si="17"/>
        <v>Enam_Minggu_Akhir_Kebuntingan|37|Vit. A</v>
      </c>
      <c r="AG202" s="12">
        <f t="shared" si="32"/>
        <v>7.55</v>
      </c>
      <c r="AH202" s="12" t="str">
        <f t="shared" si="18"/>
        <v>Enam_Minggu_Akhir_Kebuntingan|37|Vit. D</v>
      </c>
      <c r="AI202" s="12">
        <f t="shared" si="33"/>
        <v>221</v>
      </c>
    </row>
    <row r="203" spans="18:35" x14ac:dyDescent="0.2">
      <c r="R203" s="13" t="s">
        <v>48</v>
      </c>
      <c r="S203" s="12">
        <v>38</v>
      </c>
      <c r="T203" s="12" t="str">
        <f t="shared" si="23"/>
        <v>Enam_Minggu_Akhir_Kebuntingan|38|BK</v>
      </c>
      <c r="U203" s="14">
        <v>1424</v>
      </c>
      <c r="V203" s="12" t="str">
        <f t="shared" si="24"/>
        <v>Enam_Minggu_Akhir_Kebuntingan|38|PK</v>
      </c>
      <c r="W203" s="10">
        <v>168.8</v>
      </c>
      <c r="X203" s="12" t="str">
        <f t="shared" si="15"/>
        <v>Enam_Minggu_Akhir_Kebuntingan|38|ME</v>
      </c>
      <c r="Y203" s="12">
        <f t="shared" si="30"/>
        <v>3.8039999999999998</v>
      </c>
      <c r="Z203" s="12" t="str">
        <f t="shared" si="16"/>
        <v>Enam_Minggu_Akhir_Kebuntingan|38|TDN</v>
      </c>
      <c r="AA203" s="12">
        <f t="shared" si="31"/>
        <v>1052</v>
      </c>
      <c r="AB203" s="12" t="str">
        <f t="shared" si="27"/>
        <v>Enam_Minggu_Akhir_Kebuntingan|38|Ca</v>
      </c>
      <c r="AC203" s="10">
        <v>3.98</v>
      </c>
      <c r="AD203" s="12" t="s">
        <v>237</v>
      </c>
      <c r="AE203" s="10">
        <v>3.78</v>
      </c>
      <c r="AF203" s="12" t="str">
        <f t="shared" si="17"/>
        <v>Enam_Minggu_Akhir_Kebuntingan|38|Vit. A</v>
      </c>
      <c r="AG203" s="12">
        <f t="shared" si="32"/>
        <v>7.7</v>
      </c>
      <c r="AH203" s="12" t="str">
        <f t="shared" si="18"/>
        <v>Enam_Minggu_Akhir_Kebuntingan|38|Vit. D</v>
      </c>
      <c r="AI203" s="12">
        <f t="shared" si="33"/>
        <v>224</v>
      </c>
    </row>
    <row r="204" spans="18:35" x14ac:dyDescent="0.2">
      <c r="R204" s="13" t="s">
        <v>48</v>
      </c>
      <c r="S204" s="12">
        <v>39</v>
      </c>
      <c r="T204" s="12" t="str">
        <f t="shared" si="23"/>
        <v>Enam_Minggu_Akhir_Kebuntingan|39|BK</v>
      </c>
      <c r="U204" s="14">
        <v>1452</v>
      </c>
      <c r="V204" s="12" t="str">
        <f t="shared" si="24"/>
        <v>Enam_Minggu_Akhir_Kebuntingan|39|PK</v>
      </c>
      <c r="W204" s="10">
        <v>171.4</v>
      </c>
      <c r="X204" s="12" t="str">
        <f t="shared" si="15"/>
        <v>Enam_Minggu_Akhir_Kebuntingan|39|ME</v>
      </c>
      <c r="Y204" s="12">
        <f t="shared" si="30"/>
        <v>3.8519999999999999</v>
      </c>
      <c r="Z204" s="12" t="str">
        <f t="shared" si="16"/>
        <v>Enam_Minggu_Akhir_Kebuntingan|39|TDN</v>
      </c>
      <c r="AA204" s="12">
        <f t="shared" si="31"/>
        <v>1066</v>
      </c>
      <c r="AB204" s="12" t="str">
        <f t="shared" si="27"/>
        <v>Enam_Minggu_Akhir_Kebuntingan|39|Ca</v>
      </c>
      <c r="AC204" s="10">
        <v>3.99</v>
      </c>
      <c r="AD204" s="12" t="s">
        <v>238</v>
      </c>
      <c r="AE204" s="10">
        <v>3.79</v>
      </c>
      <c r="AF204" s="12" t="str">
        <f t="shared" si="17"/>
        <v>Enam_Minggu_Akhir_Kebuntingan|39|Vit. A</v>
      </c>
      <c r="AG204" s="12">
        <f t="shared" si="32"/>
        <v>7.85</v>
      </c>
      <c r="AH204" s="12" t="str">
        <f t="shared" si="18"/>
        <v>Enam_Minggu_Akhir_Kebuntingan|39|Vit. D</v>
      </c>
      <c r="AI204" s="12">
        <f t="shared" si="33"/>
        <v>227</v>
      </c>
    </row>
    <row r="205" spans="18:35" x14ac:dyDescent="0.2">
      <c r="R205" s="13" t="s">
        <v>48</v>
      </c>
      <c r="S205" s="12">
        <v>40</v>
      </c>
      <c r="T205" s="12" t="str">
        <f t="shared" si="23"/>
        <v>Enam_Minggu_Akhir_Kebuntingan|40|BK</v>
      </c>
      <c r="U205" s="14">
        <v>1480</v>
      </c>
      <c r="V205" s="12" t="str">
        <f t="shared" si="24"/>
        <v>Enam_Minggu_Akhir_Kebuntingan|40|PK</v>
      </c>
      <c r="W205" s="10">
        <v>174</v>
      </c>
      <c r="X205" s="12" t="str">
        <f t="shared" si="15"/>
        <v>Enam_Minggu_Akhir_Kebuntingan|40|ME</v>
      </c>
      <c r="Y205" s="12">
        <v>3.9</v>
      </c>
      <c r="Z205" s="12" t="str">
        <f t="shared" si="16"/>
        <v>Enam_Minggu_Akhir_Kebuntingan|40|TDN</v>
      </c>
      <c r="AA205" s="12">
        <v>1080</v>
      </c>
      <c r="AB205" s="12" t="str">
        <f t="shared" si="27"/>
        <v>Enam_Minggu_Akhir_Kebuntingan|40|Ca</v>
      </c>
      <c r="AC205" s="10">
        <v>4</v>
      </c>
      <c r="AD205" s="12" t="s">
        <v>239</v>
      </c>
      <c r="AE205" s="10">
        <v>3.8</v>
      </c>
      <c r="AF205" s="12" t="str">
        <f t="shared" si="17"/>
        <v>Enam_Minggu_Akhir_Kebuntingan|40|Vit. A</v>
      </c>
      <c r="AG205" s="12">
        <v>8</v>
      </c>
      <c r="AH205" s="12" t="str">
        <f t="shared" si="18"/>
        <v>Enam_Minggu_Akhir_Kebuntingan|40|Vit. D</v>
      </c>
      <c r="AI205" s="12">
        <v>230</v>
      </c>
    </row>
    <row r="206" spans="18:35" x14ac:dyDescent="0.2">
      <c r="R206" s="13" t="s">
        <v>48</v>
      </c>
      <c r="S206" s="12">
        <v>41</v>
      </c>
      <c r="T206" s="12" t="str">
        <f t="shared" si="23"/>
        <v>Enam_Minggu_Akhir_Kebuntingan|41|BK</v>
      </c>
      <c r="U206" s="14">
        <v>1502</v>
      </c>
      <c r="V206" s="12" t="str">
        <f t="shared" si="24"/>
        <v>Enam_Minggu_Akhir_Kebuntingan|41|PK</v>
      </c>
      <c r="W206" s="10">
        <v>175.7</v>
      </c>
      <c r="X206" s="12" t="str">
        <f t="shared" si="15"/>
        <v>Enam_Minggu_Akhir_Kebuntingan|41|ME</v>
      </c>
      <c r="Y206" s="12">
        <f t="shared" ref="Y206:Y214" si="34">$Y$205+(((S206-$S$205)/($S$215-$S$205)*($Y$215-$Y$205)))</f>
        <v>3.9299999999999997</v>
      </c>
      <c r="Z206" s="12" t="str">
        <f t="shared" si="16"/>
        <v>Enam_Minggu_Akhir_Kebuntingan|41|TDN</v>
      </c>
      <c r="AA206" s="12">
        <f t="shared" ref="AA206:AA214" si="35">$AA$205+(((S206-$S$205)/($S$215-$S$205)*($AA$215-$AA$205)))</f>
        <v>1088</v>
      </c>
      <c r="AB206" s="12" t="str">
        <f t="shared" si="27"/>
        <v>Enam_Minggu_Akhir_Kebuntingan|41|Ca</v>
      </c>
      <c r="AC206" s="10">
        <v>4.04</v>
      </c>
      <c r="AD206" s="12" t="s">
        <v>240</v>
      </c>
      <c r="AE206" s="10">
        <v>3.8299999999999996</v>
      </c>
      <c r="AF206" s="12" t="str">
        <f t="shared" si="17"/>
        <v>Enam_Minggu_Akhir_Kebuntingan|41|Vit. A</v>
      </c>
      <c r="AG206" s="12">
        <f t="shared" ref="AG206:AG214" si="36">$AG$205+(((S206-$S$205)/($S$215-$S$205)*($AG$215-$AG$205)))</f>
        <v>8.23</v>
      </c>
      <c r="AH206" s="12" t="str">
        <f t="shared" si="18"/>
        <v>Enam_Minggu_Akhir_Kebuntingan|41|Vit. D</v>
      </c>
      <c r="AI206" s="12">
        <f t="shared" ref="AI206:AI214" si="37">$AI$205+(((S206-$S$205)/($S$215-$S$205)*($AI$215-$AI$205)))</f>
        <v>234.8</v>
      </c>
    </row>
    <row r="207" spans="18:35" x14ac:dyDescent="0.2">
      <c r="R207" s="13" t="s">
        <v>48</v>
      </c>
      <c r="S207" s="12">
        <v>42</v>
      </c>
      <c r="T207" s="12" t="str">
        <f t="shared" si="23"/>
        <v>Enam_Minggu_Akhir_Kebuntingan|42|BK</v>
      </c>
      <c r="U207" s="14">
        <v>1524</v>
      </c>
      <c r="V207" s="12" t="str">
        <f t="shared" si="24"/>
        <v>Enam_Minggu_Akhir_Kebuntingan|42|PK</v>
      </c>
      <c r="W207" s="10">
        <v>177.4</v>
      </c>
      <c r="X207" s="12" t="str">
        <f t="shared" si="15"/>
        <v>Enam_Minggu_Akhir_Kebuntingan|42|ME</v>
      </c>
      <c r="Y207" s="12">
        <f t="shared" si="34"/>
        <v>3.96</v>
      </c>
      <c r="Z207" s="12" t="str">
        <f t="shared" si="16"/>
        <v>Enam_Minggu_Akhir_Kebuntingan|42|TDN</v>
      </c>
      <c r="AA207" s="12">
        <f t="shared" si="35"/>
        <v>1096</v>
      </c>
      <c r="AB207" s="12" t="str">
        <f t="shared" si="27"/>
        <v>Enam_Minggu_Akhir_Kebuntingan|42|Ca</v>
      </c>
      <c r="AC207" s="10">
        <v>4.08</v>
      </c>
      <c r="AD207" s="12" t="s">
        <v>241</v>
      </c>
      <c r="AE207" s="10">
        <v>3.86</v>
      </c>
      <c r="AF207" s="12" t="str">
        <f t="shared" si="17"/>
        <v>Enam_Minggu_Akhir_Kebuntingan|42|Vit. A</v>
      </c>
      <c r="AG207" s="12">
        <f t="shared" si="36"/>
        <v>8.4600000000000009</v>
      </c>
      <c r="AH207" s="12" t="str">
        <f t="shared" si="18"/>
        <v>Enam_Minggu_Akhir_Kebuntingan|42|Vit. D</v>
      </c>
      <c r="AI207" s="12">
        <f t="shared" si="37"/>
        <v>239.6</v>
      </c>
    </row>
    <row r="208" spans="18:35" x14ac:dyDescent="0.2">
      <c r="R208" s="13" t="s">
        <v>48</v>
      </c>
      <c r="S208" s="12">
        <v>43</v>
      </c>
      <c r="T208" s="12" t="str">
        <f t="shared" si="23"/>
        <v>Enam_Minggu_Akhir_Kebuntingan|43|BK</v>
      </c>
      <c r="U208" s="14">
        <v>1546</v>
      </c>
      <c r="V208" s="12" t="str">
        <f t="shared" si="24"/>
        <v>Enam_Minggu_Akhir_Kebuntingan|43|PK</v>
      </c>
      <c r="W208" s="10">
        <v>179.1</v>
      </c>
      <c r="X208" s="12" t="str">
        <f t="shared" si="15"/>
        <v>Enam_Minggu_Akhir_Kebuntingan|43|ME</v>
      </c>
      <c r="Y208" s="12">
        <f t="shared" si="34"/>
        <v>3.99</v>
      </c>
      <c r="Z208" s="12" t="str">
        <f t="shared" si="16"/>
        <v>Enam_Minggu_Akhir_Kebuntingan|43|TDN</v>
      </c>
      <c r="AA208" s="12">
        <f t="shared" si="35"/>
        <v>1104</v>
      </c>
      <c r="AB208" s="12" t="str">
        <f t="shared" si="27"/>
        <v>Enam_Minggu_Akhir_Kebuntingan|43|Ca</v>
      </c>
      <c r="AC208" s="10">
        <v>4.12</v>
      </c>
      <c r="AD208" s="12" t="s">
        <v>242</v>
      </c>
      <c r="AE208" s="10">
        <v>3.8899999999999997</v>
      </c>
      <c r="AF208" s="12" t="str">
        <f t="shared" si="17"/>
        <v>Enam_Minggu_Akhir_Kebuntingan|43|Vit. A</v>
      </c>
      <c r="AG208" s="12">
        <f t="shared" si="36"/>
        <v>8.69</v>
      </c>
      <c r="AH208" s="12" t="str">
        <f t="shared" si="18"/>
        <v>Enam_Minggu_Akhir_Kebuntingan|43|Vit. D</v>
      </c>
      <c r="AI208" s="12">
        <f t="shared" si="37"/>
        <v>244.4</v>
      </c>
    </row>
    <row r="209" spans="18:35" x14ac:dyDescent="0.2">
      <c r="R209" s="13" t="s">
        <v>48</v>
      </c>
      <c r="S209" s="12">
        <v>44</v>
      </c>
      <c r="T209" s="12" t="str">
        <f t="shared" si="23"/>
        <v>Enam_Minggu_Akhir_Kebuntingan|44|BK</v>
      </c>
      <c r="U209" s="14">
        <v>1568</v>
      </c>
      <c r="V209" s="12" t="str">
        <f t="shared" si="24"/>
        <v>Enam_Minggu_Akhir_Kebuntingan|44|PK</v>
      </c>
      <c r="W209" s="10">
        <v>180.8</v>
      </c>
      <c r="X209" s="12" t="str">
        <f t="shared" si="15"/>
        <v>Enam_Minggu_Akhir_Kebuntingan|44|ME</v>
      </c>
      <c r="Y209" s="12">
        <f t="shared" si="34"/>
        <v>4.0199999999999996</v>
      </c>
      <c r="Z209" s="12" t="str">
        <f t="shared" si="16"/>
        <v>Enam_Minggu_Akhir_Kebuntingan|44|TDN</v>
      </c>
      <c r="AA209" s="12">
        <f t="shared" si="35"/>
        <v>1112</v>
      </c>
      <c r="AB209" s="12" t="str">
        <f t="shared" si="27"/>
        <v>Enam_Minggu_Akhir_Kebuntingan|44|Ca</v>
      </c>
      <c r="AC209" s="10">
        <v>4.16</v>
      </c>
      <c r="AD209" s="12" t="s">
        <v>243</v>
      </c>
      <c r="AE209" s="10">
        <v>3.92</v>
      </c>
      <c r="AF209" s="12" t="str">
        <f t="shared" si="17"/>
        <v>Enam_Minggu_Akhir_Kebuntingan|44|Vit. A</v>
      </c>
      <c r="AG209" s="12">
        <f t="shared" si="36"/>
        <v>8.92</v>
      </c>
      <c r="AH209" s="12" t="str">
        <f t="shared" si="18"/>
        <v>Enam_Minggu_Akhir_Kebuntingan|44|Vit. D</v>
      </c>
      <c r="AI209" s="12">
        <f t="shared" si="37"/>
        <v>249.2</v>
      </c>
    </row>
    <row r="210" spans="18:35" x14ac:dyDescent="0.2">
      <c r="R210" s="13" t="s">
        <v>48</v>
      </c>
      <c r="S210" s="12">
        <v>45</v>
      </c>
      <c r="T210" s="12" t="str">
        <f t="shared" ref="T210:T273" si="38">R210&amp;"|"&amp;S210&amp;"|"&amp;"BK"</f>
        <v>Enam_Minggu_Akhir_Kebuntingan|45|BK</v>
      </c>
      <c r="U210" s="14">
        <v>1590</v>
      </c>
      <c r="V210" s="12" t="str">
        <f t="shared" ref="V210:V273" si="39">R210&amp;"|"&amp;S210&amp;"|"&amp;"PK"</f>
        <v>Enam_Minggu_Akhir_Kebuntingan|45|PK</v>
      </c>
      <c r="W210" s="10">
        <v>182.5</v>
      </c>
      <c r="X210" s="12" t="str">
        <f t="shared" si="15"/>
        <v>Enam_Minggu_Akhir_Kebuntingan|45|ME</v>
      </c>
      <c r="Y210" s="12">
        <f t="shared" si="34"/>
        <v>4.05</v>
      </c>
      <c r="Z210" s="12" t="str">
        <f t="shared" si="16"/>
        <v>Enam_Minggu_Akhir_Kebuntingan|45|TDN</v>
      </c>
      <c r="AA210" s="12">
        <f t="shared" si="35"/>
        <v>1120</v>
      </c>
      <c r="AB210" s="12" t="str">
        <f t="shared" si="27"/>
        <v>Enam_Minggu_Akhir_Kebuntingan|45|Ca</v>
      </c>
      <c r="AC210" s="10">
        <v>4.2</v>
      </c>
      <c r="AD210" s="12" t="s">
        <v>244</v>
      </c>
      <c r="AE210" s="10">
        <v>3.9499999999999997</v>
      </c>
      <c r="AF210" s="12" t="str">
        <f t="shared" si="17"/>
        <v>Enam_Minggu_Akhir_Kebuntingan|45|Vit. A</v>
      </c>
      <c r="AG210" s="12">
        <f t="shared" si="36"/>
        <v>9.15</v>
      </c>
      <c r="AH210" s="12" t="str">
        <f t="shared" si="18"/>
        <v>Enam_Minggu_Akhir_Kebuntingan|45|Vit. D</v>
      </c>
      <c r="AI210" s="12">
        <f t="shared" si="37"/>
        <v>254</v>
      </c>
    </row>
    <row r="211" spans="18:35" x14ac:dyDescent="0.2">
      <c r="R211" s="13" t="s">
        <v>48</v>
      </c>
      <c r="S211" s="12">
        <v>46</v>
      </c>
      <c r="T211" s="12" t="str">
        <f t="shared" si="38"/>
        <v>Enam_Minggu_Akhir_Kebuntingan|46|BK</v>
      </c>
      <c r="U211" s="14">
        <v>1612</v>
      </c>
      <c r="V211" s="12" t="str">
        <f t="shared" si="39"/>
        <v>Enam_Minggu_Akhir_Kebuntingan|46|PK</v>
      </c>
      <c r="W211" s="10">
        <v>184.2</v>
      </c>
      <c r="X211" s="12" t="str">
        <f t="shared" si="15"/>
        <v>Enam_Minggu_Akhir_Kebuntingan|46|ME</v>
      </c>
      <c r="Y211" s="12">
        <f t="shared" si="34"/>
        <v>4.08</v>
      </c>
      <c r="Z211" s="12" t="str">
        <f t="shared" si="16"/>
        <v>Enam_Minggu_Akhir_Kebuntingan|46|TDN</v>
      </c>
      <c r="AA211" s="12">
        <f t="shared" si="35"/>
        <v>1128</v>
      </c>
      <c r="AB211" s="12" t="str">
        <f t="shared" si="27"/>
        <v>Enam_Minggu_Akhir_Kebuntingan|46|Ca</v>
      </c>
      <c r="AC211" s="10">
        <v>4.24</v>
      </c>
      <c r="AD211" s="12" t="s">
        <v>245</v>
      </c>
      <c r="AE211" s="10">
        <v>3.9799999999999995</v>
      </c>
      <c r="AF211" s="12" t="str">
        <f t="shared" si="17"/>
        <v>Enam_Minggu_Akhir_Kebuntingan|46|Vit. A</v>
      </c>
      <c r="AG211" s="12">
        <f t="shared" si="36"/>
        <v>9.3800000000000008</v>
      </c>
      <c r="AH211" s="12" t="str">
        <f t="shared" si="18"/>
        <v>Enam_Minggu_Akhir_Kebuntingan|46|Vit. D</v>
      </c>
      <c r="AI211" s="12">
        <f t="shared" si="37"/>
        <v>258.8</v>
      </c>
    </row>
    <row r="212" spans="18:35" x14ac:dyDescent="0.2">
      <c r="R212" s="13" t="s">
        <v>48</v>
      </c>
      <c r="S212" s="12">
        <v>47</v>
      </c>
      <c r="T212" s="12" t="str">
        <f t="shared" si="38"/>
        <v>Enam_Minggu_Akhir_Kebuntingan|47|BK</v>
      </c>
      <c r="U212" s="14">
        <v>1634</v>
      </c>
      <c r="V212" s="12" t="str">
        <f t="shared" si="39"/>
        <v>Enam_Minggu_Akhir_Kebuntingan|47|PK</v>
      </c>
      <c r="W212" s="10">
        <v>185.9</v>
      </c>
      <c r="X212" s="12" t="str">
        <f t="shared" si="15"/>
        <v>Enam_Minggu_Akhir_Kebuntingan|47|ME</v>
      </c>
      <c r="Y212" s="12">
        <f t="shared" si="34"/>
        <v>4.1100000000000003</v>
      </c>
      <c r="Z212" s="12" t="str">
        <f t="shared" si="16"/>
        <v>Enam_Minggu_Akhir_Kebuntingan|47|TDN</v>
      </c>
      <c r="AA212" s="12">
        <f t="shared" si="35"/>
        <v>1136</v>
      </c>
      <c r="AB212" s="12" t="str">
        <f t="shared" si="27"/>
        <v>Enam_Minggu_Akhir_Kebuntingan|47|Ca</v>
      </c>
      <c r="AC212" s="10">
        <v>4.28</v>
      </c>
      <c r="AD212" s="12" t="s">
        <v>246</v>
      </c>
      <c r="AE212" s="10">
        <v>4.01</v>
      </c>
      <c r="AF212" s="12" t="str">
        <f t="shared" si="17"/>
        <v>Enam_Minggu_Akhir_Kebuntingan|47|Vit. A</v>
      </c>
      <c r="AG212" s="12">
        <f t="shared" si="36"/>
        <v>9.61</v>
      </c>
      <c r="AH212" s="12" t="str">
        <f t="shared" si="18"/>
        <v>Enam_Minggu_Akhir_Kebuntingan|47|Vit. D</v>
      </c>
      <c r="AI212" s="12">
        <f t="shared" si="37"/>
        <v>263.60000000000002</v>
      </c>
    </row>
    <row r="213" spans="18:35" x14ac:dyDescent="0.2">
      <c r="R213" s="13" t="s">
        <v>48</v>
      </c>
      <c r="S213" s="12">
        <v>48</v>
      </c>
      <c r="T213" s="12" t="str">
        <f t="shared" si="38"/>
        <v>Enam_Minggu_Akhir_Kebuntingan|48|BK</v>
      </c>
      <c r="U213" s="14">
        <v>1656</v>
      </c>
      <c r="V213" s="12" t="str">
        <f t="shared" si="39"/>
        <v>Enam_Minggu_Akhir_Kebuntingan|48|PK</v>
      </c>
      <c r="W213" s="10">
        <v>187.6</v>
      </c>
      <c r="X213" s="12" t="str">
        <f t="shared" si="15"/>
        <v>Enam_Minggu_Akhir_Kebuntingan|48|ME</v>
      </c>
      <c r="Y213" s="12">
        <f t="shared" si="34"/>
        <v>4.1400000000000006</v>
      </c>
      <c r="Z213" s="12" t="str">
        <f t="shared" si="16"/>
        <v>Enam_Minggu_Akhir_Kebuntingan|48|TDN</v>
      </c>
      <c r="AA213" s="12">
        <f t="shared" si="35"/>
        <v>1144</v>
      </c>
      <c r="AB213" s="12" t="str">
        <f t="shared" si="27"/>
        <v>Enam_Minggu_Akhir_Kebuntingan|48|Ca</v>
      </c>
      <c r="AC213" s="10">
        <v>4.32</v>
      </c>
      <c r="AD213" s="12" t="s">
        <v>247</v>
      </c>
      <c r="AE213" s="10">
        <v>4.04</v>
      </c>
      <c r="AF213" s="12" t="str">
        <f t="shared" si="17"/>
        <v>Enam_Minggu_Akhir_Kebuntingan|48|Vit. A</v>
      </c>
      <c r="AG213" s="12">
        <f t="shared" si="36"/>
        <v>9.84</v>
      </c>
      <c r="AH213" s="12" t="str">
        <f t="shared" si="18"/>
        <v>Enam_Minggu_Akhir_Kebuntingan|48|Vit. D</v>
      </c>
      <c r="AI213" s="12">
        <f t="shared" si="37"/>
        <v>268.39999999999998</v>
      </c>
    </row>
    <row r="214" spans="18:35" x14ac:dyDescent="0.2">
      <c r="R214" s="13" t="s">
        <v>48</v>
      </c>
      <c r="S214" s="12">
        <v>49</v>
      </c>
      <c r="T214" s="12" t="str">
        <f t="shared" si="38"/>
        <v>Enam_Minggu_Akhir_Kebuntingan|49|BK</v>
      </c>
      <c r="U214" s="14">
        <v>1678</v>
      </c>
      <c r="V214" s="12" t="str">
        <f t="shared" si="39"/>
        <v>Enam_Minggu_Akhir_Kebuntingan|49|PK</v>
      </c>
      <c r="W214" s="10">
        <v>189.3</v>
      </c>
      <c r="X214" s="12" t="str">
        <f t="shared" si="15"/>
        <v>Enam_Minggu_Akhir_Kebuntingan|49|ME</v>
      </c>
      <c r="Y214" s="12">
        <f t="shared" si="34"/>
        <v>4.17</v>
      </c>
      <c r="Z214" s="12" t="str">
        <f t="shared" si="16"/>
        <v>Enam_Minggu_Akhir_Kebuntingan|49|TDN</v>
      </c>
      <c r="AA214" s="12">
        <f t="shared" si="35"/>
        <v>1152</v>
      </c>
      <c r="AB214" s="12" t="str">
        <f t="shared" si="27"/>
        <v>Enam_Minggu_Akhir_Kebuntingan|49|Ca</v>
      </c>
      <c r="AC214" s="10">
        <v>4.3600000000000003</v>
      </c>
      <c r="AD214" s="12" t="s">
        <v>248</v>
      </c>
      <c r="AE214" s="10">
        <v>4.0699999999999994</v>
      </c>
      <c r="AF214" s="12" t="str">
        <f t="shared" si="17"/>
        <v>Enam_Minggu_Akhir_Kebuntingan|49|Vit. A</v>
      </c>
      <c r="AG214" s="12">
        <f t="shared" si="36"/>
        <v>10.07</v>
      </c>
      <c r="AH214" s="12" t="str">
        <f t="shared" si="18"/>
        <v>Enam_Minggu_Akhir_Kebuntingan|49|Vit. D</v>
      </c>
      <c r="AI214" s="12">
        <f t="shared" si="37"/>
        <v>273.2</v>
      </c>
    </row>
    <row r="215" spans="18:35" x14ac:dyDescent="0.2">
      <c r="R215" s="13" t="s">
        <v>48</v>
      </c>
      <c r="S215" s="12">
        <v>50</v>
      </c>
      <c r="T215" s="12" t="str">
        <f t="shared" si="38"/>
        <v>Enam_Minggu_Akhir_Kebuntingan|50|BK</v>
      </c>
      <c r="U215" s="12">
        <v>1700</v>
      </c>
      <c r="V215" s="12" t="str">
        <f t="shared" si="39"/>
        <v>Enam_Minggu_Akhir_Kebuntingan|50|PK</v>
      </c>
      <c r="W215" s="10">
        <v>191</v>
      </c>
      <c r="X215" s="12" t="str">
        <f t="shared" si="15"/>
        <v>Enam_Minggu_Akhir_Kebuntingan|50|ME</v>
      </c>
      <c r="Y215" s="12">
        <v>4.2</v>
      </c>
      <c r="Z215" s="12" t="str">
        <f t="shared" si="16"/>
        <v>Enam_Minggu_Akhir_Kebuntingan|50|TDN</v>
      </c>
      <c r="AA215" s="12">
        <v>1160</v>
      </c>
      <c r="AB215" s="12" t="str">
        <f t="shared" si="27"/>
        <v>Enam_Minggu_Akhir_Kebuntingan|50|Ca</v>
      </c>
      <c r="AC215" s="10">
        <v>4.4000000000000004</v>
      </c>
      <c r="AD215" s="12" t="s">
        <v>249</v>
      </c>
      <c r="AE215" s="10">
        <v>4.0999999999999996</v>
      </c>
      <c r="AF215" s="12" t="str">
        <f t="shared" si="17"/>
        <v>Enam_Minggu_Akhir_Kebuntingan|50|Vit. A</v>
      </c>
      <c r="AG215" s="12">
        <v>10.3</v>
      </c>
      <c r="AH215" s="12" t="str">
        <f t="shared" si="18"/>
        <v>Enam_Minggu_Akhir_Kebuntingan|50|Vit. D</v>
      </c>
      <c r="AI215" s="12">
        <v>278</v>
      </c>
    </row>
    <row r="216" spans="18:35" x14ac:dyDescent="0.2">
      <c r="R216" s="13" t="s">
        <v>49</v>
      </c>
      <c r="S216" s="12">
        <v>20</v>
      </c>
      <c r="T216" s="12" t="str">
        <f t="shared" si="38"/>
        <v>Delapan_Minggu_Awal_Laktasi|20|BK</v>
      </c>
      <c r="U216" s="14">
        <v>990</v>
      </c>
      <c r="V216" s="12" t="str">
        <f t="shared" si="39"/>
        <v>Delapan_Minggu_Awal_Laktasi|20|PK</v>
      </c>
      <c r="W216" s="10">
        <v>105</v>
      </c>
      <c r="X216" s="12" t="str">
        <f t="shared" si="15"/>
        <v>Delapan_Minggu_Awal_Laktasi|20|ME</v>
      </c>
      <c r="Y216" s="12">
        <v>2.34</v>
      </c>
      <c r="Z216" s="12" t="str">
        <f t="shared" si="16"/>
        <v>Delapan_Minggu_Awal_Laktasi|20|TDN</v>
      </c>
      <c r="AA216" s="12">
        <v>550</v>
      </c>
      <c r="AB216" s="12" t="str">
        <f t="shared" si="27"/>
        <v>Delapan_Minggu_Awal_Laktasi|20|Ca</v>
      </c>
      <c r="AC216" s="10">
        <v>9.5</v>
      </c>
      <c r="AD216" s="12" t="s">
        <v>250</v>
      </c>
      <c r="AE216" s="10">
        <v>6.9</v>
      </c>
      <c r="AF216" s="12" t="str">
        <f t="shared" si="17"/>
        <v>Delapan_Minggu_Awal_Laktasi|20|Vit. A</v>
      </c>
      <c r="AG216" s="12">
        <v>5.9</v>
      </c>
      <c r="AH216" s="12" t="str">
        <f t="shared" si="18"/>
        <v>Delapan_Minggu_Awal_Laktasi|20|Vit. D</v>
      </c>
      <c r="AI216" s="12">
        <v>180</v>
      </c>
    </row>
    <row r="217" spans="18:35" x14ac:dyDescent="0.2">
      <c r="R217" s="13" t="s">
        <v>49</v>
      </c>
      <c r="S217" s="12">
        <v>21</v>
      </c>
      <c r="T217" s="12" t="str">
        <f t="shared" si="38"/>
        <v>Delapan_Minggu_Awal_Laktasi|21|BK</v>
      </c>
      <c r="U217" s="14">
        <v>1026</v>
      </c>
      <c r="V217" s="12" t="str">
        <f t="shared" si="39"/>
        <v>Delapan_Minggu_Awal_Laktasi|21|PK</v>
      </c>
      <c r="W217" s="10">
        <v>108.8</v>
      </c>
      <c r="X217" s="12" t="str">
        <f t="shared" si="15"/>
        <v>Delapan_Minggu_Awal_Laktasi|21|ME</v>
      </c>
      <c r="Y217" s="12">
        <f t="shared" ref="Y217:Y225" si="40">$Y$216+(((S217-$S$216)/($S$226-$S$216)*($Y$226-$Y$216)))</f>
        <v>2.4049999999999998</v>
      </c>
      <c r="Z217" s="12" t="str">
        <f t="shared" si="16"/>
        <v>Delapan_Minggu_Awal_Laktasi|21|TDN</v>
      </c>
      <c r="AA217" s="12">
        <f t="shared" ref="AA217:AA225" si="41">$AA$216+(((S217-$S$216)/($S$226-$S$216)*($AA$226-$AA$216)))</f>
        <v>570</v>
      </c>
      <c r="AB217" s="12" t="str">
        <f t="shared" si="27"/>
        <v>Delapan_Minggu_Awal_Laktasi|21|Ca</v>
      </c>
      <c r="AC217" s="10">
        <v>9.5299999999999994</v>
      </c>
      <c r="AD217" s="12" t="s">
        <v>251</v>
      </c>
      <c r="AE217" s="10">
        <v>6.92</v>
      </c>
      <c r="AF217" s="12" t="str">
        <f t="shared" si="17"/>
        <v>Delapan_Minggu_Awal_Laktasi|21|Vit. A</v>
      </c>
      <c r="AG217" s="12">
        <f t="shared" ref="AG217:AG225" si="42">$AG$216+(((S217-$S$216)/($S$226-$S$216)*($AG$226-$AG$216)))</f>
        <v>5.99</v>
      </c>
      <c r="AH217" s="12" t="str">
        <f t="shared" si="18"/>
        <v>Delapan_Minggu_Awal_Laktasi|21|Vit. D</v>
      </c>
      <c r="AI217" s="12">
        <f t="shared" ref="AI217:AI225" si="43">$AI$216+(((S217-$S$216)/($S$226-$S$216)*($AI$226-$AI$216)))</f>
        <v>182</v>
      </c>
    </row>
    <row r="218" spans="18:35" x14ac:dyDescent="0.2">
      <c r="R218" s="13" t="s">
        <v>49</v>
      </c>
      <c r="S218" s="12">
        <v>22</v>
      </c>
      <c r="T218" s="12" t="str">
        <f t="shared" si="38"/>
        <v>Delapan_Minggu_Awal_Laktasi|22|BK</v>
      </c>
      <c r="U218" s="14">
        <v>1062</v>
      </c>
      <c r="V218" s="12" t="str">
        <f t="shared" si="39"/>
        <v>Delapan_Minggu_Awal_Laktasi|22|PK</v>
      </c>
      <c r="W218" s="10">
        <v>112.6</v>
      </c>
      <c r="X218" s="12" t="str">
        <f t="shared" si="15"/>
        <v>Delapan_Minggu_Awal_Laktasi|22|ME</v>
      </c>
      <c r="Y218" s="12">
        <f t="shared" si="40"/>
        <v>2.4699999999999998</v>
      </c>
      <c r="Z218" s="12" t="str">
        <f t="shared" si="16"/>
        <v>Delapan_Minggu_Awal_Laktasi|22|TDN</v>
      </c>
      <c r="AA218" s="12">
        <f t="shared" si="41"/>
        <v>590</v>
      </c>
      <c r="AB218" s="12" t="str">
        <f t="shared" ref="AB218:AB249" si="44">R218&amp;"|"&amp;S218&amp;"|"&amp;"Ca"</f>
        <v>Delapan_Minggu_Awal_Laktasi|22|Ca</v>
      </c>
      <c r="AC218" s="10">
        <v>9.56</v>
      </c>
      <c r="AD218" s="12" t="s">
        <v>252</v>
      </c>
      <c r="AE218" s="10">
        <v>6.94</v>
      </c>
      <c r="AF218" s="12" t="str">
        <f t="shared" si="17"/>
        <v>Delapan_Minggu_Awal_Laktasi|22|Vit. A</v>
      </c>
      <c r="AG218" s="12">
        <f t="shared" si="42"/>
        <v>6.08</v>
      </c>
      <c r="AH218" s="12" t="str">
        <f t="shared" si="18"/>
        <v>Delapan_Minggu_Awal_Laktasi|22|Vit. D</v>
      </c>
      <c r="AI218" s="12">
        <f t="shared" si="43"/>
        <v>184</v>
      </c>
    </row>
    <row r="219" spans="18:35" x14ac:dyDescent="0.2">
      <c r="R219" s="13" t="s">
        <v>49</v>
      </c>
      <c r="S219" s="12">
        <v>23</v>
      </c>
      <c r="T219" s="12" t="str">
        <f t="shared" si="38"/>
        <v>Delapan_Minggu_Awal_Laktasi|23|BK</v>
      </c>
      <c r="U219" s="14">
        <v>1098</v>
      </c>
      <c r="V219" s="12" t="str">
        <f t="shared" si="39"/>
        <v>Delapan_Minggu_Awal_Laktasi|23|PK</v>
      </c>
      <c r="W219" s="10">
        <v>116.4</v>
      </c>
      <c r="X219" s="12" t="str">
        <f t="shared" si="15"/>
        <v>Delapan_Minggu_Awal_Laktasi|23|ME</v>
      </c>
      <c r="Y219" s="12">
        <f t="shared" si="40"/>
        <v>2.5350000000000001</v>
      </c>
      <c r="Z219" s="12" t="str">
        <f t="shared" si="16"/>
        <v>Delapan_Minggu_Awal_Laktasi|23|TDN</v>
      </c>
      <c r="AA219" s="12">
        <f t="shared" si="41"/>
        <v>610</v>
      </c>
      <c r="AB219" s="12" t="str">
        <f t="shared" si="44"/>
        <v>Delapan_Minggu_Awal_Laktasi|23|Ca</v>
      </c>
      <c r="AC219" s="10">
        <v>9.59</v>
      </c>
      <c r="AD219" s="12" t="s">
        <v>253</v>
      </c>
      <c r="AE219" s="10">
        <v>6.96</v>
      </c>
      <c r="AF219" s="12" t="str">
        <f t="shared" si="17"/>
        <v>Delapan_Minggu_Awal_Laktasi|23|Vit. A</v>
      </c>
      <c r="AG219" s="12">
        <f t="shared" si="42"/>
        <v>6.17</v>
      </c>
      <c r="AH219" s="12" t="str">
        <f t="shared" si="18"/>
        <v>Delapan_Minggu_Awal_Laktasi|23|Vit. D</v>
      </c>
      <c r="AI219" s="12">
        <f t="shared" si="43"/>
        <v>186</v>
      </c>
    </row>
    <row r="220" spans="18:35" x14ac:dyDescent="0.2">
      <c r="R220" s="13" t="s">
        <v>49</v>
      </c>
      <c r="S220" s="12">
        <v>24</v>
      </c>
      <c r="T220" s="12" t="str">
        <f t="shared" si="38"/>
        <v>Delapan_Minggu_Awal_Laktasi|24|BK</v>
      </c>
      <c r="U220" s="14">
        <v>1134</v>
      </c>
      <c r="V220" s="12" t="str">
        <f t="shared" si="39"/>
        <v>Delapan_Minggu_Awal_Laktasi|24|PK</v>
      </c>
      <c r="W220" s="10">
        <v>120.2</v>
      </c>
      <c r="X220" s="12" t="str">
        <f t="shared" si="15"/>
        <v>Delapan_Minggu_Awal_Laktasi|24|ME</v>
      </c>
      <c r="Y220" s="12">
        <f t="shared" si="40"/>
        <v>2.6</v>
      </c>
      <c r="Z220" s="12" t="str">
        <f t="shared" si="16"/>
        <v>Delapan_Minggu_Awal_Laktasi|24|TDN</v>
      </c>
      <c r="AA220" s="12">
        <f t="shared" si="41"/>
        <v>630</v>
      </c>
      <c r="AB220" s="12" t="str">
        <f t="shared" si="44"/>
        <v>Delapan_Minggu_Awal_Laktasi|24|Ca</v>
      </c>
      <c r="AC220" s="10">
        <v>9.620000000000001</v>
      </c>
      <c r="AD220" s="12" t="s">
        <v>254</v>
      </c>
      <c r="AE220" s="10">
        <v>6.98</v>
      </c>
      <c r="AF220" s="12" t="str">
        <f t="shared" si="17"/>
        <v>Delapan_Minggu_Awal_Laktasi|24|Vit. A</v>
      </c>
      <c r="AG220" s="12">
        <f t="shared" si="42"/>
        <v>6.26</v>
      </c>
      <c r="AH220" s="12" t="str">
        <f t="shared" si="18"/>
        <v>Delapan_Minggu_Awal_Laktasi|24|Vit. D</v>
      </c>
      <c r="AI220" s="12">
        <f t="shared" si="43"/>
        <v>188</v>
      </c>
    </row>
    <row r="221" spans="18:35" x14ac:dyDescent="0.2">
      <c r="R221" s="13" t="s">
        <v>49</v>
      </c>
      <c r="S221" s="12">
        <v>25</v>
      </c>
      <c r="T221" s="12" t="str">
        <f t="shared" si="38"/>
        <v>Delapan_Minggu_Awal_Laktasi|25|BK</v>
      </c>
      <c r="U221" s="14">
        <v>1170</v>
      </c>
      <c r="V221" s="12" t="str">
        <f t="shared" si="39"/>
        <v>Delapan_Minggu_Awal_Laktasi|25|PK</v>
      </c>
      <c r="W221" s="10">
        <v>124</v>
      </c>
      <c r="X221" s="12" t="str">
        <f t="shared" ref="X221:X284" si="45">R221&amp;"|"&amp;S221&amp;"|"&amp;"ME"</f>
        <v>Delapan_Minggu_Awal_Laktasi|25|ME</v>
      </c>
      <c r="Y221" s="12">
        <f t="shared" si="40"/>
        <v>2.665</v>
      </c>
      <c r="Z221" s="12" t="str">
        <f t="shared" ref="Z221:Z284" si="46">R221&amp;"|"&amp;S221&amp;"|"&amp;"TDN"</f>
        <v>Delapan_Minggu_Awal_Laktasi|25|TDN</v>
      </c>
      <c r="AA221" s="12">
        <f t="shared" si="41"/>
        <v>650</v>
      </c>
      <c r="AB221" s="12" t="str">
        <f t="shared" si="44"/>
        <v>Delapan_Minggu_Awal_Laktasi|25|Ca</v>
      </c>
      <c r="AC221" s="10">
        <v>9.65</v>
      </c>
      <c r="AD221" s="12" t="s">
        <v>255</v>
      </c>
      <c r="AE221" s="10">
        <v>7</v>
      </c>
      <c r="AF221" s="12" t="str">
        <f t="shared" ref="AF221:AF284" si="47">R221&amp;"|"&amp;S221&amp;"|"&amp;"Vit. A"</f>
        <v>Delapan_Minggu_Awal_Laktasi|25|Vit. A</v>
      </c>
      <c r="AG221" s="12">
        <f t="shared" si="42"/>
        <v>6.35</v>
      </c>
      <c r="AH221" s="12" t="str">
        <f t="shared" ref="AH221:AH284" si="48">R221&amp;"|"&amp;S221&amp;"|"&amp;"Vit. D"</f>
        <v>Delapan_Minggu_Awal_Laktasi|25|Vit. D</v>
      </c>
      <c r="AI221" s="12">
        <f t="shared" si="43"/>
        <v>190</v>
      </c>
    </row>
    <row r="222" spans="18:35" x14ac:dyDescent="0.2">
      <c r="R222" s="13" t="s">
        <v>49</v>
      </c>
      <c r="S222" s="12">
        <v>26</v>
      </c>
      <c r="T222" s="12" t="str">
        <f t="shared" si="38"/>
        <v>Delapan_Minggu_Awal_Laktasi|26|BK</v>
      </c>
      <c r="U222" s="14">
        <v>1206</v>
      </c>
      <c r="V222" s="12" t="str">
        <f t="shared" si="39"/>
        <v>Delapan_Minggu_Awal_Laktasi|26|PK</v>
      </c>
      <c r="W222" s="10">
        <v>127.8</v>
      </c>
      <c r="X222" s="12" t="str">
        <f t="shared" si="45"/>
        <v>Delapan_Minggu_Awal_Laktasi|26|ME</v>
      </c>
      <c r="Y222" s="12">
        <f t="shared" si="40"/>
        <v>2.73</v>
      </c>
      <c r="Z222" s="12" t="str">
        <f t="shared" si="46"/>
        <v>Delapan_Minggu_Awal_Laktasi|26|TDN</v>
      </c>
      <c r="AA222" s="12">
        <f t="shared" si="41"/>
        <v>670</v>
      </c>
      <c r="AB222" s="12" t="str">
        <f t="shared" si="44"/>
        <v>Delapan_Minggu_Awal_Laktasi|26|Ca</v>
      </c>
      <c r="AC222" s="10">
        <v>9.68</v>
      </c>
      <c r="AD222" s="12" t="s">
        <v>256</v>
      </c>
      <c r="AE222" s="10">
        <v>7.02</v>
      </c>
      <c r="AF222" s="12" t="str">
        <f t="shared" si="47"/>
        <v>Delapan_Minggu_Awal_Laktasi|26|Vit. A</v>
      </c>
      <c r="AG222" s="12">
        <f t="shared" si="42"/>
        <v>6.44</v>
      </c>
      <c r="AH222" s="12" t="str">
        <f t="shared" si="48"/>
        <v>Delapan_Minggu_Awal_Laktasi|26|Vit. D</v>
      </c>
      <c r="AI222" s="12">
        <f t="shared" si="43"/>
        <v>192</v>
      </c>
    </row>
    <row r="223" spans="18:35" x14ac:dyDescent="0.2">
      <c r="R223" s="13" t="s">
        <v>49</v>
      </c>
      <c r="S223" s="12">
        <v>27</v>
      </c>
      <c r="T223" s="12" t="str">
        <f t="shared" si="38"/>
        <v>Delapan_Minggu_Awal_Laktasi|27|BK</v>
      </c>
      <c r="U223" s="14">
        <v>1242</v>
      </c>
      <c r="V223" s="12" t="str">
        <f t="shared" si="39"/>
        <v>Delapan_Minggu_Awal_Laktasi|27|PK</v>
      </c>
      <c r="W223" s="10">
        <v>131.6</v>
      </c>
      <c r="X223" s="12" t="str">
        <f t="shared" si="45"/>
        <v>Delapan_Minggu_Awal_Laktasi|27|ME</v>
      </c>
      <c r="Y223" s="12">
        <f t="shared" si="40"/>
        <v>2.7949999999999999</v>
      </c>
      <c r="Z223" s="12" t="str">
        <f t="shared" si="46"/>
        <v>Delapan_Minggu_Awal_Laktasi|27|TDN</v>
      </c>
      <c r="AA223" s="12">
        <f t="shared" si="41"/>
        <v>690</v>
      </c>
      <c r="AB223" s="12" t="str">
        <f t="shared" si="44"/>
        <v>Delapan_Minggu_Awal_Laktasi|27|Ca</v>
      </c>
      <c r="AC223" s="10">
        <v>9.7100000000000009</v>
      </c>
      <c r="AD223" s="12" t="s">
        <v>257</v>
      </c>
      <c r="AE223" s="10">
        <v>7.04</v>
      </c>
      <c r="AF223" s="12" t="str">
        <f t="shared" si="47"/>
        <v>Delapan_Minggu_Awal_Laktasi|27|Vit. A</v>
      </c>
      <c r="AG223" s="12">
        <f t="shared" si="42"/>
        <v>6.53</v>
      </c>
      <c r="AH223" s="12" t="str">
        <f t="shared" si="48"/>
        <v>Delapan_Minggu_Awal_Laktasi|27|Vit. D</v>
      </c>
      <c r="AI223" s="12">
        <f t="shared" si="43"/>
        <v>194</v>
      </c>
    </row>
    <row r="224" spans="18:35" x14ac:dyDescent="0.2">
      <c r="R224" s="13" t="s">
        <v>49</v>
      </c>
      <c r="S224" s="12">
        <v>28</v>
      </c>
      <c r="T224" s="12" t="str">
        <f t="shared" si="38"/>
        <v>Delapan_Minggu_Awal_Laktasi|28|BK</v>
      </c>
      <c r="U224" s="14">
        <v>1278</v>
      </c>
      <c r="V224" s="12" t="str">
        <f t="shared" si="39"/>
        <v>Delapan_Minggu_Awal_Laktasi|28|PK</v>
      </c>
      <c r="W224" s="10">
        <v>135.4</v>
      </c>
      <c r="X224" s="12" t="str">
        <f t="shared" si="45"/>
        <v>Delapan_Minggu_Awal_Laktasi|28|ME</v>
      </c>
      <c r="Y224" s="12">
        <f t="shared" si="40"/>
        <v>2.8600000000000003</v>
      </c>
      <c r="Z224" s="12" t="str">
        <f t="shared" si="46"/>
        <v>Delapan_Minggu_Awal_Laktasi|28|TDN</v>
      </c>
      <c r="AA224" s="12">
        <f t="shared" si="41"/>
        <v>710</v>
      </c>
      <c r="AB224" s="12" t="str">
        <f t="shared" si="44"/>
        <v>Delapan_Minggu_Awal_Laktasi|28|Ca</v>
      </c>
      <c r="AC224" s="10">
        <v>9.74</v>
      </c>
      <c r="AD224" s="12" t="s">
        <v>258</v>
      </c>
      <c r="AE224" s="10">
        <v>7.06</v>
      </c>
      <c r="AF224" s="12" t="str">
        <f t="shared" si="47"/>
        <v>Delapan_Minggu_Awal_Laktasi|28|Vit. A</v>
      </c>
      <c r="AG224" s="12">
        <f t="shared" si="42"/>
        <v>6.62</v>
      </c>
      <c r="AH224" s="12" t="str">
        <f t="shared" si="48"/>
        <v>Delapan_Minggu_Awal_Laktasi|28|Vit. D</v>
      </c>
      <c r="AI224" s="12">
        <f t="shared" si="43"/>
        <v>196</v>
      </c>
    </row>
    <row r="225" spans="18:35" x14ac:dyDescent="0.2">
      <c r="R225" s="13" t="s">
        <v>49</v>
      </c>
      <c r="S225" s="12">
        <v>29</v>
      </c>
      <c r="T225" s="12" t="str">
        <f t="shared" si="38"/>
        <v>Delapan_Minggu_Awal_Laktasi|29|BK</v>
      </c>
      <c r="U225" s="14">
        <v>1314</v>
      </c>
      <c r="V225" s="12" t="str">
        <f t="shared" si="39"/>
        <v>Delapan_Minggu_Awal_Laktasi|29|PK</v>
      </c>
      <c r="W225" s="10">
        <v>139.19999999999999</v>
      </c>
      <c r="X225" s="12" t="str">
        <f t="shared" si="45"/>
        <v>Delapan_Minggu_Awal_Laktasi|29|ME</v>
      </c>
      <c r="Y225" s="12">
        <f t="shared" si="40"/>
        <v>2.9250000000000003</v>
      </c>
      <c r="Z225" s="12" t="str">
        <f t="shared" si="46"/>
        <v>Delapan_Minggu_Awal_Laktasi|29|TDN</v>
      </c>
      <c r="AA225" s="12">
        <f t="shared" si="41"/>
        <v>730</v>
      </c>
      <c r="AB225" s="12" t="str">
        <f t="shared" si="44"/>
        <v>Delapan_Minggu_Awal_Laktasi|29|Ca</v>
      </c>
      <c r="AC225" s="10">
        <v>9.7700000000000014</v>
      </c>
      <c r="AD225" s="12" t="s">
        <v>259</v>
      </c>
      <c r="AE225" s="10">
        <v>7.08</v>
      </c>
      <c r="AF225" s="12" t="str">
        <f t="shared" si="47"/>
        <v>Delapan_Minggu_Awal_Laktasi|29|Vit. A</v>
      </c>
      <c r="AG225" s="12">
        <f t="shared" si="42"/>
        <v>6.71</v>
      </c>
      <c r="AH225" s="12" t="str">
        <f t="shared" si="48"/>
        <v>Delapan_Minggu_Awal_Laktasi|29|Vit. D</v>
      </c>
      <c r="AI225" s="12">
        <f t="shared" si="43"/>
        <v>198</v>
      </c>
    </row>
    <row r="226" spans="18:35" x14ac:dyDescent="0.2">
      <c r="R226" s="13" t="s">
        <v>49</v>
      </c>
      <c r="S226" s="12">
        <v>30</v>
      </c>
      <c r="T226" s="12" t="str">
        <f t="shared" si="38"/>
        <v>Delapan_Minggu_Awal_Laktasi|30|BK</v>
      </c>
      <c r="U226" s="14">
        <v>1350</v>
      </c>
      <c r="V226" s="12" t="str">
        <f t="shared" si="39"/>
        <v>Delapan_Minggu_Awal_Laktasi|30|PK</v>
      </c>
      <c r="W226" s="10">
        <v>143</v>
      </c>
      <c r="X226" s="12" t="str">
        <f t="shared" si="45"/>
        <v>Delapan_Minggu_Awal_Laktasi|30|ME</v>
      </c>
      <c r="Y226" s="12">
        <v>2.99</v>
      </c>
      <c r="Z226" s="12" t="str">
        <f t="shared" si="46"/>
        <v>Delapan_Minggu_Awal_Laktasi|30|TDN</v>
      </c>
      <c r="AA226" s="12">
        <v>750</v>
      </c>
      <c r="AB226" s="12" t="str">
        <f t="shared" si="44"/>
        <v>Delapan_Minggu_Awal_Laktasi|30|Ca</v>
      </c>
      <c r="AC226" s="10">
        <v>9.8000000000000007</v>
      </c>
      <c r="AD226" s="12" t="s">
        <v>260</v>
      </c>
      <c r="AE226" s="10">
        <v>7.1</v>
      </c>
      <c r="AF226" s="12" t="str">
        <f t="shared" si="47"/>
        <v>Delapan_Minggu_Awal_Laktasi|30|Vit. A</v>
      </c>
      <c r="AG226" s="12">
        <v>6.8</v>
      </c>
      <c r="AH226" s="12" t="str">
        <f t="shared" si="48"/>
        <v>Delapan_Minggu_Awal_Laktasi|30|Vit. D</v>
      </c>
      <c r="AI226" s="12">
        <v>200</v>
      </c>
    </row>
    <row r="227" spans="18:35" x14ac:dyDescent="0.2">
      <c r="R227" s="13" t="s">
        <v>49</v>
      </c>
      <c r="S227" s="12">
        <v>31</v>
      </c>
      <c r="T227" s="12" t="str">
        <f t="shared" si="38"/>
        <v>Delapan_Minggu_Awal_Laktasi|31|BK</v>
      </c>
      <c r="U227" s="14">
        <v>1382</v>
      </c>
      <c r="V227" s="12" t="str">
        <f t="shared" si="39"/>
        <v>Delapan_Minggu_Awal_Laktasi|31|PK</v>
      </c>
      <c r="W227" s="10">
        <v>146.30000000000001</v>
      </c>
      <c r="X227" s="12" t="str">
        <f t="shared" si="45"/>
        <v>Delapan_Minggu_Awal_Laktasi|31|ME</v>
      </c>
      <c r="Y227" s="12">
        <f t="shared" ref="Y227:Y235" si="49">$Y$226+(((S227-$S$226)/($S$236-$S$226)*($Y$236-$Y$226)))</f>
        <v>3.028</v>
      </c>
      <c r="Z227" s="12" t="str">
        <f t="shared" si="46"/>
        <v>Delapan_Minggu_Awal_Laktasi|31|TDN</v>
      </c>
      <c r="AA227" s="12">
        <f t="shared" ref="AA227:AA235" si="50">$AA$226+(((S227-$S$226)/($S$236-$S$226)*($AA$236-$AA$226)))</f>
        <v>768</v>
      </c>
      <c r="AB227" s="12" t="str">
        <f t="shared" si="44"/>
        <v>Delapan_Minggu_Awal_Laktasi|31|Ca</v>
      </c>
      <c r="AC227" s="10">
        <v>9.8600000000000012</v>
      </c>
      <c r="AD227" s="12" t="s">
        <v>261</v>
      </c>
      <c r="AE227" s="10">
        <v>7.13</v>
      </c>
      <c r="AF227" s="12" t="str">
        <f t="shared" si="47"/>
        <v>Delapan_Minggu_Awal_Laktasi|31|Vit. A</v>
      </c>
      <c r="AG227" s="12">
        <f t="shared" ref="AG227:AG235" si="51">$AG$226+(((S227-$S$226)/($S$236-$S$226)*($AG$236-$AG$226)))</f>
        <v>6.9399999999999995</v>
      </c>
      <c r="AH227" s="12" t="str">
        <f t="shared" si="48"/>
        <v>Delapan_Minggu_Awal_Laktasi|31|Vit. D</v>
      </c>
      <c r="AI227" s="12">
        <f t="shared" ref="AI227:AI235" si="52">$AI$226+(((S227-$S$226)/($S$236-$S$226)*($AI$236-$AI$226)))</f>
        <v>203.5</v>
      </c>
    </row>
    <row r="228" spans="18:35" x14ac:dyDescent="0.2">
      <c r="R228" s="13" t="s">
        <v>49</v>
      </c>
      <c r="S228" s="12">
        <v>32</v>
      </c>
      <c r="T228" s="12" t="str">
        <f t="shared" si="38"/>
        <v>Delapan_Minggu_Awal_Laktasi|32|BK</v>
      </c>
      <c r="U228" s="14">
        <v>1414</v>
      </c>
      <c r="V228" s="12" t="str">
        <f t="shared" si="39"/>
        <v>Delapan_Minggu_Awal_Laktasi|32|PK</v>
      </c>
      <c r="W228" s="10">
        <v>149.6</v>
      </c>
      <c r="X228" s="12" t="str">
        <f t="shared" si="45"/>
        <v>Delapan_Minggu_Awal_Laktasi|32|ME</v>
      </c>
      <c r="Y228" s="12">
        <f t="shared" si="49"/>
        <v>3.0660000000000003</v>
      </c>
      <c r="Z228" s="12" t="str">
        <f t="shared" si="46"/>
        <v>Delapan_Minggu_Awal_Laktasi|32|TDN</v>
      </c>
      <c r="AA228" s="12">
        <f t="shared" si="50"/>
        <v>786</v>
      </c>
      <c r="AB228" s="12" t="str">
        <f t="shared" si="44"/>
        <v>Delapan_Minggu_Awal_Laktasi|32|Ca</v>
      </c>
      <c r="AC228" s="10">
        <v>9.92</v>
      </c>
      <c r="AD228" s="12" t="s">
        <v>262</v>
      </c>
      <c r="AE228" s="10">
        <v>7.16</v>
      </c>
      <c r="AF228" s="12" t="str">
        <f t="shared" si="47"/>
        <v>Delapan_Minggu_Awal_Laktasi|32|Vit. A</v>
      </c>
      <c r="AG228" s="12">
        <f t="shared" si="51"/>
        <v>7.08</v>
      </c>
      <c r="AH228" s="12" t="str">
        <f t="shared" si="48"/>
        <v>Delapan_Minggu_Awal_Laktasi|32|Vit. D</v>
      </c>
      <c r="AI228" s="12">
        <f t="shared" si="52"/>
        <v>207</v>
      </c>
    </row>
    <row r="229" spans="18:35" x14ac:dyDescent="0.2">
      <c r="R229" s="13" t="s">
        <v>49</v>
      </c>
      <c r="S229" s="12">
        <v>33</v>
      </c>
      <c r="T229" s="12" t="str">
        <f t="shared" si="38"/>
        <v>Delapan_Minggu_Awal_Laktasi|33|BK</v>
      </c>
      <c r="U229" s="14">
        <v>1446</v>
      </c>
      <c r="V229" s="12" t="str">
        <f t="shared" si="39"/>
        <v>Delapan_Minggu_Awal_Laktasi|33|PK</v>
      </c>
      <c r="W229" s="10">
        <v>152.9</v>
      </c>
      <c r="X229" s="12" t="str">
        <f t="shared" si="45"/>
        <v>Delapan_Minggu_Awal_Laktasi|33|ME</v>
      </c>
      <c r="Y229" s="12">
        <f t="shared" si="49"/>
        <v>3.1040000000000001</v>
      </c>
      <c r="Z229" s="12" t="str">
        <f t="shared" si="46"/>
        <v>Delapan_Minggu_Awal_Laktasi|33|TDN</v>
      </c>
      <c r="AA229" s="12">
        <f t="shared" si="50"/>
        <v>804</v>
      </c>
      <c r="AB229" s="12" t="str">
        <f t="shared" si="44"/>
        <v>Delapan_Minggu_Awal_Laktasi|33|Ca</v>
      </c>
      <c r="AC229" s="10">
        <v>9.98</v>
      </c>
      <c r="AD229" s="12" t="s">
        <v>263</v>
      </c>
      <c r="AE229" s="10">
        <v>7.1899999999999995</v>
      </c>
      <c r="AF229" s="12" t="str">
        <f t="shared" si="47"/>
        <v>Delapan_Minggu_Awal_Laktasi|33|Vit. A</v>
      </c>
      <c r="AG229" s="12">
        <f t="shared" si="51"/>
        <v>7.22</v>
      </c>
      <c r="AH229" s="12" t="str">
        <f t="shared" si="48"/>
        <v>Delapan_Minggu_Awal_Laktasi|33|Vit. D</v>
      </c>
      <c r="AI229" s="12">
        <f t="shared" si="52"/>
        <v>210.5</v>
      </c>
    </row>
    <row r="230" spans="18:35" x14ac:dyDescent="0.2">
      <c r="R230" s="13" t="s">
        <v>49</v>
      </c>
      <c r="S230" s="12">
        <v>34</v>
      </c>
      <c r="T230" s="12" t="str">
        <f t="shared" si="38"/>
        <v>Delapan_Minggu_Awal_Laktasi|34|BK</v>
      </c>
      <c r="U230" s="14">
        <v>1478</v>
      </c>
      <c r="V230" s="12" t="str">
        <f t="shared" si="39"/>
        <v>Delapan_Minggu_Awal_Laktasi|34|PK</v>
      </c>
      <c r="W230" s="10">
        <v>156.19999999999999</v>
      </c>
      <c r="X230" s="12" t="str">
        <f t="shared" si="45"/>
        <v>Delapan_Minggu_Awal_Laktasi|34|ME</v>
      </c>
      <c r="Y230" s="12">
        <f t="shared" si="49"/>
        <v>3.1420000000000003</v>
      </c>
      <c r="Z230" s="12" t="str">
        <f t="shared" si="46"/>
        <v>Delapan_Minggu_Awal_Laktasi|34|TDN</v>
      </c>
      <c r="AA230" s="12">
        <f t="shared" si="50"/>
        <v>822</v>
      </c>
      <c r="AB230" s="12" t="str">
        <f t="shared" si="44"/>
        <v>Delapan_Minggu_Awal_Laktasi|34|Ca</v>
      </c>
      <c r="AC230" s="10">
        <v>10.040000000000001</v>
      </c>
      <c r="AD230" s="12" t="s">
        <v>264</v>
      </c>
      <c r="AE230" s="10">
        <v>7.22</v>
      </c>
      <c r="AF230" s="12" t="str">
        <f t="shared" si="47"/>
        <v>Delapan_Minggu_Awal_Laktasi|34|Vit. A</v>
      </c>
      <c r="AG230" s="12">
        <f t="shared" si="51"/>
        <v>7.3599999999999994</v>
      </c>
      <c r="AH230" s="12" t="str">
        <f t="shared" si="48"/>
        <v>Delapan_Minggu_Awal_Laktasi|34|Vit. D</v>
      </c>
      <c r="AI230" s="12">
        <f t="shared" si="52"/>
        <v>214</v>
      </c>
    </row>
    <row r="231" spans="18:35" x14ac:dyDescent="0.2">
      <c r="R231" s="13" t="s">
        <v>49</v>
      </c>
      <c r="S231" s="12">
        <v>35</v>
      </c>
      <c r="T231" s="12" t="str">
        <f t="shared" si="38"/>
        <v>Delapan_Minggu_Awal_Laktasi|35|BK</v>
      </c>
      <c r="U231" s="14">
        <v>1510</v>
      </c>
      <c r="V231" s="12" t="str">
        <f t="shared" si="39"/>
        <v>Delapan_Minggu_Awal_Laktasi|35|PK</v>
      </c>
      <c r="W231" s="10">
        <v>159.5</v>
      </c>
      <c r="X231" s="12" t="str">
        <f t="shared" si="45"/>
        <v>Delapan_Minggu_Awal_Laktasi|35|ME</v>
      </c>
      <c r="Y231" s="12">
        <f t="shared" si="49"/>
        <v>3.18</v>
      </c>
      <c r="Z231" s="12" t="str">
        <f t="shared" si="46"/>
        <v>Delapan_Minggu_Awal_Laktasi|35|TDN</v>
      </c>
      <c r="AA231" s="12">
        <f t="shared" si="50"/>
        <v>840</v>
      </c>
      <c r="AB231" s="12" t="str">
        <f t="shared" si="44"/>
        <v>Delapan_Minggu_Awal_Laktasi|35|Ca</v>
      </c>
      <c r="AC231" s="10">
        <v>10.100000000000001</v>
      </c>
      <c r="AD231" s="12" t="s">
        <v>265</v>
      </c>
      <c r="AE231" s="10">
        <v>7.25</v>
      </c>
      <c r="AF231" s="12" t="str">
        <f t="shared" si="47"/>
        <v>Delapan_Minggu_Awal_Laktasi|35|Vit. A</v>
      </c>
      <c r="AG231" s="12">
        <f t="shared" si="51"/>
        <v>7.5</v>
      </c>
      <c r="AH231" s="12" t="str">
        <f t="shared" si="48"/>
        <v>Delapan_Minggu_Awal_Laktasi|35|Vit. D</v>
      </c>
      <c r="AI231" s="12">
        <f t="shared" si="52"/>
        <v>217.5</v>
      </c>
    </row>
    <row r="232" spans="18:35" x14ac:dyDescent="0.2">
      <c r="R232" s="13" t="s">
        <v>49</v>
      </c>
      <c r="S232" s="12">
        <v>36</v>
      </c>
      <c r="T232" s="12" t="str">
        <f t="shared" si="38"/>
        <v>Delapan_Minggu_Awal_Laktasi|36|BK</v>
      </c>
      <c r="U232" s="14">
        <v>1542</v>
      </c>
      <c r="V232" s="12" t="str">
        <f t="shared" si="39"/>
        <v>Delapan_Minggu_Awal_Laktasi|36|PK</v>
      </c>
      <c r="W232" s="10">
        <v>162.80000000000001</v>
      </c>
      <c r="X232" s="12" t="str">
        <f t="shared" si="45"/>
        <v>Delapan_Minggu_Awal_Laktasi|36|ME</v>
      </c>
      <c r="Y232" s="12">
        <f t="shared" si="49"/>
        <v>3.218</v>
      </c>
      <c r="Z232" s="12" t="str">
        <f t="shared" si="46"/>
        <v>Delapan_Minggu_Awal_Laktasi|36|TDN</v>
      </c>
      <c r="AA232" s="12">
        <f t="shared" si="50"/>
        <v>858</v>
      </c>
      <c r="AB232" s="12" t="str">
        <f t="shared" si="44"/>
        <v>Delapan_Minggu_Awal_Laktasi|36|Ca</v>
      </c>
      <c r="AC232" s="10">
        <v>10.16</v>
      </c>
      <c r="AD232" s="12" t="s">
        <v>266</v>
      </c>
      <c r="AE232" s="10">
        <v>7.28</v>
      </c>
      <c r="AF232" s="12" t="str">
        <f t="shared" si="47"/>
        <v>Delapan_Minggu_Awal_Laktasi|36|Vit. A</v>
      </c>
      <c r="AG232" s="12">
        <f t="shared" si="51"/>
        <v>7.64</v>
      </c>
      <c r="AH232" s="12" t="str">
        <f t="shared" si="48"/>
        <v>Delapan_Minggu_Awal_Laktasi|36|Vit. D</v>
      </c>
      <c r="AI232" s="12">
        <f t="shared" si="52"/>
        <v>221</v>
      </c>
    </row>
    <row r="233" spans="18:35" x14ac:dyDescent="0.2">
      <c r="R233" s="13" t="s">
        <v>49</v>
      </c>
      <c r="S233" s="12">
        <v>37</v>
      </c>
      <c r="T233" s="12" t="str">
        <f t="shared" si="38"/>
        <v>Delapan_Minggu_Awal_Laktasi|37|BK</v>
      </c>
      <c r="U233" s="14">
        <v>1574</v>
      </c>
      <c r="V233" s="12" t="str">
        <f t="shared" si="39"/>
        <v>Delapan_Minggu_Awal_Laktasi|37|PK</v>
      </c>
      <c r="W233" s="10">
        <v>166.1</v>
      </c>
      <c r="X233" s="12" t="str">
        <f t="shared" si="45"/>
        <v>Delapan_Minggu_Awal_Laktasi|37|ME</v>
      </c>
      <c r="Y233" s="12">
        <f t="shared" si="49"/>
        <v>3.2560000000000002</v>
      </c>
      <c r="Z233" s="12" t="str">
        <f t="shared" si="46"/>
        <v>Delapan_Minggu_Awal_Laktasi|37|TDN</v>
      </c>
      <c r="AA233" s="12">
        <f t="shared" si="50"/>
        <v>876</v>
      </c>
      <c r="AB233" s="12" t="str">
        <f t="shared" si="44"/>
        <v>Delapan_Minggu_Awal_Laktasi|37|Ca</v>
      </c>
      <c r="AC233" s="10">
        <v>10.220000000000001</v>
      </c>
      <c r="AD233" s="12" t="s">
        <v>267</v>
      </c>
      <c r="AE233" s="10">
        <v>7.3100000000000005</v>
      </c>
      <c r="AF233" s="12" t="str">
        <f t="shared" si="47"/>
        <v>Delapan_Minggu_Awal_Laktasi|37|Vit. A</v>
      </c>
      <c r="AG233" s="12">
        <f t="shared" si="51"/>
        <v>7.7799999999999994</v>
      </c>
      <c r="AH233" s="12" t="str">
        <f t="shared" si="48"/>
        <v>Delapan_Minggu_Awal_Laktasi|37|Vit. D</v>
      </c>
      <c r="AI233" s="12">
        <f t="shared" si="52"/>
        <v>224.5</v>
      </c>
    </row>
    <row r="234" spans="18:35" x14ac:dyDescent="0.2">
      <c r="R234" s="13" t="s">
        <v>49</v>
      </c>
      <c r="S234" s="12">
        <v>38</v>
      </c>
      <c r="T234" s="12" t="str">
        <f t="shared" si="38"/>
        <v>Delapan_Minggu_Awal_Laktasi|38|BK</v>
      </c>
      <c r="U234" s="14">
        <v>1606</v>
      </c>
      <c r="V234" s="12" t="str">
        <f t="shared" si="39"/>
        <v>Delapan_Minggu_Awal_Laktasi|38|PK</v>
      </c>
      <c r="W234" s="10">
        <v>169.4</v>
      </c>
      <c r="X234" s="12" t="str">
        <f t="shared" si="45"/>
        <v>Delapan_Minggu_Awal_Laktasi|38|ME</v>
      </c>
      <c r="Y234" s="12">
        <f t="shared" si="49"/>
        <v>3.294</v>
      </c>
      <c r="Z234" s="12" t="str">
        <f t="shared" si="46"/>
        <v>Delapan_Minggu_Awal_Laktasi|38|TDN</v>
      </c>
      <c r="AA234" s="12">
        <f t="shared" si="50"/>
        <v>894</v>
      </c>
      <c r="AB234" s="12" t="str">
        <f t="shared" si="44"/>
        <v>Delapan_Minggu_Awal_Laktasi|38|Ca</v>
      </c>
      <c r="AC234" s="10">
        <v>10.280000000000001</v>
      </c>
      <c r="AD234" s="12" t="s">
        <v>268</v>
      </c>
      <c r="AE234" s="10">
        <v>7.34</v>
      </c>
      <c r="AF234" s="12" t="str">
        <f t="shared" si="47"/>
        <v>Delapan_Minggu_Awal_Laktasi|38|Vit. A</v>
      </c>
      <c r="AG234" s="12">
        <f t="shared" si="51"/>
        <v>7.92</v>
      </c>
      <c r="AH234" s="12" t="str">
        <f t="shared" si="48"/>
        <v>Delapan_Minggu_Awal_Laktasi|38|Vit. D</v>
      </c>
      <c r="AI234" s="12">
        <f t="shared" si="52"/>
        <v>228</v>
      </c>
    </row>
    <row r="235" spans="18:35" x14ac:dyDescent="0.2">
      <c r="R235" s="13" t="s">
        <v>49</v>
      </c>
      <c r="S235" s="12">
        <v>39</v>
      </c>
      <c r="T235" s="12" t="str">
        <f t="shared" si="38"/>
        <v>Delapan_Minggu_Awal_Laktasi|39|BK</v>
      </c>
      <c r="U235" s="14">
        <v>1638</v>
      </c>
      <c r="V235" s="12" t="str">
        <f t="shared" si="39"/>
        <v>Delapan_Minggu_Awal_Laktasi|39|PK</v>
      </c>
      <c r="W235" s="10">
        <v>172.7</v>
      </c>
      <c r="X235" s="12" t="str">
        <f t="shared" si="45"/>
        <v>Delapan_Minggu_Awal_Laktasi|39|ME</v>
      </c>
      <c r="Y235" s="12">
        <f t="shared" si="49"/>
        <v>3.3320000000000003</v>
      </c>
      <c r="Z235" s="12" t="str">
        <f t="shared" si="46"/>
        <v>Delapan_Minggu_Awal_Laktasi|39|TDN</v>
      </c>
      <c r="AA235" s="12">
        <f t="shared" si="50"/>
        <v>912</v>
      </c>
      <c r="AB235" s="12" t="str">
        <f t="shared" si="44"/>
        <v>Delapan_Minggu_Awal_Laktasi|39|Ca</v>
      </c>
      <c r="AC235" s="10">
        <v>10.34</v>
      </c>
      <c r="AD235" s="12" t="s">
        <v>269</v>
      </c>
      <c r="AE235" s="10">
        <v>7.37</v>
      </c>
      <c r="AF235" s="12" t="str">
        <f t="shared" si="47"/>
        <v>Delapan_Minggu_Awal_Laktasi|39|Vit. A</v>
      </c>
      <c r="AG235" s="12">
        <f t="shared" si="51"/>
        <v>8.0599999999999987</v>
      </c>
      <c r="AH235" s="12" t="str">
        <f t="shared" si="48"/>
        <v>Delapan_Minggu_Awal_Laktasi|39|Vit. D</v>
      </c>
      <c r="AI235" s="12">
        <f t="shared" si="52"/>
        <v>231.5</v>
      </c>
    </row>
    <row r="236" spans="18:35" x14ac:dyDescent="0.2">
      <c r="R236" s="13" t="s">
        <v>49</v>
      </c>
      <c r="S236" s="12">
        <v>40</v>
      </c>
      <c r="T236" s="12" t="str">
        <f t="shared" si="38"/>
        <v>Delapan_Minggu_Awal_Laktasi|40|BK</v>
      </c>
      <c r="U236" s="14">
        <v>1670</v>
      </c>
      <c r="V236" s="12" t="str">
        <f t="shared" si="39"/>
        <v>Delapan_Minggu_Awal_Laktasi|40|PK</v>
      </c>
      <c r="W236" s="10">
        <v>176</v>
      </c>
      <c r="X236" s="12" t="str">
        <f t="shared" si="45"/>
        <v>Delapan_Minggu_Awal_Laktasi|40|ME</v>
      </c>
      <c r="Y236" s="12">
        <v>3.37</v>
      </c>
      <c r="Z236" s="12" t="str">
        <f t="shared" si="46"/>
        <v>Delapan_Minggu_Awal_Laktasi|40|TDN</v>
      </c>
      <c r="AA236" s="12">
        <v>930</v>
      </c>
      <c r="AB236" s="12" t="str">
        <f t="shared" si="44"/>
        <v>Delapan_Minggu_Awal_Laktasi|40|Ca</v>
      </c>
      <c r="AC236" s="10">
        <v>10.4</v>
      </c>
      <c r="AD236" s="12" t="s">
        <v>270</v>
      </c>
      <c r="AE236" s="10">
        <v>7.4</v>
      </c>
      <c r="AF236" s="12" t="str">
        <f t="shared" si="47"/>
        <v>Delapan_Minggu_Awal_Laktasi|40|Vit. A</v>
      </c>
      <c r="AG236" s="12">
        <v>8.1999999999999993</v>
      </c>
      <c r="AH236" s="12" t="str">
        <f t="shared" si="48"/>
        <v>Delapan_Minggu_Awal_Laktasi|40|Vit. D</v>
      </c>
      <c r="AI236" s="12">
        <v>235</v>
      </c>
    </row>
    <row r="237" spans="18:35" x14ac:dyDescent="0.2">
      <c r="R237" s="13" t="s">
        <v>49</v>
      </c>
      <c r="S237" s="12">
        <v>41</v>
      </c>
      <c r="T237" s="12" t="str">
        <f t="shared" si="38"/>
        <v>Delapan_Minggu_Awal_Laktasi|41|BK</v>
      </c>
      <c r="U237" s="14">
        <v>1700</v>
      </c>
      <c r="V237" s="12" t="str">
        <f t="shared" si="39"/>
        <v>Delapan_Minggu_Awal_Laktasi|41|PK</v>
      </c>
      <c r="W237" s="10">
        <v>179.3</v>
      </c>
      <c r="X237" s="12" t="str">
        <f t="shared" si="45"/>
        <v>Delapan_Minggu_Awal_Laktasi|41|ME</v>
      </c>
      <c r="Y237" s="12">
        <f t="shared" ref="Y237:Y245" si="53">$Y$236+(((S237-$S$236)/($S$246-$S$236)*($Y$246-$Y$236)))</f>
        <v>3.4319999999999999</v>
      </c>
      <c r="Z237" s="12" t="str">
        <f t="shared" si="46"/>
        <v>Delapan_Minggu_Awal_Laktasi|41|TDN</v>
      </c>
      <c r="AA237" s="12">
        <f t="shared" ref="AA237:AA245" si="54">$AA$236+(((S237-$S$236)/($S$246-$S$236)*($AA$246-$AA$236)))</f>
        <v>947</v>
      </c>
      <c r="AB237" s="12" t="str">
        <f t="shared" si="44"/>
        <v>Delapan_Minggu_Awal_Laktasi|41|Ca</v>
      </c>
      <c r="AC237" s="10">
        <v>10.450000000000001</v>
      </c>
      <c r="AD237" s="12" t="s">
        <v>271</v>
      </c>
      <c r="AE237" s="10">
        <v>7.44</v>
      </c>
      <c r="AF237" s="12" t="str">
        <f t="shared" si="47"/>
        <v>Delapan_Minggu_Awal_Laktasi|41|Vit. A</v>
      </c>
      <c r="AG237" s="12">
        <f t="shared" ref="AG237:AG245" si="55">$AG$236+(((S237-$S$236)/($S$246-$S$236)*($AG$246-$AG$236)))</f>
        <v>8.41</v>
      </c>
      <c r="AH237" s="12" t="str">
        <f t="shared" si="48"/>
        <v>Delapan_Minggu_Awal_Laktasi|41|Vit. D</v>
      </c>
      <c r="AI237" s="12">
        <f t="shared" ref="AI237:AI245" si="56">$AI$236+(((S237-$S$236)/($S$246-$S$236)*($AI$246-$AI$236)))</f>
        <v>239.3</v>
      </c>
    </row>
    <row r="238" spans="18:35" x14ac:dyDescent="0.2">
      <c r="R238" s="13" t="s">
        <v>49</v>
      </c>
      <c r="S238" s="12">
        <v>42</v>
      </c>
      <c r="T238" s="12" t="str">
        <f t="shared" si="38"/>
        <v>Delapan_Minggu_Awal_Laktasi|42|BK</v>
      </c>
      <c r="U238" s="14">
        <v>1730</v>
      </c>
      <c r="V238" s="12" t="str">
        <f t="shared" si="39"/>
        <v>Delapan_Minggu_Awal_Laktasi|42|PK</v>
      </c>
      <c r="W238" s="10">
        <v>182.6</v>
      </c>
      <c r="X238" s="12" t="str">
        <f t="shared" si="45"/>
        <v>Delapan_Minggu_Awal_Laktasi|42|ME</v>
      </c>
      <c r="Y238" s="12">
        <f t="shared" si="53"/>
        <v>3.4940000000000002</v>
      </c>
      <c r="Z238" s="12" t="str">
        <f t="shared" si="46"/>
        <v>Delapan_Minggu_Awal_Laktasi|42|TDN</v>
      </c>
      <c r="AA238" s="12">
        <f t="shared" si="54"/>
        <v>964</v>
      </c>
      <c r="AB238" s="12" t="str">
        <f t="shared" si="44"/>
        <v>Delapan_Minggu_Awal_Laktasi|42|Ca</v>
      </c>
      <c r="AC238" s="10">
        <v>10.5</v>
      </c>
      <c r="AD238" s="12" t="s">
        <v>272</v>
      </c>
      <c r="AE238" s="10">
        <v>7.48</v>
      </c>
      <c r="AF238" s="12" t="str">
        <f t="shared" si="47"/>
        <v>Delapan_Minggu_Awal_Laktasi|42|Vit. A</v>
      </c>
      <c r="AG238" s="12">
        <f t="shared" si="55"/>
        <v>8.6199999999999992</v>
      </c>
      <c r="AH238" s="12" t="str">
        <f t="shared" si="48"/>
        <v>Delapan_Minggu_Awal_Laktasi|42|Vit. D</v>
      </c>
      <c r="AI238" s="12">
        <f t="shared" si="56"/>
        <v>243.6</v>
      </c>
    </row>
    <row r="239" spans="18:35" x14ac:dyDescent="0.2">
      <c r="R239" s="13" t="s">
        <v>49</v>
      </c>
      <c r="S239" s="12">
        <v>43</v>
      </c>
      <c r="T239" s="12" t="str">
        <f t="shared" si="38"/>
        <v>Delapan_Minggu_Awal_Laktasi|43|BK</v>
      </c>
      <c r="U239" s="14">
        <v>1760</v>
      </c>
      <c r="V239" s="12" t="str">
        <f t="shared" si="39"/>
        <v>Delapan_Minggu_Awal_Laktasi|43|PK</v>
      </c>
      <c r="W239" s="10">
        <v>185.9</v>
      </c>
      <c r="X239" s="12" t="str">
        <f t="shared" si="45"/>
        <v>Delapan_Minggu_Awal_Laktasi|43|ME</v>
      </c>
      <c r="Y239" s="12">
        <f t="shared" si="53"/>
        <v>3.556</v>
      </c>
      <c r="Z239" s="12" t="str">
        <f t="shared" si="46"/>
        <v>Delapan_Minggu_Awal_Laktasi|43|TDN</v>
      </c>
      <c r="AA239" s="12">
        <f t="shared" si="54"/>
        <v>981</v>
      </c>
      <c r="AB239" s="12" t="str">
        <f t="shared" si="44"/>
        <v>Delapan_Minggu_Awal_Laktasi|43|Ca</v>
      </c>
      <c r="AC239" s="10">
        <v>10.55</v>
      </c>
      <c r="AD239" s="12" t="s">
        <v>273</v>
      </c>
      <c r="AE239" s="10">
        <v>7.5200000000000005</v>
      </c>
      <c r="AF239" s="12" t="str">
        <f t="shared" si="47"/>
        <v>Delapan_Minggu_Awal_Laktasi|43|Vit. A</v>
      </c>
      <c r="AG239" s="12">
        <f t="shared" si="55"/>
        <v>8.83</v>
      </c>
      <c r="AH239" s="12" t="str">
        <f t="shared" si="48"/>
        <v>Delapan_Minggu_Awal_Laktasi|43|Vit. D</v>
      </c>
      <c r="AI239" s="12">
        <f t="shared" si="56"/>
        <v>247.9</v>
      </c>
    </row>
    <row r="240" spans="18:35" x14ac:dyDescent="0.2">
      <c r="R240" s="13" t="s">
        <v>49</v>
      </c>
      <c r="S240" s="12">
        <v>44</v>
      </c>
      <c r="T240" s="12" t="str">
        <f t="shared" si="38"/>
        <v>Delapan_Minggu_Awal_Laktasi|44|BK</v>
      </c>
      <c r="U240" s="14">
        <v>1790</v>
      </c>
      <c r="V240" s="12" t="str">
        <f t="shared" si="39"/>
        <v>Delapan_Minggu_Awal_Laktasi|44|PK</v>
      </c>
      <c r="W240" s="10">
        <v>189.2</v>
      </c>
      <c r="X240" s="12" t="str">
        <f t="shared" si="45"/>
        <v>Delapan_Minggu_Awal_Laktasi|44|ME</v>
      </c>
      <c r="Y240" s="12">
        <f t="shared" si="53"/>
        <v>3.6180000000000003</v>
      </c>
      <c r="Z240" s="12" t="str">
        <f t="shared" si="46"/>
        <v>Delapan_Minggu_Awal_Laktasi|44|TDN</v>
      </c>
      <c r="AA240" s="12">
        <f t="shared" si="54"/>
        <v>998</v>
      </c>
      <c r="AB240" s="12" t="str">
        <f t="shared" si="44"/>
        <v>Delapan_Minggu_Awal_Laktasi|44|Ca</v>
      </c>
      <c r="AC240" s="10">
        <v>10.6</v>
      </c>
      <c r="AD240" s="12" t="s">
        <v>274</v>
      </c>
      <c r="AE240" s="10">
        <v>7.5600000000000005</v>
      </c>
      <c r="AF240" s="12" t="str">
        <f t="shared" si="47"/>
        <v>Delapan_Minggu_Awal_Laktasi|44|Vit. A</v>
      </c>
      <c r="AG240" s="12">
        <f t="shared" si="55"/>
        <v>9.0399999999999991</v>
      </c>
      <c r="AH240" s="12" t="str">
        <f t="shared" si="48"/>
        <v>Delapan_Minggu_Awal_Laktasi|44|Vit. D</v>
      </c>
      <c r="AI240" s="12">
        <f t="shared" si="56"/>
        <v>252.2</v>
      </c>
    </row>
    <row r="241" spans="18:35" x14ac:dyDescent="0.2">
      <c r="R241" s="13" t="s">
        <v>49</v>
      </c>
      <c r="S241" s="12">
        <v>45</v>
      </c>
      <c r="T241" s="12" t="str">
        <f t="shared" si="38"/>
        <v>Delapan_Minggu_Awal_Laktasi|45|BK</v>
      </c>
      <c r="U241" s="14">
        <v>1820</v>
      </c>
      <c r="V241" s="12" t="str">
        <f t="shared" si="39"/>
        <v>Delapan_Minggu_Awal_Laktasi|45|PK</v>
      </c>
      <c r="W241" s="10">
        <v>192.5</v>
      </c>
      <c r="X241" s="12" t="str">
        <f t="shared" si="45"/>
        <v>Delapan_Minggu_Awal_Laktasi|45|ME</v>
      </c>
      <c r="Y241" s="12">
        <f t="shared" si="53"/>
        <v>3.68</v>
      </c>
      <c r="Z241" s="12" t="str">
        <f t="shared" si="46"/>
        <v>Delapan_Minggu_Awal_Laktasi|45|TDN</v>
      </c>
      <c r="AA241" s="12">
        <f t="shared" si="54"/>
        <v>1015</v>
      </c>
      <c r="AB241" s="12" t="str">
        <f t="shared" si="44"/>
        <v>Delapan_Minggu_Awal_Laktasi|45|Ca</v>
      </c>
      <c r="AC241" s="10">
        <v>10.65</v>
      </c>
      <c r="AD241" s="12" t="s">
        <v>275</v>
      </c>
      <c r="AE241" s="10">
        <v>7.6</v>
      </c>
      <c r="AF241" s="12" t="str">
        <f t="shared" si="47"/>
        <v>Delapan_Minggu_Awal_Laktasi|45|Vit. A</v>
      </c>
      <c r="AG241" s="12">
        <f t="shared" si="55"/>
        <v>9.25</v>
      </c>
      <c r="AH241" s="12" t="str">
        <f t="shared" si="48"/>
        <v>Delapan_Minggu_Awal_Laktasi|45|Vit. D</v>
      </c>
      <c r="AI241" s="12">
        <f t="shared" si="56"/>
        <v>256.5</v>
      </c>
    </row>
    <row r="242" spans="18:35" x14ac:dyDescent="0.2">
      <c r="R242" s="13" t="s">
        <v>49</v>
      </c>
      <c r="S242" s="12">
        <v>46</v>
      </c>
      <c r="T242" s="12" t="str">
        <f t="shared" si="38"/>
        <v>Delapan_Minggu_Awal_Laktasi|46|BK</v>
      </c>
      <c r="U242" s="14">
        <v>1850</v>
      </c>
      <c r="V242" s="12" t="str">
        <f t="shared" si="39"/>
        <v>Delapan_Minggu_Awal_Laktasi|46|PK</v>
      </c>
      <c r="W242" s="10">
        <v>195.8</v>
      </c>
      <c r="X242" s="12" t="str">
        <f t="shared" si="45"/>
        <v>Delapan_Minggu_Awal_Laktasi|46|ME</v>
      </c>
      <c r="Y242" s="12">
        <f t="shared" si="53"/>
        <v>3.742</v>
      </c>
      <c r="Z242" s="12" t="str">
        <f t="shared" si="46"/>
        <v>Delapan_Minggu_Awal_Laktasi|46|TDN</v>
      </c>
      <c r="AA242" s="12">
        <f t="shared" si="54"/>
        <v>1032</v>
      </c>
      <c r="AB242" s="12" t="str">
        <f t="shared" si="44"/>
        <v>Delapan_Minggu_Awal_Laktasi|46|Ca</v>
      </c>
      <c r="AC242" s="10">
        <v>10.700000000000001</v>
      </c>
      <c r="AD242" s="12" t="s">
        <v>276</v>
      </c>
      <c r="AE242" s="10">
        <v>7.64</v>
      </c>
      <c r="AF242" s="12" t="str">
        <f t="shared" si="47"/>
        <v>Delapan_Minggu_Awal_Laktasi|46|Vit. A</v>
      </c>
      <c r="AG242" s="12">
        <f t="shared" si="55"/>
        <v>9.4600000000000009</v>
      </c>
      <c r="AH242" s="12" t="str">
        <f t="shared" si="48"/>
        <v>Delapan_Minggu_Awal_Laktasi|46|Vit. D</v>
      </c>
      <c r="AI242" s="12">
        <f t="shared" si="56"/>
        <v>260.8</v>
      </c>
    </row>
    <row r="243" spans="18:35" x14ac:dyDescent="0.2">
      <c r="R243" s="13" t="s">
        <v>49</v>
      </c>
      <c r="S243" s="12">
        <v>47</v>
      </c>
      <c r="T243" s="12" t="str">
        <f t="shared" si="38"/>
        <v>Delapan_Minggu_Awal_Laktasi|47|BK</v>
      </c>
      <c r="U243" s="14">
        <v>1880</v>
      </c>
      <c r="V243" s="12" t="str">
        <f t="shared" si="39"/>
        <v>Delapan_Minggu_Awal_Laktasi|47|PK</v>
      </c>
      <c r="W243" s="10">
        <v>199.1</v>
      </c>
      <c r="X243" s="12" t="str">
        <f t="shared" si="45"/>
        <v>Delapan_Minggu_Awal_Laktasi|47|ME</v>
      </c>
      <c r="Y243" s="12">
        <f t="shared" si="53"/>
        <v>3.8040000000000003</v>
      </c>
      <c r="Z243" s="12" t="str">
        <f t="shared" si="46"/>
        <v>Delapan_Minggu_Awal_Laktasi|47|TDN</v>
      </c>
      <c r="AA243" s="12">
        <f t="shared" si="54"/>
        <v>1049</v>
      </c>
      <c r="AB243" s="12" t="str">
        <f t="shared" si="44"/>
        <v>Delapan_Minggu_Awal_Laktasi|47|Ca</v>
      </c>
      <c r="AC243" s="10">
        <v>10.75</v>
      </c>
      <c r="AD243" s="12" t="s">
        <v>277</v>
      </c>
      <c r="AE243" s="10">
        <v>7.68</v>
      </c>
      <c r="AF243" s="12" t="str">
        <f t="shared" si="47"/>
        <v>Delapan_Minggu_Awal_Laktasi|47|Vit. A</v>
      </c>
      <c r="AG243" s="12">
        <f t="shared" si="55"/>
        <v>9.67</v>
      </c>
      <c r="AH243" s="12" t="str">
        <f t="shared" si="48"/>
        <v>Delapan_Minggu_Awal_Laktasi|47|Vit. D</v>
      </c>
      <c r="AI243" s="12">
        <f t="shared" si="56"/>
        <v>265.10000000000002</v>
      </c>
    </row>
    <row r="244" spans="18:35" x14ac:dyDescent="0.2">
      <c r="R244" s="13" t="s">
        <v>49</v>
      </c>
      <c r="S244" s="12">
        <v>48</v>
      </c>
      <c r="T244" s="12" t="str">
        <f t="shared" si="38"/>
        <v>Delapan_Minggu_Awal_Laktasi|48|BK</v>
      </c>
      <c r="U244" s="14">
        <v>1910</v>
      </c>
      <c r="V244" s="12" t="str">
        <f t="shared" si="39"/>
        <v>Delapan_Minggu_Awal_Laktasi|48|PK</v>
      </c>
      <c r="W244" s="10">
        <v>202.4</v>
      </c>
      <c r="X244" s="12" t="str">
        <f t="shared" si="45"/>
        <v>Delapan_Minggu_Awal_Laktasi|48|ME</v>
      </c>
      <c r="Y244" s="12">
        <f t="shared" si="53"/>
        <v>3.8660000000000001</v>
      </c>
      <c r="Z244" s="12" t="str">
        <f t="shared" si="46"/>
        <v>Delapan_Minggu_Awal_Laktasi|48|TDN</v>
      </c>
      <c r="AA244" s="12">
        <f t="shared" si="54"/>
        <v>1066</v>
      </c>
      <c r="AB244" s="12" t="str">
        <f t="shared" si="44"/>
        <v>Delapan_Minggu_Awal_Laktasi|48|Ca</v>
      </c>
      <c r="AC244" s="10">
        <v>10.8</v>
      </c>
      <c r="AD244" s="12" t="s">
        <v>278</v>
      </c>
      <c r="AE244" s="10">
        <v>7.72</v>
      </c>
      <c r="AF244" s="12" t="str">
        <f t="shared" si="47"/>
        <v>Delapan_Minggu_Awal_Laktasi|48|Vit. A</v>
      </c>
      <c r="AG244" s="12">
        <f t="shared" si="55"/>
        <v>9.8800000000000008</v>
      </c>
      <c r="AH244" s="12" t="str">
        <f t="shared" si="48"/>
        <v>Delapan_Minggu_Awal_Laktasi|48|Vit. D</v>
      </c>
      <c r="AI244" s="12">
        <f t="shared" si="56"/>
        <v>269.39999999999998</v>
      </c>
    </row>
    <row r="245" spans="18:35" x14ac:dyDescent="0.2">
      <c r="R245" s="13" t="s">
        <v>49</v>
      </c>
      <c r="S245" s="12">
        <v>49</v>
      </c>
      <c r="T245" s="12" t="str">
        <f t="shared" si="38"/>
        <v>Delapan_Minggu_Awal_Laktasi|49|BK</v>
      </c>
      <c r="U245" s="14">
        <v>1940</v>
      </c>
      <c r="V245" s="12" t="str">
        <f t="shared" si="39"/>
        <v>Delapan_Minggu_Awal_Laktasi|49|PK</v>
      </c>
      <c r="W245" s="10">
        <v>205.7</v>
      </c>
      <c r="X245" s="12" t="str">
        <f t="shared" si="45"/>
        <v>Delapan_Minggu_Awal_Laktasi|49|ME</v>
      </c>
      <c r="Y245" s="12">
        <f t="shared" si="53"/>
        <v>3.9280000000000004</v>
      </c>
      <c r="Z245" s="12" t="str">
        <f t="shared" si="46"/>
        <v>Delapan_Minggu_Awal_Laktasi|49|TDN</v>
      </c>
      <c r="AA245" s="12">
        <f t="shared" si="54"/>
        <v>1083</v>
      </c>
      <c r="AB245" s="12" t="str">
        <f t="shared" si="44"/>
        <v>Delapan_Minggu_Awal_Laktasi|49|Ca</v>
      </c>
      <c r="AC245" s="10">
        <v>10.85</v>
      </c>
      <c r="AD245" s="12" t="s">
        <v>279</v>
      </c>
      <c r="AE245" s="10">
        <v>7.76</v>
      </c>
      <c r="AF245" s="12" t="str">
        <f t="shared" si="47"/>
        <v>Delapan_Minggu_Awal_Laktasi|49|Vit. A</v>
      </c>
      <c r="AG245" s="12">
        <f t="shared" si="55"/>
        <v>10.09</v>
      </c>
      <c r="AH245" s="12" t="str">
        <f t="shared" si="48"/>
        <v>Delapan_Minggu_Awal_Laktasi|49|Vit. D</v>
      </c>
      <c r="AI245" s="12">
        <f t="shared" si="56"/>
        <v>273.7</v>
      </c>
    </row>
    <row r="246" spans="18:35" x14ac:dyDescent="0.2">
      <c r="R246" s="13" t="s">
        <v>49</v>
      </c>
      <c r="S246" s="12">
        <v>50</v>
      </c>
      <c r="T246" s="12" t="str">
        <f t="shared" si="38"/>
        <v>Delapan_Minggu_Awal_Laktasi|50|BK</v>
      </c>
      <c r="U246" s="12">
        <v>1970</v>
      </c>
      <c r="V246" s="12" t="str">
        <f t="shared" si="39"/>
        <v>Delapan_Minggu_Awal_Laktasi|50|PK</v>
      </c>
      <c r="W246" s="10">
        <v>209</v>
      </c>
      <c r="X246" s="12" t="str">
        <f t="shared" si="45"/>
        <v>Delapan_Minggu_Awal_Laktasi|50|ME</v>
      </c>
      <c r="Y246" s="12">
        <v>3.99</v>
      </c>
      <c r="Z246" s="12" t="str">
        <f t="shared" si="46"/>
        <v>Delapan_Minggu_Awal_Laktasi|50|TDN</v>
      </c>
      <c r="AA246" s="12">
        <v>1100</v>
      </c>
      <c r="AB246" s="12" t="str">
        <f t="shared" si="44"/>
        <v>Delapan_Minggu_Awal_Laktasi|50|Ca</v>
      </c>
      <c r="AC246" s="10">
        <v>10.9</v>
      </c>
      <c r="AD246" s="12" t="s">
        <v>280</v>
      </c>
      <c r="AE246" s="10">
        <v>7.8</v>
      </c>
      <c r="AF246" s="12" t="str">
        <f t="shared" si="47"/>
        <v>Delapan_Minggu_Awal_Laktasi|50|Vit. A</v>
      </c>
      <c r="AG246" s="12">
        <v>10.3</v>
      </c>
      <c r="AH246" s="12" t="str">
        <f t="shared" si="48"/>
        <v>Delapan_Minggu_Awal_Laktasi|50|Vit. D</v>
      </c>
      <c r="AI246" s="12">
        <v>278</v>
      </c>
    </row>
    <row r="247" spans="18:35" x14ac:dyDescent="0.2">
      <c r="R247" s="13" t="s">
        <v>50</v>
      </c>
      <c r="S247" s="12">
        <v>20</v>
      </c>
      <c r="T247" s="12" t="str">
        <f t="shared" si="38"/>
        <v>Delapan_Minggu_Akhir_Laktasi|20|BK</v>
      </c>
      <c r="U247" s="14">
        <v>900</v>
      </c>
      <c r="V247" s="12" t="str">
        <f t="shared" si="39"/>
        <v>Delapan_Minggu_Akhir_Laktasi|20|PK</v>
      </c>
      <c r="W247" s="10">
        <v>103</v>
      </c>
      <c r="X247" s="12" t="str">
        <f t="shared" si="45"/>
        <v>Delapan_Minggu_Akhir_Laktasi|20|ME</v>
      </c>
      <c r="Y247" s="12">
        <v>2.31</v>
      </c>
      <c r="Z247" s="12" t="str">
        <f t="shared" si="46"/>
        <v>Delapan_Minggu_Akhir_Laktasi|20|TDN</v>
      </c>
      <c r="AA247" s="12">
        <v>640</v>
      </c>
      <c r="AB247" s="12" t="str">
        <f t="shared" si="44"/>
        <v>Delapan_Minggu_Akhir_Laktasi|20|Ca</v>
      </c>
      <c r="AC247" s="10">
        <v>3.9</v>
      </c>
      <c r="AD247" s="12" t="s">
        <v>281</v>
      </c>
      <c r="AE247" s="10">
        <v>3.7</v>
      </c>
      <c r="AF247" s="12" t="str">
        <f t="shared" si="47"/>
        <v>Delapan_Minggu_Akhir_Laktasi|20|Vit. A</v>
      </c>
      <c r="AG247" s="12">
        <v>5.2</v>
      </c>
      <c r="AH247" s="12" t="str">
        <f t="shared" si="48"/>
        <v>Delapan_Minggu_Akhir_Laktasi|20|Vit. D</v>
      </c>
      <c r="AI247" s="12">
        <v>180</v>
      </c>
    </row>
    <row r="248" spans="18:35" x14ac:dyDescent="0.2">
      <c r="R248" s="13" t="s">
        <v>50</v>
      </c>
      <c r="S248" s="12">
        <v>21</v>
      </c>
      <c r="T248" s="12" t="str">
        <f t="shared" si="38"/>
        <v>Delapan_Minggu_Akhir_Laktasi|21|BK</v>
      </c>
      <c r="U248" s="14">
        <v>930</v>
      </c>
      <c r="V248" s="12" t="str">
        <f t="shared" si="39"/>
        <v>Delapan_Minggu_Akhir_Laktasi|21|PK</v>
      </c>
      <c r="W248" s="10">
        <v>107.5</v>
      </c>
      <c r="X248" s="12" t="str">
        <f t="shared" si="45"/>
        <v>Delapan_Minggu_Akhir_Laktasi|21|ME</v>
      </c>
      <c r="Y248" s="12">
        <f t="shared" ref="Y248:Y256" si="57">$Y$185+(((S248-$S$185)/($S$195-$S$185)*($Y$195-$Y$185)))</f>
        <v>2.4210000000000003</v>
      </c>
      <c r="Z248" s="12" t="str">
        <f t="shared" si="46"/>
        <v>Delapan_Minggu_Akhir_Laktasi|21|TDN</v>
      </c>
      <c r="AA248" s="12">
        <f t="shared" ref="AA248:AA256" si="58">$AA$185+(((S248-$S$185)/($S$195-$S$185)*($AA$195-$AA$185)))</f>
        <v>670</v>
      </c>
      <c r="AB248" s="12" t="str">
        <f t="shared" si="44"/>
        <v>Delapan_Minggu_Akhir_Laktasi|21|Ca</v>
      </c>
      <c r="AC248" s="10">
        <v>3.9</v>
      </c>
      <c r="AD248" s="12" t="s">
        <v>282</v>
      </c>
      <c r="AE248" s="10">
        <v>3.7</v>
      </c>
      <c r="AF248" s="12" t="str">
        <f t="shared" si="47"/>
        <v>Delapan_Minggu_Akhir_Laktasi|21|Vit. A</v>
      </c>
      <c r="AG248" s="12">
        <f t="shared" ref="AG248:AG256" si="59">$AG$185+(((S248-$S$185)/($S$195-$S$185)*($AG$195-$AG$185)))</f>
        <v>5.33</v>
      </c>
      <c r="AH248" s="12" t="str">
        <f t="shared" si="48"/>
        <v>Delapan_Minggu_Akhir_Laktasi|21|Vit. D</v>
      </c>
      <c r="AI248" s="12">
        <f t="shared" ref="AI248:AI256" si="60">$AI$185+(((S248-$S$185)/($S$195-$S$185)*($AI$195-$AI$185)))</f>
        <v>182</v>
      </c>
    </row>
    <row r="249" spans="18:35" x14ac:dyDescent="0.2">
      <c r="R249" s="13" t="s">
        <v>50</v>
      </c>
      <c r="S249" s="12">
        <v>22</v>
      </c>
      <c r="T249" s="12" t="str">
        <f t="shared" si="38"/>
        <v>Delapan_Minggu_Akhir_Laktasi|22|BK</v>
      </c>
      <c r="U249" s="14">
        <v>960</v>
      </c>
      <c r="V249" s="12" t="str">
        <f t="shared" si="39"/>
        <v>Delapan_Minggu_Akhir_Laktasi|22|PK</v>
      </c>
      <c r="W249" s="10">
        <v>112</v>
      </c>
      <c r="X249" s="12" t="str">
        <f t="shared" si="45"/>
        <v>Delapan_Minggu_Akhir_Laktasi|22|ME</v>
      </c>
      <c r="Y249" s="12">
        <f t="shared" si="57"/>
        <v>2.532</v>
      </c>
      <c r="Z249" s="12" t="str">
        <f t="shared" si="46"/>
        <v>Delapan_Minggu_Akhir_Laktasi|22|TDN</v>
      </c>
      <c r="AA249" s="12">
        <f t="shared" si="58"/>
        <v>700</v>
      </c>
      <c r="AB249" s="12" t="str">
        <f t="shared" si="44"/>
        <v>Delapan_Minggu_Akhir_Laktasi|22|Ca</v>
      </c>
      <c r="AC249" s="10">
        <v>3.9</v>
      </c>
      <c r="AD249" s="12" t="s">
        <v>283</v>
      </c>
      <c r="AE249" s="10">
        <v>3.7</v>
      </c>
      <c r="AF249" s="12" t="str">
        <f t="shared" si="47"/>
        <v>Delapan_Minggu_Akhir_Laktasi|22|Vit. A</v>
      </c>
      <c r="AG249" s="12">
        <f t="shared" si="59"/>
        <v>5.46</v>
      </c>
      <c r="AH249" s="12" t="str">
        <f t="shared" si="48"/>
        <v>Delapan_Minggu_Akhir_Laktasi|22|Vit. D</v>
      </c>
      <c r="AI249" s="12">
        <f t="shared" si="60"/>
        <v>184</v>
      </c>
    </row>
    <row r="250" spans="18:35" x14ac:dyDescent="0.2">
      <c r="R250" s="13" t="s">
        <v>50</v>
      </c>
      <c r="S250" s="12">
        <v>23</v>
      </c>
      <c r="T250" s="12" t="str">
        <f t="shared" si="38"/>
        <v>Delapan_Minggu_Akhir_Laktasi|23|BK</v>
      </c>
      <c r="U250" s="14">
        <v>990</v>
      </c>
      <c r="V250" s="12" t="str">
        <f t="shared" si="39"/>
        <v>Delapan_Minggu_Akhir_Laktasi|23|PK</v>
      </c>
      <c r="W250" s="10">
        <v>116.5</v>
      </c>
      <c r="X250" s="12" t="str">
        <f t="shared" si="45"/>
        <v>Delapan_Minggu_Akhir_Laktasi|23|ME</v>
      </c>
      <c r="Y250" s="12">
        <f t="shared" si="57"/>
        <v>2.6429999999999998</v>
      </c>
      <c r="Z250" s="12" t="str">
        <f t="shared" si="46"/>
        <v>Delapan_Minggu_Akhir_Laktasi|23|TDN</v>
      </c>
      <c r="AA250" s="12">
        <f t="shared" si="58"/>
        <v>730</v>
      </c>
      <c r="AB250" s="12" t="str">
        <f t="shared" ref="AB250:AB281" si="61">R250&amp;"|"&amp;S250&amp;"|"&amp;"Ca"</f>
        <v>Delapan_Minggu_Akhir_Laktasi|23|Ca</v>
      </c>
      <c r="AC250" s="10">
        <v>3.9</v>
      </c>
      <c r="AD250" s="12" t="s">
        <v>284</v>
      </c>
      <c r="AE250" s="10">
        <v>3.7</v>
      </c>
      <c r="AF250" s="12" t="str">
        <f t="shared" si="47"/>
        <v>Delapan_Minggu_Akhir_Laktasi|23|Vit. A</v>
      </c>
      <c r="AG250" s="12">
        <f t="shared" si="59"/>
        <v>5.59</v>
      </c>
      <c r="AH250" s="12" t="str">
        <f t="shared" si="48"/>
        <v>Delapan_Minggu_Akhir_Laktasi|23|Vit. D</v>
      </c>
      <c r="AI250" s="12">
        <f t="shared" si="60"/>
        <v>186</v>
      </c>
    </row>
    <row r="251" spans="18:35" x14ac:dyDescent="0.2">
      <c r="R251" s="13" t="s">
        <v>50</v>
      </c>
      <c r="S251" s="12">
        <v>24</v>
      </c>
      <c r="T251" s="12" t="str">
        <f t="shared" si="38"/>
        <v>Delapan_Minggu_Akhir_Laktasi|24|BK</v>
      </c>
      <c r="U251" s="14">
        <v>1020</v>
      </c>
      <c r="V251" s="12" t="str">
        <f t="shared" si="39"/>
        <v>Delapan_Minggu_Akhir_Laktasi|24|PK</v>
      </c>
      <c r="W251" s="10">
        <v>121</v>
      </c>
      <c r="X251" s="12" t="str">
        <f t="shared" si="45"/>
        <v>Delapan_Minggu_Akhir_Laktasi|24|ME</v>
      </c>
      <c r="Y251" s="12">
        <f t="shared" si="57"/>
        <v>2.754</v>
      </c>
      <c r="Z251" s="12" t="str">
        <f t="shared" si="46"/>
        <v>Delapan_Minggu_Akhir_Laktasi|24|TDN</v>
      </c>
      <c r="AA251" s="12">
        <f t="shared" si="58"/>
        <v>760</v>
      </c>
      <c r="AB251" s="12" t="str">
        <f t="shared" si="61"/>
        <v>Delapan_Minggu_Akhir_Laktasi|24|Ca</v>
      </c>
      <c r="AC251" s="10">
        <v>3.9</v>
      </c>
      <c r="AD251" s="12" t="s">
        <v>285</v>
      </c>
      <c r="AE251" s="10">
        <v>3.7</v>
      </c>
      <c r="AF251" s="12" t="str">
        <f t="shared" si="47"/>
        <v>Delapan_Minggu_Akhir_Laktasi|24|Vit. A</v>
      </c>
      <c r="AG251" s="12">
        <f t="shared" si="59"/>
        <v>5.72</v>
      </c>
      <c r="AH251" s="12" t="str">
        <f t="shared" si="48"/>
        <v>Delapan_Minggu_Akhir_Laktasi|24|Vit. D</v>
      </c>
      <c r="AI251" s="12">
        <f t="shared" si="60"/>
        <v>188</v>
      </c>
    </row>
    <row r="252" spans="18:35" x14ac:dyDescent="0.2">
      <c r="R252" s="13" t="s">
        <v>50</v>
      </c>
      <c r="S252" s="12">
        <v>25</v>
      </c>
      <c r="T252" s="12" t="str">
        <f t="shared" si="38"/>
        <v>Delapan_Minggu_Akhir_Laktasi|25|BK</v>
      </c>
      <c r="U252" s="14">
        <v>1050</v>
      </c>
      <c r="V252" s="12" t="str">
        <f t="shared" si="39"/>
        <v>Delapan_Minggu_Akhir_Laktasi|25|PK</v>
      </c>
      <c r="W252" s="10">
        <v>125.5</v>
      </c>
      <c r="X252" s="12" t="str">
        <f t="shared" si="45"/>
        <v>Delapan_Minggu_Akhir_Laktasi|25|ME</v>
      </c>
      <c r="Y252" s="12">
        <f t="shared" si="57"/>
        <v>2.8650000000000002</v>
      </c>
      <c r="Z252" s="12" t="str">
        <f t="shared" si="46"/>
        <v>Delapan_Minggu_Akhir_Laktasi|25|TDN</v>
      </c>
      <c r="AA252" s="12">
        <f t="shared" si="58"/>
        <v>790</v>
      </c>
      <c r="AB252" s="12" t="str">
        <f t="shared" si="61"/>
        <v>Delapan_Minggu_Akhir_Laktasi|25|Ca</v>
      </c>
      <c r="AC252" s="10">
        <v>3.9</v>
      </c>
      <c r="AD252" s="12" t="s">
        <v>286</v>
      </c>
      <c r="AE252" s="10">
        <v>3.7</v>
      </c>
      <c r="AF252" s="12" t="str">
        <f t="shared" si="47"/>
        <v>Delapan_Minggu_Akhir_Laktasi|25|Vit. A</v>
      </c>
      <c r="AG252" s="12">
        <f t="shared" si="59"/>
        <v>5.85</v>
      </c>
      <c r="AH252" s="12" t="str">
        <f t="shared" si="48"/>
        <v>Delapan_Minggu_Akhir_Laktasi|25|Vit. D</v>
      </c>
      <c r="AI252" s="12">
        <f t="shared" si="60"/>
        <v>190</v>
      </c>
    </row>
    <row r="253" spans="18:35" x14ac:dyDescent="0.2">
      <c r="R253" s="13" t="s">
        <v>50</v>
      </c>
      <c r="S253" s="12">
        <v>26</v>
      </c>
      <c r="T253" s="12" t="str">
        <f t="shared" si="38"/>
        <v>Delapan_Minggu_Akhir_Laktasi|26|BK</v>
      </c>
      <c r="U253" s="14">
        <v>1080</v>
      </c>
      <c r="V253" s="12" t="str">
        <f t="shared" si="39"/>
        <v>Delapan_Minggu_Akhir_Laktasi|26|PK</v>
      </c>
      <c r="W253" s="10">
        <v>130</v>
      </c>
      <c r="X253" s="12" t="str">
        <f t="shared" si="45"/>
        <v>Delapan_Minggu_Akhir_Laktasi|26|ME</v>
      </c>
      <c r="Y253" s="12">
        <f t="shared" si="57"/>
        <v>2.976</v>
      </c>
      <c r="Z253" s="12" t="str">
        <f t="shared" si="46"/>
        <v>Delapan_Minggu_Akhir_Laktasi|26|TDN</v>
      </c>
      <c r="AA253" s="12">
        <f t="shared" si="58"/>
        <v>820</v>
      </c>
      <c r="AB253" s="12" t="str">
        <f t="shared" si="61"/>
        <v>Delapan_Minggu_Akhir_Laktasi|26|Ca</v>
      </c>
      <c r="AC253" s="10">
        <v>3.9</v>
      </c>
      <c r="AD253" s="12" t="s">
        <v>287</v>
      </c>
      <c r="AE253" s="10">
        <v>3.7</v>
      </c>
      <c r="AF253" s="12" t="str">
        <f t="shared" si="47"/>
        <v>Delapan_Minggu_Akhir_Laktasi|26|Vit. A</v>
      </c>
      <c r="AG253" s="12">
        <f t="shared" si="59"/>
        <v>5.98</v>
      </c>
      <c r="AH253" s="12" t="str">
        <f t="shared" si="48"/>
        <v>Delapan_Minggu_Akhir_Laktasi|26|Vit. D</v>
      </c>
      <c r="AI253" s="12">
        <f t="shared" si="60"/>
        <v>192</v>
      </c>
    </row>
    <row r="254" spans="18:35" x14ac:dyDescent="0.2">
      <c r="R254" s="13" t="s">
        <v>50</v>
      </c>
      <c r="S254" s="12">
        <v>27</v>
      </c>
      <c r="T254" s="12" t="str">
        <f t="shared" si="38"/>
        <v>Delapan_Minggu_Akhir_Laktasi|27|BK</v>
      </c>
      <c r="U254" s="14">
        <v>1110</v>
      </c>
      <c r="V254" s="12" t="str">
        <f t="shared" si="39"/>
        <v>Delapan_Minggu_Akhir_Laktasi|27|PK</v>
      </c>
      <c r="W254" s="10">
        <v>134.5</v>
      </c>
      <c r="X254" s="12" t="str">
        <f t="shared" si="45"/>
        <v>Delapan_Minggu_Akhir_Laktasi|27|ME</v>
      </c>
      <c r="Y254" s="12">
        <f t="shared" si="57"/>
        <v>3.0869999999999997</v>
      </c>
      <c r="Z254" s="12" t="str">
        <f t="shared" si="46"/>
        <v>Delapan_Minggu_Akhir_Laktasi|27|TDN</v>
      </c>
      <c r="AA254" s="12">
        <f t="shared" si="58"/>
        <v>850</v>
      </c>
      <c r="AB254" s="12" t="str">
        <f t="shared" si="61"/>
        <v>Delapan_Minggu_Akhir_Laktasi|27|Ca</v>
      </c>
      <c r="AC254" s="10">
        <v>4</v>
      </c>
      <c r="AD254" s="12" t="s">
        <v>288</v>
      </c>
      <c r="AE254" s="10">
        <v>3.7</v>
      </c>
      <c r="AF254" s="12" t="str">
        <f t="shared" si="47"/>
        <v>Delapan_Minggu_Akhir_Laktasi|27|Vit. A</v>
      </c>
      <c r="AG254" s="12">
        <f t="shared" si="59"/>
        <v>6.11</v>
      </c>
      <c r="AH254" s="12" t="str">
        <f t="shared" si="48"/>
        <v>Delapan_Minggu_Akhir_Laktasi|27|Vit. D</v>
      </c>
      <c r="AI254" s="12">
        <f t="shared" si="60"/>
        <v>194</v>
      </c>
    </row>
    <row r="255" spans="18:35" x14ac:dyDescent="0.2">
      <c r="R255" s="13" t="s">
        <v>50</v>
      </c>
      <c r="S255" s="12">
        <v>28</v>
      </c>
      <c r="T255" s="12" t="str">
        <f t="shared" si="38"/>
        <v>Delapan_Minggu_Akhir_Laktasi|28|BK</v>
      </c>
      <c r="U255" s="14">
        <v>1140</v>
      </c>
      <c r="V255" s="12" t="str">
        <f t="shared" si="39"/>
        <v>Delapan_Minggu_Akhir_Laktasi|28|PK</v>
      </c>
      <c r="W255" s="10">
        <v>139</v>
      </c>
      <c r="X255" s="12" t="str">
        <f t="shared" si="45"/>
        <v>Delapan_Minggu_Akhir_Laktasi|28|ME</v>
      </c>
      <c r="Y255" s="12">
        <f t="shared" si="57"/>
        <v>3.198</v>
      </c>
      <c r="Z255" s="12" t="str">
        <f t="shared" si="46"/>
        <v>Delapan_Minggu_Akhir_Laktasi|28|TDN</v>
      </c>
      <c r="AA255" s="12">
        <f t="shared" si="58"/>
        <v>880</v>
      </c>
      <c r="AB255" s="12" t="str">
        <f t="shared" si="61"/>
        <v>Delapan_Minggu_Akhir_Laktasi|28|Ca</v>
      </c>
      <c r="AC255" s="10">
        <v>4.0999999999999996</v>
      </c>
      <c r="AD255" s="12" t="s">
        <v>289</v>
      </c>
      <c r="AE255" s="10">
        <v>3.7</v>
      </c>
      <c r="AF255" s="12" t="str">
        <f t="shared" si="47"/>
        <v>Delapan_Minggu_Akhir_Laktasi|28|Vit. A</v>
      </c>
      <c r="AG255" s="12">
        <f t="shared" si="59"/>
        <v>6.24</v>
      </c>
      <c r="AH255" s="12" t="str">
        <f t="shared" si="48"/>
        <v>Delapan_Minggu_Akhir_Laktasi|28|Vit. D</v>
      </c>
      <c r="AI255" s="12">
        <f t="shared" si="60"/>
        <v>196</v>
      </c>
    </row>
    <row r="256" spans="18:35" x14ac:dyDescent="0.2">
      <c r="R256" s="13" t="s">
        <v>50</v>
      </c>
      <c r="S256" s="12">
        <v>29</v>
      </c>
      <c r="T256" s="12" t="str">
        <f t="shared" si="38"/>
        <v>Delapan_Minggu_Akhir_Laktasi|29|BK</v>
      </c>
      <c r="U256" s="14">
        <v>1170</v>
      </c>
      <c r="V256" s="12" t="str">
        <f t="shared" si="39"/>
        <v>Delapan_Minggu_Akhir_Laktasi|29|PK</v>
      </c>
      <c r="W256" s="10">
        <v>143.5</v>
      </c>
      <c r="X256" s="12" t="str">
        <f t="shared" si="45"/>
        <v>Delapan_Minggu_Akhir_Laktasi|29|ME</v>
      </c>
      <c r="Y256" s="12">
        <f t="shared" si="57"/>
        <v>3.3090000000000002</v>
      </c>
      <c r="Z256" s="12" t="str">
        <f t="shared" si="46"/>
        <v>Delapan_Minggu_Akhir_Laktasi|29|TDN</v>
      </c>
      <c r="AA256" s="12">
        <f t="shared" si="58"/>
        <v>910</v>
      </c>
      <c r="AB256" s="12" t="str">
        <f t="shared" si="61"/>
        <v>Delapan_Minggu_Akhir_Laktasi|29|Ca</v>
      </c>
      <c r="AC256" s="10">
        <v>4.1999999999999993</v>
      </c>
      <c r="AD256" s="12" t="s">
        <v>290</v>
      </c>
      <c r="AE256" s="10">
        <v>3.7</v>
      </c>
      <c r="AF256" s="12" t="str">
        <f t="shared" si="47"/>
        <v>Delapan_Minggu_Akhir_Laktasi|29|Vit. A</v>
      </c>
      <c r="AG256" s="12">
        <f t="shared" si="59"/>
        <v>6.37</v>
      </c>
      <c r="AH256" s="12" t="str">
        <f t="shared" si="48"/>
        <v>Delapan_Minggu_Akhir_Laktasi|29|Vit. D</v>
      </c>
      <c r="AI256" s="12">
        <f t="shared" si="60"/>
        <v>198</v>
      </c>
    </row>
    <row r="257" spans="14:35" x14ac:dyDescent="0.2">
      <c r="R257" s="13" t="s">
        <v>50</v>
      </c>
      <c r="S257" s="12">
        <v>30</v>
      </c>
      <c r="T257" s="12" t="str">
        <f t="shared" si="38"/>
        <v>Delapan_Minggu_Akhir_Laktasi|30|BK</v>
      </c>
      <c r="U257" s="14">
        <v>1200</v>
      </c>
      <c r="V257" s="12" t="str">
        <f t="shared" si="39"/>
        <v>Delapan_Minggu_Akhir_Laktasi|30|PK</v>
      </c>
      <c r="W257" s="10">
        <v>148</v>
      </c>
      <c r="X257" s="12" t="str">
        <f t="shared" si="45"/>
        <v>Delapan_Minggu_Akhir_Laktasi|30|ME</v>
      </c>
      <c r="Y257" s="12">
        <v>3.42</v>
      </c>
      <c r="Z257" s="12" t="str">
        <f t="shared" si="46"/>
        <v>Delapan_Minggu_Akhir_Laktasi|30|TDN</v>
      </c>
      <c r="AA257" s="12">
        <v>940</v>
      </c>
      <c r="AB257" s="12" t="str">
        <f t="shared" si="61"/>
        <v>Delapan_Minggu_Akhir_Laktasi|30|Ca</v>
      </c>
      <c r="AC257" s="10">
        <v>3.9</v>
      </c>
      <c r="AD257" s="12" t="s">
        <v>291</v>
      </c>
      <c r="AE257" s="10">
        <v>3.7</v>
      </c>
      <c r="AF257" s="12" t="str">
        <f t="shared" si="47"/>
        <v>Delapan_Minggu_Akhir_Laktasi|30|Vit. A</v>
      </c>
      <c r="AG257" s="12">
        <v>6.5</v>
      </c>
      <c r="AH257" s="12" t="str">
        <f t="shared" si="48"/>
        <v>Delapan_Minggu_Akhir_Laktasi|30|Vit. D</v>
      </c>
      <c r="AI257" s="12">
        <v>200</v>
      </c>
    </row>
    <row r="258" spans="14:35" x14ac:dyDescent="0.2">
      <c r="R258" s="13" t="s">
        <v>50</v>
      </c>
      <c r="S258" s="12">
        <v>31</v>
      </c>
      <c r="T258" s="12" t="str">
        <f t="shared" si="38"/>
        <v>Delapan_Minggu_Akhir_Laktasi|31|BK</v>
      </c>
      <c r="U258" s="14">
        <v>1228</v>
      </c>
      <c r="V258" s="12" t="str">
        <f t="shared" si="39"/>
        <v>Delapan_Minggu_Akhir_Laktasi|31|PK</v>
      </c>
      <c r="W258" s="10">
        <v>150.6</v>
      </c>
      <c r="X258" s="12" t="str">
        <f t="shared" si="45"/>
        <v>Delapan_Minggu_Akhir_Laktasi|31|ME</v>
      </c>
      <c r="Y258" s="12">
        <f t="shared" ref="Y258:Y266" si="62">$Y$195+(((S258-$S$195)/($S$205-$S$195)*($Y$205-$Y$195)))</f>
        <v>3.468</v>
      </c>
      <c r="Z258" s="12" t="str">
        <f t="shared" si="46"/>
        <v>Delapan_Minggu_Akhir_Laktasi|31|TDN</v>
      </c>
      <c r="AA258" s="12">
        <f t="shared" ref="AA258:AA266" si="63">$AA$195+(((S258-$S$195)/($S$205-$S$195)*($AA$205-$AA$195)))</f>
        <v>954</v>
      </c>
      <c r="AB258" s="12" t="str">
        <f t="shared" si="61"/>
        <v>Delapan_Minggu_Akhir_Laktasi|31|Ca</v>
      </c>
      <c r="AC258" s="10">
        <v>3.91</v>
      </c>
      <c r="AD258" s="12" t="s">
        <v>292</v>
      </c>
      <c r="AE258" s="10">
        <v>3.71</v>
      </c>
      <c r="AF258" s="12" t="str">
        <f t="shared" si="47"/>
        <v>Delapan_Minggu_Akhir_Laktasi|31|Vit. A</v>
      </c>
      <c r="AG258" s="12">
        <f t="shared" ref="AG258:AG266" si="64">$AG$195+(((S258-$S$195)/($S$205-$S$195)*($AG$205-$AG$195)))</f>
        <v>6.65</v>
      </c>
      <c r="AH258" s="12" t="str">
        <f t="shared" si="48"/>
        <v>Delapan_Minggu_Akhir_Laktasi|31|Vit. D</v>
      </c>
      <c r="AI258" s="12">
        <f t="shared" ref="AI258:AI266" si="65">$AI$195+(((S258-$S$195)/($S$205-$S$195)*($AI$205-$AI$195)))</f>
        <v>203</v>
      </c>
    </row>
    <row r="259" spans="14:35" x14ac:dyDescent="0.2">
      <c r="R259" s="13" t="s">
        <v>50</v>
      </c>
      <c r="S259" s="12">
        <v>32</v>
      </c>
      <c r="T259" s="12" t="str">
        <f t="shared" si="38"/>
        <v>Delapan_Minggu_Akhir_Laktasi|32|BK</v>
      </c>
      <c r="U259" s="14">
        <v>1256</v>
      </c>
      <c r="V259" s="12" t="str">
        <f t="shared" si="39"/>
        <v>Delapan_Minggu_Akhir_Laktasi|32|PK</v>
      </c>
      <c r="W259" s="10">
        <v>153.19999999999999</v>
      </c>
      <c r="X259" s="12" t="str">
        <f t="shared" si="45"/>
        <v>Delapan_Minggu_Akhir_Laktasi|32|ME</v>
      </c>
      <c r="Y259" s="12">
        <f t="shared" si="62"/>
        <v>3.516</v>
      </c>
      <c r="Z259" s="12" t="str">
        <f t="shared" si="46"/>
        <v>Delapan_Minggu_Akhir_Laktasi|32|TDN</v>
      </c>
      <c r="AA259" s="12">
        <f t="shared" si="63"/>
        <v>968</v>
      </c>
      <c r="AB259" s="12" t="str">
        <f t="shared" si="61"/>
        <v>Delapan_Minggu_Akhir_Laktasi|32|Ca</v>
      </c>
      <c r="AC259" s="10">
        <v>3.92</v>
      </c>
      <c r="AD259" s="12" t="s">
        <v>293</v>
      </c>
      <c r="AE259" s="10">
        <v>3.72</v>
      </c>
      <c r="AF259" s="12" t="str">
        <f t="shared" si="47"/>
        <v>Delapan_Minggu_Akhir_Laktasi|32|Vit. A</v>
      </c>
      <c r="AG259" s="12">
        <f t="shared" si="64"/>
        <v>6.8</v>
      </c>
      <c r="AH259" s="12" t="str">
        <f t="shared" si="48"/>
        <v>Delapan_Minggu_Akhir_Laktasi|32|Vit. D</v>
      </c>
      <c r="AI259" s="12">
        <f t="shared" si="65"/>
        <v>206</v>
      </c>
    </row>
    <row r="260" spans="14:35" x14ac:dyDescent="0.2">
      <c r="R260" s="13" t="s">
        <v>50</v>
      </c>
      <c r="S260" s="12">
        <v>33</v>
      </c>
      <c r="T260" s="12" t="str">
        <f t="shared" si="38"/>
        <v>Delapan_Minggu_Akhir_Laktasi|33|BK</v>
      </c>
      <c r="U260" s="14">
        <v>1284</v>
      </c>
      <c r="V260" s="12" t="str">
        <f t="shared" si="39"/>
        <v>Delapan_Minggu_Akhir_Laktasi|33|PK</v>
      </c>
      <c r="W260" s="10">
        <v>155.80000000000001</v>
      </c>
      <c r="X260" s="12" t="str">
        <f t="shared" si="45"/>
        <v>Delapan_Minggu_Akhir_Laktasi|33|ME</v>
      </c>
      <c r="Y260" s="12">
        <f t="shared" si="62"/>
        <v>3.5640000000000001</v>
      </c>
      <c r="Z260" s="12" t="str">
        <f t="shared" si="46"/>
        <v>Delapan_Minggu_Akhir_Laktasi|33|TDN</v>
      </c>
      <c r="AA260" s="12">
        <f t="shared" si="63"/>
        <v>982</v>
      </c>
      <c r="AB260" s="12" t="str">
        <f t="shared" si="61"/>
        <v>Delapan_Minggu_Akhir_Laktasi|33|Ca</v>
      </c>
      <c r="AC260" s="10">
        <v>3.9299999999999997</v>
      </c>
      <c r="AD260" s="12" t="s">
        <v>294</v>
      </c>
      <c r="AE260" s="10">
        <v>3.73</v>
      </c>
      <c r="AF260" s="12" t="str">
        <f t="shared" si="47"/>
        <v>Delapan_Minggu_Akhir_Laktasi|33|Vit. A</v>
      </c>
      <c r="AG260" s="12">
        <f t="shared" si="64"/>
        <v>6.95</v>
      </c>
      <c r="AH260" s="12" t="str">
        <f t="shared" si="48"/>
        <v>Delapan_Minggu_Akhir_Laktasi|33|Vit. D</v>
      </c>
      <c r="AI260" s="12">
        <f t="shared" si="65"/>
        <v>209</v>
      </c>
    </row>
    <row r="261" spans="14:35" x14ac:dyDescent="0.2">
      <c r="R261" s="13" t="s">
        <v>50</v>
      </c>
      <c r="S261" s="12">
        <v>34</v>
      </c>
      <c r="T261" s="12" t="str">
        <f t="shared" si="38"/>
        <v>Delapan_Minggu_Akhir_Laktasi|34|BK</v>
      </c>
      <c r="U261" s="14">
        <v>1312</v>
      </c>
      <c r="V261" s="12" t="str">
        <f t="shared" si="39"/>
        <v>Delapan_Minggu_Akhir_Laktasi|34|PK</v>
      </c>
      <c r="W261" s="10">
        <v>158.4</v>
      </c>
      <c r="X261" s="12" t="str">
        <f t="shared" si="45"/>
        <v>Delapan_Minggu_Akhir_Laktasi|34|ME</v>
      </c>
      <c r="Y261" s="12">
        <f t="shared" si="62"/>
        <v>3.6120000000000001</v>
      </c>
      <c r="Z261" s="12" t="str">
        <f t="shared" si="46"/>
        <v>Delapan_Minggu_Akhir_Laktasi|34|TDN</v>
      </c>
      <c r="AA261" s="12">
        <f t="shared" si="63"/>
        <v>996</v>
      </c>
      <c r="AB261" s="12" t="str">
        <f t="shared" si="61"/>
        <v>Delapan_Minggu_Akhir_Laktasi|34|Ca</v>
      </c>
      <c r="AC261" s="10">
        <v>3.94</v>
      </c>
      <c r="AD261" s="12" t="s">
        <v>295</v>
      </c>
      <c r="AE261" s="10">
        <v>3.74</v>
      </c>
      <c r="AF261" s="12" t="str">
        <f t="shared" si="47"/>
        <v>Delapan_Minggu_Akhir_Laktasi|34|Vit. A</v>
      </c>
      <c r="AG261" s="12">
        <f t="shared" si="64"/>
        <v>7.1</v>
      </c>
      <c r="AH261" s="12" t="str">
        <f t="shared" si="48"/>
        <v>Delapan_Minggu_Akhir_Laktasi|34|Vit. D</v>
      </c>
      <c r="AI261" s="12">
        <f t="shared" si="65"/>
        <v>212</v>
      </c>
    </row>
    <row r="262" spans="14:35" x14ac:dyDescent="0.2">
      <c r="R262" s="13" t="s">
        <v>50</v>
      </c>
      <c r="S262" s="12">
        <v>35</v>
      </c>
      <c r="T262" s="12" t="str">
        <f t="shared" si="38"/>
        <v>Delapan_Minggu_Akhir_Laktasi|35|BK</v>
      </c>
      <c r="U262" s="14">
        <v>1340</v>
      </c>
      <c r="V262" s="12" t="str">
        <f t="shared" si="39"/>
        <v>Delapan_Minggu_Akhir_Laktasi|35|PK</v>
      </c>
      <c r="W262" s="10">
        <v>161</v>
      </c>
      <c r="X262" s="12" t="str">
        <f t="shared" si="45"/>
        <v>Delapan_Minggu_Akhir_Laktasi|35|ME</v>
      </c>
      <c r="Y262" s="12">
        <f t="shared" si="62"/>
        <v>3.66</v>
      </c>
      <c r="Z262" s="12" t="str">
        <f t="shared" si="46"/>
        <v>Delapan_Minggu_Akhir_Laktasi|35|TDN</v>
      </c>
      <c r="AA262" s="12">
        <f t="shared" si="63"/>
        <v>1010</v>
      </c>
      <c r="AB262" s="12" t="str">
        <f t="shared" si="61"/>
        <v>Delapan_Minggu_Akhir_Laktasi|35|Ca</v>
      </c>
      <c r="AC262" s="10">
        <v>3.95</v>
      </c>
      <c r="AD262" s="12" t="s">
        <v>296</v>
      </c>
      <c r="AE262" s="10">
        <v>3.75</v>
      </c>
      <c r="AF262" s="12" t="str">
        <f t="shared" si="47"/>
        <v>Delapan_Minggu_Akhir_Laktasi|35|Vit. A</v>
      </c>
      <c r="AG262" s="12">
        <f t="shared" si="64"/>
        <v>7.25</v>
      </c>
      <c r="AH262" s="12" t="str">
        <f t="shared" si="48"/>
        <v>Delapan_Minggu_Akhir_Laktasi|35|Vit. D</v>
      </c>
      <c r="AI262" s="12">
        <f t="shared" si="65"/>
        <v>215</v>
      </c>
    </row>
    <row r="263" spans="14:35" x14ac:dyDescent="0.2">
      <c r="R263" s="13" t="s">
        <v>50</v>
      </c>
      <c r="S263" s="12">
        <v>36</v>
      </c>
      <c r="T263" s="12" t="str">
        <f t="shared" si="38"/>
        <v>Delapan_Minggu_Akhir_Laktasi|36|BK</v>
      </c>
      <c r="U263" s="14">
        <v>1368</v>
      </c>
      <c r="V263" s="12" t="str">
        <f t="shared" si="39"/>
        <v>Delapan_Minggu_Akhir_Laktasi|36|PK</v>
      </c>
      <c r="W263" s="10">
        <v>163.6</v>
      </c>
      <c r="X263" s="12" t="str">
        <f t="shared" si="45"/>
        <v>Delapan_Minggu_Akhir_Laktasi|36|ME</v>
      </c>
      <c r="Y263" s="12">
        <f t="shared" si="62"/>
        <v>3.7079999999999997</v>
      </c>
      <c r="Z263" s="12" t="str">
        <f t="shared" si="46"/>
        <v>Delapan_Minggu_Akhir_Laktasi|36|TDN</v>
      </c>
      <c r="AA263" s="12">
        <f t="shared" si="63"/>
        <v>1024</v>
      </c>
      <c r="AB263" s="12" t="str">
        <f t="shared" si="61"/>
        <v>Delapan_Minggu_Akhir_Laktasi|36|Ca</v>
      </c>
      <c r="AC263" s="10">
        <v>3.96</v>
      </c>
      <c r="AD263" s="12" t="s">
        <v>297</v>
      </c>
      <c r="AE263" s="10">
        <v>3.76</v>
      </c>
      <c r="AF263" s="12" t="str">
        <f t="shared" si="47"/>
        <v>Delapan_Minggu_Akhir_Laktasi|36|Vit. A</v>
      </c>
      <c r="AG263" s="12">
        <f t="shared" si="64"/>
        <v>7.4</v>
      </c>
      <c r="AH263" s="12" t="str">
        <f t="shared" si="48"/>
        <v>Delapan_Minggu_Akhir_Laktasi|36|Vit. D</v>
      </c>
      <c r="AI263" s="12">
        <f t="shared" si="65"/>
        <v>218</v>
      </c>
    </row>
    <row r="264" spans="14:35" x14ac:dyDescent="0.2">
      <c r="R264" s="13" t="s">
        <v>50</v>
      </c>
      <c r="S264" s="12">
        <v>37</v>
      </c>
      <c r="T264" s="12" t="str">
        <f t="shared" si="38"/>
        <v>Delapan_Minggu_Akhir_Laktasi|37|BK</v>
      </c>
      <c r="U264" s="14">
        <v>1396</v>
      </c>
      <c r="V264" s="12" t="str">
        <f t="shared" si="39"/>
        <v>Delapan_Minggu_Akhir_Laktasi|37|PK</v>
      </c>
      <c r="W264" s="10">
        <v>166.2</v>
      </c>
      <c r="X264" s="12" t="str">
        <f t="shared" si="45"/>
        <v>Delapan_Minggu_Akhir_Laktasi|37|ME</v>
      </c>
      <c r="Y264" s="12">
        <f t="shared" si="62"/>
        <v>3.7559999999999998</v>
      </c>
      <c r="Z264" s="12" t="str">
        <f t="shared" si="46"/>
        <v>Delapan_Minggu_Akhir_Laktasi|37|TDN</v>
      </c>
      <c r="AA264" s="12">
        <f t="shared" si="63"/>
        <v>1038</v>
      </c>
      <c r="AB264" s="12" t="str">
        <f t="shared" si="61"/>
        <v>Delapan_Minggu_Akhir_Laktasi|37|Ca</v>
      </c>
      <c r="AC264" s="10">
        <v>3.9699999999999998</v>
      </c>
      <c r="AD264" s="12" t="s">
        <v>298</v>
      </c>
      <c r="AE264" s="10">
        <v>3.77</v>
      </c>
      <c r="AF264" s="12" t="str">
        <f t="shared" si="47"/>
        <v>Delapan_Minggu_Akhir_Laktasi|37|Vit. A</v>
      </c>
      <c r="AG264" s="12">
        <f t="shared" si="64"/>
        <v>7.55</v>
      </c>
      <c r="AH264" s="12" t="str">
        <f t="shared" si="48"/>
        <v>Delapan_Minggu_Akhir_Laktasi|37|Vit. D</v>
      </c>
      <c r="AI264" s="12">
        <f t="shared" si="65"/>
        <v>221</v>
      </c>
    </row>
    <row r="265" spans="14:35" x14ac:dyDescent="0.2">
      <c r="R265" s="13" t="s">
        <v>50</v>
      </c>
      <c r="S265" s="12">
        <v>38</v>
      </c>
      <c r="T265" s="12" t="str">
        <f t="shared" si="38"/>
        <v>Delapan_Minggu_Akhir_Laktasi|38|BK</v>
      </c>
      <c r="U265" s="14">
        <v>1424</v>
      </c>
      <c r="V265" s="12" t="str">
        <f t="shared" si="39"/>
        <v>Delapan_Minggu_Akhir_Laktasi|38|PK</v>
      </c>
      <c r="W265" s="10">
        <v>168.8</v>
      </c>
      <c r="X265" s="12" t="str">
        <f t="shared" si="45"/>
        <v>Delapan_Minggu_Akhir_Laktasi|38|ME</v>
      </c>
      <c r="Y265" s="12">
        <f t="shared" si="62"/>
        <v>3.8039999999999998</v>
      </c>
      <c r="Z265" s="12" t="str">
        <f t="shared" si="46"/>
        <v>Delapan_Minggu_Akhir_Laktasi|38|TDN</v>
      </c>
      <c r="AA265" s="12">
        <f t="shared" si="63"/>
        <v>1052</v>
      </c>
      <c r="AB265" s="12" t="str">
        <f t="shared" si="61"/>
        <v>Delapan_Minggu_Akhir_Laktasi|38|Ca</v>
      </c>
      <c r="AC265" s="10">
        <v>3.98</v>
      </c>
      <c r="AD265" s="12" t="s">
        <v>299</v>
      </c>
      <c r="AE265" s="10">
        <v>3.78</v>
      </c>
      <c r="AF265" s="12" t="str">
        <f t="shared" si="47"/>
        <v>Delapan_Minggu_Akhir_Laktasi|38|Vit. A</v>
      </c>
      <c r="AG265" s="12">
        <f t="shared" si="64"/>
        <v>7.7</v>
      </c>
      <c r="AH265" s="12" t="str">
        <f t="shared" si="48"/>
        <v>Delapan_Minggu_Akhir_Laktasi|38|Vit. D</v>
      </c>
      <c r="AI265" s="12">
        <f t="shared" si="65"/>
        <v>224</v>
      </c>
    </row>
    <row r="266" spans="14:35" x14ac:dyDescent="0.2">
      <c r="R266" s="13" t="s">
        <v>50</v>
      </c>
      <c r="S266" s="12">
        <v>39</v>
      </c>
      <c r="T266" s="12" t="str">
        <f t="shared" si="38"/>
        <v>Delapan_Minggu_Akhir_Laktasi|39|BK</v>
      </c>
      <c r="U266" s="14">
        <v>1452</v>
      </c>
      <c r="V266" s="12" t="str">
        <f t="shared" si="39"/>
        <v>Delapan_Minggu_Akhir_Laktasi|39|PK</v>
      </c>
      <c r="W266" s="10">
        <v>171.4</v>
      </c>
      <c r="X266" s="12" t="str">
        <f t="shared" si="45"/>
        <v>Delapan_Minggu_Akhir_Laktasi|39|ME</v>
      </c>
      <c r="Y266" s="12">
        <f t="shared" si="62"/>
        <v>3.8519999999999999</v>
      </c>
      <c r="Z266" s="12" t="str">
        <f t="shared" si="46"/>
        <v>Delapan_Minggu_Akhir_Laktasi|39|TDN</v>
      </c>
      <c r="AA266" s="12">
        <f t="shared" si="63"/>
        <v>1066</v>
      </c>
      <c r="AB266" s="12" t="str">
        <f t="shared" si="61"/>
        <v>Delapan_Minggu_Akhir_Laktasi|39|Ca</v>
      </c>
      <c r="AC266" s="10">
        <v>3.99</v>
      </c>
      <c r="AD266" s="12" t="s">
        <v>300</v>
      </c>
      <c r="AE266" s="10">
        <v>3.79</v>
      </c>
      <c r="AF266" s="12" t="str">
        <f t="shared" si="47"/>
        <v>Delapan_Minggu_Akhir_Laktasi|39|Vit. A</v>
      </c>
      <c r="AG266" s="12">
        <f t="shared" si="64"/>
        <v>7.85</v>
      </c>
      <c r="AH266" s="12" t="str">
        <f t="shared" si="48"/>
        <v>Delapan_Minggu_Akhir_Laktasi|39|Vit. D</v>
      </c>
      <c r="AI266" s="12">
        <f t="shared" si="65"/>
        <v>227</v>
      </c>
    </row>
    <row r="267" spans="14:35" x14ac:dyDescent="0.2">
      <c r="R267" s="13" t="s">
        <v>50</v>
      </c>
      <c r="S267" s="12">
        <v>40</v>
      </c>
      <c r="T267" s="12" t="str">
        <f t="shared" si="38"/>
        <v>Delapan_Minggu_Akhir_Laktasi|40|BK</v>
      </c>
      <c r="U267" s="14">
        <v>1480</v>
      </c>
      <c r="V267" s="12" t="str">
        <f t="shared" si="39"/>
        <v>Delapan_Minggu_Akhir_Laktasi|40|PK</v>
      </c>
      <c r="W267" s="10">
        <v>174</v>
      </c>
      <c r="X267" s="12" t="str">
        <f t="shared" si="45"/>
        <v>Delapan_Minggu_Akhir_Laktasi|40|ME</v>
      </c>
      <c r="Y267" s="12">
        <v>3.9</v>
      </c>
      <c r="Z267" s="12" t="str">
        <f t="shared" si="46"/>
        <v>Delapan_Minggu_Akhir_Laktasi|40|TDN</v>
      </c>
      <c r="AA267" s="12">
        <v>1080</v>
      </c>
      <c r="AB267" s="12" t="str">
        <f t="shared" si="61"/>
        <v>Delapan_Minggu_Akhir_Laktasi|40|Ca</v>
      </c>
      <c r="AC267" s="10">
        <v>4</v>
      </c>
      <c r="AD267" s="12" t="s">
        <v>301</v>
      </c>
      <c r="AE267" s="10">
        <v>3.8</v>
      </c>
      <c r="AF267" s="12" t="str">
        <f t="shared" si="47"/>
        <v>Delapan_Minggu_Akhir_Laktasi|40|Vit. A</v>
      </c>
      <c r="AG267" s="12">
        <v>8</v>
      </c>
      <c r="AH267" s="12" t="str">
        <f t="shared" si="48"/>
        <v>Delapan_Minggu_Akhir_Laktasi|40|Vit. D</v>
      </c>
      <c r="AI267" s="12">
        <v>230</v>
      </c>
    </row>
    <row r="268" spans="14:35" x14ac:dyDescent="0.2">
      <c r="N268" s="15"/>
      <c r="O268" s="15"/>
      <c r="R268" s="13" t="s">
        <v>50</v>
      </c>
      <c r="S268" s="12">
        <v>41</v>
      </c>
      <c r="T268" s="12" t="str">
        <f t="shared" si="38"/>
        <v>Delapan_Minggu_Akhir_Laktasi|41|BK</v>
      </c>
      <c r="U268" s="14">
        <v>1502</v>
      </c>
      <c r="V268" s="12" t="str">
        <f t="shared" si="39"/>
        <v>Delapan_Minggu_Akhir_Laktasi|41|PK</v>
      </c>
      <c r="W268" s="10">
        <v>175.7</v>
      </c>
      <c r="X268" s="12" t="str">
        <f t="shared" si="45"/>
        <v>Delapan_Minggu_Akhir_Laktasi|41|ME</v>
      </c>
      <c r="Y268" s="12">
        <f t="shared" ref="Y268:Y276" si="66">$Y$205+(((S268-$S$205)/($S$215-$S$205)*($Y$215-$Y$205)))</f>
        <v>3.9299999999999997</v>
      </c>
      <c r="Z268" s="12" t="str">
        <f t="shared" si="46"/>
        <v>Delapan_Minggu_Akhir_Laktasi|41|TDN</v>
      </c>
      <c r="AA268" s="12">
        <f t="shared" ref="AA268:AA276" si="67">$AA$205+(((S268-$S$205)/($S$215-$S$205)*($AA$215-$AA$205)))</f>
        <v>1088</v>
      </c>
      <c r="AB268" s="12" t="str">
        <f t="shared" si="61"/>
        <v>Delapan_Minggu_Akhir_Laktasi|41|Ca</v>
      </c>
      <c r="AC268" s="10">
        <v>4.04</v>
      </c>
      <c r="AD268" s="12" t="s">
        <v>302</v>
      </c>
      <c r="AE268" s="10">
        <v>3.8299999999999996</v>
      </c>
      <c r="AF268" s="12" t="str">
        <f t="shared" si="47"/>
        <v>Delapan_Minggu_Akhir_Laktasi|41|Vit. A</v>
      </c>
      <c r="AG268" s="12">
        <f t="shared" ref="AG268:AG276" si="68">$AG$205+(((S268-$S$205)/($S$215-$S$205)*($AG$215-$AG$205)))</f>
        <v>8.23</v>
      </c>
      <c r="AH268" s="12" t="str">
        <f t="shared" si="48"/>
        <v>Delapan_Minggu_Akhir_Laktasi|41|Vit. D</v>
      </c>
      <c r="AI268" s="12">
        <f t="shared" ref="AI268:AI276" si="69">$AI$205+(((S268-$S$205)/($S$215-$S$205)*($AI$215-$AI$205)))</f>
        <v>234.8</v>
      </c>
    </row>
    <row r="269" spans="14:35" x14ac:dyDescent="0.2">
      <c r="N269" s="15"/>
      <c r="O269" s="15"/>
      <c r="R269" s="13" t="s">
        <v>50</v>
      </c>
      <c r="S269" s="12">
        <v>42</v>
      </c>
      <c r="T269" s="12" t="str">
        <f t="shared" si="38"/>
        <v>Delapan_Minggu_Akhir_Laktasi|42|BK</v>
      </c>
      <c r="U269" s="14">
        <v>1524</v>
      </c>
      <c r="V269" s="12" t="str">
        <f t="shared" si="39"/>
        <v>Delapan_Minggu_Akhir_Laktasi|42|PK</v>
      </c>
      <c r="W269" s="10">
        <v>177.4</v>
      </c>
      <c r="X269" s="12" t="str">
        <f t="shared" si="45"/>
        <v>Delapan_Minggu_Akhir_Laktasi|42|ME</v>
      </c>
      <c r="Y269" s="12">
        <f t="shared" si="66"/>
        <v>3.96</v>
      </c>
      <c r="Z269" s="12" t="str">
        <f t="shared" si="46"/>
        <v>Delapan_Minggu_Akhir_Laktasi|42|TDN</v>
      </c>
      <c r="AA269" s="12">
        <f t="shared" si="67"/>
        <v>1096</v>
      </c>
      <c r="AB269" s="12" t="str">
        <f t="shared" si="61"/>
        <v>Delapan_Minggu_Akhir_Laktasi|42|Ca</v>
      </c>
      <c r="AC269" s="10">
        <v>4.08</v>
      </c>
      <c r="AD269" s="12" t="s">
        <v>303</v>
      </c>
      <c r="AE269" s="10">
        <v>3.86</v>
      </c>
      <c r="AF269" s="12" t="str">
        <f t="shared" si="47"/>
        <v>Delapan_Minggu_Akhir_Laktasi|42|Vit. A</v>
      </c>
      <c r="AG269" s="12">
        <f t="shared" si="68"/>
        <v>8.4600000000000009</v>
      </c>
      <c r="AH269" s="12" t="str">
        <f t="shared" si="48"/>
        <v>Delapan_Minggu_Akhir_Laktasi|42|Vit. D</v>
      </c>
      <c r="AI269" s="12">
        <f t="shared" si="69"/>
        <v>239.6</v>
      </c>
    </row>
    <row r="270" spans="14:35" x14ac:dyDescent="0.2">
      <c r="N270" s="15"/>
      <c r="O270" s="15"/>
      <c r="R270" s="13" t="s">
        <v>50</v>
      </c>
      <c r="S270" s="12">
        <v>43</v>
      </c>
      <c r="T270" s="12" t="str">
        <f t="shared" si="38"/>
        <v>Delapan_Minggu_Akhir_Laktasi|43|BK</v>
      </c>
      <c r="U270" s="14">
        <v>1546</v>
      </c>
      <c r="V270" s="12" t="str">
        <f t="shared" si="39"/>
        <v>Delapan_Minggu_Akhir_Laktasi|43|PK</v>
      </c>
      <c r="W270" s="10">
        <v>179.1</v>
      </c>
      <c r="X270" s="12" t="str">
        <f t="shared" si="45"/>
        <v>Delapan_Minggu_Akhir_Laktasi|43|ME</v>
      </c>
      <c r="Y270" s="12">
        <f t="shared" si="66"/>
        <v>3.99</v>
      </c>
      <c r="Z270" s="12" t="str">
        <f t="shared" si="46"/>
        <v>Delapan_Minggu_Akhir_Laktasi|43|TDN</v>
      </c>
      <c r="AA270" s="12">
        <f t="shared" si="67"/>
        <v>1104</v>
      </c>
      <c r="AB270" s="12" t="str">
        <f t="shared" si="61"/>
        <v>Delapan_Minggu_Akhir_Laktasi|43|Ca</v>
      </c>
      <c r="AC270" s="10">
        <v>4.12</v>
      </c>
      <c r="AD270" s="12" t="s">
        <v>304</v>
      </c>
      <c r="AE270" s="10">
        <v>3.8899999999999997</v>
      </c>
      <c r="AF270" s="12" t="str">
        <f t="shared" si="47"/>
        <v>Delapan_Minggu_Akhir_Laktasi|43|Vit. A</v>
      </c>
      <c r="AG270" s="12">
        <f t="shared" si="68"/>
        <v>8.69</v>
      </c>
      <c r="AH270" s="12" t="str">
        <f t="shared" si="48"/>
        <v>Delapan_Minggu_Akhir_Laktasi|43|Vit. D</v>
      </c>
      <c r="AI270" s="12">
        <f t="shared" si="69"/>
        <v>244.4</v>
      </c>
    </row>
    <row r="271" spans="14:35" x14ac:dyDescent="0.2">
      <c r="N271" s="15"/>
      <c r="O271" s="15"/>
      <c r="R271" s="13" t="s">
        <v>50</v>
      </c>
      <c r="S271" s="12">
        <v>44</v>
      </c>
      <c r="T271" s="12" t="str">
        <f t="shared" si="38"/>
        <v>Delapan_Minggu_Akhir_Laktasi|44|BK</v>
      </c>
      <c r="U271" s="14">
        <v>1568</v>
      </c>
      <c r="V271" s="12" t="str">
        <f t="shared" si="39"/>
        <v>Delapan_Minggu_Akhir_Laktasi|44|PK</v>
      </c>
      <c r="W271" s="10">
        <v>180.8</v>
      </c>
      <c r="X271" s="12" t="str">
        <f t="shared" si="45"/>
        <v>Delapan_Minggu_Akhir_Laktasi|44|ME</v>
      </c>
      <c r="Y271" s="12">
        <f t="shared" si="66"/>
        <v>4.0199999999999996</v>
      </c>
      <c r="Z271" s="12" t="str">
        <f t="shared" si="46"/>
        <v>Delapan_Minggu_Akhir_Laktasi|44|TDN</v>
      </c>
      <c r="AA271" s="12">
        <f t="shared" si="67"/>
        <v>1112</v>
      </c>
      <c r="AB271" s="12" t="str">
        <f t="shared" si="61"/>
        <v>Delapan_Minggu_Akhir_Laktasi|44|Ca</v>
      </c>
      <c r="AC271" s="10">
        <v>4.16</v>
      </c>
      <c r="AD271" s="12" t="s">
        <v>305</v>
      </c>
      <c r="AE271" s="10">
        <v>3.92</v>
      </c>
      <c r="AF271" s="12" t="str">
        <f t="shared" si="47"/>
        <v>Delapan_Minggu_Akhir_Laktasi|44|Vit. A</v>
      </c>
      <c r="AG271" s="12">
        <f t="shared" si="68"/>
        <v>8.92</v>
      </c>
      <c r="AH271" s="12" t="str">
        <f t="shared" si="48"/>
        <v>Delapan_Minggu_Akhir_Laktasi|44|Vit. D</v>
      </c>
      <c r="AI271" s="12">
        <f t="shared" si="69"/>
        <v>249.2</v>
      </c>
    </row>
    <row r="272" spans="14:35" x14ac:dyDescent="0.2">
      <c r="N272" s="15"/>
      <c r="O272" s="15"/>
      <c r="R272" s="13" t="s">
        <v>50</v>
      </c>
      <c r="S272" s="12">
        <v>45</v>
      </c>
      <c r="T272" s="12" t="str">
        <f t="shared" si="38"/>
        <v>Delapan_Minggu_Akhir_Laktasi|45|BK</v>
      </c>
      <c r="U272" s="14">
        <v>1590</v>
      </c>
      <c r="V272" s="12" t="str">
        <f t="shared" si="39"/>
        <v>Delapan_Minggu_Akhir_Laktasi|45|PK</v>
      </c>
      <c r="W272" s="10">
        <v>182.5</v>
      </c>
      <c r="X272" s="12" t="str">
        <f t="shared" si="45"/>
        <v>Delapan_Minggu_Akhir_Laktasi|45|ME</v>
      </c>
      <c r="Y272" s="12">
        <f t="shared" si="66"/>
        <v>4.05</v>
      </c>
      <c r="Z272" s="12" t="str">
        <f t="shared" si="46"/>
        <v>Delapan_Minggu_Akhir_Laktasi|45|TDN</v>
      </c>
      <c r="AA272" s="12">
        <f t="shared" si="67"/>
        <v>1120</v>
      </c>
      <c r="AB272" s="12" t="str">
        <f t="shared" si="61"/>
        <v>Delapan_Minggu_Akhir_Laktasi|45|Ca</v>
      </c>
      <c r="AC272" s="10">
        <v>4.2</v>
      </c>
      <c r="AD272" s="12" t="s">
        <v>306</v>
      </c>
      <c r="AE272" s="10">
        <v>3.9499999999999997</v>
      </c>
      <c r="AF272" s="12" t="str">
        <f t="shared" si="47"/>
        <v>Delapan_Minggu_Akhir_Laktasi|45|Vit. A</v>
      </c>
      <c r="AG272" s="12">
        <f t="shared" si="68"/>
        <v>9.15</v>
      </c>
      <c r="AH272" s="12" t="str">
        <f t="shared" si="48"/>
        <v>Delapan_Minggu_Akhir_Laktasi|45|Vit. D</v>
      </c>
      <c r="AI272" s="12">
        <f t="shared" si="69"/>
        <v>254</v>
      </c>
    </row>
    <row r="273" spans="14:35" x14ac:dyDescent="0.2">
      <c r="N273" s="15"/>
      <c r="O273" s="15"/>
      <c r="R273" s="13" t="s">
        <v>50</v>
      </c>
      <c r="S273" s="12">
        <v>46</v>
      </c>
      <c r="T273" s="12" t="str">
        <f t="shared" si="38"/>
        <v>Delapan_Minggu_Akhir_Laktasi|46|BK</v>
      </c>
      <c r="U273" s="14">
        <v>1612</v>
      </c>
      <c r="V273" s="12" t="str">
        <f t="shared" si="39"/>
        <v>Delapan_Minggu_Akhir_Laktasi|46|PK</v>
      </c>
      <c r="W273" s="10">
        <v>184.2</v>
      </c>
      <c r="X273" s="12" t="str">
        <f t="shared" si="45"/>
        <v>Delapan_Minggu_Akhir_Laktasi|46|ME</v>
      </c>
      <c r="Y273" s="12">
        <f t="shared" si="66"/>
        <v>4.08</v>
      </c>
      <c r="Z273" s="12" t="str">
        <f t="shared" si="46"/>
        <v>Delapan_Minggu_Akhir_Laktasi|46|TDN</v>
      </c>
      <c r="AA273" s="12">
        <f t="shared" si="67"/>
        <v>1128</v>
      </c>
      <c r="AB273" s="12" t="str">
        <f t="shared" si="61"/>
        <v>Delapan_Minggu_Akhir_Laktasi|46|Ca</v>
      </c>
      <c r="AC273" s="10">
        <v>4.24</v>
      </c>
      <c r="AD273" s="12" t="s">
        <v>307</v>
      </c>
      <c r="AE273" s="10">
        <v>3.9799999999999995</v>
      </c>
      <c r="AF273" s="12" t="str">
        <f t="shared" si="47"/>
        <v>Delapan_Minggu_Akhir_Laktasi|46|Vit. A</v>
      </c>
      <c r="AG273" s="12">
        <f t="shared" si="68"/>
        <v>9.3800000000000008</v>
      </c>
      <c r="AH273" s="12" t="str">
        <f t="shared" si="48"/>
        <v>Delapan_Minggu_Akhir_Laktasi|46|Vit. D</v>
      </c>
      <c r="AI273" s="12">
        <f t="shared" si="69"/>
        <v>258.8</v>
      </c>
    </row>
    <row r="274" spans="14:35" x14ac:dyDescent="0.2">
      <c r="N274" s="15"/>
      <c r="O274" s="15"/>
      <c r="R274" s="13" t="s">
        <v>50</v>
      </c>
      <c r="S274" s="12">
        <v>47</v>
      </c>
      <c r="T274" s="12" t="str">
        <f t="shared" ref="T274:T318" si="70">R274&amp;"|"&amp;S274&amp;"|"&amp;"BK"</f>
        <v>Delapan_Minggu_Akhir_Laktasi|47|BK</v>
      </c>
      <c r="U274" s="14">
        <v>1634</v>
      </c>
      <c r="V274" s="12" t="str">
        <f t="shared" ref="V274:V318" si="71">R274&amp;"|"&amp;S274&amp;"|"&amp;"PK"</f>
        <v>Delapan_Minggu_Akhir_Laktasi|47|PK</v>
      </c>
      <c r="W274" s="10">
        <v>185.9</v>
      </c>
      <c r="X274" s="12" t="str">
        <f t="shared" si="45"/>
        <v>Delapan_Minggu_Akhir_Laktasi|47|ME</v>
      </c>
      <c r="Y274" s="12">
        <f t="shared" si="66"/>
        <v>4.1100000000000003</v>
      </c>
      <c r="Z274" s="12" t="str">
        <f t="shared" si="46"/>
        <v>Delapan_Minggu_Akhir_Laktasi|47|TDN</v>
      </c>
      <c r="AA274" s="12">
        <f t="shared" si="67"/>
        <v>1136</v>
      </c>
      <c r="AB274" s="12" t="str">
        <f t="shared" si="61"/>
        <v>Delapan_Minggu_Akhir_Laktasi|47|Ca</v>
      </c>
      <c r="AC274" s="10">
        <v>4.28</v>
      </c>
      <c r="AD274" s="12" t="s">
        <v>308</v>
      </c>
      <c r="AE274" s="10">
        <v>4.01</v>
      </c>
      <c r="AF274" s="12" t="str">
        <f t="shared" si="47"/>
        <v>Delapan_Minggu_Akhir_Laktasi|47|Vit. A</v>
      </c>
      <c r="AG274" s="12">
        <f t="shared" si="68"/>
        <v>9.61</v>
      </c>
      <c r="AH274" s="12" t="str">
        <f t="shared" si="48"/>
        <v>Delapan_Minggu_Akhir_Laktasi|47|Vit. D</v>
      </c>
      <c r="AI274" s="12">
        <f t="shared" si="69"/>
        <v>263.60000000000002</v>
      </c>
    </row>
    <row r="275" spans="14:35" x14ac:dyDescent="0.2">
      <c r="N275" s="15"/>
      <c r="O275" s="15"/>
      <c r="R275" s="13" t="s">
        <v>50</v>
      </c>
      <c r="S275" s="12">
        <v>48</v>
      </c>
      <c r="T275" s="12" t="str">
        <f t="shared" si="70"/>
        <v>Delapan_Minggu_Akhir_Laktasi|48|BK</v>
      </c>
      <c r="U275" s="14">
        <v>1656</v>
      </c>
      <c r="V275" s="12" t="str">
        <f t="shared" si="71"/>
        <v>Delapan_Minggu_Akhir_Laktasi|48|PK</v>
      </c>
      <c r="W275" s="10">
        <v>187.6</v>
      </c>
      <c r="X275" s="12" t="str">
        <f t="shared" si="45"/>
        <v>Delapan_Minggu_Akhir_Laktasi|48|ME</v>
      </c>
      <c r="Y275" s="12">
        <f t="shared" si="66"/>
        <v>4.1400000000000006</v>
      </c>
      <c r="Z275" s="12" t="str">
        <f t="shared" si="46"/>
        <v>Delapan_Minggu_Akhir_Laktasi|48|TDN</v>
      </c>
      <c r="AA275" s="12">
        <f t="shared" si="67"/>
        <v>1144</v>
      </c>
      <c r="AB275" s="12" t="str">
        <f t="shared" si="61"/>
        <v>Delapan_Minggu_Akhir_Laktasi|48|Ca</v>
      </c>
      <c r="AC275" s="10">
        <v>4.32</v>
      </c>
      <c r="AD275" s="12" t="s">
        <v>309</v>
      </c>
      <c r="AE275" s="10">
        <v>4.04</v>
      </c>
      <c r="AF275" s="12" t="str">
        <f t="shared" si="47"/>
        <v>Delapan_Minggu_Akhir_Laktasi|48|Vit. A</v>
      </c>
      <c r="AG275" s="12">
        <f t="shared" si="68"/>
        <v>9.84</v>
      </c>
      <c r="AH275" s="12" t="str">
        <f t="shared" si="48"/>
        <v>Delapan_Minggu_Akhir_Laktasi|48|Vit. D</v>
      </c>
      <c r="AI275" s="12">
        <f t="shared" si="69"/>
        <v>268.39999999999998</v>
      </c>
    </row>
    <row r="276" spans="14:35" x14ac:dyDescent="0.2">
      <c r="N276" s="15"/>
      <c r="O276" s="15"/>
      <c r="R276" s="13" t="s">
        <v>50</v>
      </c>
      <c r="S276" s="12">
        <v>49</v>
      </c>
      <c r="T276" s="12" t="str">
        <f t="shared" si="70"/>
        <v>Delapan_Minggu_Akhir_Laktasi|49|BK</v>
      </c>
      <c r="U276" s="14">
        <v>1678</v>
      </c>
      <c r="V276" s="12" t="str">
        <f t="shared" si="71"/>
        <v>Delapan_Minggu_Akhir_Laktasi|49|PK</v>
      </c>
      <c r="W276" s="10">
        <v>189.3</v>
      </c>
      <c r="X276" s="12" t="str">
        <f t="shared" si="45"/>
        <v>Delapan_Minggu_Akhir_Laktasi|49|ME</v>
      </c>
      <c r="Y276" s="12">
        <f t="shared" si="66"/>
        <v>4.17</v>
      </c>
      <c r="Z276" s="12" t="str">
        <f t="shared" si="46"/>
        <v>Delapan_Minggu_Akhir_Laktasi|49|TDN</v>
      </c>
      <c r="AA276" s="12">
        <f t="shared" si="67"/>
        <v>1152</v>
      </c>
      <c r="AB276" s="12" t="str">
        <f t="shared" si="61"/>
        <v>Delapan_Minggu_Akhir_Laktasi|49|Ca</v>
      </c>
      <c r="AC276" s="10">
        <v>4.3600000000000003</v>
      </c>
      <c r="AD276" s="12" t="s">
        <v>310</v>
      </c>
      <c r="AE276" s="10">
        <v>4.0699999999999994</v>
      </c>
      <c r="AF276" s="12" t="str">
        <f t="shared" si="47"/>
        <v>Delapan_Minggu_Akhir_Laktasi|49|Vit. A</v>
      </c>
      <c r="AG276" s="12">
        <f t="shared" si="68"/>
        <v>10.07</v>
      </c>
      <c r="AH276" s="12" t="str">
        <f t="shared" si="48"/>
        <v>Delapan_Minggu_Akhir_Laktasi|49|Vit. D</v>
      </c>
      <c r="AI276" s="12">
        <f t="shared" si="69"/>
        <v>273.2</v>
      </c>
    </row>
    <row r="277" spans="14:35" x14ac:dyDescent="0.2">
      <c r="N277" s="15"/>
      <c r="O277" s="15"/>
      <c r="R277" s="13" t="s">
        <v>50</v>
      </c>
      <c r="S277" s="12">
        <v>50</v>
      </c>
      <c r="T277" s="12" t="str">
        <f t="shared" si="70"/>
        <v>Delapan_Minggu_Akhir_Laktasi|50|BK</v>
      </c>
      <c r="U277" s="12">
        <v>1700</v>
      </c>
      <c r="V277" s="12" t="str">
        <f t="shared" si="71"/>
        <v>Delapan_Minggu_Akhir_Laktasi|50|PK</v>
      </c>
      <c r="W277" s="10">
        <v>191</v>
      </c>
      <c r="X277" s="12" t="str">
        <f t="shared" si="45"/>
        <v>Delapan_Minggu_Akhir_Laktasi|50|ME</v>
      </c>
      <c r="Y277" s="12">
        <v>4.2</v>
      </c>
      <c r="Z277" s="12" t="str">
        <f t="shared" si="46"/>
        <v>Delapan_Minggu_Akhir_Laktasi|50|TDN</v>
      </c>
      <c r="AA277" s="12">
        <v>1160</v>
      </c>
      <c r="AB277" s="12" t="str">
        <f t="shared" si="61"/>
        <v>Delapan_Minggu_Akhir_Laktasi|50|Ca</v>
      </c>
      <c r="AC277" s="10">
        <v>4.4000000000000004</v>
      </c>
      <c r="AD277" s="12" t="s">
        <v>311</v>
      </c>
      <c r="AE277" s="10">
        <v>4.0999999999999996</v>
      </c>
      <c r="AF277" s="12" t="str">
        <f t="shared" si="47"/>
        <v>Delapan_Minggu_Akhir_Laktasi|50|Vit. A</v>
      </c>
      <c r="AG277" s="12">
        <v>10.3</v>
      </c>
      <c r="AH277" s="12" t="str">
        <f t="shared" si="48"/>
        <v>Delapan_Minggu_Akhir_Laktasi|50|Vit. D</v>
      </c>
      <c r="AI277" s="12">
        <v>278</v>
      </c>
    </row>
    <row r="278" spans="14:35" x14ac:dyDescent="0.2">
      <c r="N278" s="15"/>
      <c r="O278" s="15"/>
      <c r="R278" s="13" t="s">
        <v>51</v>
      </c>
      <c r="S278" s="12">
        <v>30</v>
      </c>
      <c r="T278" s="12" t="str">
        <f t="shared" si="70"/>
        <v>Domba_Jantan|30|BK</v>
      </c>
      <c r="U278" s="14">
        <v>1150</v>
      </c>
      <c r="V278" s="12" t="str">
        <f t="shared" si="71"/>
        <v>Domba_Jantan|30|PK</v>
      </c>
      <c r="W278" s="10">
        <v>113</v>
      </c>
      <c r="X278" s="12" t="str">
        <f t="shared" si="45"/>
        <v>Domba_Jantan|30|ME</v>
      </c>
      <c r="Y278" s="12">
        <v>2.59</v>
      </c>
      <c r="Z278" s="12" t="str">
        <f t="shared" si="46"/>
        <v>Domba_Jantan|30|TDN</v>
      </c>
      <c r="AA278" s="12">
        <v>720</v>
      </c>
      <c r="AB278" s="12" t="str">
        <f t="shared" si="61"/>
        <v>Domba_Jantan|30|Ca</v>
      </c>
      <c r="AC278" s="10">
        <v>5.9</v>
      </c>
      <c r="AD278" s="12" t="s">
        <v>312</v>
      </c>
      <c r="AE278" s="10">
        <v>3.2</v>
      </c>
      <c r="AF278" s="12" t="str">
        <f t="shared" si="47"/>
        <v>Domba_Jantan|30|Vit. A</v>
      </c>
      <c r="AG278" s="12">
        <v>3.2</v>
      </c>
      <c r="AH278" s="12" t="str">
        <f t="shared" si="48"/>
        <v>Domba_Jantan|30|Vit. D</v>
      </c>
      <c r="AI278" s="12">
        <v>185</v>
      </c>
    </row>
    <row r="279" spans="14:35" x14ac:dyDescent="0.2">
      <c r="N279" s="15"/>
      <c r="O279" s="15"/>
      <c r="R279" s="13" t="s">
        <v>51</v>
      </c>
      <c r="S279" s="12">
        <v>31</v>
      </c>
      <c r="T279" s="12" t="str">
        <f t="shared" si="70"/>
        <v>Domba_Jantan|31|BK</v>
      </c>
      <c r="U279" s="14">
        <v>1178</v>
      </c>
      <c r="V279" s="12" t="str">
        <f t="shared" si="71"/>
        <v>Domba_Jantan|31|PK</v>
      </c>
      <c r="W279" s="10">
        <v>115.4</v>
      </c>
      <c r="X279" s="12" t="str">
        <f t="shared" si="45"/>
        <v>Domba_Jantan|31|ME</v>
      </c>
      <c r="Y279" s="12">
        <f t="shared" ref="Y279:Y287" si="72">$Y$278+(((S279-$S$278)/($S$288-$S$278)*($Y$288-$Y$278)))</f>
        <v>2.6379999999999999</v>
      </c>
      <c r="Z279" s="12" t="str">
        <f t="shared" si="46"/>
        <v>Domba_Jantan|31|TDN</v>
      </c>
      <c r="AA279" s="12">
        <f t="shared" ref="AA279:AA287" si="73">$AA$278+(((S279-$S$278)/($S$288-$S$278)*($AA$288-$AA$278)))</f>
        <v>733</v>
      </c>
      <c r="AB279" s="12" t="str">
        <f t="shared" si="61"/>
        <v>Domba_Jantan|31|Ca</v>
      </c>
      <c r="AC279" s="10">
        <v>5.94</v>
      </c>
      <c r="AD279" s="12" t="s">
        <v>313</v>
      </c>
      <c r="AE279" s="10">
        <v>3.2088300220750554</v>
      </c>
      <c r="AF279" s="12" t="str">
        <f t="shared" si="47"/>
        <v>Domba_Jantan|31|Vit. A</v>
      </c>
      <c r="AG279" s="12">
        <f t="shared" ref="AG279:AG287" si="74">$AG$278+(((S279-$S$278)/($S$288-$S$278)*($AG$288-$AG$278)))</f>
        <v>3.3000000000000003</v>
      </c>
      <c r="AH279" s="12" t="str">
        <f t="shared" si="48"/>
        <v>Domba_Jantan|31|Vit. D</v>
      </c>
      <c r="AI279" s="12">
        <f t="shared" ref="AI279:AI287" si="75">$AI$278+(((S279-$S$278)/($S$288-$S$278)*($AI$288-$AI$278)))</f>
        <v>188.7</v>
      </c>
    </row>
    <row r="280" spans="14:35" x14ac:dyDescent="0.2">
      <c r="N280" s="15"/>
      <c r="O280" s="15"/>
      <c r="R280" s="13" t="s">
        <v>51</v>
      </c>
      <c r="S280" s="12">
        <v>32</v>
      </c>
      <c r="T280" s="12" t="str">
        <f t="shared" si="70"/>
        <v>Domba_Jantan|32|BK</v>
      </c>
      <c r="U280" s="14">
        <v>1206</v>
      </c>
      <c r="V280" s="12" t="str">
        <f t="shared" si="71"/>
        <v>Domba_Jantan|32|PK</v>
      </c>
      <c r="W280" s="10">
        <v>117.8</v>
      </c>
      <c r="X280" s="12" t="str">
        <f t="shared" si="45"/>
        <v>Domba_Jantan|32|ME</v>
      </c>
      <c r="Y280" s="12">
        <f t="shared" si="72"/>
        <v>2.6859999999999999</v>
      </c>
      <c r="Z280" s="12" t="str">
        <f t="shared" si="46"/>
        <v>Domba_Jantan|32|TDN</v>
      </c>
      <c r="AA280" s="12">
        <f t="shared" si="73"/>
        <v>746</v>
      </c>
      <c r="AB280" s="12" t="str">
        <f t="shared" si="61"/>
        <v>Domba_Jantan|32|Ca</v>
      </c>
      <c r="AC280" s="10">
        <v>5.98</v>
      </c>
      <c r="AD280" s="12" t="s">
        <v>314</v>
      </c>
      <c r="AE280" s="10">
        <v>3.2176600441501106</v>
      </c>
      <c r="AF280" s="12" t="str">
        <f t="shared" si="47"/>
        <v>Domba_Jantan|32|Vit. A</v>
      </c>
      <c r="AG280" s="12">
        <f t="shared" si="74"/>
        <v>3.4000000000000004</v>
      </c>
      <c r="AH280" s="12" t="str">
        <f t="shared" si="48"/>
        <v>Domba_Jantan|32|Vit. D</v>
      </c>
      <c r="AI280" s="12">
        <f t="shared" si="75"/>
        <v>192.4</v>
      </c>
    </row>
    <row r="281" spans="14:35" x14ac:dyDescent="0.2">
      <c r="N281" s="15"/>
      <c r="O281" s="15"/>
      <c r="R281" s="13" t="s">
        <v>51</v>
      </c>
      <c r="S281" s="12">
        <v>33</v>
      </c>
      <c r="T281" s="12" t="str">
        <f t="shared" si="70"/>
        <v>Domba_Jantan|33|BK</v>
      </c>
      <c r="U281" s="14">
        <v>1234</v>
      </c>
      <c r="V281" s="12" t="str">
        <f t="shared" si="71"/>
        <v>Domba_Jantan|33|PK</v>
      </c>
      <c r="W281" s="10">
        <v>120.2</v>
      </c>
      <c r="X281" s="12" t="str">
        <f t="shared" si="45"/>
        <v>Domba_Jantan|33|ME</v>
      </c>
      <c r="Y281" s="12">
        <f t="shared" si="72"/>
        <v>2.734</v>
      </c>
      <c r="Z281" s="12" t="str">
        <f t="shared" si="46"/>
        <v>Domba_Jantan|33|TDN</v>
      </c>
      <c r="AA281" s="12">
        <f t="shared" si="73"/>
        <v>759</v>
      </c>
      <c r="AB281" s="12" t="str">
        <f t="shared" si="61"/>
        <v>Domba_Jantan|33|Ca</v>
      </c>
      <c r="AC281" s="10">
        <v>6.0200000000000005</v>
      </c>
      <c r="AD281" s="12" t="s">
        <v>315</v>
      </c>
      <c r="AE281" s="10">
        <v>3.2264900662251659</v>
      </c>
      <c r="AF281" s="12" t="str">
        <f t="shared" si="47"/>
        <v>Domba_Jantan|33|Vit. A</v>
      </c>
      <c r="AG281" s="12">
        <f t="shared" si="74"/>
        <v>3.5</v>
      </c>
      <c r="AH281" s="12" t="str">
        <f t="shared" si="48"/>
        <v>Domba_Jantan|33|Vit. D</v>
      </c>
      <c r="AI281" s="12">
        <f t="shared" si="75"/>
        <v>196.1</v>
      </c>
    </row>
    <row r="282" spans="14:35" x14ac:dyDescent="0.2">
      <c r="N282" s="15"/>
      <c r="O282" s="15"/>
      <c r="R282" s="13" t="s">
        <v>51</v>
      </c>
      <c r="S282" s="12">
        <v>34</v>
      </c>
      <c r="T282" s="12" t="str">
        <f t="shared" si="70"/>
        <v>Domba_Jantan|34|BK</v>
      </c>
      <c r="U282" s="14">
        <v>1262</v>
      </c>
      <c r="V282" s="12" t="str">
        <f t="shared" si="71"/>
        <v>Domba_Jantan|34|PK</v>
      </c>
      <c r="W282" s="10">
        <v>122.6</v>
      </c>
      <c r="X282" s="12" t="str">
        <f t="shared" si="45"/>
        <v>Domba_Jantan|34|ME</v>
      </c>
      <c r="Y282" s="12">
        <f t="shared" si="72"/>
        <v>2.782</v>
      </c>
      <c r="Z282" s="12" t="str">
        <f t="shared" si="46"/>
        <v>Domba_Jantan|34|TDN</v>
      </c>
      <c r="AA282" s="12">
        <f t="shared" si="73"/>
        <v>772</v>
      </c>
      <c r="AB282" s="12" t="str">
        <f t="shared" ref="AB282:AB318" si="76">R282&amp;"|"&amp;S282&amp;"|"&amp;"Ca"</f>
        <v>Domba_Jantan|34|Ca</v>
      </c>
      <c r="AC282" s="10">
        <v>6.0600000000000005</v>
      </c>
      <c r="AD282" s="12" t="s">
        <v>316</v>
      </c>
      <c r="AE282" s="10">
        <v>3.2353200883002211</v>
      </c>
      <c r="AF282" s="12" t="str">
        <f t="shared" si="47"/>
        <v>Domba_Jantan|34|Vit. A</v>
      </c>
      <c r="AG282" s="12">
        <f t="shared" si="74"/>
        <v>3.6</v>
      </c>
      <c r="AH282" s="12" t="str">
        <f t="shared" si="48"/>
        <v>Domba_Jantan|34|Vit. D</v>
      </c>
      <c r="AI282" s="12">
        <f t="shared" si="75"/>
        <v>199.8</v>
      </c>
    </row>
    <row r="283" spans="14:35" x14ac:dyDescent="0.2">
      <c r="N283" s="15"/>
      <c r="O283" s="15"/>
      <c r="R283" s="13" t="s">
        <v>51</v>
      </c>
      <c r="S283" s="12">
        <v>35</v>
      </c>
      <c r="T283" s="12" t="str">
        <f t="shared" si="70"/>
        <v>Domba_Jantan|35|BK</v>
      </c>
      <c r="U283" s="14">
        <v>1290</v>
      </c>
      <c r="V283" s="12" t="str">
        <f t="shared" si="71"/>
        <v>Domba_Jantan|35|PK</v>
      </c>
      <c r="W283" s="10">
        <v>125</v>
      </c>
      <c r="X283" s="12" t="str">
        <f t="shared" si="45"/>
        <v>Domba_Jantan|35|ME</v>
      </c>
      <c r="Y283" s="12">
        <f t="shared" si="72"/>
        <v>2.83</v>
      </c>
      <c r="Z283" s="12" t="str">
        <f t="shared" si="46"/>
        <v>Domba_Jantan|35|TDN</v>
      </c>
      <c r="AA283" s="12">
        <f t="shared" si="73"/>
        <v>785</v>
      </c>
      <c r="AB283" s="12" t="str">
        <f t="shared" si="76"/>
        <v>Domba_Jantan|35|Ca</v>
      </c>
      <c r="AC283" s="10">
        <v>6.1</v>
      </c>
      <c r="AD283" s="12" t="s">
        <v>317</v>
      </c>
      <c r="AE283" s="10">
        <v>3.2441501103752759</v>
      </c>
      <c r="AF283" s="12" t="str">
        <f t="shared" si="47"/>
        <v>Domba_Jantan|35|Vit. A</v>
      </c>
      <c r="AG283" s="12">
        <f t="shared" si="74"/>
        <v>3.7</v>
      </c>
      <c r="AH283" s="12" t="str">
        <f t="shared" si="48"/>
        <v>Domba_Jantan|35|Vit. D</v>
      </c>
      <c r="AI283" s="12">
        <f t="shared" si="75"/>
        <v>203.5</v>
      </c>
    </row>
    <row r="284" spans="14:35" x14ac:dyDescent="0.2">
      <c r="N284" s="15"/>
      <c r="O284" s="15"/>
      <c r="R284" s="13" t="s">
        <v>51</v>
      </c>
      <c r="S284" s="12">
        <v>36</v>
      </c>
      <c r="T284" s="12" t="str">
        <f t="shared" si="70"/>
        <v>Domba_Jantan|36|BK</v>
      </c>
      <c r="U284" s="14">
        <v>1318</v>
      </c>
      <c r="V284" s="12" t="str">
        <f t="shared" si="71"/>
        <v>Domba_Jantan|36|PK</v>
      </c>
      <c r="W284" s="10">
        <v>127.4</v>
      </c>
      <c r="X284" s="12" t="str">
        <f t="shared" si="45"/>
        <v>Domba_Jantan|36|ME</v>
      </c>
      <c r="Y284" s="12">
        <f t="shared" si="72"/>
        <v>2.8779999999999997</v>
      </c>
      <c r="Z284" s="12" t="str">
        <f t="shared" si="46"/>
        <v>Domba_Jantan|36|TDN</v>
      </c>
      <c r="AA284" s="12">
        <f t="shared" si="73"/>
        <v>798</v>
      </c>
      <c r="AB284" s="12" t="str">
        <f t="shared" si="76"/>
        <v>Domba_Jantan|36|Ca</v>
      </c>
      <c r="AC284" s="10">
        <v>6.1400000000000006</v>
      </c>
      <c r="AD284" s="12" t="s">
        <v>318</v>
      </c>
      <c r="AE284" s="10">
        <v>3.2529801324503311</v>
      </c>
      <c r="AF284" s="12" t="str">
        <f t="shared" si="47"/>
        <v>Domba_Jantan|36|Vit. A</v>
      </c>
      <c r="AG284" s="12">
        <f t="shared" si="74"/>
        <v>3.8000000000000003</v>
      </c>
      <c r="AH284" s="12" t="str">
        <f t="shared" si="48"/>
        <v>Domba_Jantan|36|Vit. D</v>
      </c>
      <c r="AI284" s="12">
        <f t="shared" si="75"/>
        <v>207.2</v>
      </c>
    </row>
    <row r="285" spans="14:35" x14ac:dyDescent="0.2">
      <c r="N285" s="15"/>
      <c r="O285" s="15"/>
      <c r="R285" s="13" t="s">
        <v>51</v>
      </c>
      <c r="S285" s="12">
        <v>37</v>
      </c>
      <c r="T285" s="12" t="str">
        <f t="shared" si="70"/>
        <v>Domba_Jantan|37|BK</v>
      </c>
      <c r="U285" s="14">
        <v>1346</v>
      </c>
      <c r="V285" s="12" t="str">
        <f t="shared" si="71"/>
        <v>Domba_Jantan|37|PK</v>
      </c>
      <c r="W285" s="10">
        <v>129.80000000000001</v>
      </c>
      <c r="X285" s="12" t="str">
        <f t="shared" ref="X285:X318" si="77">R285&amp;"|"&amp;S285&amp;"|"&amp;"ME"</f>
        <v>Domba_Jantan|37|ME</v>
      </c>
      <c r="Y285" s="12">
        <f t="shared" si="72"/>
        <v>2.9259999999999997</v>
      </c>
      <c r="Z285" s="12" t="str">
        <f t="shared" ref="Z285:Z318" si="78">R285&amp;"|"&amp;S285&amp;"|"&amp;"TDN"</f>
        <v>Domba_Jantan|37|TDN</v>
      </c>
      <c r="AA285" s="12">
        <f t="shared" si="73"/>
        <v>811</v>
      </c>
      <c r="AB285" s="12" t="str">
        <f t="shared" si="76"/>
        <v>Domba_Jantan|37|Ca</v>
      </c>
      <c r="AC285" s="10">
        <v>6.18</v>
      </c>
      <c r="AD285" s="12" t="s">
        <v>319</v>
      </c>
      <c r="AE285" s="10">
        <v>3.2618101545253864</v>
      </c>
      <c r="AF285" s="12" t="str">
        <f t="shared" ref="AF285:AF318" si="79">R285&amp;"|"&amp;S285&amp;"|"&amp;"Vit. A"</f>
        <v>Domba_Jantan|37|Vit. A</v>
      </c>
      <c r="AG285" s="12">
        <f t="shared" si="74"/>
        <v>3.9000000000000004</v>
      </c>
      <c r="AH285" s="12" t="str">
        <f t="shared" ref="AH285:AH318" si="80">R285&amp;"|"&amp;S285&amp;"|"&amp;"Vit. D"</f>
        <v>Domba_Jantan|37|Vit. D</v>
      </c>
      <c r="AI285" s="12">
        <f t="shared" si="75"/>
        <v>210.9</v>
      </c>
    </row>
    <row r="286" spans="14:35" x14ac:dyDescent="0.2">
      <c r="N286" s="15"/>
      <c r="O286" s="15"/>
      <c r="R286" s="13" t="s">
        <v>51</v>
      </c>
      <c r="S286" s="12">
        <v>38</v>
      </c>
      <c r="T286" s="12" t="str">
        <f t="shared" si="70"/>
        <v>Domba_Jantan|38|BK</v>
      </c>
      <c r="U286" s="14">
        <v>1374</v>
      </c>
      <c r="V286" s="12" t="str">
        <f t="shared" si="71"/>
        <v>Domba_Jantan|38|PK</v>
      </c>
      <c r="W286" s="10">
        <v>132.19999999999999</v>
      </c>
      <c r="X286" s="12" t="str">
        <f t="shared" si="77"/>
        <v>Domba_Jantan|38|ME</v>
      </c>
      <c r="Y286" s="12">
        <f t="shared" si="72"/>
        <v>2.9739999999999998</v>
      </c>
      <c r="Z286" s="12" t="str">
        <f t="shared" si="78"/>
        <v>Domba_Jantan|38|TDN</v>
      </c>
      <c r="AA286" s="12">
        <f t="shared" si="73"/>
        <v>824</v>
      </c>
      <c r="AB286" s="12" t="str">
        <f t="shared" si="76"/>
        <v>Domba_Jantan|38|Ca</v>
      </c>
      <c r="AC286" s="10">
        <v>6.22</v>
      </c>
      <c r="AD286" s="12" t="s">
        <v>320</v>
      </c>
      <c r="AE286" s="10">
        <v>3.2706401766004416</v>
      </c>
      <c r="AF286" s="12" t="str">
        <f t="shared" si="79"/>
        <v>Domba_Jantan|38|Vit. A</v>
      </c>
      <c r="AG286" s="12">
        <f t="shared" si="74"/>
        <v>4</v>
      </c>
      <c r="AH286" s="12" t="str">
        <f t="shared" si="80"/>
        <v>Domba_Jantan|38|Vit. D</v>
      </c>
      <c r="AI286" s="12">
        <f t="shared" si="75"/>
        <v>214.6</v>
      </c>
    </row>
    <row r="287" spans="14:35" x14ac:dyDescent="0.2">
      <c r="N287" s="15"/>
      <c r="O287" s="15"/>
      <c r="R287" s="13" t="s">
        <v>51</v>
      </c>
      <c r="S287" s="12">
        <v>39</v>
      </c>
      <c r="T287" s="12" t="str">
        <f t="shared" si="70"/>
        <v>Domba_Jantan|39|BK</v>
      </c>
      <c r="U287" s="14">
        <v>1402</v>
      </c>
      <c r="V287" s="12" t="str">
        <f t="shared" si="71"/>
        <v>Domba_Jantan|39|PK</v>
      </c>
      <c r="W287" s="10">
        <v>134.6</v>
      </c>
      <c r="X287" s="12" t="str">
        <f t="shared" si="77"/>
        <v>Domba_Jantan|39|ME</v>
      </c>
      <c r="Y287" s="12">
        <f t="shared" si="72"/>
        <v>3.0219999999999998</v>
      </c>
      <c r="Z287" s="12" t="str">
        <f t="shared" si="78"/>
        <v>Domba_Jantan|39|TDN</v>
      </c>
      <c r="AA287" s="12">
        <f t="shared" si="73"/>
        <v>837</v>
      </c>
      <c r="AB287" s="12" t="str">
        <f t="shared" si="76"/>
        <v>Domba_Jantan|39|Ca</v>
      </c>
      <c r="AC287" s="10">
        <v>6.26</v>
      </c>
      <c r="AD287" s="12" t="s">
        <v>321</v>
      </c>
      <c r="AE287" s="10">
        <v>3.2794701986754968</v>
      </c>
      <c r="AF287" s="12" t="str">
        <f t="shared" si="79"/>
        <v>Domba_Jantan|39|Vit. A</v>
      </c>
      <c r="AG287" s="12">
        <f t="shared" si="74"/>
        <v>4.1000000000000005</v>
      </c>
      <c r="AH287" s="12" t="str">
        <f t="shared" si="80"/>
        <v>Domba_Jantan|39|Vit. D</v>
      </c>
      <c r="AI287" s="12">
        <f t="shared" si="75"/>
        <v>218.3</v>
      </c>
    </row>
    <row r="288" spans="14:35" x14ac:dyDescent="0.2">
      <c r="N288" s="15"/>
      <c r="O288" s="15"/>
      <c r="R288" s="13" t="s">
        <v>51</v>
      </c>
      <c r="S288" s="12">
        <v>40</v>
      </c>
      <c r="T288" s="12" t="str">
        <f t="shared" si="70"/>
        <v>Domba_Jantan|40|BK</v>
      </c>
      <c r="U288" s="14">
        <v>1430</v>
      </c>
      <c r="V288" s="12" t="str">
        <f t="shared" si="71"/>
        <v>Domba_Jantan|40|PK</v>
      </c>
      <c r="W288" s="10">
        <v>137</v>
      </c>
      <c r="X288" s="12" t="str">
        <f t="shared" si="77"/>
        <v>Domba_Jantan|40|ME</v>
      </c>
      <c r="Y288" s="12">
        <v>3.07</v>
      </c>
      <c r="Z288" s="12" t="str">
        <f t="shared" si="78"/>
        <v>Domba_Jantan|40|TDN</v>
      </c>
      <c r="AA288" s="12">
        <v>850</v>
      </c>
      <c r="AB288" s="12" t="str">
        <f t="shared" si="76"/>
        <v>Domba_Jantan|40|Ca</v>
      </c>
      <c r="AC288" s="10">
        <v>6.3</v>
      </c>
      <c r="AD288" s="12" t="s">
        <v>322</v>
      </c>
      <c r="AE288" s="10">
        <v>3.5</v>
      </c>
      <c r="AF288" s="12" t="str">
        <f t="shared" si="79"/>
        <v>Domba_Jantan|40|Vit. A</v>
      </c>
      <c r="AG288" s="12">
        <v>4.2</v>
      </c>
      <c r="AH288" s="12" t="str">
        <f t="shared" si="80"/>
        <v>Domba_Jantan|40|Vit. D</v>
      </c>
      <c r="AI288" s="12">
        <v>222</v>
      </c>
    </row>
    <row r="289" spans="14:35" x14ac:dyDescent="0.2">
      <c r="N289" s="15"/>
      <c r="O289" s="15"/>
      <c r="R289" s="13" t="s">
        <v>51</v>
      </c>
      <c r="S289" s="12">
        <v>41</v>
      </c>
      <c r="T289" s="12" t="str">
        <f t="shared" si="70"/>
        <v>Domba_Jantan|41|BK</v>
      </c>
      <c r="U289" s="14">
        <v>1456</v>
      </c>
      <c r="V289" s="12" t="str">
        <f t="shared" si="71"/>
        <v>Domba_Jantan|41|PK</v>
      </c>
      <c r="W289" s="10">
        <v>139.19999999999999</v>
      </c>
      <c r="X289" s="12" t="str">
        <f t="shared" si="77"/>
        <v>Domba_Jantan|41|ME</v>
      </c>
      <c r="Y289" s="12">
        <f t="shared" ref="Y289:Y297" si="81">$Y$288+(((S289-$S$288)/($S$298-$S$288)*($Y$298-$Y$288)))</f>
        <v>3.1109999999999998</v>
      </c>
      <c r="Z289" s="12" t="str">
        <f t="shared" si="78"/>
        <v>Domba_Jantan|41|TDN</v>
      </c>
      <c r="AA289" s="12">
        <f t="shared" ref="AA289:AA297" si="82">$AA$288+(((S289-$S$288)/($S$298-$S$288)*($AA$298-$AA$288)))</f>
        <v>861</v>
      </c>
      <c r="AB289" s="12" t="str">
        <f t="shared" si="76"/>
        <v>Domba_Jantan|41|Ca</v>
      </c>
      <c r="AC289" s="10">
        <v>6.35</v>
      </c>
      <c r="AD289" s="12" t="s">
        <v>323</v>
      </c>
      <c r="AE289" s="10">
        <v>3.5101832993890021</v>
      </c>
      <c r="AF289" s="12" t="str">
        <f t="shared" si="79"/>
        <v>Domba_Jantan|41|Vit. A</v>
      </c>
      <c r="AG289" s="12">
        <f t="shared" ref="AG289:AG297" si="83">$AG$288+(((S289-$S$288)/($S$298-$S$288)*($AG$298-$AG$288)))</f>
        <v>4.3</v>
      </c>
      <c r="AH289" s="12" t="str">
        <f t="shared" si="80"/>
        <v>Domba_Jantan|41|Vit. D</v>
      </c>
      <c r="AI289" s="12">
        <f t="shared" ref="AI289:AI297" si="84">$AI$288+(((S289-$S$288)/($S$298-$S$288)*($AI$298-$AI$288)))</f>
        <v>227.5</v>
      </c>
    </row>
    <row r="290" spans="14:35" x14ac:dyDescent="0.2">
      <c r="N290" s="15"/>
      <c r="O290" s="15"/>
      <c r="R290" s="13" t="s">
        <v>51</v>
      </c>
      <c r="S290" s="12">
        <v>42</v>
      </c>
      <c r="T290" s="12" t="str">
        <f t="shared" si="70"/>
        <v>Domba_Jantan|42|BK</v>
      </c>
      <c r="U290" s="14">
        <v>1482</v>
      </c>
      <c r="V290" s="12" t="str">
        <f t="shared" si="71"/>
        <v>Domba_Jantan|42|PK</v>
      </c>
      <c r="W290" s="10">
        <v>141.4</v>
      </c>
      <c r="X290" s="12" t="str">
        <f t="shared" si="77"/>
        <v>Domba_Jantan|42|ME</v>
      </c>
      <c r="Y290" s="12">
        <f t="shared" si="81"/>
        <v>3.1519999999999997</v>
      </c>
      <c r="Z290" s="12" t="str">
        <f t="shared" si="78"/>
        <v>Domba_Jantan|42|TDN</v>
      </c>
      <c r="AA290" s="12">
        <f t="shared" si="82"/>
        <v>872</v>
      </c>
      <c r="AB290" s="12" t="str">
        <f t="shared" si="76"/>
        <v>Domba_Jantan|42|Ca</v>
      </c>
      <c r="AC290" s="10">
        <v>6.4</v>
      </c>
      <c r="AD290" s="12" t="s">
        <v>324</v>
      </c>
      <c r="AE290" s="10">
        <v>3.5203665987780042</v>
      </c>
      <c r="AF290" s="12" t="str">
        <f t="shared" si="79"/>
        <v>Domba_Jantan|42|Vit. A</v>
      </c>
      <c r="AG290" s="12">
        <f t="shared" si="83"/>
        <v>4.4000000000000004</v>
      </c>
      <c r="AH290" s="12" t="str">
        <f t="shared" si="80"/>
        <v>Domba_Jantan|42|Vit. D</v>
      </c>
      <c r="AI290" s="12">
        <f t="shared" si="84"/>
        <v>233</v>
      </c>
    </row>
    <row r="291" spans="14:35" x14ac:dyDescent="0.2">
      <c r="N291" s="15"/>
      <c r="O291" s="15"/>
      <c r="R291" s="13" t="s">
        <v>51</v>
      </c>
      <c r="S291" s="12">
        <v>43</v>
      </c>
      <c r="T291" s="12" t="str">
        <f t="shared" si="70"/>
        <v>Domba_Jantan|43|BK</v>
      </c>
      <c r="U291" s="14">
        <v>1508</v>
      </c>
      <c r="V291" s="12" t="str">
        <f t="shared" si="71"/>
        <v>Domba_Jantan|43|PK</v>
      </c>
      <c r="W291" s="10">
        <v>143.6</v>
      </c>
      <c r="X291" s="12" t="str">
        <f t="shared" si="77"/>
        <v>Domba_Jantan|43|ME</v>
      </c>
      <c r="Y291" s="12">
        <f t="shared" si="81"/>
        <v>3.1930000000000001</v>
      </c>
      <c r="Z291" s="12" t="str">
        <f t="shared" si="78"/>
        <v>Domba_Jantan|43|TDN</v>
      </c>
      <c r="AA291" s="12">
        <f t="shared" si="82"/>
        <v>883</v>
      </c>
      <c r="AB291" s="12" t="str">
        <f t="shared" si="76"/>
        <v>Domba_Jantan|43|Ca</v>
      </c>
      <c r="AC291" s="10">
        <v>6.4499999999999993</v>
      </c>
      <c r="AD291" s="12" t="s">
        <v>325</v>
      </c>
      <c r="AE291" s="10">
        <v>3.5305498981670058</v>
      </c>
      <c r="AF291" s="12" t="str">
        <f t="shared" si="79"/>
        <v>Domba_Jantan|43|Vit. A</v>
      </c>
      <c r="AG291" s="12">
        <f t="shared" si="83"/>
        <v>4.5</v>
      </c>
      <c r="AH291" s="12" t="str">
        <f t="shared" si="80"/>
        <v>Domba_Jantan|43|Vit. D</v>
      </c>
      <c r="AI291" s="12">
        <f t="shared" si="84"/>
        <v>238.5</v>
      </c>
    </row>
    <row r="292" spans="14:35" x14ac:dyDescent="0.2">
      <c r="N292" s="15"/>
      <c r="O292" s="15"/>
      <c r="R292" s="13" t="s">
        <v>51</v>
      </c>
      <c r="S292" s="12">
        <v>44</v>
      </c>
      <c r="T292" s="12" t="str">
        <f t="shared" si="70"/>
        <v>Domba_Jantan|44|BK</v>
      </c>
      <c r="U292" s="14">
        <v>1534</v>
      </c>
      <c r="V292" s="12" t="str">
        <f t="shared" si="71"/>
        <v>Domba_Jantan|44|PK</v>
      </c>
      <c r="W292" s="10">
        <v>145.80000000000001</v>
      </c>
      <c r="X292" s="12" t="str">
        <f t="shared" si="77"/>
        <v>Domba_Jantan|44|ME</v>
      </c>
      <c r="Y292" s="12">
        <f t="shared" si="81"/>
        <v>3.234</v>
      </c>
      <c r="Z292" s="12" t="str">
        <f t="shared" si="78"/>
        <v>Domba_Jantan|44|TDN</v>
      </c>
      <c r="AA292" s="12">
        <f t="shared" si="82"/>
        <v>894</v>
      </c>
      <c r="AB292" s="12" t="str">
        <f t="shared" si="76"/>
        <v>Domba_Jantan|44|Ca</v>
      </c>
      <c r="AC292" s="10">
        <v>6.5</v>
      </c>
      <c r="AD292" s="12" t="s">
        <v>326</v>
      </c>
      <c r="AE292" s="10">
        <v>3.5407331975560083</v>
      </c>
      <c r="AF292" s="12" t="str">
        <f t="shared" si="79"/>
        <v>Domba_Jantan|44|Vit. A</v>
      </c>
      <c r="AG292" s="12">
        <f t="shared" si="83"/>
        <v>4.6000000000000005</v>
      </c>
      <c r="AH292" s="12" t="str">
        <f t="shared" si="80"/>
        <v>Domba_Jantan|44|Vit. D</v>
      </c>
      <c r="AI292" s="12">
        <f t="shared" si="84"/>
        <v>244</v>
      </c>
    </row>
    <row r="293" spans="14:35" x14ac:dyDescent="0.2">
      <c r="N293" s="15"/>
      <c r="O293" s="15"/>
      <c r="R293" s="13" t="s">
        <v>51</v>
      </c>
      <c r="S293" s="12">
        <v>45</v>
      </c>
      <c r="T293" s="12" t="str">
        <f t="shared" si="70"/>
        <v>Domba_Jantan|45|BK</v>
      </c>
      <c r="U293" s="14">
        <v>1560</v>
      </c>
      <c r="V293" s="12" t="str">
        <f t="shared" si="71"/>
        <v>Domba_Jantan|45|PK</v>
      </c>
      <c r="W293" s="10">
        <v>148</v>
      </c>
      <c r="X293" s="12" t="str">
        <f t="shared" si="77"/>
        <v>Domba_Jantan|45|ME</v>
      </c>
      <c r="Y293" s="12">
        <f t="shared" si="81"/>
        <v>3.2749999999999999</v>
      </c>
      <c r="Z293" s="12" t="str">
        <f t="shared" si="78"/>
        <v>Domba_Jantan|45|TDN</v>
      </c>
      <c r="AA293" s="12">
        <f t="shared" si="82"/>
        <v>905</v>
      </c>
      <c r="AB293" s="12" t="str">
        <f t="shared" si="76"/>
        <v>Domba_Jantan|45|Ca</v>
      </c>
      <c r="AC293" s="10">
        <v>6.55</v>
      </c>
      <c r="AD293" s="12" t="s">
        <v>327</v>
      </c>
      <c r="AE293" s="10">
        <v>3.55091649694501</v>
      </c>
      <c r="AF293" s="12" t="str">
        <f t="shared" si="79"/>
        <v>Domba_Jantan|45|Vit. A</v>
      </c>
      <c r="AG293" s="12">
        <f t="shared" si="83"/>
        <v>4.7</v>
      </c>
      <c r="AH293" s="12" t="str">
        <f t="shared" si="80"/>
        <v>Domba_Jantan|45|Vit. D</v>
      </c>
      <c r="AI293" s="12">
        <f t="shared" si="84"/>
        <v>249.5</v>
      </c>
    </row>
    <row r="294" spans="14:35" x14ac:dyDescent="0.2">
      <c r="N294" s="15"/>
      <c r="O294" s="15"/>
      <c r="R294" s="13" t="s">
        <v>51</v>
      </c>
      <c r="S294" s="12">
        <v>46</v>
      </c>
      <c r="T294" s="12" t="str">
        <f t="shared" si="70"/>
        <v>Domba_Jantan|46|BK</v>
      </c>
      <c r="U294" s="14">
        <v>1586</v>
      </c>
      <c r="V294" s="12" t="str">
        <f t="shared" si="71"/>
        <v>Domba_Jantan|46|PK</v>
      </c>
      <c r="W294" s="10">
        <v>150.19999999999999</v>
      </c>
      <c r="X294" s="12" t="str">
        <f t="shared" si="77"/>
        <v>Domba_Jantan|46|ME</v>
      </c>
      <c r="Y294" s="12">
        <f t="shared" si="81"/>
        <v>3.3159999999999998</v>
      </c>
      <c r="Z294" s="12" t="str">
        <f t="shared" si="78"/>
        <v>Domba_Jantan|46|TDN</v>
      </c>
      <c r="AA294" s="12">
        <f t="shared" si="82"/>
        <v>916</v>
      </c>
      <c r="AB294" s="12" t="str">
        <f t="shared" si="76"/>
        <v>Domba_Jantan|46|Ca</v>
      </c>
      <c r="AC294" s="10">
        <v>6.6</v>
      </c>
      <c r="AD294" s="12" t="s">
        <v>328</v>
      </c>
      <c r="AE294" s="10">
        <v>3.5610997963340121</v>
      </c>
      <c r="AF294" s="12" t="str">
        <f t="shared" si="79"/>
        <v>Domba_Jantan|46|Vit. A</v>
      </c>
      <c r="AG294" s="12">
        <f t="shared" si="83"/>
        <v>4.8</v>
      </c>
      <c r="AH294" s="12" t="str">
        <f t="shared" si="80"/>
        <v>Domba_Jantan|46|Vit. D</v>
      </c>
      <c r="AI294" s="12">
        <f t="shared" si="84"/>
        <v>255</v>
      </c>
    </row>
    <row r="295" spans="14:35" x14ac:dyDescent="0.2">
      <c r="N295" s="15"/>
      <c r="O295" s="15"/>
      <c r="R295" s="13" t="s">
        <v>51</v>
      </c>
      <c r="S295" s="12">
        <v>47</v>
      </c>
      <c r="T295" s="12" t="str">
        <f t="shared" si="70"/>
        <v>Domba_Jantan|47|BK</v>
      </c>
      <c r="U295" s="14">
        <v>1612</v>
      </c>
      <c r="V295" s="12" t="str">
        <f t="shared" si="71"/>
        <v>Domba_Jantan|47|PK</v>
      </c>
      <c r="W295" s="10">
        <v>152.4</v>
      </c>
      <c r="X295" s="12" t="str">
        <f t="shared" si="77"/>
        <v>Domba_Jantan|47|ME</v>
      </c>
      <c r="Y295" s="12">
        <f t="shared" si="81"/>
        <v>3.3569999999999998</v>
      </c>
      <c r="Z295" s="12" t="str">
        <f t="shared" si="78"/>
        <v>Domba_Jantan|47|TDN</v>
      </c>
      <c r="AA295" s="12">
        <f t="shared" si="82"/>
        <v>927</v>
      </c>
      <c r="AB295" s="12" t="str">
        <f t="shared" si="76"/>
        <v>Domba_Jantan|47|Ca</v>
      </c>
      <c r="AC295" s="10">
        <v>6.65</v>
      </c>
      <c r="AD295" s="12" t="s">
        <v>329</v>
      </c>
      <c r="AE295" s="10">
        <v>3.5712830957230142</v>
      </c>
      <c r="AF295" s="12" t="str">
        <f t="shared" si="79"/>
        <v>Domba_Jantan|47|Vit. A</v>
      </c>
      <c r="AG295" s="12">
        <f t="shared" si="83"/>
        <v>4.9000000000000004</v>
      </c>
      <c r="AH295" s="12" t="str">
        <f t="shared" si="80"/>
        <v>Domba_Jantan|47|Vit. D</v>
      </c>
      <c r="AI295" s="12">
        <f t="shared" si="84"/>
        <v>260.5</v>
      </c>
    </row>
    <row r="296" spans="14:35" x14ac:dyDescent="0.2">
      <c r="N296" s="15"/>
      <c r="O296" s="15"/>
      <c r="R296" s="13" t="s">
        <v>51</v>
      </c>
      <c r="S296" s="12">
        <v>48</v>
      </c>
      <c r="T296" s="12" t="str">
        <f t="shared" si="70"/>
        <v>Domba_Jantan|48|BK</v>
      </c>
      <c r="U296" s="14">
        <v>1638</v>
      </c>
      <c r="V296" s="12" t="str">
        <f t="shared" si="71"/>
        <v>Domba_Jantan|48|PK</v>
      </c>
      <c r="W296" s="10">
        <v>154.6</v>
      </c>
      <c r="X296" s="12" t="str">
        <f t="shared" si="77"/>
        <v>Domba_Jantan|48|ME</v>
      </c>
      <c r="Y296" s="12">
        <f t="shared" si="81"/>
        <v>3.3980000000000001</v>
      </c>
      <c r="Z296" s="12" t="str">
        <f t="shared" si="78"/>
        <v>Domba_Jantan|48|TDN</v>
      </c>
      <c r="AA296" s="12">
        <f t="shared" si="82"/>
        <v>938</v>
      </c>
      <c r="AB296" s="12" t="str">
        <f t="shared" si="76"/>
        <v>Domba_Jantan|48|Ca</v>
      </c>
      <c r="AC296" s="10">
        <v>6.6999999999999993</v>
      </c>
      <c r="AD296" s="12" t="s">
        <v>330</v>
      </c>
      <c r="AE296" s="10">
        <v>3.5814663951120163</v>
      </c>
      <c r="AF296" s="12" t="str">
        <f t="shared" si="79"/>
        <v>Domba_Jantan|48|Vit. A</v>
      </c>
      <c r="AG296" s="12">
        <f t="shared" si="83"/>
        <v>5</v>
      </c>
      <c r="AH296" s="12" t="str">
        <f t="shared" si="80"/>
        <v>Domba_Jantan|48|Vit. D</v>
      </c>
      <c r="AI296" s="12">
        <f t="shared" si="84"/>
        <v>266</v>
      </c>
    </row>
    <row r="297" spans="14:35" x14ac:dyDescent="0.2">
      <c r="N297" s="15"/>
      <c r="O297" s="15"/>
      <c r="R297" s="13" t="s">
        <v>51</v>
      </c>
      <c r="S297" s="12">
        <v>49</v>
      </c>
      <c r="T297" s="12" t="str">
        <f t="shared" si="70"/>
        <v>Domba_Jantan|49|BK</v>
      </c>
      <c r="U297" s="14">
        <v>1664</v>
      </c>
      <c r="V297" s="12" t="str">
        <f t="shared" si="71"/>
        <v>Domba_Jantan|49|PK</v>
      </c>
      <c r="W297" s="10">
        <v>156.80000000000001</v>
      </c>
      <c r="X297" s="12" t="str">
        <f t="shared" si="77"/>
        <v>Domba_Jantan|49|ME</v>
      </c>
      <c r="Y297" s="12">
        <f t="shared" si="81"/>
        <v>3.4390000000000001</v>
      </c>
      <c r="Z297" s="12" t="str">
        <f t="shared" si="78"/>
        <v>Domba_Jantan|49|TDN</v>
      </c>
      <c r="AA297" s="12">
        <f t="shared" si="82"/>
        <v>949</v>
      </c>
      <c r="AB297" s="12" t="str">
        <f t="shared" si="76"/>
        <v>Domba_Jantan|49|Ca</v>
      </c>
      <c r="AC297" s="10">
        <v>6.75</v>
      </c>
      <c r="AD297" s="12" t="s">
        <v>331</v>
      </c>
      <c r="AE297" s="10">
        <v>3.5916496945010183</v>
      </c>
      <c r="AF297" s="12" t="str">
        <f t="shared" si="79"/>
        <v>Domba_Jantan|49|Vit. A</v>
      </c>
      <c r="AG297" s="12">
        <f t="shared" si="83"/>
        <v>5.1000000000000005</v>
      </c>
      <c r="AH297" s="12" t="str">
        <f t="shared" si="80"/>
        <v>Domba_Jantan|49|Vit. D</v>
      </c>
      <c r="AI297" s="12">
        <f t="shared" si="84"/>
        <v>271.5</v>
      </c>
    </row>
    <row r="298" spans="14:35" x14ac:dyDescent="0.2">
      <c r="N298" s="15"/>
      <c r="O298" s="15"/>
      <c r="R298" s="13" t="s">
        <v>51</v>
      </c>
      <c r="S298" s="12">
        <v>50</v>
      </c>
      <c r="T298" s="12" t="str">
        <f t="shared" si="70"/>
        <v>Domba_Jantan|50|BK</v>
      </c>
      <c r="U298" s="14">
        <v>1690</v>
      </c>
      <c r="V298" s="12" t="str">
        <f t="shared" si="71"/>
        <v>Domba_Jantan|50|PK</v>
      </c>
      <c r="W298" s="10">
        <v>159</v>
      </c>
      <c r="X298" s="12" t="str">
        <f t="shared" si="77"/>
        <v>Domba_Jantan|50|ME</v>
      </c>
      <c r="Y298" s="12">
        <v>3.48</v>
      </c>
      <c r="Z298" s="12" t="str">
        <f t="shared" si="78"/>
        <v>Domba_Jantan|50|TDN</v>
      </c>
      <c r="AA298" s="12">
        <v>960</v>
      </c>
      <c r="AB298" s="12" t="str">
        <f t="shared" si="76"/>
        <v>Domba_Jantan|50|Ca</v>
      </c>
      <c r="AC298" s="10">
        <v>6.8</v>
      </c>
      <c r="AD298" s="12" t="s">
        <v>332</v>
      </c>
      <c r="AE298" s="10">
        <v>3.8</v>
      </c>
      <c r="AF298" s="12" t="str">
        <f t="shared" si="79"/>
        <v>Domba_Jantan|50|Vit. A</v>
      </c>
      <c r="AG298" s="12">
        <v>5.2</v>
      </c>
      <c r="AH298" s="12" t="str">
        <f t="shared" si="80"/>
        <v>Domba_Jantan|50|Vit. D</v>
      </c>
      <c r="AI298" s="12">
        <v>277</v>
      </c>
    </row>
    <row r="299" spans="14:35" x14ac:dyDescent="0.2">
      <c r="N299" s="15"/>
      <c r="O299" s="15"/>
      <c r="R299" s="13" t="s">
        <v>51</v>
      </c>
      <c r="S299" s="12">
        <v>51</v>
      </c>
      <c r="T299" s="12" t="str">
        <f t="shared" si="70"/>
        <v>Domba_Jantan|51|BK</v>
      </c>
      <c r="U299" s="14">
        <v>1715</v>
      </c>
      <c r="V299" s="12" t="str">
        <f t="shared" si="71"/>
        <v>Domba_Jantan|51|PK</v>
      </c>
      <c r="W299" s="10">
        <v>161.19999999999999</v>
      </c>
      <c r="X299" s="12" t="str">
        <f t="shared" si="77"/>
        <v>Domba_Jantan|51|ME</v>
      </c>
      <c r="Y299" s="12">
        <f t="shared" ref="Y299:Y307" si="85">$Y$298+(((S299-$S$298)/($S$308-$S$298)*($Y$308-$Y$298)))</f>
        <v>3.5310000000000001</v>
      </c>
      <c r="Z299" s="12" t="str">
        <f t="shared" si="78"/>
        <v>Domba_Jantan|51|TDN</v>
      </c>
      <c r="AA299" s="12">
        <f t="shared" ref="AA299:AA307" si="86">$AA$298+(((S299-$S$298)/($S$308-$S$298)*($AA$308-$AA$298)))</f>
        <v>974</v>
      </c>
      <c r="AB299" s="12" t="str">
        <f t="shared" si="76"/>
        <v>Domba_Jantan|51|Ca</v>
      </c>
      <c r="AC299" s="10">
        <v>6.84</v>
      </c>
      <c r="AD299" s="12" t="s">
        <v>333</v>
      </c>
      <c r="AE299" s="10">
        <v>3.8068493150684928</v>
      </c>
      <c r="AF299" s="12" t="str">
        <f t="shared" si="79"/>
        <v>Domba_Jantan|51|Vit. A</v>
      </c>
      <c r="AG299" s="12">
        <f t="shared" ref="AG299:AG307" si="87">$AG$298+(((S299-$S$298)/($S$308-$S$298)*($AG$308-$AG$298)))</f>
        <v>5.3100000000000005</v>
      </c>
      <c r="AH299" s="12" t="str">
        <f t="shared" si="80"/>
        <v>Domba_Jantan|51|Vit. D</v>
      </c>
      <c r="AI299" s="12">
        <f t="shared" ref="AI299:AI307" si="88">$AI$298+(((S299-$S$298)/($S$308-$S$298)*($AI$308-$AI$298)))</f>
        <v>282.60000000000002</v>
      </c>
    </row>
    <row r="300" spans="14:35" x14ac:dyDescent="0.2">
      <c r="N300" s="15"/>
      <c r="O300" s="15"/>
      <c r="R300" s="13" t="s">
        <v>51</v>
      </c>
      <c r="S300" s="12">
        <v>52</v>
      </c>
      <c r="T300" s="12" t="str">
        <f t="shared" si="70"/>
        <v>Domba_Jantan|52|BK</v>
      </c>
      <c r="U300" s="14">
        <v>1740</v>
      </c>
      <c r="V300" s="12" t="str">
        <f t="shared" si="71"/>
        <v>Domba_Jantan|52|PK</v>
      </c>
      <c r="W300" s="10">
        <v>163.4</v>
      </c>
      <c r="X300" s="12" t="str">
        <f t="shared" si="77"/>
        <v>Domba_Jantan|52|ME</v>
      </c>
      <c r="Y300" s="12">
        <f t="shared" si="85"/>
        <v>3.5819999999999999</v>
      </c>
      <c r="Z300" s="12" t="str">
        <f t="shared" si="78"/>
        <v>Domba_Jantan|52|TDN</v>
      </c>
      <c r="AA300" s="12">
        <f t="shared" si="86"/>
        <v>988</v>
      </c>
      <c r="AB300" s="12" t="str">
        <f t="shared" si="76"/>
        <v>Domba_Jantan|52|Ca</v>
      </c>
      <c r="AC300" s="10">
        <v>6.88</v>
      </c>
      <c r="AD300" s="12" t="s">
        <v>334</v>
      </c>
      <c r="AE300" s="10">
        <v>3.8205479452054791</v>
      </c>
      <c r="AF300" s="12" t="str">
        <f t="shared" si="79"/>
        <v>Domba_Jantan|52|Vit. A</v>
      </c>
      <c r="AG300" s="12">
        <f t="shared" si="87"/>
        <v>5.42</v>
      </c>
      <c r="AH300" s="12" t="str">
        <f t="shared" si="80"/>
        <v>Domba_Jantan|52|Vit. D</v>
      </c>
      <c r="AI300" s="12">
        <f t="shared" si="88"/>
        <v>288.2</v>
      </c>
    </row>
    <row r="301" spans="14:35" x14ac:dyDescent="0.2">
      <c r="N301" s="15"/>
      <c r="O301" s="15"/>
      <c r="R301" s="13" t="s">
        <v>51</v>
      </c>
      <c r="S301" s="12">
        <v>53</v>
      </c>
      <c r="T301" s="12" t="str">
        <f t="shared" si="70"/>
        <v>Domba_Jantan|53|BK</v>
      </c>
      <c r="U301" s="14">
        <v>1765</v>
      </c>
      <c r="V301" s="12" t="str">
        <f t="shared" si="71"/>
        <v>Domba_Jantan|53|PK</v>
      </c>
      <c r="W301" s="10">
        <v>165.6</v>
      </c>
      <c r="X301" s="12" t="str">
        <f t="shared" si="77"/>
        <v>Domba_Jantan|53|ME</v>
      </c>
      <c r="Y301" s="12">
        <f t="shared" si="85"/>
        <v>3.633</v>
      </c>
      <c r="Z301" s="12" t="str">
        <f t="shared" si="78"/>
        <v>Domba_Jantan|53|TDN</v>
      </c>
      <c r="AA301" s="12">
        <f t="shared" si="86"/>
        <v>1002</v>
      </c>
      <c r="AB301" s="12" t="str">
        <f t="shared" si="76"/>
        <v>Domba_Jantan|53|Ca</v>
      </c>
      <c r="AC301" s="10">
        <v>6.92</v>
      </c>
      <c r="AD301" s="12" t="s">
        <v>335</v>
      </c>
      <c r="AE301" s="10">
        <v>3.8410958904109584</v>
      </c>
      <c r="AF301" s="12" t="str">
        <f t="shared" si="79"/>
        <v>Domba_Jantan|53|Vit. A</v>
      </c>
      <c r="AG301" s="12">
        <f t="shared" si="87"/>
        <v>5.53</v>
      </c>
      <c r="AH301" s="12" t="str">
        <f t="shared" si="80"/>
        <v>Domba_Jantan|53|Vit. D</v>
      </c>
      <c r="AI301" s="12">
        <f t="shared" si="88"/>
        <v>293.8</v>
      </c>
    </row>
    <row r="302" spans="14:35" x14ac:dyDescent="0.2">
      <c r="N302" s="15"/>
      <c r="O302" s="15"/>
      <c r="R302" s="13" t="s">
        <v>51</v>
      </c>
      <c r="S302" s="12">
        <v>54</v>
      </c>
      <c r="T302" s="12" t="str">
        <f t="shared" si="70"/>
        <v>Domba_Jantan|54|BK</v>
      </c>
      <c r="U302" s="14">
        <v>1790</v>
      </c>
      <c r="V302" s="12" t="str">
        <f t="shared" si="71"/>
        <v>Domba_Jantan|54|PK</v>
      </c>
      <c r="W302" s="10">
        <v>167.8</v>
      </c>
      <c r="X302" s="12" t="str">
        <f t="shared" si="77"/>
        <v>Domba_Jantan|54|ME</v>
      </c>
      <c r="Y302" s="12">
        <f t="shared" si="85"/>
        <v>3.6840000000000002</v>
      </c>
      <c r="Z302" s="12" t="str">
        <f t="shared" si="78"/>
        <v>Domba_Jantan|54|TDN</v>
      </c>
      <c r="AA302" s="12">
        <f t="shared" si="86"/>
        <v>1016</v>
      </c>
      <c r="AB302" s="12" t="str">
        <f t="shared" si="76"/>
        <v>Domba_Jantan|54|Ca</v>
      </c>
      <c r="AC302" s="10">
        <v>6.96</v>
      </c>
      <c r="AD302" s="12" t="s">
        <v>336</v>
      </c>
      <c r="AE302" s="10">
        <v>3.8684931506849312</v>
      </c>
      <c r="AF302" s="12" t="str">
        <f t="shared" si="79"/>
        <v>Domba_Jantan|54|Vit. A</v>
      </c>
      <c r="AG302" s="12">
        <f t="shared" si="87"/>
        <v>5.64</v>
      </c>
      <c r="AH302" s="12" t="str">
        <f t="shared" si="80"/>
        <v>Domba_Jantan|54|Vit. D</v>
      </c>
      <c r="AI302" s="12">
        <f t="shared" si="88"/>
        <v>299.39999999999998</v>
      </c>
    </row>
    <row r="303" spans="14:35" x14ac:dyDescent="0.2">
      <c r="N303" s="15"/>
      <c r="O303" s="15"/>
      <c r="R303" s="13" t="s">
        <v>51</v>
      </c>
      <c r="S303" s="12">
        <v>55</v>
      </c>
      <c r="T303" s="12" t="str">
        <f t="shared" si="70"/>
        <v>Domba_Jantan|55|BK</v>
      </c>
      <c r="U303" s="14">
        <v>1815</v>
      </c>
      <c r="V303" s="12" t="str">
        <f t="shared" si="71"/>
        <v>Domba_Jantan|55|PK</v>
      </c>
      <c r="W303" s="10">
        <v>170</v>
      </c>
      <c r="X303" s="12" t="str">
        <f t="shared" si="77"/>
        <v>Domba_Jantan|55|ME</v>
      </c>
      <c r="Y303" s="12">
        <f t="shared" si="85"/>
        <v>3.7350000000000003</v>
      </c>
      <c r="Z303" s="12" t="str">
        <f t="shared" si="78"/>
        <v>Domba_Jantan|55|TDN</v>
      </c>
      <c r="AA303" s="12">
        <f t="shared" si="86"/>
        <v>1030</v>
      </c>
      <c r="AB303" s="12" t="str">
        <f t="shared" si="76"/>
        <v>Domba_Jantan|55|Ca</v>
      </c>
      <c r="AC303" s="10">
        <v>7</v>
      </c>
      <c r="AD303" s="12" t="s">
        <v>337</v>
      </c>
      <c r="AE303" s="10">
        <v>3.9027397260273968</v>
      </c>
      <c r="AF303" s="12" t="str">
        <f t="shared" si="79"/>
        <v>Domba_Jantan|55|Vit. A</v>
      </c>
      <c r="AG303" s="12">
        <f t="shared" si="87"/>
        <v>5.75</v>
      </c>
      <c r="AH303" s="12" t="str">
        <f t="shared" si="80"/>
        <v>Domba_Jantan|55|Vit. D</v>
      </c>
      <c r="AI303" s="12">
        <f t="shared" si="88"/>
        <v>305</v>
      </c>
    </row>
    <row r="304" spans="14:35" x14ac:dyDescent="0.2">
      <c r="N304" s="15"/>
      <c r="O304" s="15"/>
      <c r="R304" s="13" t="s">
        <v>51</v>
      </c>
      <c r="S304" s="12">
        <v>56</v>
      </c>
      <c r="T304" s="12" t="str">
        <f t="shared" si="70"/>
        <v>Domba_Jantan|56|BK</v>
      </c>
      <c r="U304" s="14">
        <v>1840</v>
      </c>
      <c r="V304" s="12" t="str">
        <f t="shared" si="71"/>
        <v>Domba_Jantan|56|PK</v>
      </c>
      <c r="W304" s="10">
        <v>172.2</v>
      </c>
      <c r="X304" s="12" t="str">
        <f t="shared" si="77"/>
        <v>Domba_Jantan|56|ME</v>
      </c>
      <c r="Y304" s="12">
        <f t="shared" si="85"/>
        <v>3.786</v>
      </c>
      <c r="Z304" s="12" t="str">
        <f t="shared" si="78"/>
        <v>Domba_Jantan|56|TDN</v>
      </c>
      <c r="AA304" s="12">
        <f t="shared" si="86"/>
        <v>1044</v>
      </c>
      <c r="AB304" s="12" t="str">
        <f t="shared" si="76"/>
        <v>Domba_Jantan|56|Ca</v>
      </c>
      <c r="AC304" s="10">
        <v>7.04</v>
      </c>
      <c r="AD304" s="12" t="s">
        <v>338</v>
      </c>
      <c r="AE304" s="10">
        <v>3.9438356164383559</v>
      </c>
      <c r="AF304" s="12" t="str">
        <f t="shared" si="79"/>
        <v>Domba_Jantan|56|Vit. A</v>
      </c>
      <c r="AG304" s="12">
        <f t="shared" si="87"/>
        <v>5.86</v>
      </c>
      <c r="AH304" s="12" t="str">
        <f t="shared" si="80"/>
        <v>Domba_Jantan|56|Vit. D</v>
      </c>
      <c r="AI304" s="12">
        <f t="shared" si="88"/>
        <v>310.60000000000002</v>
      </c>
    </row>
    <row r="305" spans="14:35" x14ac:dyDescent="0.2">
      <c r="N305" s="15"/>
      <c r="O305" s="15"/>
      <c r="R305" s="13" t="s">
        <v>51</v>
      </c>
      <c r="S305" s="12">
        <v>57</v>
      </c>
      <c r="T305" s="12" t="str">
        <f t="shared" si="70"/>
        <v>Domba_Jantan|57|BK</v>
      </c>
      <c r="U305" s="14">
        <v>1865</v>
      </c>
      <c r="V305" s="12" t="str">
        <f t="shared" si="71"/>
        <v>Domba_Jantan|57|PK</v>
      </c>
      <c r="W305" s="10">
        <v>174.4</v>
      </c>
      <c r="X305" s="12" t="str">
        <f t="shared" si="77"/>
        <v>Domba_Jantan|57|ME</v>
      </c>
      <c r="Y305" s="12">
        <f t="shared" si="85"/>
        <v>3.8370000000000002</v>
      </c>
      <c r="Z305" s="12" t="str">
        <f t="shared" si="78"/>
        <v>Domba_Jantan|57|TDN</v>
      </c>
      <c r="AA305" s="12">
        <f t="shared" si="86"/>
        <v>1058</v>
      </c>
      <c r="AB305" s="12" t="str">
        <f t="shared" si="76"/>
        <v>Domba_Jantan|57|Ca</v>
      </c>
      <c r="AC305" s="10">
        <v>7.08</v>
      </c>
      <c r="AD305" s="12" t="s">
        <v>339</v>
      </c>
      <c r="AE305" s="10">
        <v>3.9917808219178079</v>
      </c>
      <c r="AF305" s="12" t="str">
        <f t="shared" si="79"/>
        <v>Domba_Jantan|57|Vit. A</v>
      </c>
      <c r="AG305" s="12">
        <f t="shared" si="87"/>
        <v>5.97</v>
      </c>
      <c r="AH305" s="12" t="str">
        <f t="shared" si="80"/>
        <v>Domba_Jantan|57|Vit. D</v>
      </c>
      <c r="AI305" s="12">
        <f t="shared" si="88"/>
        <v>316.2</v>
      </c>
    </row>
    <row r="306" spans="14:35" x14ac:dyDescent="0.2">
      <c r="N306" s="15"/>
      <c r="O306" s="15"/>
      <c r="R306" s="13" t="s">
        <v>51</v>
      </c>
      <c r="S306" s="12">
        <v>58</v>
      </c>
      <c r="T306" s="12" t="str">
        <f t="shared" si="70"/>
        <v>Domba_Jantan|58|BK</v>
      </c>
      <c r="U306" s="14">
        <v>1890</v>
      </c>
      <c r="V306" s="12" t="str">
        <f t="shared" si="71"/>
        <v>Domba_Jantan|58|PK</v>
      </c>
      <c r="W306" s="10">
        <v>176.6</v>
      </c>
      <c r="X306" s="12" t="str">
        <f t="shared" si="77"/>
        <v>Domba_Jantan|58|ME</v>
      </c>
      <c r="Y306" s="12">
        <f t="shared" si="85"/>
        <v>3.8880000000000003</v>
      </c>
      <c r="Z306" s="12" t="str">
        <f t="shared" si="78"/>
        <v>Domba_Jantan|58|TDN</v>
      </c>
      <c r="AA306" s="12">
        <f t="shared" si="86"/>
        <v>1072</v>
      </c>
      <c r="AB306" s="12" t="str">
        <f t="shared" si="76"/>
        <v>Domba_Jantan|58|Ca</v>
      </c>
      <c r="AC306" s="10">
        <v>7.12</v>
      </c>
      <c r="AD306" s="12" t="s">
        <v>340</v>
      </c>
      <c r="AE306" s="10">
        <v>4.0465753424657533</v>
      </c>
      <c r="AF306" s="12" t="str">
        <f t="shared" si="79"/>
        <v>Domba_Jantan|58|Vit. A</v>
      </c>
      <c r="AG306" s="12">
        <f t="shared" si="87"/>
        <v>6.08</v>
      </c>
      <c r="AH306" s="12" t="str">
        <f t="shared" si="80"/>
        <v>Domba_Jantan|58|Vit. D</v>
      </c>
      <c r="AI306" s="12">
        <f t="shared" si="88"/>
        <v>321.8</v>
      </c>
    </row>
    <row r="307" spans="14:35" x14ac:dyDescent="0.2">
      <c r="N307" s="15"/>
      <c r="O307" s="15"/>
      <c r="R307" s="13" t="s">
        <v>51</v>
      </c>
      <c r="S307" s="12">
        <v>59</v>
      </c>
      <c r="T307" s="12" t="str">
        <f t="shared" si="70"/>
        <v>Domba_Jantan|59|BK</v>
      </c>
      <c r="U307" s="14">
        <v>1915</v>
      </c>
      <c r="V307" s="12" t="str">
        <f t="shared" si="71"/>
        <v>Domba_Jantan|59|PK</v>
      </c>
      <c r="W307" s="10">
        <v>178.8</v>
      </c>
      <c r="X307" s="12" t="str">
        <f t="shared" si="77"/>
        <v>Domba_Jantan|59|ME</v>
      </c>
      <c r="Y307" s="12">
        <f t="shared" si="85"/>
        <v>3.9390000000000001</v>
      </c>
      <c r="Z307" s="12" t="str">
        <f t="shared" si="78"/>
        <v>Domba_Jantan|59|TDN</v>
      </c>
      <c r="AA307" s="12">
        <f t="shared" si="86"/>
        <v>1086</v>
      </c>
      <c r="AB307" s="12" t="str">
        <f t="shared" si="76"/>
        <v>Domba_Jantan|59|Ca</v>
      </c>
      <c r="AC307" s="10">
        <v>7.16</v>
      </c>
      <c r="AD307" s="12" t="s">
        <v>341</v>
      </c>
      <c r="AE307" s="10">
        <v>4.1082191780821917</v>
      </c>
      <c r="AF307" s="12" t="str">
        <f t="shared" si="79"/>
        <v>Domba_Jantan|59|Vit. A</v>
      </c>
      <c r="AG307" s="12">
        <f t="shared" si="87"/>
        <v>6.1899999999999995</v>
      </c>
      <c r="AH307" s="12" t="str">
        <f t="shared" si="80"/>
        <v>Domba_Jantan|59|Vit. D</v>
      </c>
      <c r="AI307" s="12">
        <f t="shared" si="88"/>
        <v>327.39999999999998</v>
      </c>
    </row>
    <row r="308" spans="14:35" x14ac:dyDescent="0.2">
      <c r="N308" s="15"/>
      <c r="O308" s="15"/>
      <c r="R308" s="13" t="s">
        <v>51</v>
      </c>
      <c r="S308" s="12">
        <v>60</v>
      </c>
      <c r="T308" s="12" t="str">
        <f t="shared" si="70"/>
        <v>Domba_Jantan|60|BK</v>
      </c>
      <c r="U308" s="12">
        <v>1940</v>
      </c>
      <c r="V308" s="12" t="str">
        <f t="shared" si="71"/>
        <v>Domba_Jantan|60|PK</v>
      </c>
      <c r="W308" s="10">
        <v>181</v>
      </c>
      <c r="X308" s="12" t="str">
        <f t="shared" si="77"/>
        <v>Domba_Jantan|60|ME</v>
      </c>
      <c r="Y308" s="12">
        <v>3.99</v>
      </c>
      <c r="Z308" s="12" t="str">
        <f t="shared" si="78"/>
        <v>Domba_Jantan|60|TDN</v>
      </c>
      <c r="AA308" s="12">
        <v>1100</v>
      </c>
      <c r="AB308" s="12" t="str">
        <f t="shared" si="76"/>
        <v>Domba_Jantan|60|Ca</v>
      </c>
      <c r="AC308" s="10">
        <v>7.2</v>
      </c>
      <c r="AD308" s="12" t="s">
        <v>342</v>
      </c>
      <c r="AE308" s="10">
        <v>4</v>
      </c>
      <c r="AF308" s="12" t="str">
        <f t="shared" si="79"/>
        <v>Domba_Jantan|60|Vit. A</v>
      </c>
      <c r="AG308" s="12">
        <v>6.3</v>
      </c>
      <c r="AH308" s="12" t="str">
        <f t="shared" si="80"/>
        <v>Domba_Jantan|60|Vit. D</v>
      </c>
      <c r="AI308" s="12">
        <v>333</v>
      </c>
    </row>
    <row r="309" spans="14:35" x14ac:dyDescent="0.2">
      <c r="N309" s="15"/>
      <c r="O309" s="15"/>
      <c r="R309" s="13" t="s">
        <v>51</v>
      </c>
      <c r="S309" s="12">
        <v>61</v>
      </c>
      <c r="T309" s="12" t="str">
        <f t="shared" si="70"/>
        <v>Domba_Jantan|61|BK</v>
      </c>
      <c r="U309" s="14">
        <v>1964</v>
      </c>
      <c r="V309" s="12" t="str">
        <f t="shared" si="71"/>
        <v>Domba_Jantan|61|PK</v>
      </c>
      <c r="W309" s="10">
        <v>182.3</v>
      </c>
      <c r="X309" s="12" t="str">
        <f t="shared" si="77"/>
        <v>Domba_Jantan|61|ME</v>
      </c>
      <c r="Y309" s="12">
        <f t="shared" ref="Y309:Y317" si="89">$Y$308+(((S309-$S$308)/($S$318-$S$308)*($Y$318-$Y$308)))</f>
        <v>3.9990000000000001</v>
      </c>
      <c r="Z309" s="12" t="str">
        <f t="shared" si="78"/>
        <v>Domba_Jantan|61|TDN</v>
      </c>
      <c r="AA309" s="12">
        <f t="shared" ref="AA309:AA317" si="90">$AA$308+(((S309-$S$308)/($S$318-$S$308)*($AA$318-$AA$308)))</f>
        <v>1103</v>
      </c>
      <c r="AB309" s="12" t="str">
        <f t="shared" si="76"/>
        <v>Domba_Jantan|61|Ca</v>
      </c>
      <c r="AC309" s="10">
        <v>7.23</v>
      </c>
      <c r="AD309" s="12" t="s">
        <v>343</v>
      </c>
      <c r="AE309" s="10">
        <v>4.0056179775280896</v>
      </c>
      <c r="AF309" s="12" t="str">
        <f t="shared" si="79"/>
        <v>Domba_Jantan|61|Vit. A</v>
      </c>
      <c r="AG309" s="12">
        <f t="shared" ref="AG309:AG317" si="91">$AG$308+(((S309-$S$308)/($S$318-$S$308)*($AG$318-$AG$308)))</f>
        <v>6.3999999999999995</v>
      </c>
      <c r="AH309" s="12" t="str">
        <f t="shared" si="80"/>
        <v>Domba_Jantan|61|Vit. D</v>
      </c>
      <c r="AI309" s="12">
        <f t="shared" ref="AI309:AI317" si="92">$AI$308+(((S309-$S$308)/($S$318-$S$308)*($AI$318-$AI$308)))</f>
        <v>338.5</v>
      </c>
    </row>
    <row r="310" spans="14:35" x14ac:dyDescent="0.2">
      <c r="N310" s="15"/>
      <c r="O310" s="15"/>
      <c r="R310" s="13" t="s">
        <v>51</v>
      </c>
      <c r="S310" s="12">
        <v>62</v>
      </c>
      <c r="T310" s="12" t="str">
        <f t="shared" si="70"/>
        <v>Domba_Jantan|62|BK</v>
      </c>
      <c r="U310" s="14">
        <v>1988</v>
      </c>
      <c r="V310" s="12" t="str">
        <f t="shared" si="71"/>
        <v>Domba_Jantan|62|PK</v>
      </c>
      <c r="W310" s="10">
        <v>183.6</v>
      </c>
      <c r="X310" s="12" t="str">
        <f t="shared" si="77"/>
        <v>Domba_Jantan|62|ME</v>
      </c>
      <c r="Y310" s="12">
        <f t="shared" si="89"/>
        <v>4.008</v>
      </c>
      <c r="Z310" s="12" t="str">
        <f t="shared" si="78"/>
        <v>Domba_Jantan|62|TDN</v>
      </c>
      <c r="AA310" s="12">
        <f t="shared" si="90"/>
        <v>1106</v>
      </c>
      <c r="AB310" s="12" t="str">
        <f t="shared" si="76"/>
        <v>Domba_Jantan|62|Ca</v>
      </c>
      <c r="AC310" s="10">
        <v>7.26</v>
      </c>
      <c r="AD310" s="12" t="s">
        <v>344</v>
      </c>
      <c r="AE310" s="10">
        <v>4.0168539325842696</v>
      </c>
      <c r="AF310" s="12" t="str">
        <f t="shared" si="79"/>
        <v>Domba_Jantan|62|Vit. A</v>
      </c>
      <c r="AG310" s="12">
        <f t="shared" si="91"/>
        <v>6.5</v>
      </c>
      <c r="AH310" s="12" t="str">
        <f t="shared" si="80"/>
        <v>Domba_Jantan|62|Vit. D</v>
      </c>
      <c r="AI310" s="12">
        <f t="shared" si="92"/>
        <v>344</v>
      </c>
    </row>
    <row r="311" spans="14:35" x14ac:dyDescent="0.2">
      <c r="N311" s="15"/>
      <c r="O311" s="15"/>
      <c r="R311" s="13" t="s">
        <v>51</v>
      </c>
      <c r="S311" s="12">
        <v>63</v>
      </c>
      <c r="T311" s="12" t="str">
        <f t="shared" si="70"/>
        <v>Domba_Jantan|63|BK</v>
      </c>
      <c r="U311" s="14">
        <v>2012</v>
      </c>
      <c r="V311" s="12" t="str">
        <f t="shared" si="71"/>
        <v>Domba_Jantan|63|PK</v>
      </c>
      <c r="W311" s="10">
        <v>184.9</v>
      </c>
      <c r="X311" s="12" t="str">
        <f t="shared" si="77"/>
        <v>Domba_Jantan|63|ME</v>
      </c>
      <c r="Y311" s="12">
        <f t="shared" si="89"/>
        <v>4.0170000000000003</v>
      </c>
      <c r="Z311" s="12" t="str">
        <f t="shared" si="78"/>
        <v>Domba_Jantan|63|TDN</v>
      </c>
      <c r="AA311" s="12">
        <f t="shared" si="90"/>
        <v>1109</v>
      </c>
      <c r="AB311" s="12" t="str">
        <f t="shared" si="76"/>
        <v>Domba_Jantan|63|Ca</v>
      </c>
      <c r="AC311" s="10">
        <v>7.29</v>
      </c>
      <c r="AD311" s="12" t="s">
        <v>345</v>
      </c>
      <c r="AE311" s="10">
        <v>4.0337078651685392</v>
      </c>
      <c r="AF311" s="12" t="str">
        <f t="shared" si="79"/>
        <v>Domba_Jantan|63|Vit. A</v>
      </c>
      <c r="AG311" s="12">
        <f t="shared" si="91"/>
        <v>6.6</v>
      </c>
      <c r="AH311" s="12" t="str">
        <f t="shared" si="80"/>
        <v>Domba_Jantan|63|Vit. D</v>
      </c>
      <c r="AI311" s="12">
        <f t="shared" si="92"/>
        <v>349.5</v>
      </c>
    </row>
    <row r="312" spans="14:35" x14ac:dyDescent="0.2">
      <c r="N312" s="15"/>
      <c r="O312" s="15"/>
      <c r="R312" s="13" t="s">
        <v>51</v>
      </c>
      <c r="S312" s="12">
        <v>64</v>
      </c>
      <c r="T312" s="12" t="str">
        <f t="shared" si="70"/>
        <v>Domba_Jantan|64|BK</v>
      </c>
      <c r="U312" s="14">
        <v>2036</v>
      </c>
      <c r="V312" s="12" t="str">
        <f t="shared" si="71"/>
        <v>Domba_Jantan|64|PK</v>
      </c>
      <c r="W312" s="10">
        <v>186.2</v>
      </c>
      <c r="X312" s="12" t="str">
        <f t="shared" si="77"/>
        <v>Domba_Jantan|64|ME</v>
      </c>
      <c r="Y312" s="12">
        <f t="shared" si="89"/>
        <v>4.0259999999999998</v>
      </c>
      <c r="Z312" s="12" t="str">
        <f t="shared" si="78"/>
        <v>Domba_Jantan|64|TDN</v>
      </c>
      <c r="AA312" s="12">
        <f t="shared" si="90"/>
        <v>1112</v>
      </c>
      <c r="AB312" s="12" t="str">
        <f t="shared" si="76"/>
        <v>Domba_Jantan|64|Ca</v>
      </c>
      <c r="AC312" s="10">
        <v>7.32</v>
      </c>
      <c r="AD312" s="12" t="s">
        <v>346</v>
      </c>
      <c r="AE312" s="10">
        <v>4.0561797752808983</v>
      </c>
      <c r="AF312" s="12" t="str">
        <f t="shared" si="79"/>
        <v>Domba_Jantan|64|Vit. A</v>
      </c>
      <c r="AG312" s="12">
        <f t="shared" si="91"/>
        <v>6.7</v>
      </c>
      <c r="AH312" s="12" t="str">
        <f t="shared" si="80"/>
        <v>Domba_Jantan|64|Vit. D</v>
      </c>
      <c r="AI312" s="12">
        <f t="shared" si="92"/>
        <v>355</v>
      </c>
    </row>
    <row r="313" spans="14:35" x14ac:dyDescent="0.2">
      <c r="N313" s="15"/>
      <c r="O313" s="15"/>
      <c r="R313" s="13" t="s">
        <v>51</v>
      </c>
      <c r="S313" s="12">
        <v>65</v>
      </c>
      <c r="T313" s="12" t="str">
        <f t="shared" si="70"/>
        <v>Domba_Jantan|65|BK</v>
      </c>
      <c r="U313" s="14">
        <v>2060</v>
      </c>
      <c r="V313" s="12" t="str">
        <f t="shared" si="71"/>
        <v>Domba_Jantan|65|PK</v>
      </c>
      <c r="W313" s="10">
        <v>187.5</v>
      </c>
      <c r="X313" s="12" t="str">
        <f t="shared" si="77"/>
        <v>Domba_Jantan|65|ME</v>
      </c>
      <c r="Y313" s="12">
        <f t="shared" si="89"/>
        <v>4.0350000000000001</v>
      </c>
      <c r="Z313" s="12" t="str">
        <f t="shared" si="78"/>
        <v>Domba_Jantan|65|TDN</v>
      </c>
      <c r="AA313" s="12">
        <f t="shared" si="90"/>
        <v>1115</v>
      </c>
      <c r="AB313" s="12" t="str">
        <f t="shared" si="76"/>
        <v>Domba_Jantan|65|Ca</v>
      </c>
      <c r="AC313" s="10">
        <v>7.35</v>
      </c>
      <c r="AD313" s="12" t="s">
        <v>347</v>
      </c>
      <c r="AE313" s="10">
        <v>4.084269662921348</v>
      </c>
      <c r="AF313" s="12" t="str">
        <f t="shared" si="79"/>
        <v>Domba_Jantan|65|Vit. A</v>
      </c>
      <c r="AG313" s="12">
        <f t="shared" si="91"/>
        <v>6.8</v>
      </c>
      <c r="AH313" s="12" t="str">
        <f t="shared" si="80"/>
        <v>Domba_Jantan|65|Vit. D</v>
      </c>
      <c r="AI313" s="12">
        <f t="shared" si="92"/>
        <v>360.5</v>
      </c>
    </row>
    <row r="314" spans="14:35" x14ac:dyDescent="0.2">
      <c r="N314" s="15"/>
      <c r="O314" s="15"/>
      <c r="R314" s="13" t="s">
        <v>51</v>
      </c>
      <c r="S314" s="12">
        <v>66</v>
      </c>
      <c r="T314" s="12" t="str">
        <f t="shared" si="70"/>
        <v>Domba_Jantan|66|BK</v>
      </c>
      <c r="U314" s="14">
        <v>2084</v>
      </c>
      <c r="V314" s="12" t="str">
        <f t="shared" si="71"/>
        <v>Domba_Jantan|66|PK</v>
      </c>
      <c r="W314" s="10">
        <v>188.8</v>
      </c>
      <c r="X314" s="12" t="str">
        <f t="shared" si="77"/>
        <v>Domba_Jantan|66|ME</v>
      </c>
      <c r="Y314" s="12">
        <f t="shared" si="89"/>
        <v>4.0440000000000005</v>
      </c>
      <c r="Z314" s="12" t="str">
        <f t="shared" si="78"/>
        <v>Domba_Jantan|66|TDN</v>
      </c>
      <c r="AA314" s="12">
        <f t="shared" si="90"/>
        <v>1118</v>
      </c>
      <c r="AB314" s="12" t="str">
        <f t="shared" si="76"/>
        <v>Domba_Jantan|66|Ca</v>
      </c>
      <c r="AC314" s="10">
        <v>7.3800000000000008</v>
      </c>
      <c r="AD314" s="12" t="s">
        <v>348</v>
      </c>
      <c r="AE314" s="10">
        <v>4.1179775280898872</v>
      </c>
      <c r="AF314" s="12" t="str">
        <f t="shared" si="79"/>
        <v>Domba_Jantan|66|Vit. A</v>
      </c>
      <c r="AG314" s="12">
        <f t="shared" si="91"/>
        <v>6.8999999999999995</v>
      </c>
      <c r="AH314" s="12" t="str">
        <f t="shared" si="80"/>
        <v>Domba_Jantan|66|Vit. D</v>
      </c>
      <c r="AI314" s="12">
        <f t="shared" si="92"/>
        <v>366</v>
      </c>
    </row>
    <row r="315" spans="14:35" x14ac:dyDescent="0.2">
      <c r="N315" s="15"/>
      <c r="O315" s="15"/>
      <c r="R315" s="13" t="s">
        <v>51</v>
      </c>
      <c r="S315" s="12">
        <v>67</v>
      </c>
      <c r="T315" s="12" t="str">
        <f t="shared" si="70"/>
        <v>Domba_Jantan|67|BK</v>
      </c>
      <c r="U315" s="14">
        <v>2108</v>
      </c>
      <c r="V315" s="12" t="str">
        <f t="shared" si="71"/>
        <v>Domba_Jantan|67|PK</v>
      </c>
      <c r="W315" s="10">
        <v>190.1</v>
      </c>
      <c r="X315" s="12" t="str">
        <f t="shared" si="77"/>
        <v>Domba_Jantan|67|ME</v>
      </c>
      <c r="Y315" s="12">
        <f t="shared" si="89"/>
        <v>4.0529999999999999</v>
      </c>
      <c r="Z315" s="12" t="str">
        <f t="shared" si="78"/>
        <v>Domba_Jantan|67|TDN</v>
      </c>
      <c r="AA315" s="12">
        <f t="shared" si="90"/>
        <v>1121</v>
      </c>
      <c r="AB315" s="12" t="str">
        <f t="shared" si="76"/>
        <v>Domba_Jantan|67|Ca</v>
      </c>
      <c r="AC315" s="10">
        <v>7.41</v>
      </c>
      <c r="AD315" s="12" t="s">
        <v>349</v>
      </c>
      <c r="AE315" s="10">
        <v>4.1573033707865159</v>
      </c>
      <c r="AF315" s="12" t="str">
        <f t="shared" si="79"/>
        <v>Domba_Jantan|67|Vit. A</v>
      </c>
      <c r="AG315" s="12">
        <f t="shared" si="91"/>
        <v>7</v>
      </c>
      <c r="AH315" s="12" t="str">
        <f t="shared" si="80"/>
        <v>Domba_Jantan|67|Vit. D</v>
      </c>
      <c r="AI315" s="12">
        <f t="shared" si="92"/>
        <v>371.5</v>
      </c>
    </row>
    <row r="316" spans="14:35" x14ac:dyDescent="0.2">
      <c r="N316" s="15"/>
      <c r="O316" s="15"/>
      <c r="R316" s="13" t="s">
        <v>51</v>
      </c>
      <c r="S316" s="12">
        <v>68</v>
      </c>
      <c r="T316" s="12" t="str">
        <f t="shared" si="70"/>
        <v>Domba_Jantan|68|BK</v>
      </c>
      <c r="U316" s="14">
        <v>2132</v>
      </c>
      <c r="V316" s="12" t="str">
        <f t="shared" si="71"/>
        <v>Domba_Jantan|68|PK</v>
      </c>
      <c r="W316" s="10">
        <v>191.4</v>
      </c>
      <c r="X316" s="12" t="str">
        <f t="shared" si="77"/>
        <v>Domba_Jantan|68|ME</v>
      </c>
      <c r="Y316" s="12">
        <f t="shared" si="89"/>
        <v>4.0620000000000003</v>
      </c>
      <c r="Z316" s="12" t="str">
        <f t="shared" si="78"/>
        <v>Domba_Jantan|68|TDN</v>
      </c>
      <c r="AA316" s="12">
        <f t="shared" si="90"/>
        <v>1124</v>
      </c>
      <c r="AB316" s="12" t="str">
        <f t="shared" si="76"/>
        <v>Domba_Jantan|68|Ca</v>
      </c>
      <c r="AC316" s="10">
        <v>7.44</v>
      </c>
      <c r="AD316" s="12" t="s">
        <v>350</v>
      </c>
      <c r="AE316" s="10">
        <v>4.2022471910112351</v>
      </c>
      <c r="AF316" s="12" t="str">
        <f t="shared" si="79"/>
        <v>Domba_Jantan|68|Vit. A</v>
      </c>
      <c r="AG316" s="12">
        <f t="shared" si="91"/>
        <v>7.1</v>
      </c>
      <c r="AH316" s="12" t="str">
        <f t="shared" si="80"/>
        <v>Domba_Jantan|68|Vit. D</v>
      </c>
      <c r="AI316" s="12">
        <f t="shared" si="92"/>
        <v>377</v>
      </c>
    </row>
    <row r="317" spans="14:35" x14ac:dyDescent="0.2">
      <c r="N317" s="15"/>
      <c r="O317" s="15"/>
      <c r="R317" s="13" t="s">
        <v>51</v>
      </c>
      <c r="S317" s="12">
        <v>69</v>
      </c>
      <c r="T317" s="12" t="str">
        <f t="shared" si="70"/>
        <v>Domba_Jantan|69|BK</v>
      </c>
      <c r="U317" s="14">
        <v>2156</v>
      </c>
      <c r="V317" s="12" t="str">
        <f t="shared" si="71"/>
        <v>Domba_Jantan|69|PK</v>
      </c>
      <c r="W317" s="10">
        <v>192.7</v>
      </c>
      <c r="X317" s="12" t="str">
        <f t="shared" si="77"/>
        <v>Domba_Jantan|69|ME</v>
      </c>
      <c r="Y317" s="12">
        <f t="shared" si="89"/>
        <v>4.0709999999999997</v>
      </c>
      <c r="Z317" s="12" t="str">
        <f t="shared" si="78"/>
        <v>Domba_Jantan|69|TDN</v>
      </c>
      <c r="AA317" s="12">
        <f t="shared" si="90"/>
        <v>1127</v>
      </c>
      <c r="AB317" s="12" t="str">
        <f t="shared" si="76"/>
        <v>Domba_Jantan|69|Ca</v>
      </c>
      <c r="AC317" s="10">
        <v>7.47</v>
      </c>
      <c r="AD317" s="12" t="s">
        <v>351</v>
      </c>
      <c r="AE317" s="10">
        <v>4.2528089887640439</v>
      </c>
      <c r="AF317" s="12" t="str">
        <f t="shared" si="79"/>
        <v>Domba_Jantan|69|Vit. A</v>
      </c>
      <c r="AG317" s="12">
        <f t="shared" si="91"/>
        <v>7.2</v>
      </c>
      <c r="AH317" s="12" t="str">
        <f t="shared" si="80"/>
        <v>Domba_Jantan|69|Vit. D</v>
      </c>
      <c r="AI317" s="12">
        <f t="shared" si="92"/>
        <v>382.5</v>
      </c>
    </row>
    <row r="318" spans="14:35" x14ac:dyDescent="0.2">
      <c r="N318" s="15"/>
      <c r="O318" s="15"/>
      <c r="R318" s="13" t="s">
        <v>51</v>
      </c>
      <c r="S318" s="12">
        <v>70</v>
      </c>
      <c r="T318" s="12" t="str">
        <f t="shared" si="70"/>
        <v>Domba_Jantan|70|BK</v>
      </c>
      <c r="U318" s="12">
        <v>2180</v>
      </c>
      <c r="V318" s="12" t="str">
        <f t="shared" si="71"/>
        <v>Domba_Jantan|70|PK</v>
      </c>
      <c r="W318" s="10">
        <v>194</v>
      </c>
      <c r="X318" s="12" t="str">
        <f t="shared" si="77"/>
        <v>Domba_Jantan|70|ME</v>
      </c>
      <c r="Y318" s="12">
        <v>4.08</v>
      </c>
      <c r="Z318" s="12" t="str">
        <f t="shared" si="78"/>
        <v>Domba_Jantan|70|TDN</v>
      </c>
      <c r="AA318" s="12">
        <v>1130</v>
      </c>
      <c r="AB318" s="12" t="str">
        <f t="shared" si="76"/>
        <v>Domba_Jantan|70|Ca</v>
      </c>
      <c r="AC318" s="10">
        <v>7.5</v>
      </c>
      <c r="AD318" s="12" t="s">
        <v>352</v>
      </c>
      <c r="AE318" s="10">
        <v>4.3</v>
      </c>
      <c r="AF318" s="12" t="str">
        <f t="shared" si="79"/>
        <v>Domba_Jantan|70|Vit. A</v>
      </c>
      <c r="AG318" s="12">
        <v>7.3</v>
      </c>
      <c r="AH318" s="12" t="str">
        <f t="shared" si="80"/>
        <v>Domba_Jantan|70|Vit. D</v>
      </c>
      <c r="AI318" s="12">
        <v>388</v>
      </c>
    </row>
    <row r="319" spans="14:35" x14ac:dyDescent="0.2">
      <c r="N319" s="15"/>
      <c r="O319" s="15"/>
    </row>
    <row r="320" spans="14:35" x14ac:dyDescent="0.2">
      <c r="N320" s="15"/>
      <c r="O320" s="15"/>
    </row>
    <row r="321" spans="14:15" x14ac:dyDescent="0.2">
      <c r="N321" s="15"/>
      <c r="O321" s="15"/>
    </row>
    <row r="322" spans="14:15" x14ac:dyDescent="0.2">
      <c r="N322" s="15"/>
      <c r="O322" s="15"/>
    </row>
    <row r="323" spans="14:15" x14ac:dyDescent="0.2">
      <c r="N323" s="15"/>
      <c r="O323" s="15"/>
    </row>
    <row r="324" spans="14:15" x14ac:dyDescent="0.2">
      <c r="N324" s="15"/>
      <c r="O324" s="15"/>
    </row>
    <row r="325" spans="14:15" x14ac:dyDescent="0.2">
      <c r="N325" s="15"/>
      <c r="O325" s="15"/>
    </row>
    <row r="326" spans="14:15" x14ac:dyDescent="0.2">
      <c r="N326" s="15"/>
      <c r="O326" s="15"/>
    </row>
    <row r="327" spans="14:15" x14ac:dyDescent="0.2">
      <c r="N327" s="15"/>
      <c r="O327" s="15"/>
    </row>
    <row r="328" spans="14:15" x14ac:dyDescent="0.2">
      <c r="N328" s="15"/>
      <c r="O328" s="15"/>
    </row>
    <row r="329" spans="14:15" x14ac:dyDescent="0.2">
      <c r="N329" s="15"/>
      <c r="O329" s="15"/>
    </row>
    <row r="330" spans="14:15" x14ac:dyDescent="0.2">
      <c r="N330" s="15"/>
      <c r="O330" s="15"/>
    </row>
    <row r="331" spans="14:15" x14ac:dyDescent="0.2">
      <c r="N331" s="15"/>
      <c r="O331" s="15"/>
    </row>
    <row r="332" spans="14:15" x14ac:dyDescent="0.2">
      <c r="N332" s="15"/>
      <c r="O332" s="15"/>
    </row>
    <row r="333" spans="14:15" x14ac:dyDescent="0.2">
      <c r="N333" s="15"/>
      <c r="O333" s="15"/>
    </row>
    <row r="334" spans="14:15" x14ac:dyDescent="0.2">
      <c r="N334" s="15"/>
      <c r="O334" s="15"/>
    </row>
    <row r="335" spans="14:15" x14ac:dyDescent="0.2">
      <c r="N335" s="15"/>
      <c r="O335" s="15"/>
    </row>
    <row r="336" spans="14:15" x14ac:dyDescent="0.2">
      <c r="N336" s="15"/>
      <c r="O336" s="15"/>
    </row>
    <row r="337" spans="14:15" x14ac:dyDescent="0.2">
      <c r="N337" s="15"/>
      <c r="O337" s="15"/>
    </row>
    <row r="338" spans="14:15" x14ac:dyDescent="0.2">
      <c r="N338" s="15"/>
      <c r="O338" s="15"/>
    </row>
    <row r="339" spans="14:15" x14ac:dyDescent="0.2">
      <c r="N339" s="15"/>
      <c r="O339" s="15"/>
    </row>
    <row r="340" spans="14:15" x14ac:dyDescent="0.2">
      <c r="N340" s="15"/>
      <c r="O340" s="15"/>
    </row>
    <row r="341" spans="14:15" x14ac:dyDescent="0.2">
      <c r="N341" s="15"/>
      <c r="O341" s="15"/>
    </row>
    <row r="342" spans="14:15" x14ac:dyDescent="0.2">
      <c r="N342" s="15"/>
      <c r="O342" s="15"/>
    </row>
    <row r="343" spans="14:15" x14ac:dyDescent="0.2">
      <c r="N343" s="15"/>
      <c r="O343" s="15"/>
    </row>
    <row r="344" spans="14:15" x14ac:dyDescent="0.2">
      <c r="N344" s="15"/>
      <c r="O344" s="15"/>
    </row>
    <row r="345" spans="14:15" x14ac:dyDescent="0.2">
      <c r="N345" s="15"/>
      <c r="O345" s="15"/>
    </row>
    <row r="346" spans="14:15" x14ac:dyDescent="0.2">
      <c r="N346" s="15"/>
      <c r="O346" s="15"/>
    </row>
    <row r="347" spans="14:15" x14ac:dyDescent="0.2">
      <c r="N347" s="15"/>
      <c r="O347" s="15"/>
    </row>
    <row r="348" spans="14:15" x14ac:dyDescent="0.2">
      <c r="N348" s="15"/>
      <c r="O348" s="15"/>
    </row>
    <row r="349" spans="14:15" x14ac:dyDescent="0.2">
      <c r="N349" s="15"/>
      <c r="O349" s="15"/>
    </row>
    <row r="350" spans="14:15" x14ac:dyDescent="0.2">
      <c r="N350" s="15"/>
      <c r="O350" s="15"/>
    </row>
    <row r="351" spans="14:15" x14ac:dyDescent="0.2">
      <c r="N351" s="15"/>
      <c r="O351" s="15"/>
    </row>
    <row r="352" spans="14:15" x14ac:dyDescent="0.2">
      <c r="N352" s="15"/>
      <c r="O352" s="15"/>
    </row>
    <row r="353" spans="14:15" x14ac:dyDescent="0.2">
      <c r="N353" s="15"/>
      <c r="O353" s="15"/>
    </row>
    <row r="354" spans="14:15" x14ac:dyDescent="0.2">
      <c r="N354" s="15"/>
      <c r="O354" s="15"/>
    </row>
    <row r="355" spans="14:15" x14ac:dyDescent="0.2">
      <c r="N355" s="15"/>
      <c r="O355" s="15"/>
    </row>
    <row r="356" spans="14:15" x14ac:dyDescent="0.2">
      <c r="N356" s="15"/>
      <c r="O356" s="15"/>
    </row>
    <row r="357" spans="14:15" x14ac:dyDescent="0.2">
      <c r="N357" s="15"/>
      <c r="O357" s="15"/>
    </row>
    <row r="358" spans="14:15" x14ac:dyDescent="0.2">
      <c r="N358" s="15"/>
      <c r="O358" s="15"/>
    </row>
    <row r="359" spans="14:15" x14ac:dyDescent="0.2">
      <c r="N359" s="15"/>
      <c r="O359" s="15"/>
    </row>
    <row r="360" spans="14:15" x14ac:dyDescent="0.2">
      <c r="N360" s="15"/>
      <c r="O360" s="15"/>
    </row>
    <row r="361" spans="14:15" x14ac:dyDescent="0.2">
      <c r="N361" s="15"/>
      <c r="O361" s="15"/>
    </row>
    <row r="362" spans="14:15" x14ac:dyDescent="0.2">
      <c r="N362" s="15"/>
      <c r="O362" s="15"/>
    </row>
    <row r="363" spans="14:15" x14ac:dyDescent="0.2">
      <c r="N363" s="15"/>
      <c r="O363" s="15"/>
    </row>
    <row r="364" spans="14:15" x14ac:dyDescent="0.2">
      <c r="N364" s="15"/>
      <c r="O364" s="15"/>
    </row>
    <row r="365" spans="14:15" x14ac:dyDescent="0.2">
      <c r="N365" s="15"/>
      <c r="O365" s="15"/>
    </row>
    <row r="366" spans="14:15" x14ac:dyDescent="0.2">
      <c r="N366" s="15"/>
      <c r="O366" s="15"/>
    </row>
    <row r="367" spans="14:15" x14ac:dyDescent="0.2">
      <c r="N367" s="15"/>
      <c r="O367" s="15"/>
    </row>
    <row r="368" spans="14:15" x14ac:dyDescent="0.2">
      <c r="N368" s="15"/>
      <c r="O368" s="15"/>
    </row>
    <row r="369" spans="14:15" x14ac:dyDescent="0.2">
      <c r="N369" s="15"/>
      <c r="O369" s="15"/>
    </row>
    <row r="370" spans="14:15" x14ac:dyDescent="0.2">
      <c r="N370" s="15"/>
      <c r="O370" s="15"/>
    </row>
    <row r="371" spans="14:15" x14ac:dyDescent="0.2">
      <c r="N371" s="15"/>
      <c r="O371" s="15"/>
    </row>
    <row r="372" spans="14:15" x14ac:dyDescent="0.2">
      <c r="N372" s="15"/>
      <c r="O372" s="15"/>
    </row>
    <row r="373" spans="14:15" x14ac:dyDescent="0.2">
      <c r="N373" s="15"/>
      <c r="O373" s="15"/>
    </row>
    <row r="374" spans="14:15" x14ac:dyDescent="0.2">
      <c r="N374" s="15"/>
      <c r="O374" s="15"/>
    </row>
    <row r="375" spans="14:15" x14ac:dyDescent="0.2">
      <c r="N375" s="15"/>
      <c r="O375" s="15"/>
    </row>
    <row r="376" spans="14:15" x14ac:dyDescent="0.2">
      <c r="N376" s="15"/>
      <c r="O376" s="15"/>
    </row>
    <row r="377" spans="14:15" x14ac:dyDescent="0.2">
      <c r="N377" s="15"/>
      <c r="O377" s="15"/>
    </row>
    <row r="378" spans="14:15" x14ac:dyDescent="0.2">
      <c r="N378" s="15"/>
      <c r="O378" s="15"/>
    </row>
    <row r="379" spans="14:15" x14ac:dyDescent="0.2">
      <c r="N379" s="15"/>
      <c r="O379" s="15"/>
    </row>
    <row r="380" spans="14:15" x14ac:dyDescent="0.2">
      <c r="N380" s="15"/>
      <c r="O380" s="15"/>
    </row>
    <row r="381" spans="14:15" x14ac:dyDescent="0.2">
      <c r="N381" s="15"/>
      <c r="O381" s="15"/>
    </row>
    <row r="382" spans="14:15" x14ac:dyDescent="0.2">
      <c r="N382" s="15"/>
      <c r="O382" s="15"/>
    </row>
    <row r="383" spans="14:15" x14ac:dyDescent="0.2">
      <c r="N383" s="15"/>
      <c r="O383" s="15"/>
    </row>
    <row r="384" spans="14:15" x14ac:dyDescent="0.2">
      <c r="N384" s="15"/>
      <c r="O384" s="15"/>
    </row>
    <row r="385" spans="14:15" x14ac:dyDescent="0.2">
      <c r="N385" s="15"/>
      <c r="O385" s="15"/>
    </row>
    <row r="386" spans="14:15" x14ac:dyDescent="0.2">
      <c r="N386" s="15"/>
      <c r="O386" s="15"/>
    </row>
    <row r="387" spans="14:15" x14ac:dyDescent="0.2">
      <c r="N387" s="15"/>
      <c r="O387" s="15"/>
    </row>
    <row r="388" spans="14:15" x14ac:dyDescent="0.2">
      <c r="N388" s="15"/>
      <c r="O388" s="15"/>
    </row>
    <row r="389" spans="14:15" x14ac:dyDescent="0.2">
      <c r="N389" s="15"/>
      <c r="O389" s="15"/>
    </row>
    <row r="390" spans="14:15" x14ac:dyDescent="0.2">
      <c r="N390" s="15"/>
      <c r="O390" s="15"/>
    </row>
    <row r="391" spans="14:15" x14ac:dyDescent="0.2">
      <c r="N391" s="15"/>
      <c r="O391" s="15"/>
    </row>
    <row r="392" spans="14:15" x14ac:dyDescent="0.2">
      <c r="N392" s="15"/>
      <c r="O392" s="15"/>
    </row>
    <row r="393" spans="14:15" x14ac:dyDescent="0.2">
      <c r="N393" s="15"/>
      <c r="O393" s="15"/>
    </row>
    <row r="394" spans="14:15" x14ac:dyDescent="0.2">
      <c r="N394" s="15"/>
      <c r="O394" s="15"/>
    </row>
    <row r="395" spans="14:15" x14ac:dyDescent="0.2">
      <c r="N395" s="15"/>
      <c r="O395" s="15"/>
    </row>
    <row r="396" spans="14:15" x14ac:dyDescent="0.2">
      <c r="N396" s="15"/>
      <c r="O396" s="15"/>
    </row>
    <row r="397" spans="14:15" x14ac:dyDescent="0.2">
      <c r="N397" s="15"/>
      <c r="O397" s="15"/>
    </row>
    <row r="398" spans="14:15" x14ac:dyDescent="0.2">
      <c r="N398" s="15"/>
      <c r="O398" s="15"/>
    </row>
    <row r="399" spans="14:15" x14ac:dyDescent="0.2">
      <c r="N399" s="15"/>
      <c r="O399" s="15"/>
    </row>
    <row r="400" spans="14:15" x14ac:dyDescent="0.2">
      <c r="N400" s="15"/>
      <c r="O400" s="15"/>
    </row>
    <row r="401" spans="14:15" x14ac:dyDescent="0.2">
      <c r="N401" s="15"/>
      <c r="O401" s="15"/>
    </row>
    <row r="402" spans="14:15" x14ac:dyDescent="0.2">
      <c r="N402" s="15"/>
      <c r="O402" s="15"/>
    </row>
    <row r="403" spans="14:15" x14ac:dyDescent="0.2">
      <c r="N403" s="15"/>
      <c r="O403" s="15"/>
    </row>
    <row r="404" spans="14:15" x14ac:dyDescent="0.2">
      <c r="N404" s="15"/>
      <c r="O404" s="15"/>
    </row>
    <row r="405" spans="14:15" x14ac:dyDescent="0.2">
      <c r="N405" s="15"/>
      <c r="O405" s="15"/>
    </row>
    <row r="406" spans="14:15" x14ac:dyDescent="0.2">
      <c r="N406" s="15"/>
      <c r="O406" s="15"/>
    </row>
    <row r="407" spans="14:15" x14ac:dyDescent="0.2">
      <c r="N407" s="15"/>
      <c r="O407" s="15"/>
    </row>
    <row r="408" spans="14:15" x14ac:dyDescent="0.2">
      <c r="N408" s="15"/>
      <c r="O408" s="15"/>
    </row>
    <row r="409" spans="14:15" x14ac:dyDescent="0.2">
      <c r="N409" s="15"/>
      <c r="O409" s="15"/>
    </row>
    <row r="410" spans="14:15" x14ac:dyDescent="0.2">
      <c r="N410" s="15"/>
      <c r="O410" s="15"/>
    </row>
    <row r="411" spans="14:15" x14ac:dyDescent="0.2">
      <c r="N411" s="15"/>
      <c r="O411" s="15"/>
    </row>
    <row r="412" spans="14:15" x14ac:dyDescent="0.2">
      <c r="N412" s="15"/>
      <c r="O412" s="15"/>
    </row>
    <row r="413" spans="14:15" x14ac:dyDescent="0.2">
      <c r="N413" s="15"/>
      <c r="O413" s="15"/>
    </row>
    <row r="414" spans="14:15" x14ac:dyDescent="0.2">
      <c r="N414" s="15"/>
      <c r="O414" s="15"/>
    </row>
    <row r="415" spans="14:15" x14ac:dyDescent="0.2">
      <c r="N415" s="15"/>
      <c r="O415" s="15"/>
    </row>
    <row r="416" spans="14:15" x14ac:dyDescent="0.2">
      <c r="N416" s="15"/>
      <c r="O416" s="15"/>
    </row>
    <row r="417" spans="14:15" x14ac:dyDescent="0.2">
      <c r="N417" s="15"/>
      <c r="O417" s="15"/>
    </row>
    <row r="418" spans="14:15" x14ac:dyDescent="0.2">
      <c r="N418" s="15"/>
      <c r="O418" s="15"/>
    </row>
    <row r="419" spans="14:15" x14ac:dyDescent="0.2">
      <c r="N419" s="15"/>
      <c r="O419" s="15"/>
    </row>
    <row r="420" spans="14:15" x14ac:dyDescent="0.2">
      <c r="N420" s="15"/>
      <c r="O420" s="15"/>
    </row>
    <row r="421" spans="14:15" x14ac:dyDescent="0.2">
      <c r="N421" s="15"/>
      <c r="O421" s="15"/>
    </row>
    <row r="422" spans="14:15" x14ac:dyDescent="0.2">
      <c r="N422" s="15"/>
      <c r="O422" s="15"/>
    </row>
    <row r="423" spans="14:15" x14ac:dyDescent="0.2">
      <c r="N423" s="15"/>
      <c r="O423" s="15"/>
    </row>
    <row r="424" spans="14:15" x14ac:dyDescent="0.2">
      <c r="N424" s="15"/>
      <c r="O424" s="15"/>
    </row>
    <row r="425" spans="14:15" x14ac:dyDescent="0.2">
      <c r="N425" s="15"/>
      <c r="O425" s="15"/>
    </row>
    <row r="426" spans="14:15" x14ac:dyDescent="0.2">
      <c r="N426" s="15"/>
      <c r="O426" s="15"/>
    </row>
    <row r="427" spans="14:15" x14ac:dyDescent="0.2">
      <c r="N427" s="15"/>
      <c r="O427" s="15"/>
    </row>
    <row r="428" spans="14:15" x14ac:dyDescent="0.2">
      <c r="N428" s="15"/>
      <c r="O428" s="15"/>
    </row>
    <row r="429" spans="14:15" x14ac:dyDescent="0.2">
      <c r="N429" s="15"/>
      <c r="O429" s="15"/>
    </row>
    <row r="430" spans="14:15" x14ac:dyDescent="0.2">
      <c r="N430" s="15"/>
      <c r="O430" s="15"/>
    </row>
    <row r="431" spans="14:15" x14ac:dyDescent="0.2">
      <c r="N431" s="15"/>
      <c r="O431" s="15"/>
    </row>
    <row r="432" spans="14:15" x14ac:dyDescent="0.2">
      <c r="N432" s="15"/>
      <c r="O432" s="15"/>
    </row>
    <row r="433" spans="14:15" x14ac:dyDescent="0.2">
      <c r="N433" s="15"/>
      <c r="O433" s="15"/>
    </row>
    <row r="434" spans="14:15" x14ac:dyDescent="0.2">
      <c r="N434" s="15"/>
      <c r="O434" s="15"/>
    </row>
    <row r="435" spans="14:15" x14ac:dyDescent="0.2">
      <c r="N435" s="15"/>
      <c r="O435" s="15"/>
    </row>
    <row r="436" spans="14:15" x14ac:dyDescent="0.2">
      <c r="N436" s="15"/>
      <c r="O436" s="15"/>
    </row>
    <row r="437" spans="14:15" x14ac:dyDescent="0.2">
      <c r="N437" s="15"/>
      <c r="O437" s="15"/>
    </row>
    <row r="438" spans="14:15" x14ac:dyDescent="0.2">
      <c r="N438" s="15"/>
      <c r="O438" s="15"/>
    </row>
    <row r="439" spans="14:15" x14ac:dyDescent="0.2">
      <c r="N439" s="15"/>
      <c r="O439" s="15"/>
    </row>
    <row r="440" spans="14:15" x14ac:dyDescent="0.2">
      <c r="N440" s="15"/>
      <c r="O440" s="15"/>
    </row>
    <row r="441" spans="14:15" x14ac:dyDescent="0.2">
      <c r="N441" s="15"/>
      <c r="O441" s="15"/>
    </row>
    <row r="442" spans="14:15" x14ac:dyDescent="0.2">
      <c r="N442" s="15"/>
      <c r="O442" s="15"/>
    </row>
    <row r="443" spans="14:15" x14ac:dyDescent="0.2">
      <c r="N443" s="15"/>
      <c r="O443" s="15"/>
    </row>
    <row r="444" spans="14:15" x14ac:dyDescent="0.2">
      <c r="N444" s="15"/>
      <c r="O444" s="15"/>
    </row>
    <row r="445" spans="14:15" x14ac:dyDescent="0.2">
      <c r="N445" s="15"/>
      <c r="O445" s="15"/>
    </row>
    <row r="446" spans="14:15" x14ac:dyDescent="0.2">
      <c r="N446" s="15"/>
      <c r="O446" s="15"/>
    </row>
    <row r="447" spans="14:15" x14ac:dyDescent="0.2">
      <c r="N447" s="15"/>
      <c r="O447" s="15"/>
    </row>
    <row r="448" spans="14:15" x14ac:dyDescent="0.2">
      <c r="N448" s="15"/>
      <c r="O448" s="15"/>
    </row>
    <row r="449" spans="14:15" x14ac:dyDescent="0.2">
      <c r="N449" s="15"/>
      <c r="O449" s="15"/>
    </row>
    <row r="450" spans="14:15" x14ac:dyDescent="0.2">
      <c r="N450" s="15"/>
      <c r="O450" s="15"/>
    </row>
    <row r="451" spans="14:15" x14ac:dyDescent="0.2">
      <c r="N451" s="15"/>
      <c r="O451" s="15"/>
    </row>
    <row r="452" spans="14:15" x14ac:dyDescent="0.2">
      <c r="N452" s="15"/>
      <c r="O452" s="15"/>
    </row>
    <row r="453" spans="14:15" x14ac:dyDescent="0.2">
      <c r="N453" s="15"/>
      <c r="O453" s="15"/>
    </row>
    <row r="454" spans="14:15" x14ac:dyDescent="0.2">
      <c r="N454" s="15"/>
      <c r="O454" s="15"/>
    </row>
    <row r="455" spans="14:15" x14ac:dyDescent="0.2">
      <c r="N455" s="15"/>
      <c r="O455" s="15"/>
    </row>
    <row r="456" spans="14:15" x14ac:dyDescent="0.2">
      <c r="N456" s="15"/>
      <c r="O456" s="15"/>
    </row>
    <row r="457" spans="14:15" x14ac:dyDescent="0.2">
      <c r="N457" s="15"/>
      <c r="O457" s="15"/>
    </row>
    <row r="458" spans="14:15" x14ac:dyDescent="0.2">
      <c r="N458" s="15"/>
      <c r="O458" s="15"/>
    </row>
    <row r="459" spans="14:15" x14ac:dyDescent="0.2">
      <c r="N459" s="15"/>
      <c r="O459" s="15"/>
    </row>
    <row r="460" spans="14:15" x14ac:dyDescent="0.2">
      <c r="N460" s="15"/>
      <c r="O460" s="15"/>
    </row>
    <row r="461" spans="14:15" x14ac:dyDescent="0.2">
      <c r="N461" s="15"/>
      <c r="O461" s="15"/>
    </row>
    <row r="462" spans="14:15" x14ac:dyDescent="0.2">
      <c r="N462" s="15"/>
      <c r="O462" s="15"/>
    </row>
    <row r="463" spans="14:15" x14ac:dyDescent="0.2">
      <c r="N463" s="15"/>
      <c r="O463" s="15"/>
    </row>
    <row r="464" spans="14:15" x14ac:dyDescent="0.2">
      <c r="N464" s="15"/>
      <c r="O464" s="15"/>
    </row>
    <row r="465" spans="14:15" x14ac:dyDescent="0.2">
      <c r="N465" s="15"/>
      <c r="O465" s="15"/>
    </row>
    <row r="466" spans="14:15" x14ac:dyDescent="0.2">
      <c r="N466" s="15"/>
      <c r="O466" s="15"/>
    </row>
    <row r="467" spans="14:15" x14ac:dyDescent="0.2">
      <c r="N467" s="15"/>
      <c r="O467" s="15"/>
    </row>
    <row r="468" spans="14:15" x14ac:dyDescent="0.2">
      <c r="N468" s="15"/>
      <c r="O468" s="15"/>
    </row>
    <row r="469" spans="14:15" x14ac:dyDescent="0.2">
      <c r="N469" s="15"/>
      <c r="O469" s="15"/>
    </row>
    <row r="470" spans="14:15" x14ac:dyDescent="0.2">
      <c r="N470" s="15"/>
      <c r="O470" s="15"/>
    </row>
    <row r="471" spans="14:15" x14ac:dyDescent="0.2">
      <c r="N471" s="15"/>
      <c r="O471" s="15"/>
    </row>
    <row r="472" spans="14:15" x14ac:dyDescent="0.2">
      <c r="N472" s="15"/>
      <c r="O472" s="15"/>
    </row>
    <row r="473" spans="14:15" x14ac:dyDescent="0.2">
      <c r="N473" s="15"/>
      <c r="O473" s="15"/>
    </row>
    <row r="474" spans="14:15" x14ac:dyDescent="0.2">
      <c r="N474" s="15"/>
      <c r="O474" s="15"/>
    </row>
    <row r="475" spans="14:15" x14ac:dyDescent="0.2">
      <c r="N475" s="15"/>
      <c r="O475" s="15"/>
    </row>
    <row r="476" spans="14:15" x14ac:dyDescent="0.2">
      <c r="N476" s="15"/>
      <c r="O476" s="15"/>
    </row>
    <row r="477" spans="14:15" x14ac:dyDescent="0.2">
      <c r="N477" s="15"/>
      <c r="O477" s="15"/>
    </row>
    <row r="478" spans="14:15" x14ac:dyDescent="0.2">
      <c r="N478" s="15"/>
      <c r="O478" s="15"/>
    </row>
    <row r="479" spans="14:15" x14ac:dyDescent="0.2">
      <c r="N479" s="15"/>
      <c r="O479" s="15"/>
    </row>
    <row r="480" spans="14:15" x14ac:dyDescent="0.2">
      <c r="N480" s="15"/>
      <c r="O480" s="15"/>
    </row>
    <row r="481" spans="14:15" x14ac:dyDescent="0.2">
      <c r="N481" s="15"/>
      <c r="O481" s="15"/>
    </row>
    <row r="482" spans="14:15" x14ac:dyDescent="0.2">
      <c r="N482" s="15"/>
      <c r="O482" s="15"/>
    </row>
    <row r="483" spans="14:15" x14ac:dyDescent="0.2">
      <c r="N483" s="15"/>
      <c r="O483" s="15"/>
    </row>
    <row r="484" spans="14:15" x14ac:dyDescent="0.2">
      <c r="N484" s="15"/>
      <c r="O484" s="15"/>
    </row>
    <row r="485" spans="14:15" x14ac:dyDescent="0.2">
      <c r="N485" s="15"/>
      <c r="O485" s="15"/>
    </row>
    <row r="486" spans="14:15" x14ac:dyDescent="0.2">
      <c r="N486" s="15"/>
      <c r="O486" s="15"/>
    </row>
    <row r="487" spans="14:15" x14ac:dyDescent="0.2">
      <c r="N487" s="15"/>
      <c r="O487" s="15"/>
    </row>
    <row r="488" spans="14:15" x14ac:dyDescent="0.2">
      <c r="N488" s="15"/>
      <c r="O488" s="15"/>
    </row>
    <row r="489" spans="14:15" x14ac:dyDescent="0.2">
      <c r="N489" s="15"/>
      <c r="O489" s="15"/>
    </row>
    <row r="490" spans="14:15" x14ac:dyDescent="0.2">
      <c r="N490" s="15"/>
      <c r="O490" s="15"/>
    </row>
    <row r="491" spans="14:15" x14ac:dyDescent="0.2">
      <c r="N491" s="15"/>
      <c r="O491" s="15"/>
    </row>
    <row r="492" spans="14:15" x14ac:dyDescent="0.2">
      <c r="N492" s="15"/>
      <c r="O492" s="15"/>
    </row>
    <row r="493" spans="14:15" x14ac:dyDescent="0.2">
      <c r="N493" s="15"/>
      <c r="O493" s="15"/>
    </row>
    <row r="494" spans="14:15" x14ac:dyDescent="0.2">
      <c r="N494" s="15"/>
      <c r="O494" s="15"/>
    </row>
    <row r="495" spans="14:15" x14ac:dyDescent="0.2">
      <c r="N495" s="15"/>
      <c r="O495" s="15"/>
    </row>
  </sheetData>
  <mergeCells count="8">
    <mergeCell ref="A2:Q2"/>
    <mergeCell ref="B29:D29"/>
    <mergeCell ref="B4:M4"/>
    <mergeCell ref="E50:F50"/>
    <mergeCell ref="E36:Q36"/>
    <mergeCell ref="E48:F48"/>
    <mergeCell ref="E49:F49"/>
    <mergeCell ref="B17:P17"/>
  </mergeCells>
  <conditionalFormatting sqref="G50:O50">
    <cfRule type="containsText" dxfId="10" priority="6" operator="containsText" text="LEBIH">
      <formula>NOT(ISERROR(SEARCH("LEBIH",G50)))</formula>
    </cfRule>
  </conditionalFormatting>
  <conditionalFormatting sqref="G50:O50">
    <cfRule type="containsText" dxfId="9" priority="5" operator="containsText" text="KURANG">
      <formula>NOT(ISERROR(SEARCH("KURANG",G50)))</formula>
    </cfRule>
  </conditionalFormatting>
  <conditionalFormatting sqref="G50:O50">
    <cfRule type="containsText" dxfId="8" priority="4" operator="containsText" text="CUKUP">
      <formula>NOT(ISERROR(SEARCH("CUKUP",G50)))</formula>
    </cfRule>
  </conditionalFormatting>
  <conditionalFormatting sqref="G50:O50">
    <cfRule type="containsText" dxfId="7" priority="3" operator="containsText" text="LEBIH">
      <formula>NOT(ISERROR(SEARCH("LEBIH",G50)))</formula>
    </cfRule>
  </conditionalFormatting>
  <conditionalFormatting sqref="A319:XFD1048576 A43:Q318 AJ43:XFD318 R91:AI318 A2:XFD42">
    <cfRule type="cellIs" dxfId="6" priority="2" operator="equal">
      <formula>0</formula>
    </cfRule>
  </conditionalFormatting>
  <dataValidations count="3">
    <dataValidation type="list" allowBlank="1" showInputMessage="1" showErrorMessage="1" sqref="C19:C28" xr:uid="{079D8DA7-74AA-4E05-BF45-C089FB7DCEBD}">
      <formula1>$AD$4:$AD$11</formula1>
    </dataValidation>
    <dataValidation type="list" allowBlank="1" showInputMessage="1" showErrorMessage="1" sqref="D6:D15 D19:D28" xr:uid="{C6F28B30-FE23-45A2-93C6-6586AEC8F3C9}">
      <formula1>INDIRECT(C6)</formula1>
    </dataValidation>
    <dataValidation type="list" allowBlank="1" showInputMessage="1" showErrorMessage="1" sqref="C6:C15" xr:uid="{170DF9DA-E0FD-447D-A5A5-FC4321E3EB91}">
      <formula1>$AD$4:$AD$12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Sheet3.Clearcells" altText="">
                <anchor moveWithCells="1" sizeWithCells="1">
                  <from>
                    <xdr:col>14</xdr:col>
                    <xdr:colOff>76200</xdr:colOff>
                    <xdr:row>7</xdr:row>
                    <xdr:rowOff>9525</xdr:rowOff>
                  </from>
                  <to>
                    <xdr:col>16</xdr:col>
                    <xdr:colOff>19050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45C-3B50-446E-97C5-DFB292929945}">
  <sheetPr codeName="Sheet4">
    <tabColor rgb="FFCC99FF"/>
  </sheetPr>
  <dimension ref="A2:AL495"/>
  <sheetViews>
    <sheetView showGridLines="0" tabSelected="1" zoomScaleNormal="100" workbookViewId="0">
      <pane ySplit="2" topLeftCell="A3" activePane="bottomLeft" state="frozen"/>
      <selection pane="bottomLeft" activeCell="K31" sqref="K31"/>
    </sheetView>
  </sheetViews>
  <sheetFormatPr defaultRowHeight="14.25" x14ac:dyDescent="0.2"/>
  <cols>
    <col min="1" max="1" width="3.28515625" style="43" customWidth="1"/>
    <col min="2" max="2" width="18.85546875" style="43" customWidth="1"/>
    <col min="3" max="4" width="13.5703125" style="43" customWidth="1"/>
    <col min="5" max="5" width="14.42578125" style="43" customWidth="1"/>
    <col min="6" max="6" width="2.42578125" style="43" customWidth="1"/>
    <col min="7" max="7" width="14.42578125" style="43" customWidth="1"/>
    <col min="8" max="8" width="10.85546875" style="43" customWidth="1"/>
    <col min="9" max="9" width="10.42578125" style="43" customWidth="1"/>
    <col min="10" max="10" width="11.28515625" style="43" customWidth="1"/>
    <col min="11" max="11" width="11" style="43" customWidth="1"/>
    <col min="12" max="13" width="10.5703125" style="43" customWidth="1"/>
    <col min="14" max="14" width="13.5703125" style="43" customWidth="1"/>
    <col min="15" max="16" width="13.28515625" style="43" customWidth="1"/>
    <col min="17" max="17" width="2.5703125" style="43" customWidth="1"/>
    <col min="18" max="18" width="9.28515625" style="4" customWidth="1"/>
    <col min="19" max="19" width="11" style="4" customWidth="1"/>
    <col min="20" max="20" width="9.28515625" style="4" customWidth="1"/>
    <col min="21" max="21" width="22" style="4" hidden="1" customWidth="1"/>
    <col min="22" max="29" width="9.140625" style="4" hidden="1" customWidth="1"/>
    <col min="30" max="30" width="10.5703125" style="4" hidden="1" customWidth="1"/>
    <col min="31" max="31" width="9.140625" style="4" hidden="1" customWidth="1"/>
    <col min="32" max="32" width="29.85546875" style="4" hidden="1" customWidth="1"/>
    <col min="33" max="33" width="25.7109375" style="4" hidden="1" customWidth="1"/>
    <col min="34" max="38" width="9.140625" style="4" hidden="1" customWidth="1"/>
    <col min="39" max="39" width="9.140625" style="4" customWidth="1"/>
    <col min="40" max="16384" width="9.140625" style="4"/>
  </cols>
  <sheetData>
    <row r="2" spans="1:33" ht="26.25" x14ac:dyDescent="0.4">
      <c r="A2" s="154" t="s">
        <v>390</v>
      </c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  <c r="R2" s="65"/>
      <c r="S2" s="3"/>
    </row>
    <row r="4" spans="1:33" ht="16.5" customHeight="1" x14ac:dyDescent="0.25">
      <c r="B4" s="44" t="s">
        <v>37</v>
      </c>
      <c r="C4" s="158" t="s">
        <v>46</v>
      </c>
      <c r="D4" s="158"/>
      <c r="E4" s="158"/>
      <c r="F4" s="70"/>
      <c r="G4" s="163" t="s">
        <v>386</v>
      </c>
      <c r="H4" s="164"/>
      <c r="I4" s="164"/>
      <c r="J4" s="164"/>
      <c r="K4" s="164"/>
      <c r="L4" s="164"/>
      <c r="M4" s="164"/>
      <c r="N4" s="164"/>
      <c r="O4" s="165"/>
      <c r="P4" s="152" t="s">
        <v>31</v>
      </c>
      <c r="U4" s="5" t="str">
        <f t="array" ref="U4:AD40">'Bahan Pakan'!F3:O64</f>
        <v>Bahan Pakan</v>
      </c>
      <c r="V4" s="5" t="str">
        <v>BK (%)</v>
      </c>
      <c r="W4" s="5" t="str">
        <v>PK (%)</v>
      </c>
      <c r="X4" s="5" t="str">
        <v>ME (Mkal)</v>
      </c>
      <c r="Y4" s="5" t="str">
        <v>TDN (%)</v>
      </c>
      <c r="Z4" s="5" t="str">
        <v>Ca (%)</v>
      </c>
      <c r="AA4" s="5" t="str">
        <v>P (%)</v>
      </c>
      <c r="AB4" s="5" t="str">
        <v>Vit. A (IU)</v>
      </c>
      <c r="AC4" s="5" t="str">
        <v>Vit. D (IU)</v>
      </c>
      <c r="AD4" s="5" t="str">
        <v>Harga/kg</v>
      </c>
      <c r="AF4" s="5" t="s">
        <v>45</v>
      </c>
      <c r="AG4" s="5" t="s">
        <v>43</v>
      </c>
    </row>
    <row r="5" spans="1:33" ht="15" x14ac:dyDescent="0.25">
      <c r="B5" s="46" t="s">
        <v>38</v>
      </c>
      <c r="C5" s="159">
        <v>20</v>
      </c>
      <c r="D5" s="160"/>
      <c r="E5" s="46" t="s">
        <v>52</v>
      </c>
      <c r="F5" s="39"/>
      <c r="G5" s="62" t="s">
        <v>53</v>
      </c>
      <c r="H5" s="60" t="s">
        <v>32</v>
      </c>
      <c r="I5" s="60" t="s">
        <v>33</v>
      </c>
      <c r="J5" s="60" t="s">
        <v>360</v>
      </c>
      <c r="K5" s="60" t="s">
        <v>359</v>
      </c>
      <c r="L5" s="60" t="s">
        <v>34</v>
      </c>
      <c r="M5" s="60" t="s">
        <v>35</v>
      </c>
      <c r="N5" s="60" t="s">
        <v>36</v>
      </c>
      <c r="O5" s="60" t="s">
        <v>41</v>
      </c>
      <c r="P5" s="153"/>
      <c r="U5" s="5" t="str">
        <v>Rumput Gajah</v>
      </c>
      <c r="V5" s="12">
        <v>21</v>
      </c>
      <c r="W5" s="12">
        <v>8.3000000000000007</v>
      </c>
      <c r="X5" s="12">
        <v>2.0099999999999998</v>
      </c>
      <c r="Y5" s="12">
        <v>55</v>
      </c>
      <c r="Z5" s="12">
        <v>0.53</v>
      </c>
      <c r="AA5" s="12">
        <v>0.28000000000000003</v>
      </c>
      <c r="AB5" s="12">
        <v>0</v>
      </c>
      <c r="AC5" s="12">
        <v>0</v>
      </c>
      <c r="AD5" s="17">
        <v>550</v>
      </c>
      <c r="AF5" s="5" t="s">
        <v>46</v>
      </c>
      <c r="AG5" s="5" t="s">
        <v>55</v>
      </c>
    </row>
    <row r="6" spans="1:33" ht="15" x14ac:dyDescent="0.25">
      <c r="B6" s="47" t="s">
        <v>383</v>
      </c>
      <c r="C6" s="161">
        <v>3</v>
      </c>
      <c r="D6" s="162"/>
      <c r="E6" s="47" t="s">
        <v>391</v>
      </c>
      <c r="F6" s="61"/>
      <c r="G6" s="64" t="s">
        <v>389</v>
      </c>
      <c r="H6" s="49">
        <f t="array" ref="H6:O6">'Formulasi Ransum'!F29:M29</f>
        <v>87.056399999999996</v>
      </c>
      <c r="I6" s="49">
        <v>22.5548</v>
      </c>
      <c r="J6" s="49">
        <v>2.9051000000000005</v>
      </c>
      <c r="K6" s="49">
        <v>67.931200000000004</v>
      </c>
      <c r="L6" s="49">
        <v>3.1851000000000003</v>
      </c>
      <c r="M6" s="49">
        <v>1.4583999999999999</v>
      </c>
      <c r="N6" s="49">
        <v>2100.04</v>
      </c>
      <c r="O6" s="49">
        <v>620</v>
      </c>
      <c r="P6" s="77">
        <f>'Formulasi Ransum'!P29</f>
        <v>6140.2446024062565</v>
      </c>
      <c r="U6" s="5" t="str">
        <v>Rumput Odot</v>
      </c>
      <c r="V6" s="12">
        <v>20</v>
      </c>
      <c r="W6" s="12">
        <v>11</v>
      </c>
      <c r="X6" s="12">
        <v>2.0099999999999998</v>
      </c>
      <c r="Y6" s="12">
        <v>64.31</v>
      </c>
      <c r="Z6" s="12">
        <v>0.5</v>
      </c>
      <c r="AA6" s="12">
        <v>0.4</v>
      </c>
      <c r="AB6" s="12">
        <v>0</v>
      </c>
      <c r="AC6" s="12">
        <v>0</v>
      </c>
      <c r="AD6" s="17">
        <v>650</v>
      </c>
      <c r="AF6" s="5" t="s">
        <v>47</v>
      </c>
      <c r="AG6" s="5" t="s">
        <v>56</v>
      </c>
    </row>
    <row r="7" spans="1:33" x14ac:dyDescent="0.2">
      <c r="U7" s="5" t="str">
        <v>Rumput Raja</v>
      </c>
      <c r="V7" s="12">
        <v>17.04</v>
      </c>
      <c r="W7" s="12">
        <v>5.48</v>
      </c>
      <c r="X7" s="12">
        <v>1.92</v>
      </c>
      <c r="Y7" s="12">
        <v>43.8</v>
      </c>
      <c r="Z7" s="12">
        <v>0.1</v>
      </c>
      <c r="AA7" s="12">
        <v>0</v>
      </c>
      <c r="AB7" s="12">
        <v>0</v>
      </c>
      <c r="AC7" s="12">
        <v>0</v>
      </c>
      <c r="AD7" s="17">
        <v>600</v>
      </c>
      <c r="AF7" s="5" t="s">
        <v>48</v>
      </c>
      <c r="AG7" s="5" t="s">
        <v>57</v>
      </c>
    </row>
    <row r="8" spans="1:33" ht="15" x14ac:dyDescent="0.2">
      <c r="B8" s="155" t="s">
        <v>39</v>
      </c>
      <c r="C8" s="156"/>
      <c r="D8" s="157"/>
      <c r="G8" s="166" t="s">
        <v>448</v>
      </c>
      <c r="H8" s="166"/>
      <c r="I8" s="166"/>
      <c r="J8" s="59">
        <f>C6/100*C5*1000</f>
        <v>600</v>
      </c>
      <c r="K8" s="45" t="s">
        <v>384</v>
      </c>
      <c r="M8" s="167" t="s">
        <v>449</v>
      </c>
      <c r="N8" s="167"/>
      <c r="O8" s="167"/>
      <c r="P8" s="168">
        <f t="array" ref="P8">IFERROR(J9/1000*P6,0)</f>
        <v>4231.9080061244822</v>
      </c>
      <c r="U8" s="5" t="str">
        <v>Rumput Pangola</v>
      </c>
      <c r="V8" s="12">
        <v>31</v>
      </c>
      <c r="W8" s="12">
        <v>5.9</v>
      </c>
      <c r="X8" s="12">
        <v>2.08</v>
      </c>
      <c r="Y8" s="12">
        <v>57</v>
      </c>
      <c r="Z8" s="12">
        <v>0.33</v>
      </c>
      <c r="AA8" s="12">
        <v>0.13</v>
      </c>
      <c r="AB8" s="12">
        <v>0</v>
      </c>
      <c r="AC8" s="12">
        <v>0</v>
      </c>
      <c r="AD8" s="17">
        <v>500</v>
      </c>
      <c r="AF8" s="5" t="s">
        <v>49</v>
      </c>
      <c r="AG8" s="5" t="s">
        <v>378</v>
      </c>
    </row>
    <row r="9" spans="1:33" ht="15" x14ac:dyDescent="0.2">
      <c r="B9" s="73" t="s">
        <v>53</v>
      </c>
      <c r="C9" s="73" t="s">
        <v>13</v>
      </c>
      <c r="D9" s="73" t="s">
        <v>54</v>
      </c>
      <c r="G9" s="166"/>
      <c r="H9" s="166"/>
      <c r="I9" s="166"/>
      <c r="J9" s="75">
        <f t="array" ref="J9">IFERROR((J8*100/H6),0)</f>
        <v>689.20837526017624</v>
      </c>
      <c r="K9" s="76" t="s">
        <v>385</v>
      </c>
      <c r="M9" s="167"/>
      <c r="N9" s="167"/>
      <c r="O9" s="167"/>
      <c r="P9" s="169"/>
      <c r="U9" s="5" t="str">
        <v>Rumput Benggala</v>
      </c>
      <c r="V9" s="12">
        <v>27</v>
      </c>
      <c r="W9" s="12">
        <v>7.7</v>
      </c>
      <c r="X9" s="12">
        <v>1.73</v>
      </c>
      <c r="Y9" s="12">
        <v>49</v>
      </c>
      <c r="Z9" s="12">
        <v>0.52</v>
      </c>
      <c r="AA9" s="12">
        <v>0.22</v>
      </c>
      <c r="AB9" s="12">
        <v>0</v>
      </c>
      <c r="AC9" s="12">
        <v>0</v>
      </c>
      <c r="AD9" s="17">
        <v>550</v>
      </c>
      <c r="AF9" s="5" t="s">
        <v>50</v>
      </c>
      <c r="AG9" s="5" t="s">
        <v>377</v>
      </c>
    </row>
    <row r="10" spans="1:33" x14ac:dyDescent="0.2">
      <c r="B10" s="51" t="s">
        <v>1</v>
      </c>
      <c r="C10" s="52">
        <f>VLOOKUP($C$4&amp;"|"&amp;$C$5&amp;"|"&amp;"BK",W44:X270,2,FALSE)</f>
        <v>410</v>
      </c>
      <c r="D10" s="51" t="s">
        <v>353</v>
      </c>
      <c r="U10" s="5" t="str">
        <v>Rumput Ruzi</v>
      </c>
      <c r="V10" s="12">
        <v>21</v>
      </c>
      <c r="W10" s="12">
        <v>4.7</v>
      </c>
      <c r="X10" s="12">
        <v>2</v>
      </c>
      <c r="Y10" s="12">
        <v>55</v>
      </c>
      <c r="Z10" s="12">
        <v>1.1399999999999999</v>
      </c>
      <c r="AA10" s="12">
        <v>0.22</v>
      </c>
      <c r="AB10" s="12">
        <v>0</v>
      </c>
      <c r="AC10" s="12">
        <v>0</v>
      </c>
      <c r="AD10" s="17">
        <v>500</v>
      </c>
      <c r="AF10" s="5" t="s">
        <v>51</v>
      </c>
      <c r="AG10" s="5" t="s">
        <v>58</v>
      </c>
    </row>
    <row r="11" spans="1:33" ht="15" x14ac:dyDescent="0.25">
      <c r="B11" s="51" t="s">
        <v>2</v>
      </c>
      <c r="C11" s="54">
        <f>VLOOKUP($C$4&amp;"|"&amp;$C$5&amp;"|"&amp;"PK",Y44:Z270,2,FALSE)</f>
        <v>119</v>
      </c>
      <c r="D11" s="51" t="s">
        <v>353</v>
      </c>
      <c r="G11" s="149" t="s">
        <v>388</v>
      </c>
      <c r="H11" s="150"/>
      <c r="I11" s="150"/>
      <c r="J11" s="150"/>
      <c r="K11" s="150"/>
      <c r="L11" s="150"/>
      <c r="M11" s="150"/>
      <c r="N11" s="150"/>
      <c r="O11" s="151"/>
      <c r="U11" s="5" t="str">
        <v>Rumput Signal</v>
      </c>
      <c r="V11" s="12">
        <v>25</v>
      </c>
      <c r="W11" s="12">
        <v>8.3000000000000007</v>
      </c>
      <c r="X11" s="12">
        <v>2.1</v>
      </c>
      <c r="Y11" s="12">
        <v>57</v>
      </c>
      <c r="Z11" s="12">
        <v>1.1399999999999999</v>
      </c>
      <c r="AA11" s="12">
        <v>0.22</v>
      </c>
      <c r="AB11" s="12">
        <v>0</v>
      </c>
      <c r="AC11" s="12">
        <v>0</v>
      </c>
      <c r="AD11" s="17">
        <v>500</v>
      </c>
      <c r="AG11" s="5" t="s">
        <v>356</v>
      </c>
    </row>
    <row r="12" spans="1:33" ht="15" x14ac:dyDescent="0.25">
      <c r="B12" s="51" t="s">
        <v>12</v>
      </c>
      <c r="C12" s="54">
        <f>VLOOKUP($C$4&amp;"|"&amp;$C$5&amp;"|"&amp;"ME",AA44:AB270,2,FALSE)</f>
        <v>1.61</v>
      </c>
      <c r="D12" s="51" t="s">
        <v>367</v>
      </c>
      <c r="G12" s="47" t="s">
        <v>53</v>
      </c>
      <c r="H12" s="72" t="s">
        <v>364</v>
      </c>
      <c r="I12" s="72" t="s">
        <v>365</v>
      </c>
      <c r="J12" s="72" t="s">
        <v>360</v>
      </c>
      <c r="K12" s="72" t="s">
        <v>361</v>
      </c>
      <c r="L12" s="72" t="s">
        <v>362</v>
      </c>
      <c r="M12" s="72" t="s">
        <v>363</v>
      </c>
      <c r="N12" s="72" t="s">
        <v>36</v>
      </c>
      <c r="O12" s="72" t="s">
        <v>41</v>
      </c>
      <c r="U12" s="5" t="str">
        <v>Rumput Lapangan</v>
      </c>
      <c r="V12" s="12">
        <v>24.4</v>
      </c>
      <c r="W12" s="12">
        <v>8.1999999999999993</v>
      </c>
      <c r="X12" s="12">
        <v>1.99</v>
      </c>
      <c r="Y12" s="12">
        <v>56.2</v>
      </c>
      <c r="Z12" s="12">
        <v>0.37</v>
      </c>
      <c r="AA12" s="12">
        <v>0.23</v>
      </c>
      <c r="AB12" s="12">
        <v>0</v>
      </c>
      <c r="AC12" s="12">
        <v>0</v>
      </c>
      <c r="AD12" s="17">
        <v>300</v>
      </c>
    </row>
    <row r="13" spans="1:33" ht="15" x14ac:dyDescent="0.25">
      <c r="B13" s="51" t="s">
        <v>11</v>
      </c>
      <c r="C13" s="54">
        <f>VLOOKUP($C$4&amp;"|"&amp;$C$5&amp;"|"&amp;"TDN",AC44:AD270,2,FALSE)</f>
        <v>390</v>
      </c>
      <c r="D13" s="51" t="s">
        <v>353</v>
      </c>
      <c r="G13" s="63" t="s">
        <v>382</v>
      </c>
      <c r="H13" s="48">
        <f>J8</f>
        <v>600</v>
      </c>
      <c r="I13" s="48">
        <f t="array" ref="I13">I6/100*H13</f>
        <v>135.3288</v>
      </c>
      <c r="J13" s="48">
        <f t="array" ref="J13">J6*J8/1000</f>
        <v>1.7430600000000003</v>
      </c>
      <c r="K13" s="48">
        <f t="array" ref="K13:M13">H13*K6:M6/100</f>
        <v>407.5872</v>
      </c>
      <c r="L13" s="48">
        <v>19.110600000000002</v>
      </c>
      <c r="M13" s="48">
        <v>8.7503999999999991</v>
      </c>
      <c r="N13" s="48">
        <f t="array" ref="N13:O13">H13/1000*N6:O6</f>
        <v>1260.0239999999999</v>
      </c>
      <c r="O13" s="48">
        <v>372</v>
      </c>
      <c r="U13" s="5" t="str">
        <v>Tebon Jagung (43-56 Hari)</v>
      </c>
      <c r="V13" s="12">
        <v>19</v>
      </c>
      <c r="W13" s="12">
        <v>7.9</v>
      </c>
      <c r="X13" s="12">
        <v>2.09</v>
      </c>
      <c r="Y13" s="12">
        <v>59</v>
      </c>
      <c r="Z13" s="12">
        <v>0.21</v>
      </c>
      <c r="AA13" s="12">
        <v>0.11</v>
      </c>
      <c r="AB13" s="12">
        <v>0</v>
      </c>
      <c r="AC13" s="12">
        <v>0</v>
      </c>
      <c r="AD13" s="17">
        <v>1000</v>
      </c>
    </row>
    <row r="14" spans="1:33" ht="15" x14ac:dyDescent="0.25">
      <c r="B14" s="51" t="s">
        <v>3</v>
      </c>
      <c r="C14" s="54">
        <f>VLOOKUP($C$4&amp;"|"&amp;$C$5&amp;"|"&amp;"Ca",AE44:AF270,2,FALSE)</f>
        <v>3.1</v>
      </c>
      <c r="D14" s="51" t="s">
        <v>353</v>
      </c>
      <c r="G14" s="64" t="s">
        <v>13</v>
      </c>
      <c r="H14" s="49">
        <f>C10</f>
        <v>410</v>
      </c>
      <c r="I14" s="50">
        <f>C11</f>
        <v>119</v>
      </c>
      <c r="J14" s="50">
        <f>C12</f>
        <v>1.61</v>
      </c>
      <c r="K14" s="50">
        <f>C13</f>
        <v>390</v>
      </c>
      <c r="L14" s="50">
        <f>C14</f>
        <v>3.1</v>
      </c>
      <c r="M14" s="50">
        <f>C15</f>
        <v>2.2000000000000002</v>
      </c>
      <c r="N14" s="50">
        <f>C16</f>
        <v>1700</v>
      </c>
      <c r="O14" s="50">
        <f>C17</f>
        <v>133</v>
      </c>
      <c r="U14" s="5" t="str">
        <v>Tebon Jagung (57-70 Hari)</v>
      </c>
      <c r="V14" s="12">
        <v>22</v>
      </c>
      <c r="W14" s="12">
        <v>8.8000000000000007</v>
      </c>
      <c r="X14" s="12">
        <v>2.11</v>
      </c>
      <c r="Y14" s="12">
        <v>59</v>
      </c>
      <c r="Z14" s="12">
        <v>0.28000000000000003</v>
      </c>
      <c r="AA14" s="12">
        <v>0.14000000000000001</v>
      </c>
      <c r="AB14" s="12">
        <v>0</v>
      </c>
      <c r="AC14" s="12">
        <v>0</v>
      </c>
      <c r="AD14" s="17">
        <v>900</v>
      </c>
      <c r="AF14" s="5">
        <v>2</v>
      </c>
    </row>
    <row r="15" spans="1:33" ht="15" x14ac:dyDescent="0.25">
      <c r="B15" s="51" t="s">
        <v>4</v>
      </c>
      <c r="C15" s="54">
        <f>VLOOKUP($C$4&amp;"|"&amp;$C$5&amp;"|"&amp;"P",AG44:AH270,2,FALSE)</f>
        <v>2.2000000000000002</v>
      </c>
      <c r="D15" s="51" t="s">
        <v>353</v>
      </c>
      <c r="G15" s="74" t="s">
        <v>387</v>
      </c>
      <c r="H15" s="53" t="str">
        <f t="shared" ref="H15:O15" si="0">IF(H13=H14,"CUKUP",IF(H13&lt;=H14,"KURANG",IF(H13&gt;=H14,"LEBIH")))</f>
        <v>LEBIH</v>
      </c>
      <c r="I15" s="53" t="str">
        <f t="shared" si="0"/>
        <v>LEBIH</v>
      </c>
      <c r="J15" s="53" t="str">
        <f t="shared" si="0"/>
        <v>LEBIH</v>
      </c>
      <c r="K15" s="53" t="str">
        <f t="shared" si="0"/>
        <v>LEBIH</v>
      </c>
      <c r="L15" s="53" t="str">
        <f t="shared" si="0"/>
        <v>LEBIH</v>
      </c>
      <c r="M15" s="53" t="str">
        <f t="shared" si="0"/>
        <v>LEBIH</v>
      </c>
      <c r="N15" s="53" t="str">
        <f t="shared" si="0"/>
        <v>KURANG</v>
      </c>
      <c r="O15" s="53" t="str">
        <f t="shared" si="0"/>
        <v>LEBIH</v>
      </c>
      <c r="U15" s="5" t="str">
        <v>Tebon Jagung (99-112 Hari)</v>
      </c>
      <c r="V15" s="12">
        <v>31</v>
      </c>
      <c r="W15" s="12">
        <v>8</v>
      </c>
      <c r="X15" s="12">
        <v>2.57</v>
      </c>
      <c r="Y15" s="12">
        <v>64</v>
      </c>
      <c r="Z15" s="12">
        <v>0.28000000000000003</v>
      </c>
      <c r="AA15" s="12">
        <v>0.14000000000000001</v>
      </c>
      <c r="AB15" s="12">
        <v>0</v>
      </c>
      <c r="AC15" s="12">
        <v>0</v>
      </c>
      <c r="AD15" s="17">
        <v>850</v>
      </c>
      <c r="AF15" s="5">
        <v>2.5</v>
      </c>
    </row>
    <row r="16" spans="1:33" x14ac:dyDescent="0.2">
      <c r="B16" s="51" t="s">
        <v>30</v>
      </c>
      <c r="C16" s="54">
        <f>VLOOKUP($C$4&amp;"|"&amp;$C$5&amp;"|"&amp;"Vit. A",AI44:AJ270,2,FALSE)*1000</f>
        <v>1700</v>
      </c>
      <c r="D16" s="51" t="s">
        <v>354</v>
      </c>
      <c r="U16" s="5" t="str">
        <v>Pucuk Tebu</v>
      </c>
      <c r="V16" s="12">
        <v>16.670000000000002</v>
      </c>
      <c r="W16" s="12">
        <v>5.36</v>
      </c>
      <c r="X16" s="12">
        <v>1.67</v>
      </c>
      <c r="Y16" s="12">
        <v>56.3</v>
      </c>
      <c r="Z16" s="12">
        <v>0</v>
      </c>
      <c r="AA16" s="12">
        <v>0</v>
      </c>
      <c r="AB16" s="12">
        <v>0</v>
      </c>
      <c r="AC16" s="12">
        <v>0</v>
      </c>
      <c r="AD16" s="17">
        <v>700</v>
      </c>
      <c r="AF16" s="5">
        <v>3</v>
      </c>
    </row>
    <row r="17" spans="2:32" ht="15" customHeight="1" x14ac:dyDescent="0.2">
      <c r="B17" s="51" t="s">
        <v>40</v>
      </c>
      <c r="C17" s="54">
        <f>VLOOKUP($C$4&amp;"|"&amp;$C$5&amp;"|"&amp;"Vit. D",AK44:AL270,2,FALSE)</f>
        <v>133</v>
      </c>
      <c r="D17" s="51" t="s">
        <v>354</v>
      </c>
      <c r="H17" s="55"/>
      <c r="I17" s="55"/>
      <c r="J17" s="55"/>
      <c r="K17" s="55"/>
      <c r="L17" s="55"/>
      <c r="M17" s="55"/>
      <c r="N17" s="55"/>
      <c r="O17" s="55"/>
      <c r="P17" s="39"/>
      <c r="Q17" s="39"/>
      <c r="R17" s="39"/>
      <c r="S17" s="39"/>
      <c r="U17" s="5" t="str">
        <v>Sorgum/Cantel</v>
      </c>
      <c r="V17" s="12">
        <v>28</v>
      </c>
      <c r="W17" s="12">
        <v>6</v>
      </c>
      <c r="X17" s="12">
        <v>1.83</v>
      </c>
      <c r="Y17" s="12">
        <v>51</v>
      </c>
      <c r="Z17" s="12">
        <v>0.39</v>
      </c>
      <c r="AA17" s="12">
        <v>0.11</v>
      </c>
      <c r="AB17" s="12">
        <v>0</v>
      </c>
      <c r="AC17" s="12">
        <v>0</v>
      </c>
      <c r="AD17" s="17">
        <v>800</v>
      </c>
      <c r="AF17" s="5">
        <v>3.5</v>
      </c>
    </row>
    <row r="18" spans="2:32" x14ac:dyDescent="0.2">
      <c r="P18" s="56"/>
      <c r="Q18" s="56"/>
      <c r="R18" s="42"/>
      <c r="S18" s="29"/>
      <c r="U18" s="5" t="str">
        <v>Rendeng Kedelai</v>
      </c>
      <c r="V18" s="12">
        <v>28</v>
      </c>
      <c r="W18" s="12">
        <v>15</v>
      </c>
      <c r="X18" s="12">
        <v>2.25</v>
      </c>
      <c r="Y18" s="12">
        <v>61</v>
      </c>
      <c r="Z18" s="12">
        <v>1.1399999999999999</v>
      </c>
      <c r="AA18" s="12">
        <v>0.25</v>
      </c>
      <c r="AB18" s="12">
        <v>0</v>
      </c>
      <c r="AC18" s="12">
        <v>0</v>
      </c>
      <c r="AD18" s="17">
        <v>1000</v>
      </c>
      <c r="AF18" s="5">
        <v>4</v>
      </c>
    </row>
    <row r="19" spans="2:32" x14ac:dyDescent="0.2">
      <c r="S19" s="40"/>
      <c r="U19" s="5" t="str">
        <v>Rendeng Kacang Tanah</v>
      </c>
      <c r="V19" s="12">
        <v>35</v>
      </c>
      <c r="W19" s="12">
        <v>15.1</v>
      </c>
      <c r="X19" s="12">
        <v>2.39</v>
      </c>
      <c r="Y19" s="12">
        <v>64</v>
      </c>
      <c r="Z19" s="12">
        <v>1.51</v>
      </c>
      <c r="AA19" s="12">
        <v>0.2</v>
      </c>
      <c r="AB19" s="12">
        <v>0</v>
      </c>
      <c r="AC19" s="12">
        <v>0</v>
      </c>
      <c r="AD19" s="17">
        <v>1000</v>
      </c>
      <c r="AF19" s="5">
        <v>4.5</v>
      </c>
    </row>
    <row r="20" spans="2:32" x14ac:dyDescent="0.2">
      <c r="S20" s="41"/>
      <c r="U20" s="5" t="str">
        <v>Kangkung Kering</v>
      </c>
      <c r="V20" s="12">
        <v>81.97</v>
      </c>
      <c r="W20" s="12">
        <v>9.75</v>
      </c>
      <c r="X20" s="12">
        <v>3.11</v>
      </c>
      <c r="Y20" s="12">
        <v>57.76</v>
      </c>
      <c r="Z20" s="12">
        <v>1.63</v>
      </c>
      <c r="AA20" s="12">
        <v>0.86</v>
      </c>
      <c r="AB20" s="12">
        <v>0</v>
      </c>
      <c r="AC20" s="12">
        <v>0</v>
      </c>
      <c r="AD20" s="17">
        <v>3000</v>
      </c>
      <c r="AF20" s="5">
        <v>5</v>
      </c>
    </row>
    <row r="21" spans="2:32" x14ac:dyDescent="0.2">
      <c r="S21" s="41"/>
      <c r="U21" s="5" t="str">
        <v>Daun Ubi Kayu/Singkong</v>
      </c>
      <c r="V21" s="12">
        <v>11.78</v>
      </c>
      <c r="W21" s="12">
        <v>24.84</v>
      </c>
      <c r="X21" s="12">
        <v>1.6</v>
      </c>
      <c r="Y21" s="12">
        <v>65</v>
      </c>
      <c r="Z21" s="12">
        <v>1.71</v>
      </c>
      <c r="AA21" s="12">
        <v>0.42</v>
      </c>
      <c r="AB21" s="12">
        <v>0</v>
      </c>
      <c r="AC21" s="12">
        <v>0</v>
      </c>
      <c r="AD21" s="17">
        <v>0</v>
      </c>
      <c r="AF21" s="5">
        <v>5.5</v>
      </c>
    </row>
    <row r="22" spans="2:32" x14ac:dyDescent="0.2">
      <c r="H22" s="71"/>
      <c r="J22" s="55"/>
      <c r="K22" s="55"/>
      <c r="L22" s="55"/>
      <c r="M22" s="55"/>
      <c r="N22" s="55"/>
      <c r="O22" s="55"/>
      <c r="S22" s="41"/>
      <c r="U22" s="5" t="str">
        <v>Daun Ubi Jalar</v>
      </c>
      <c r="V22" s="12">
        <v>13</v>
      </c>
      <c r="W22" s="12">
        <v>16.5</v>
      </c>
      <c r="X22" s="12">
        <v>2.1</v>
      </c>
      <c r="Y22" s="12">
        <v>45.35</v>
      </c>
      <c r="Z22" s="12">
        <v>1.0900000000000001</v>
      </c>
      <c r="AA22" s="12">
        <v>0.42</v>
      </c>
      <c r="AB22" s="12">
        <v>0</v>
      </c>
      <c r="AC22" s="12">
        <v>0</v>
      </c>
      <c r="AD22" s="17">
        <v>0</v>
      </c>
      <c r="AF22" s="5">
        <v>6</v>
      </c>
    </row>
    <row r="23" spans="2:32" x14ac:dyDescent="0.2">
      <c r="H23" s="71"/>
      <c r="J23" s="55"/>
      <c r="K23" s="55"/>
      <c r="L23" s="55"/>
      <c r="M23" s="55"/>
      <c r="N23" s="55"/>
      <c r="O23" s="55"/>
      <c r="S23" s="41"/>
      <c r="U23" s="5" t="str">
        <v>Glirisidia/Gamal</v>
      </c>
      <c r="V23" s="12">
        <v>25.3</v>
      </c>
      <c r="W23" s="12">
        <v>22.3</v>
      </c>
      <c r="X23" s="12">
        <v>2.72</v>
      </c>
      <c r="Y23" s="12">
        <v>73</v>
      </c>
      <c r="Z23" s="12">
        <v>11.9</v>
      </c>
      <c r="AA23" s="12">
        <v>2.2999999999999998</v>
      </c>
      <c r="AB23" s="12">
        <v>0</v>
      </c>
      <c r="AC23" s="12">
        <v>0</v>
      </c>
      <c r="AD23" s="17">
        <v>0</v>
      </c>
    </row>
    <row r="24" spans="2:32" x14ac:dyDescent="0.2">
      <c r="H24" s="71"/>
      <c r="J24" s="55"/>
      <c r="K24" s="55"/>
      <c r="L24" s="55"/>
      <c r="M24" s="55"/>
      <c r="N24" s="55"/>
      <c r="O24" s="55"/>
      <c r="S24" s="40"/>
      <c r="U24" s="5" t="str">
        <v>Kaliandra</v>
      </c>
      <c r="V24" s="12">
        <v>34.9</v>
      </c>
      <c r="W24" s="12">
        <v>20.8</v>
      </c>
      <c r="X24" s="12">
        <v>2.4900000000000002</v>
      </c>
      <c r="Y24" s="12">
        <v>57.64</v>
      </c>
      <c r="Z24" s="12">
        <v>7.5</v>
      </c>
      <c r="AA24" s="12">
        <v>1.6</v>
      </c>
      <c r="AB24" s="12">
        <v>0</v>
      </c>
      <c r="AC24" s="12">
        <v>0</v>
      </c>
      <c r="AD24" s="17">
        <v>0</v>
      </c>
    </row>
    <row r="25" spans="2:32" x14ac:dyDescent="0.2">
      <c r="H25" s="71"/>
      <c r="J25" s="55"/>
      <c r="K25" s="55"/>
      <c r="L25" s="55"/>
      <c r="M25" s="55"/>
      <c r="N25" s="55"/>
      <c r="O25" s="55"/>
      <c r="S25" s="41"/>
      <c r="U25" s="5" t="str">
        <v>Indigofera</v>
      </c>
      <c r="V25" s="12">
        <v>20</v>
      </c>
      <c r="W25" s="12">
        <v>29.56</v>
      </c>
      <c r="X25" s="12">
        <v>2.7</v>
      </c>
      <c r="Y25" s="12">
        <v>68.89</v>
      </c>
      <c r="Z25" s="12">
        <v>0.22</v>
      </c>
      <c r="AA25" s="12">
        <v>0.14000000000000001</v>
      </c>
      <c r="AB25" s="12">
        <v>0</v>
      </c>
      <c r="AC25" s="12">
        <v>0</v>
      </c>
      <c r="AD25" s="17">
        <v>0</v>
      </c>
    </row>
    <row r="26" spans="2:32" x14ac:dyDescent="0.2">
      <c r="H26" s="71"/>
      <c r="J26" s="55"/>
      <c r="K26" s="55"/>
      <c r="L26" s="55"/>
      <c r="M26" s="55"/>
      <c r="N26" s="55"/>
      <c r="O26" s="55"/>
      <c r="S26" s="41"/>
      <c r="U26" s="5" t="str">
        <v>Lamtoro/Petai Cina</v>
      </c>
      <c r="V26" s="12">
        <v>29.9</v>
      </c>
      <c r="W26" s="12">
        <v>23.3</v>
      </c>
      <c r="X26" s="12">
        <v>2.63</v>
      </c>
      <c r="Y26" s="12">
        <v>58.08</v>
      </c>
      <c r="Z26" s="12">
        <v>10.7</v>
      </c>
      <c r="AA26" s="12">
        <v>2.1</v>
      </c>
      <c r="AB26" s="12">
        <v>0</v>
      </c>
      <c r="AC26" s="12">
        <v>0</v>
      </c>
      <c r="AD26" s="17">
        <v>0</v>
      </c>
    </row>
    <row r="27" spans="2:32" x14ac:dyDescent="0.2">
      <c r="H27" s="71"/>
      <c r="J27" s="55"/>
      <c r="K27" s="55"/>
      <c r="L27" s="55"/>
      <c r="M27" s="55"/>
      <c r="N27" s="55"/>
      <c r="O27" s="55"/>
      <c r="S27" s="40"/>
      <c r="U27" s="5" t="str">
        <v>Turi</v>
      </c>
      <c r="V27" s="12">
        <v>18.3</v>
      </c>
      <c r="W27" s="12">
        <v>29.2</v>
      </c>
      <c r="X27" s="12">
        <v>2.94</v>
      </c>
      <c r="Y27" s="12">
        <v>67.2</v>
      </c>
      <c r="Z27" s="12">
        <v>1.2</v>
      </c>
      <c r="AA27" s="12">
        <v>2.2000000000000002</v>
      </c>
      <c r="AB27" s="12">
        <v>0</v>
      </c>
      <c r="AC27" s="12">
        <v>0</v>
      </c>
      <c r="AD27" s="17">
        <v>0</v>
      </c>
    </row>
    <row r="28" spans="2:32" x14ac:dyDescent="0.2">
      <c r="H28" s="71"/>
      <c r="J28" s="55"/>
      <c r="K28" s="55"/>
      <c r="L28" s="55"/>
      <c r="M28" s="55"/>
      <c r="N28" s="55"/>
      <c r="O28" s="55"/>
      <c r="S28" s="40"/>
      <c r="U28" s="5" t="str">
        <v>Daun Pohon Karet</v>
      </c>
      <c r="V28" s="12">
        <v>37.97</v>
      </c>
      <c r="W28" s="12">
        <v>17.170000000000002</v>
      </c>
      <c r="X28" s="12">
        <v>2.61</v>
      </c>
      <c r="Y28" s="12">
        <v>46.86</v>
      </c>
      <c r="Z28" s="12">
        <v>0</v>
      </c>
      <c r="AA28" s="12">
        <v>0</v>
      </c>
      <c r="AB28" s="12">
        <v>0</v>
      </c>
      <c r="AC28" s="12">
        <v>0</v>
      </c>
      <c r="AD28" s="17">
        <v>0</v>
      </c>
    </row>
    <row r="29" spans="2:32" x14ac:dyDescent="0.2">
      <c r="U29" s="5" t="str">
        <v>Daun Jati</v>
      </c>
      <c r="V29" s="12">
        <v>80</v>
      </c>
      <c r="W29" s="12">
        <v>10</v>
      </c>
      <c r="X29" s="12">
        <v>2.19</v>
      </c>
      <c r="Y29" s="12">
        <v>45</v>
      </c>
      <c r="Z29" s="12">
        <v>0</v>
      </c>
      <c r="AA29" s="12">
        <v>0</v>
      </c>
      <c r="AB29" s="12">
        <v>0</v>
      </c>
      <c r="AC29" s="12">
        <v>0</v>
      </c>
      <c r="AD29" s="17">
        <v>0</v>
      </c>
    </row>
    <row r="30" spans="2:32" x14ac:dyDescent="0.2">
      <c r="U30" s="5" t="str">
        <v>Daun Kol</v>
      </c>
      <c r="V30" s="12">
        <v>9.8699999999999992</v>
      </c>
      <c r="W30" s="12">
        <v>21.51</v>
      </c>
      <c r="X30" s="12">
        <v>2.86</v>
      </c>
      <c r="Y30" s="12">
        <v>76.2</v>
      </c>
      <c r="Z30" s="12">
        <v>0.6</v>
      </c>
      <c r="AA30" s="12">
        <v>0.72</v>
      </c>
      <c r="AB30" s="12">
        <v>0</v>
      </c>
      <c r="AC30" s="12">
        <v>0</v>
      </c>
      <c r="AD30" s="17">
        <v>0</v>
      </c>
    </row>
    <row r="31" spans="2:32" x14ac:dyDescent="0.2">
      <c r="U31" s="5" t="str">
        <v>Hay Alfalfa</v>
      </c>
      <c r="V31" s="12">
        <v>90.6</v>
      </c>
      <c r="W31" s="12">
        <v>18.3</v>
      </c>
      <c r="X31" s="12">
        <v>2.0299999999999998</v>
      </c>
      <c r="Y31" s="12">
        <v>53.16</v>
      </c>
      <c r="Z31" s="12">
        <v>22.1</v>
      </c>
      <c r="AA31" s="12">
        <v>2.7</v>
      </c>
      <c r="AB31" s="12">
        <v>0</v>
      </c>
      <c r="AC31" s="12">
        <v>0</v>
      </c>
      <c r="AD31" s="17">
        <v>0</v>
      </c>
    </row>
    <row r="32" spans="2:32" x14ac:dyDescent="0.2">
      <c r="U32" s="5" t="str">
        <v>Silase Rumput Gajah</v>
      </c>
      <c r="V32" s="12">
        <v>18.45</v>
      </c>
      <c r="W32" s="12">
        <v>10.69</v>
      </c>
      <c r="X32" s="12">
        <v>2.0099999999999998</v>
      </c>
      <c r="Y32" s="12">
        <v>60</v>
      </c>
      <c r="Z32" s="12">
        <v>0.21</v>
      </c>
      <c r="AA32" s="12">
        <v>0.28000000000000003</v>
      </c>
      <c r="AB32" s="12">
        <v>0</v>
      </c>
      <c r="AC32" s="12">
        <v>0</v>
      </c>
      <c r="AD32" s="17">
        <v>800</v>
      </c>
    </row>
    <row r="33" spans="4:38" x14ac:dyDescent="0.2">
      <c r="U33" s="5" t="str">
        <v>Silase Tebon Jagung</v>
      </c>
      <c r="V33" s="12">
        <v>22.07</v>
      </c>
      <c r="W33" s="12">
        <v>13.75</v>
      </c>
      <c r="X33" s="12">
        <v>2.17</v>
      </c>
      <c r="Y33" s="12">
        <v>66</v>
      </c>
      <c r="Z33" s="12">
        <v>0.28000000000000003</v>
      </c>
      <c r="AA33" s="12">
        <v>0.15</v>
      </c>
      <c r="AB33" s="12">
        <v>0</v>
      </c>
      <c r="AC33" s="12">
        <v>0</v>
      </c>
      <c r="AD33" s="17">
        <v>900</v>
      </c>
    </row>
    <row r="34" spans="4:38" x14ac:dyDescent="0.2">
      <c r="U34" s="5" t="str">
        <v>Silase Daun Pohon Karet</v>
      </c>
      <c r="V34" s="12">
        <v>28.55</v>
      </c>
      <c r="W34" s="12">
        <v>15.35</v>
      </c>
      <c r="X34" s="12">
        <v>2.4</v>
      </c>
      <c r="Y34" s="12">
        <v>61.08</v>
      </c>
      <c r="Z34" s="12">
        <v>0</v>
      </c>
      <c r="AA34" s="12">
        <v>0</v>
      </c>
      <c r="AB34" s="12">
        <v>0</v>
      </c>
      <c r="AC34" s="12">
        <v>0</v>
      </c>
      <c r="AD34" s="11">
        <v>0</v>
      </c>
    </row>
    <row r="35" spans="4:38" x14ac:dyDescent="0.2">
      <c r="U35" s="5">
        <v>0</v>
      </c>
      <c r="V35" s="12">
        <v>0</v>
      </c>
      <c r="W35" s="12">
        <v>0</v>
      </c>
      <c r="X35" s="12">
        <v>0</v>
      </c>
      <c r="Y35" s="12">
        <v>0</v>
      </c>
      <c r="Z35" s="12">
        <v>0</v>
      </c>
      <c r="AA35" s="12">
        <v>0</v>
      </c>
      <c r="AB35" s="12">
        <v>0</v>
      </c>
      <c r="AC35" s="12">
        <v>0</v>
      </c>
      <c r="AD35" s="11">
        <v>0</v>
      </c>
    </row>
    <row r="36" spans="4:38" ht="15" x14ac:dyDescent="0.25">
      <c r="D36" s="57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26">
        <v>0</v>
      </c>
      <c r="V36" s="12">
        <v>0</v>
      </c>
      <c r="W36" s="12">
        <v>0</v>
      </c>
      <c r="X36" s="12">
        <v>0</v>
      </c>
      <c r="Y36" s="12">
        <v>0</v>
      </c>
      <c r="Z36" s="12">
        <v>0</v>
      </c>
      <c r="AA36" s="12">
        <v>0</v>
      </c>
      <c r="AB36" s="12">
        <v>0</v>
      </c>
      <c r="AC36" s="12">
        <v>0</v>
      </c>
      <c r="AD36" s="11">
        <v>0</v>
      </c>
    </row>
    <row r="37" spans="4:38" x14ac:dyDescent="0.2">
      <c r="U37" s="5" t="str">
        <v>Jagung Giling</v>
      </c>
      <c r="V37" s="12">
        <v>86</v>
      </c>
      <c r="W37" s="12">
        <v>10.3</v>
      </c>
      <c r="X37" s="12">
        <v>3.37</v>
      </c>
      <c r="Y37" s="12">
        <v>86</v>
      </c>
      <c r="Z37" s="12">
        <v>0.03</v>
      </c>
      <c r="AA37" s="12">
        <v>0.26</v>
      </c>
      <c r="AB37" s="12">
        <v>3.3</v>
      </c>
      <c r="AC37" s="12">
        <v>0</v>
      </c>
      <c r="AD37" s="11">
        <v>4500</v>
      </c>
    </row>
    <row r="38" spans="4:38" x14ac:dyDescent="0.2">
      <c r="U38" s="5" t="str">
        <v>Biji Sorgum/Cantel Giling</v>
      </c>
      <c r="V38" s="12">
        <v>86</v>
      </c>
      <c r="W38" s="12">
        <v>11.2</v>
      </c>
      <c r="X38" s="12">
        <v>3.11</v>
      </c>
      <c r="Y38" s="12">
        <v>80</v>
      </c>
      <c r="Z38" s="12">
        <v>0.03</v>
      </c>
      <c r="AA38" s="12">
        <v>0.34</v>
      </c>
      <c r="AB38" s="12">
        <v>0</v>
      </c>
      <c r="AC38" s="12">
        <v>0</v>
      </c>
      <c r="AD38" s="11">
        <v>5000</v>
      </c>
    </row>
    <row r="39" spans="4:38" x14ac:dyDescent="0.2">
      <c r="U39" s="5" t="str">
        <v>Dedak</v>
      </c>
      <c r="V39" s="12">
        <v>86</v>
      </c>
      <c r="W39" s="12">
        <v>7.6</v>
      </c>
      <c r="X39" s="12">
        <v>1.83</v>
      </c>
      <c r="Y39" s="12">
        <v>51</v>
      </c>
      <c r="Z39" s="12">
        <v>0.23</v>
      </c>
      <c r="AA39" s="12">
        <v>1.28</v>
      </c>
      <c r="AB39" s="12">
        <v>0</v>
      </c>
      <c r="AC39" s="12">
        <v>0</v>
      </c>
      <c r="AD39" s="11">
        <v>3000</v>
      </c>
    </row>
    <row r="40" spans="4:38" x14ac:dyDescent="0.2">
      <c r="U40" s="5" t="str">
        <v>Bekatul</v>
      </c>
      <c r="V40" s="12">
        <v>86</v>
      </c>
      <c r="W40" s="12">
        <v>14</v>
      </c>
      <c r="X40" s="12">
        <v>3.27</v>
      </c>
      <c r="Y40" s="12">
        <v>84</v>
      </c>
      <c r="Z40" s="12">
        <v>0.05</v>
      </c>
      <c r="AA40" s="12">
        <v>1.48</v>
      </c>
      <c r="AB40" s="12">
        <v>0</v>
      </c>
      <c r="AC40" s="12">
        <v>0</v>
      </c>
      <c r="AD40" s="11">
        <v>5500</v>
      </c>
    </row>
    <row r="43" spans="4:38" x14ac:dyDescent="0.2">
      <c r="U43" s="12" t="s">
        <v>37</v>
      </c>
      <c r="V43" s="12" t="s">
        <v>0</v>
      </c>
      <c r="W43" s="12" t="s">
        <v>59</v>
      </c>
      <c r="X43" s="12" t="s">
        <v>1</v>
      </c>
      <c r="Y43" s="12" t="s">
        <v>60</v>
      </c>
      <c r="Z43" s="12" t="s">
        <v>2</v>
      </c>
      <c r="AA43" s="12" t="s">
        <v>357</v>
      </c>
      <c r="AB43" s="12" t="s">
        <v>12</v>
      </c>
      <c r="AC43" s="12" t="s">
        <v>358</v>
      </c>
      <c r="AD43" s="12" t="s">
        <v>358</v>
      </c>
      <c r="AE43" s="12" t="s">
        <v>61</v>
      </c>
      <c r="AF43" s="12" t="s">
        <v>3</v>
      </c>
      <c r="AG43" s="12" t="s">
        <v>62</v>
      </c>
      <c r="AH43" s="12" t="s">
        <v>4</v>
      </c>
      <c r="AI43" s="12"/>
      <c r="AJ43" s="12" t="s">
        <v>30</v>
      </c>
      <c r="AK43" s="12"/>
      <c r="AL43" s="12" t="s">
        <v>40</v>
      </c>
    </row>
    <row r="44" spans="4:38" x14ac:dyDescent="0.2">
      <c r="U44" s="13" t="s">
        <v>45</v>
      </c>
      <c r="V44" s="12">
        <v>10</v>
      </c>
      <c r="W44" s="12" t="str">
        <f t="shared" ref="W44:W84" si="1">U44&amp;"|"&amp;V44&amp;"|"&amp;"BK"</f>
        <v>Dara|10|BK</v>
      </c>
      <c r="X44" s="14">
        <v>390</v>
      </c>
      <c r="Y44" s="12" t="str">
        <f t="shared" ref="Y44:Y84" si="2">U44&amp;"|"&amp;V44&amp;"|"&amp;"PK"</f>
        <v>Dara|10|PK</v>
      </c>
      <c r="Z44" s="10">
        <v>35</v>
      </c>
      <c r="AA44" s="12" t="str">
        <f>U44&amp;"|"&amp;V44&amp;"|"&amp;"ME"</f>
        <v>Dara|10|ME</v>
      </c>
      <c r="AB44" s="12">
        <v>0.76</v>
      </c>
      <c r="AC44" s="12" t="str">
        <f>U44&amp;"|"&amp;V44&amp;"|"&amp;"TDN"</f>
        <v>Dara|10|TDN</v>
      </c>
      <c r="AD44" s="12">
        <v>210</v>
      </c>
      <c r="AE44" s="12" t="str">
        <f t="shared" ref="AE44:AE84" si="3">U44&amp;"|"&amp;V44&amp;"|"&amp;"Ca"</f>
        <v>Dara|10|Ca</v>
      </c>
      <c r="AF44" s="10">
        <v>2.2999999999999998</v>
      </c>
      <c r="AG44" s="12" t="s">
        <v>63</v>
      </c>
      <c r="AH44" s="10">
        <v>1.5</v>
      </c>
      <c r="AI44" s="12" t="str">
        <f>U44&amp;"|"&amp;V44&amp;"|"&amp;"Vit. A"</f>
        <v>Dara|10|Vit. A</v>
      </c>
      <c r="AJ44" s="12">
        <v>1.9</v>
      </c>
      <c r="AK44" s="12" t="str">
        <f>U44&amp;"|"&amp;V44&amp;"|"&amp;"Vit. D"</f>
        <v>Dara|10|Vit. D</v>
      </c>
      <c r="AL44" s="12">
        <v>64</v>
      </c>
    </row>
    <row r="45" spans="4:38" x14ac:dyDescent="0.2">
      <c r="U45" s="13" t="s">
        <v>45</v>
      </c>
      <c r="V45" s="12">
        <v>11</v>
      </c>
      <c r="W45" s="12" t="str">
        <f t="shared" si="1"/>
        <v>Dara|11|BK</v>
      </c>
      <c r="X45" s="14">
        <v>410</v>
      </c>
      <c r="Y45" s="12" t="str">
        <f t="shared" si="2"/>
        <v>Dara|11|PK</v>
      </c>
      <c r="Z45" s="10">
        <v>36.4</v>
      </c>
      <c r="AA45" s="12" t="str">
        <f t="shared" ref="AA45:AA108" si="4">U45&amp;"|"&amp;V45&amp;"|"&amp;"ME"</f>
        <v>Dara|11|ME</v>
      </c>
      <c r="AB45" s="12">
        <f>$AB$44+(((V45-$V$44)/($V$49-$V$44)*($AB$49-$AB$44)))</f>
        <v>0.81600000000000006</v>
      </c>
      <c r="AC45" s="12" t="str">
        <f t="shared" ref="AC45:AC108" si="5">U45&amp;"|"&amp;V45&amp;"|"&amp;"TDN"</f>
        <v>Dara|11|TDN</v>
      </c>
      <c r="AD45" s="12">
        <f>$AD$44+(((V45-$V$44)/($V$49-$V$44)*($AD$49-$AD$44)))</f>
        <v>226</v>
      </c>
      <c r="AE45" s="12" t="str">
        <f t="shared" si="3"/>
        <v>Dara|11|Ca</v>
      </c>
      <c r="AF45" s="10">
        <v>2.4</v>
      </c>
      <c r="AG45" s="12" t="s">
        <v>64</v>
      </c>
      <c r="AH45" s="10">
        <v>1.56</v>
      </c>
      <c r="AI45" s="12" t="str">
        <f t="shared" ref="AI45:AI108" si="6">U45&amp;"|"&amp;V45&amp;"|"&amp;"Vit. A"</f>
        <v>Dara|11|Vit. A</v>
      </c>
      <c r="AJ45" s="12">
        <f>$AJ$44+(((V45-$V$44)/($V$49-$V$44)*($AJ$49-$AJ$44)))</f>
        <v>2.1</v>
      </c>
      <c r="AK45" s="12" t="str">
        <f t="shared" ref="AK45:AK108" si="7">U45&amp;"|"&amp;V45&amp;"|"&amp;"Vit. D"</f>
        <v>Dara|11|Vit. D</v>
      </c>
      <c r="AL45" s="12">
        <f>$AL$44+(((V45-$V$44)/($V$49-$V$44)*($AL$49-$AL$44)))</f>
        <v>90.4</v>
      </c>
    </row>
    <row r="46" spans="4:38" x14ac:dyDescent="0.2">
      <c r="U46" s="13" t="s">
        <v>45</v>
      </c>
      <c r="V46" s="12">
        <v>12</v>
      </c>
      <c r="W46" s="12" t="str">
        <f t="shared" si="1"/>
        <v>Dara|12|BK</v>
      </c>
      <c r="X46" s="14">
        <v>430</v>
      </c>
      <c r="Y46" s="12" t="str">
        <f t="shared" si="2"/>
        <v>Dara|12|PK</v>
      </c>
      <c r="Z46" s="10">
        <v>37.799999999999997</v>
      </c>
      <c r="AA46" s="12" t="str">
        <f t="shared" si="4"/>
        <v>Dara|12|ME</v>
      </c>
      <c r="AB46" s="12">
        <f>$AB$44+(((V46-$V$44)/($V$49-$V$44)*($AB$49-$AB$44)))</f>
        <v>0.872</v>
      </c>
      <c r="AC46" s="12" t="str">
        <f t="shared" si="5"/>
        <v>Dara|12|TDN</v>
      </c>
      <c r="AD46" s="12">
        <f>$AD$44+(((V46-$V$44)/($V$49-$V$44)*($AD$49-$AD$44)))</f>
        <v>242</v>
      </c>
      <c r="AE46" s="12" t="str">
        <f t="shared" si="3"/>
        <v>Dara|12|Ca</v>
      </c>
      <c r="AF46" s="10">
        <v>2.4999999999999996</v>
      </c>
      <c r="AG46" s="12" t="s">
        <v>65</v>
      </c>
      <c r="AH46" s="10">
        <v>1.6199999999999999</v>
      </c>
      <c r="AI46" s="12" t="str">
        <f t="shared" si="6"/>
        <v>Dara|12|Vit. A</v>
      </c>
      <c r="AJ46" s="12">
        <f>$AJ$44+(((V46-$V$44)/($V$49-$V$44)*($AJ$49-$AJ$44)))</f>
        <v>2.2999999999999998</v>
      </c>
      <c r="AK46" s="12" t="str">
        <f t="shared" si="7"/>
        <v>Dara|12|Vit. D</v>
      </c>
      <c r="AL46" s="12">
        <f>$AL$44+(((V46-$V$44)/($V$49-$V$44)*($AL$49-$AL$44)))</f>
        <v>116.80000000000001</v>
      </c>
    </row>
    <row r="47" spans="4:38" x14ac:dyDescent="0.2">
      <c r="U47" s="13" t="s">
        <v>45</v>
      </c>
      <c r="V47" s="12">
        <v>13</v>
      </c>
      <c r="W47" s="12" t="str">
        <f t="shared" si="1"/>
        <v>Dara|13|BK</v>
      </c>
      <c r="X47" s="14">
        <v>450</v>
      </c>
      <c r="Y47" s="12" t="str">
        <f t="shared" si="2"/>
        <v>Dara|13|PK</v>
      </c>
      <c r="Z47" s="10">
        <v>39.200000000000003</v>
      </c>
      <c r="AA47" s="12" t="str">
        <f t="shared" si="4"/>
        <v>Dara|13|ME</v>
      </c>
      <c r="AB47" s="12">
        <f>$AB$44+(((V47-$V$44)/($V$49-$V$44)*($AB$49-$AB$44)))</f>
        <v>0.92800000000000005</v>
      </c>
      <c r="AC47" s="12" t="str">
        <f t="shared" si="5"/>
        <v>Dara|13|TDN</v>
      </c>
      <c r="AD47" s="12">
        <f>$AD$44+(((V47-$V$44)/($V$49-$V$44)*($AD$49-$AD$44)))</f>
        <v>258</v>
      </c>
      <c r="AE47" s="12" t="str">
        <f t="shared" si="3"/>
        <v>Dara|13|Ca</v>
      </c>
      <c r="AF47" s="10">
        <v>2.6</v>
      </c>
      <c r="AG47" s="12" t="s">
        <v>66</v>
      </c>
      <c r="AH47" s="10">
        <v>1.6800000000000002</v>
      </c>
      <c r="AI47" s="12" t="str">
        <f t="shared" si="6"/>
        <v>Dara|13|Vit. A</v>
      </c>
      <c r="AJ47" s="12">
        <f>$AJ$44+(((V47-$V$44)/($V$49-$V$44)*($AJ$49-$AJ$44)))</f>
        <v>2.5</v>
      </c>
      <c r="AK47" s="12" t="str">
        <f t="shared" si="7"/>
        <v>Dara|13|Vit. D</v>
      </c>
      <c r="AL47" s="12">
        <f>$AL$44+(((V47-$V$44)/($V$49-$V$44)*($AL$49-$AL$44)))</f>
        <v>143.19999999999999</v>
      </c>
    </row>
    <row r="48" spans="4:38" x14ac:dyDescent="0.2">
      <c r="U48" s="13" t="s">
        <v>45</v>
      </c>
      <c r="V48" s="12">
        <v>14</v>
      </c>
      <c r="W48" s="12" t="str">
        <f t="shared" si="1"/>
        <v>Dara|14|BK</v>
      </c>
      <c r="X48" s="14">
        <v>470</v>
      </c>
      <c r="Y48" s="12" t="str">
        <f t="shared" si="2"/>
        <v>Dara|14|PK</v>
      </c>
      <c r="Z48" s="10">
        <v>40.6</v>
      </c>
      <c r="AA48" s="12" t="str">
        <f t="shared" si="4"/>
        <v>Dara|14|ME</v>
      </c>
      <c r="AB48" s="12">
        <f>$AB$44+(((V48-$V$44)/($V$49-$V$44)*($AB$49-$AB$44)))</f>
        <v>0.98399999999999999</v>
      </c>
      <c r="AC48" s="12" t="str">
        <f t="shared" si="5"/>
        <v>Dara|14|TDN</v>
      </c>
      <c r="AD48" s="12">
        <f>$AD$44+(((V48-$V$44)/($V$49-$V$44)*($AD$49-$AD$44)))</f>
        <v>274</v>
      </c>
      <c r="AE48" s="12" t="str">
        <f t="shared" si="3"/>
        <v>Dara|14|Ca</v>
      </c>
      <c r="AF48" s="10">
        <v>2.6999999999999997</v>
      </c>
      <c r="AG48" s="12" t="s">
        <v>67</v>
      </c>
      <c r="AH48" s="10">
        <v>1.74</v>
      </c>
      <c r="AI48" s="12" t="str">
        <f t="shared" si="6"/>
        <v>Dara|14|Vit. A</v>
      </c>
      <c r="AJ48" s="12">
        <f>$AJ$44+(((V48-$V$44)/($V$49-$V$44)*($AJ$49-$AJ$44)))</f>
        <v>2.7</v>
      </c>
      <c r="AK48" s="12" t="str">
        <f t="shared" si="7"/>
        <v>Dara|14|Vit. D</v>
      </c>
      <c r="AL48" s="12">
        <f>$AL$44+(((V48-$V$44)/($V$49-$V$44)*($AL$49-$AL$44)))</f>
        <v>169.60000000000002</v>
      </c>
    </row>
    <row r="49" spans="21:38" x14ac:dyDescent="0.2">
      <c r="U49" s="13" t="s">
        <v>45</v>
      </c>
      <c r="V49" s="12">
        <v>15</v>
      </c>
      <c r="W49" s="12" t="str">
        <f t="shared" si="1"/>
        <v>Dara|15|BK</v>
      </c>
      <c r="X49" s="14">
        <v>490</v>
      </c>
      <c r="Y49" s="12" t="str">
        <f t="shared" si="2"/>
        <v>Dara|15|PK</v>
      </c>
      <c r="Z49" s="10">
        <v>42</v>
      </c>
      <c r="AA49" s="12" t="str">
        <f t="shared" si="4"/>
        <v>Dara|15|ME</v>
      </c>
      <c r="AB49" s="12">
        <v>1.04</v>
      </c>
      <c r="AC49" s="12" t="str">
        <f t="shared" si="5"/>
        <v>Dara|15|TDN</v>
      </c>
      <c r="AD49" s="12">
        <v>290</v>
      </c>
      <c r="AE49" s="12" t="str">
        <f t="shared" si="3"/>
        <v>Dara|15|Ca</v>
      </c>
      <c r="AF49" s="10">
        <v>2.8</v>
      </c>
      <c r="AG49" s="12" t="s">
        <v>68</v>
      </c>
      <c r="AH49" s="10">
        <v>1.8</v>
      </c>
      <c r="AI49" s="12" t="str">
        <f t="shared" si="6"/>
        <v>Dara|15|Vit. A</v>
      </c>
      <c r="AJ49" s="12">
        <v>2.9</v>
      </c>
      <c r="AK49" s="12" t="str">
        <f t="shared" si="7"/>
        <v>Dara|15|Vit. D</v>
      </c>
      <c r="AL49" s="12">
        <v>196</v>
      </c>
    </row>
    <row r="50" spans="21:38" x14ac:dyDescent="0.2">
      <c r="U50" s="13" t="s">
        <v>45</v>
      </c>
      <c r="V50" s="12">
        <v>16</v>
      </c>
      <c r="W50" s="12" t="str">
        <f t="shared" si="1"/>
        <v>Dara|16|BK</v>
      </c>
      <c r="X50" s="14">
        <v>524</v>
      </c>
      <c r="Y50" s="12" t="str">
        <f t="shared" si="2"/>
        <v>Dara|16|PK</v>
      </c>
      <c r="Z50" s="10">
        <v>45.4</v>
      </c>
      <c r="AA50" s="12" t="str">
        <f t="shared" si="4"/>
        <v>Dara|16|ME</v>
      </c>
      <c r="AB50" s="12">
        <f>$AB$49+(((V50-$V$49)/($V$54-$V$49)*($AB$54-$AB$49)))</f>
        <v>1.0900000000000001</v>
      </c>
      <c r="AC50" s="12" t="str">
        <f t="shared" si="5"/>
        <v>Dara|16|TDN</v>
      </c>
      <c r="AD50" s="12">
        <f>$AD$49+(((V50-$V$49)/($V$54-$V$49)*($AD$54-$AD$49)))</f>
        <v>304</v>
      </c>
      <c r="AE50" s="12" t="str">
        <f t="shared" si="3"/>
        <v>Dara|16|Ca</v>
      </c>
      <c r="AF50" s="10">
        <v>2.9</v>
      </c>
      <c r="AG50" s="12" t="s">
        <v>69</v>
      </c>
      <c r="AH50" s="10">
        <v>1.9</v>
      </c>
      <c r="AI50" s="12" t="str">
        <f t="shared" si="6"/>
        <v>Dara|16|Vit. A</v>
      </c>
      <c r="AJ50" s="12">
        <f>$AJ$49+(((V50-$V$49)/($V$54-$V$49)*($AJ$54-$AJ$49)))</f>
        <v>3.12</v>
      </c>
      <c r="AK50" s="12" t="str">
        <f t="shared" si="7"/>
        <v>Dara|16|Vit. D</v>
      </c>
      <c r="AL50" s="12">
        <f>$AL$49+(((V50-$V$49)/($V$54-$V$49)*($AL$54-$AL$49)))</f>
        <v>182.4</v>
      </c>
    </row>
    <row r="51" spans="21:38" x14ac:dyDescent="0.2">
      <c r="U51" s="13" t="s">
        <v>45</v>
      </c>
      <c r="V51" s="12">
        <v>17</v>
      </c>
      <c r="W51" s="12" t="str">
        <f t="shared" si="1"/>
        <v>Dara|17|BK</v>
      </c>
      <c r="X51" s="14">
        <v>558</v>
      </c>
      <c r="Y51" s="12" t="str">
        <f t="shared" si="2"/>
        <v>Dara|17|PK</v>
      </c>
      <c r="Z51" s="10">
        <v>48.8</v>
      </c>
      <c r="AA51" s="12" t="str">
        <f t="shared" si="4"/>
        <v>Dara|17|ME</v>
      </c>
      <c r="AB51" s="12">
        <f>$AB$49+(((V51-$V$49)/($V$54-$V$49)*($AB$54-$AB$49)))</f>
        <v>1.1400000000000001</v>
      </c>
      <c r="AC51" s="12" t="str">
        <f t="shared" si="5"/>
        <v>Dara|17|TDN</v>
      </c>
      <c r="AD51" s="12">
        <f>$AD$49+(((V51-$V$49)/($V$54-$V$49)*($AD$54-$AD$49)))</f>
        <v>318</v>
      </c>
      <c r="AE51" s="12" t="str">
        <f t="shared" si="3"/>
        <v>Dara|17|Ca</v>
      </c>
      <c r="AF51" s="10">
        <v>3</v>
      </c>
      <c r="AG51" s="12" t="s">
        <v>70</v>
      </c>
      <c r="AH51" s="10">
        <v>2</v>
      </c>
      <c r="AI51" s="12" t="str">
        <f t="shared" si="6"/>
        <v>Dara|17|Vit. A</v>
      </c>
      <c r="AJ51" s="12">
        <f>$AJ$49+(((V51-$V$49)/($V$54-$V$49)*($AJ$54-$AJ$49)))</f>
        <v>3.34</v>
      </c>
      <c r="AK51" s="12" t="str">
        <f t="shared" si="7"/>
        <v>Dara|17|Vit. D</v>
      </c>
      <c r="AL51" s="12">
        <f>$AL$49+(((V51-$V$49)/($V$54-$V$49)*($AL$54-$AL$49)))</f>
        <v>168.8</v>
      </c>
    </row>
    <row r="52" spans="21:38" x14ac:dyDescent="0.2">
      <c r="U52" s="13" t="s">
        <v>45</v>
      </c>
      <c r="V52" s="12">
        <v>18</v>
      </c>
      <c r="W52" s="12" t="str">
        <f t="shared" si="1"/>
        <v>Dara|18|BK</v>
      </c>
      <c r="X52" s="14">
        <v>592</v>
      </c>
      <c r="Y52" s="12" t="str">
        <f t="shared" si="2"/>
        <v>Dara|18|PK</v>
      </c>
      <c r="Z52" s="10">
        <v>52.2</v>
      </c>
      <c r="AA52" s="12" t="str">
        <f t="shared" si="4"/>
        <v>Dara|18|ME</v>
      </c>
      <c r="AB52" s="12">
        <f>$AB$49+(((V52-$V$49)/($V$54-$V$49)*($AB$54-$AB$49)))</f>
        <v>1.19</v>
      </c>
      <c r="AC52" s="12" t="str">
        <f t="shared" si="5"/>
        <v>Dara|18|TDN</v>
      </c>
      <c r="AD52" s="12">
        <f>$AD$49+(((V52-$V$49)/($V$54-$V$49)*($AD$54-$AD$49)))</f>
        <v>332</v>
      </c>
      <c r="AE52" s="12" t="str">
        <f t="shared" si="3"/>
        <v>Dara|18|Ca</v>
      </c>
      <c r="AF52" s="10">
        <v>3.0999999999999996</v>
      </c>
      <c r="AG52" s="12" t="s">
        <v>71</v>
      </c>
      <c r="AH52" s="10">
        <v>2.1</v>
      </c>
      <c r="AI52" s="12" t="str">
        <f t="shared" si="6"/>
        <v>Dara|18|Vit. A</v>
      </c>
      <c r="AJ52" s="12">
        <f>$AJ$49+(((V52-$V$49)/($V$54-$V$49)*($AJ$54-$AJ$49)))</f>
        <v>3.56</v>
      </c>
      <c r="AK52" s="12" t="str">
        <f t="shared" si="7"/>
        <v>Dara|18|Vit. D</v>
      </c>
      <c r="AL52" s="12">
        <f>$AL$49+(((V52-$V$49)/($V$54-$V$49)*($AL$54-$AL$49)))</f>
        <v>155.19999999999999</v>
      </c>
    </row>
    <row r="53" spans="21:38" x14ac:dyDescent="0.2">
      <c r="U53" s="13" t="s">
        <v>45</v>
      </c>
      <c r="V53" s="12">
        <v>19</v>
      </c>
      <c r="W53" s="12" t="str">
        <f t="shared" si="1"/>
        <v>Dara|19|BK</v>
      </c>
      <c r="X53" s="14">
        <v>626</v>
      </c>
      <c r="Y53" s="12" t="str">
        <f t="shared" si="2"/>
        <v>Dara|19|PK</v>
      </c>
      <c r="Z53" s="10">
        <v>55.6</v>
      </c>
      <c r="AA53" s="12" t="str">
        <f t="shared" si="4"/>
        <v>Dara|19|ME</v>
      </c>
      <c r="AB53" s="12">
        <f>$AB$49+(((V53-$V$49)/($V$54-$V$49)*($AB$54-$AB$49)))</f>
        <v>1.24</v>
      </c>
      <c r="AC53" s="12" t="str">
        <f t="shared" si="5"/>
        <v>Dara|19|TDN</v>
      </c>
      <c r="AD53" s="12">
        <f>$AD$49+(((V53-$V$49)/($V$54-$V$49)*($AD$54-$AD$49)))</f>
        <v>346</v>
      </c>
      <c r="AE53" s="12" t="str">
        <f t="shared" si="3"/>
        <v>Dara|19|Ca</v>
      </c>
      <c r="AF53" s="10">
        <v>3.1999999999999997</v>
      </c>
      <c r="AG53" s="12" t="s">
        <v>72</v>
      </c>
      <c r="AH53" s="10">
        <v>2.1999999999999997</v>
      </c>
      <c r="AI53" s="12" t="str">
        <f t="shared" si="6"/>
        <v>Dara|19|Vit. A</v>
      </c>
      <c r="AJ53" s="12">
        <f>$AJ$49+(((V53-$V$49)/($V$54-$V$49)*($AJ$54-$AJ$49)))</f>
        <v>3.7800000000000002</v>
      </c>
      <c r="AK53" s="12" t="str">
        <f t="shared" si="7"/>
        <v>Dara|19|Vit. D</v>
      </c>
      <c r="AL53" s="12">
        <f>$AL$49+(((V53-$V$49)/($V$54-$V$49)*($AL$54-$AL$49)))</f>
        <v>141.6</v>
      </c>
    </row>
    <row r="54" spans="21:38" x14ac:dyDescent="0.2">
      <c r="U54" s="13" t="s">
        <v>45</v>
      </c>
      <c r="V54" s="12">
        <v>20</v>
      </c>
      <c r="W54" s="12" t="str">
        <f t="shared" si="1"/>
        <v>Dara|20|BK</v>
      </c>
      <c r="X54" s="14">
        <v>660</v>
      </c>
      <c r="Y54" s="12" t="str">
        <f t="shared" si="2"/>
        <v>Dara|20|PK</v>
      </c>
      <c r="Z54" s="10">
        <v>59</v>
      </c>
      <c r="AA54" s="12" t="str">
        <f t="shared" si="4"/>
        <v>Dara|20|ME</v>
      </c>
      <c r="AB54" s="12">
        <v>1.29</v>
      </c>
      <c r="AC54" s="12" t="str">
        <f t="shared" si="5"/>
        <v>Dara|20|TDN</v>
      </c>
      <c r="AD54" s="12">
        <v>360</v>
      </c>
      <c r="AE54" s="12" t="str">
        <f t="shared" si="3"/>
        <v>Dara|20|Ca</v>
      </c>
      <c r="AF54" s="10">
        <v>3.3</v>
      </c>
      <c r="AG54" s="12" t="s">
        <v>73</v>
      </c>
      <c r="AH54" s="10">
        <v>2.2999999999999998</v>
      </c>
      <c r="AI54" s="12" t="str">
        <f t="shared" si="6"/>
        <v>Dara|20|Vit. A</v>
      </c>
      <c r="AJ54" s="12">
        <v>4</v>
      </c>
      <c r="AK54" s="12" t="str">
        <f t="shared" si="7"/>
        <v>Dara|20|Vit. D</v>
      </c>
      <c r="AL54" s="12">
        <v>128</v>
      </c>
    </row>
    <row r="55" spans="21:38" x14ac:dyDescent="0.2">
      <c r="U55" s="13" t="s">
        <v>45</v>
      </c>
      <c r="V55" s="12">
        <v>21</v>
      </c>
      <c r="W55" s="12" t="str">
        <f t="shared" si="1"/>
        <v>Dara|21|BK</v>
      </c>
      <c r="X55" s="14">
        <v>684</v>
      </c>
      <c r="Y55" s="12" t="str">
        <f t="shared" si="2"/>
        <v>Dara|21|PK</v>
      </c>
      <c r="Z55" s="10">
        <v>61.2</v>
      </c>
      <c r="AA55" s="12" t="str">
        <f t="shared" si="4"/>
        <v>Dara|21|ME</v>
      </c>
      <c r="AB55" s="12">
        <f>$AB$54+(((V55-$V$54)/($V$59-$V$54)*($AB$59-$AB$54)))</f>
        <v>1.3360000000000001</v>
      </c>
      <c r="AC55" s="12" t="str">
        <f t="shared" si="5"/>
        <v>Dara|21|TDN</v>
      </c>
      <c r="AD55" s="12">
        <f>$AD$54+(((V55-$V$54)/($V$59-$V$54)*($AD$59-$AD$54)))</f>
        <v>372</v>
      </c>
      <c r="AE55" s="12" t="str">
        <f t="shared" si="3"/>
        <v>Dara|21|Ca</v>
      </c>
      <c r="AF55" s="10">
        <v>3.46</v>
      </c>
      <c r="AG55" s="12" t="s">
        <v>74</v>
      </c>
      <c r="AH55" s="10">
        <v>2.38</v>
      </c>
      <c r="AI55" s="12" t="str">
        <f t="shared" si="6"/>
        <v>Dara|21|Vit. A</v>
      </c>
      <c r="AJ55" s="12">
        <f>$AJ$54+(((V55-$V$54)/($V$59-$V$54)*($AJ$59-$AJ$54)))</f>
        <v>4.18</v>
      </c>
      <c r="AK55" s="12" t="str">
        <f t="shared" si="7"/>
        <v>Dara|21|Vit. D</v>
      </c>
      <c r="AL55" s="12">
        <f>$AL$54+(((V55-$V$54)/($V$59-$V$54)*($AL$59-$AL$54)))</f>
        <v>134.4</v>
      </c>
    </row>
    <row r="56" spans="21:38" x14ac:dyDescent="0.2">
      <c r="U56" s="13" t="s">
        <v>45</v>
      </c>
      <c r="V56" s="12">
        <v>22</v>
      </c>
      <c r="W56" s="12" t="str">
        <f t="shared" si="1"/>
        <v>Dara|22|BK</v>
      </c>
      <c r="X56" s="14">
        <v>708</v>
      </c>
      <c r="Y56" s="12" t="str">
        <f t="shared" si="2"/>
        <v>Dara|22|PK</v>
      </c>
      <c r="Z56" s="10">
        <v>63.4</v>
      </c>
      <c r="AA56" s="12" t="str">
        <f t="shared" si="4"/>
        <v>Dara|22|ME</v>
      </c>
      <c r="AB56" s="12">
        <f>$AB$54+(((V56-$V$54)/($V$59-$V$54)*($AB$59-$AB$54)))</f>
        <v>1.3820000000000001</v>
      </c>
      <c r="AC56" s="12" t="str">
        <f t="shared" si="5"/>
        <v>Dara|22|TDN</v>
      </c>
      <c r="AD56" s="12">
        <f>$AD$54+(((V56-$V$54)/($V$59-$V$54)*($AD$59-$AD$54)))</f>
        <v>384</v>
      </c>
      <c r="AE56" s="12" t="str">
        <f t="shared" si="3"/>
        <v>Dara|22|Ca</v>
      </c>
      <c r="AF56" s="10">
        <v>3.6199999999999997</v>
      </c>
      <c r="AG56" s="12" t="s">
        <v>75</v>
      </c>
      <c r="AH56" s="10">
        <v>2.46</v>
      </c>
      <c r="AI56" s="12" t="str">
        <f t="shared" si="6"/>
        <v>Dara|22|Vit. A</v>
      </c>
      <c r="AJ56" s="12">
        <f>$AJ$54+(((V56-$V$54)/($V$59-$V$54)*($AJ$59-$AJ$54)))</f>
        <v>4.3600000000000003</v>
      </c>
      <c r="AK56" s="12" t="str">
        <f t="shared" si="7"/>
        <v>Dara|22|Vit. D</v>
      </c>
      <c r="AL56" s="12">
        <f>$AL$54+(((V56-$V$54)/($V$59-$V$54)*($AL$59-$AL$54)))</f>
        <v>140.80000000000001</v>
      </c>
    </row>
    <row r="57" spans="21:38" x14ac:dyDescent="0.2">
      <c r="U57" s="13" t="s">
        <v>45</v>
      </c>
      <c r="V57" s="12">
        <v>23</v>
      </c>
      <c r="W57" s="12" t="str">
        <f t="shared" si="1"/>
        <v>Dara|23|BK</v>
      </c>
      <c r="X57" s="14">
        <v>732</v>
      </c>
      <c r="Y57" s="12" t="str">
        <f t="shared" si="2"/>
        <v>Dara|23|PK</v>
      </c>
      <c r="Z57" s="10">
        <v>65.599999999999994</v>
      </c>
      <c r="AA57" s="12" t="str">
        <f t="shared" si="4"/>
        <v>Dara|23|ME</v>
      </c>
      <c r="AB57" s="12">
        <f>$AB$54+(((V57-$V$54)/($V$59-$V$54)*($AB$59-$AB$54)))</f>
        <v>1.4279999999999999</v>
      </c>
      <c r="AC57" s="12" t="str">
        <f t="shared" si="5"/>
        <v>Dara|23|TDN</v>
      </c>
      <c r="AD57" s="12">
        <f>$AD$54+(((V57-$V$54)/($V$59-$V$54)*($AD$59-$AD$54)))</f>
        <v>396</v>
      </c>
      <c r="AE57" s="12" t="str">
        <f t="shared" si="3"/>
        <v>Dara|23|Ca</v>
      </c>
      <c r="AF57" s="10">
        <v>3.78</v>
      </c>
      <c r="AG57" s="12" t="s">
        <v>76</v>
      </c>
      <c r="AH57" s="10">
        <v>2.54</v>
      </c>
      <c r="AI57" s="12" t="str">
        <f t="shared" si="6"/>
        <v>Dara|23|Vit. A</v>
      </c>
      <c r="AJ57" s="12">
        <f>$AJ$54+(((V57-$V$54)/($V$59-$V$54)*($AJ$59-$AJ$54)))</f>
        <v>4.54</v>
      </c>
      <c r="AK57" s="12" t="str">
        <f t="shared" si="7"/>
        <v>Dara|23|Vit. D</v>
      </c>
      <c r="AL57" s="12">
        <f>$AL$54+(((V57-$V$54)/($V$59-$V$54)*($AL$59-$AL$54)))</f>
        <v>147.19999999999999</v>
      </c>
    </row>
    <row r="58" spans="21:38" x14ac:dyDescent="0.2">
      <c r="U58" s="13" t="s">
        <v>45</v>
      </c>
      <c r="V58" s="12">
        <v>24</v>
      </c>
      <c r="W58" s="12" t="str">
        <f t="shared" si="1"/>
        <v>Dara|24|BK</v>
      </c>
      <c r="X58" s="14">
        <v>756</v>
      </c>
      <c r="Y58" s="12" t="str">
        <f t="shared" si="2"/>
        <v>Dara|24|PK</v>
      </c>
      <c r="Z58" s="10">
        <v>67.8</v>
      </c>
      <c r="AA58" s="12" t="str">
        <f t="shared" si="4"/>
        <v>Dara|24|ME</v>
      </c>
      <c r="AB58" s="12">
        <f>$AB$54+(((V58-$V$54)/($V$59-$V$54)*($AB$59-$AB$54)))</f>
        <v>1.474</v>
      </c>
      <c r="AC58" s="12" t="str">
        <f t="shared" si="5"/>
        <v>Dara|24|TDN</v>
      </c>
      <c r="AD58" s="12">
        <f>$AD$54+(((V58-$V$54)/($V$59-$V$54)*($AD$59-$AD$54)))</f>
        <v>408</v>
      </c>
      <c r="AE58" s="12" t="str">
        <f t="shared" si="3"/>
        <v>Dara|24|Ca</v>
      </c>
      <c r="AF58" s="10">
        <v>3.9399999999999995</v>
      </c>
      <c r="AG58" s="12" t="s">
        <v>77</v>
      </c>
      <c r="AH58" s="10">
        <v>2.62</v>
      </c>
      <c r="AI58" s="12" t="str">
        <f t="shared" si="6"/>
        <v>Dara|24|Vit. A</v>
      </c>
      <c r="AJ58" s="12">
        <f>$AJ$54+(((V58-$V$54)/($V$59-$V$54)*($AJ$59-$AJ$54)))</f>
        <v>4.7200000000000006</v>
      </c>
      <c r="AK58" s="12" t="str">
        <f t="shared" si="7"/>
        <v>Dara|24|Vit. D</v>
      </c>
      <c r="AL58" s="12">
        <f>$AL$54+(((V58-$V$54)/($V$59-$V$54)*($AL$59-$AL$54)))</f>
        <v>153.6</v>
      </c>
    </row>
    <row r="59" spans="21:38" x14ac:dyDescent="0.2">
      <c r="U59" s="13" t="s">
        <v>45</v>
      </c>
      <c r="V59" s="12">
        <v>25</v>
      </c>
      <c r="W59" s="12" t="str">
        <f t="shared" si="1"/>
        <v>Dara|25|BK</v>
      </c>
      <c r="X59" s="14">
        <v>780</v>
      </c>
      <c r="Y59" s="12" t="str">
        <f t="shared" si="2"/>
        <v>Dara|25|PK</v>
      </c>
      <c r="Z59" s="10">
        <v>70</v>
      </c>
      <c r="AA59" s="12" t="str">
        <f t="shared" si="4"/>
        <v>Dara|25|ME</v>
      </c>
      <c r="AB59" s="12">
        <v>1.52</v>
      </c>
      <c r="AC59" s="12" t="str">
        <f t="shared" si="5"/>
        <v>Dara|25|TDN</v>
      </c>
      <c r="AD59" s="12">
        <v>420</v>
      </c>
      <c r="AE59" s="12" t="str">
        <f t="shared" si="3"/>
        <v>Dara|25|Ca</v>
      </c>
      <c r="AF59" s="10">
        <v>4.0999999999999996</v>
      </c>
      <c r="AG59" s="12" t="s">
        <v>78</v>
      </c>
      <c r="AH59" s="10">
        <v>2.7</v>
      </c>
      <c r="AI59" s="12" t="str">
        <f t="shared" si="6"/>
        <v>Dara|25|Vit. A</v>
      </c>
      <c r="AJ59" s="12">
        <v>4.9000000000000004</v>
      </c>
      <c r="AK59" s="12" t="str">
        <f t="shared" si="7"/>
        <v>Dara|25|Vit. D</v>
      </c>
      <c r="AL59" s="12">
        <v>160</v>
      </c>
    </row>
    <row r="60" spans="21:38" x14ac:dyDescent="0.2">
      <c r="U60" s="13" t="s">
        <v>45</v>
      </c>
      <c r="V60" s="12">
        <v>26</v>
      </c>
      <c r="W60" s="12" t="str">
        <f t="shared" si="1"/>
        <v>Dara|26|BK</v>
      </c>
      <c r="X60" s="14">
        <v>802</v>
      </c>
      <c r="Y60" s="12" t="str">
        <f t="shared" si="2"/>
        <v>Dara|26|PK</v>
      </c>
      <c r="Z60" s="10">
        <v>75.599999999999994</v>
      </c>
      <c r="AA60" s="12" t="str">
        <f t="shared" si="4"/>
        <v>Dara|26|ME</v>
      </c>
      <c r="AB60" s="12">
        <f>$AB$64+(((V60-$V$59)/($V$64-$V$59)*($AB$64-$AB$59)))</f>
        <v>1.784</v>
      </c>
      <c r="AC60" s="12" t="str">
        <f t="shared" si="5"/>
        <v>Dara|26|TDN</v>
      </c>
      <c r="AD60" s="12">
        <f>$AD$59+(((V60-$V$59)/($V$64-$V$59)*($AD$64-$AD$59)))</f>
        <v>432</v>
      </c>
      <c r="AE60" s="12" t="str">
        <f t="shared" si="3"/>
        <v>Dara|26|Ca</v>
      </c>
      <c r="AF60" s="10">
        <v>4.2399999999999993</v>
      </c>
      <c r="AG60" s="12" t="s">
        <v>79</v>
      </c>
      <c r="AH60" s="10">
        <v>2.8000000000000003</v>
      </c>
      <c r="AI60" s="12" t="str">
        <f t="shared" si="6"/>
        <v>Dara|26|Vit. A</v>
      </c>
      <c r="AJ60" s="12">
        <f>$AJ$59+(((V60-$V$59)/($V$64-$V$59)*($AJ$64-$AJ$59)))</f>
        <v>4.9000000000000004</v>
      </c>
      <c r="AK60" s="12" t="str">
        <f t="shared" si="7"/>
        <v>Dara|26|Vit. D</v>
      </c>
      <c r="AL60" s="12">
        <f>$AL$59+(((V60-$V$59)/($V$64-$V$59)*($AL$64-$AL$59)))</f>
        <v>159.19999999999999</v>
      </c>
    </row>
    <row r="61" spans="21:38" x14ac:dyDescent="0.2">
      <c r="U61" s="13" t="s">
        <v>45</v>
      </c>
      <c r="V61" s="12">
        <v>27</v>
      </c>
      <c r="W61" s="12" t="str">
        <f t="shared" si="1"/>
        <v>Dara|27|BK</v>
      </c>
      <c r="X61" s="14">
        <v>824</v>
      </c>
      <c r="Y61" s="12" t="str">
        <f t="shared" si="2"/>
        <v>Dara|27|PK</v>
      </c>
      <c r="Z61" s="10">
        <v>81.2</v>
      </c>
      <c r="AA61" s="12" t="str">
        <f t="shared" si="4"/>
        <v>Dara|27|ME</v>
      </c>
      <c r="AB61" s="12">
        <f>$AB$64+(((V61-$V$59)/($V$64-$V$59)*($AB$64-$AB$59)))</f>
        <v>1.8280000000000001</v>
      </c>
      <c r="AC61" s="12" t="str">
        <f t="shared" si="5"/>
        <v>Dara|27|TDN</v>
      </c>
      <c r="AD61" s="12">
        <f>$AD$59+(((V61-$V$59)/($V$64-$V$59)*($AD$64-$AD$59)))</f>
        <v>444</v>
      </c>
      <c r="AE61" s="12" t="str">
        <f t="shared" si="3"/>
        <v>Dara|27|Ca</v>
      </c>
      <c r="AF61" s="10">
        <v>4.38</v>
      </c>
      <c r="AG61" s="12" t="s">
        <v>80</v>
      </c>
      <c r="AH61" s="10">
        <v>2.9000000000000004</v>
      </c>
      <c r="AI61" s="12" t="str">
        <f t="shared" si="6"/>
        <v>Dara|27|Vit. A</v>
      </c>
      <c r="AJ61" s="12">
        <f>$AJ$59+(((V61-$V$59)/($V$64-$V$59)*($AJ$64-$AJ$59)))</f>
        <v>4.9000000000000004</v>
      </c>
      <c r="AK61" s="12" t="str">
        <f t="shared" si="7"/>
        <v>Dara|27|Vit. D</v>
      </c>
      <c r="AL61" s="12">
        <f>$AL$59+(((V61-$V$59)/($V$64-$V$59)*($AL$64-$AL$59)))</f>
        <v>158.4</v>
      </c>
    </row>
    <row r="62" spans="21:38" x14ac:dyDescent="0.2">
      <c r="U62" s="13" t="s">
        <v>45</v>
      </c>
      <c r="V62" s="12">
        <v>28</v>
      </c>
      <c r="W62" s="12" t="str">
        <f t="shared" si="1"/>
        <v>Dara|28|BK</v>
      </c>
      <c r="X62" s="14">
        <v>846</v>
      </c>
      <c r="Y62" s="12" t="str">
        <f t="shared" si="2"/>
        <v>Dara|28|PK</v>
      </c>
      <c r="Z62" s="10">
        <v>86.8</v>
      </c>
      <c r="AA62" s="12" t="str">
        <f t="shared" si="4"/>
        <v>Dara|28|ME</v>
      </c>
      <c r="AB62" s="12">
        <f>$AB$64+(((V62-$V$59)/($V$64-$V$59)*($AB$64-$AB$59)))</f>
        <v>1.8719999999999999</v>
      </c>
      <c r="AC62" s="12" t="str">
        <f t="shared" si="5"/>
        <v>Dara|28|TDN</v>
      </c>
      <c r="AD62" s="12">
        <f>$AD$59+(((V62-$V$59)/($V$64-$V$59)*($AD$64-$AD$59)))</f>
        <v>456</v>
      </c>
      <c r="AE62" s="12" t="str">
        <f t="shared" si="3"/>
        <v>Dara|28|Ca</v>
      </c>
      <c r="AF62" s="10">
        <v>4.5199999999999996</v>
      </c>
      <c r="AG62" s="12" t="s">
        <v>81</v>
      </c>
      <c r="AH62" s="10">
        <v>3</v>
      </c>
      <c r="AI62" s="12" t="str">
        <f t="shared" si="6"/>
        <v>Dara|28|Vit. A</v>
      </c>
      <c r="AJ62" s="12">
        <f>$AJ$59+(((V62-$V$59)/($V$64-$V$59)*($AJ$64-$AJ$59)))</f>
        <v>4.9000000000000004</v>
      </c>
      <c r="AK62" s="12" t="str">
        <f t="shared" si="7"/>
        <v>Dara|28|Vit. D</v>
      </c>
      <c r="AL62" s="12">
        <f>$AL$59+(((V62-$V$59)/($V$64-$V$59)*($AL$64-$AL$59)))</f>
        <v>157.6</v>
      </c>
    </row>
    <row r="63" spans="21:38" x14ac:dyDescent="0.2">
      <c r="U63" s="13" t="s">
        <v>45</v>
      </c>
      <c r="V63" s="12">
        <v>29</v>
      </c>
      <c r="W63" s="12" t="str">
        <f t="shared" si="1"/>
        <v>Dara|29|BK</v>
      </c>
      <c r="X63" s="14">
        <v>868</v>
      </c>
      <c r="Y63" s="12" t="str">
        <f t="shared" si="2"/>
        <v>Dara|29|PK</v>
      </c>
      <c r="Z63" s="10">
        <v>92.4</v>
      </c>
      <c r="AA63" s="12" t="str">
        <f t="shared" si="4"/>
        <v>Dara|29|ME</v>
      </c>
      <c r="AB63" s="12">
        <f>$AB$64+(((V63-$V$59)/($V$64-$V$59)*($AB$64-$AB$59)))</f>
        <v>1.9159999999999999</v>
      </c>
      <c r="AC63" s="12" t="str">
        <f t="shared" si="5"/>
        <v>Dara|29|TDN</v>
      </c>
      <c r="AD63" s="12">
        <f>$AD$59+(((V63-$V$59)/($V$64-$V$59)*($AD$64-$AD$59)))</f>
        <v>468</v>
      </c>
      <c r="AE63" s="12" t="str">
        <f t="shared" si="3"/>
        <v>Dara|29|Ca</v>
      </c>
      <c r="AF63" s="10">
        <v>4.66</v>
      </c>
      <c r="AG63" s="12" t="s">
        <v>82</v>
      </c>
      <c r="AH63" s="10">
        <v>3.1</v>
      </c>
      <c r="AI63" s="12" t="str">
        <f t="shared" si="6"/>
        <v>Dara|29|Vit. A</v>
      </c>
      <c r="AJ63" s="12">
        <f>$AJ$59+(((V63-$V$59)/($V$64-$V$59)*($AJ$64-$AJ$59)))</f>
        <v>4.9000000000000004</v>
      </c>
      <c r="AK63" s="12" t="str">
        <f t="shared" si="7"/>
        <v>Dara|29|Vit. D</v>
      </c>
      <c r="AL63" s="12">
        <f>$AL$59+(((V63-$V$59)/($V$64-$V$59)*($AL$64-$AL$59)))</f>
        <v>156.80000000000001</v>
      </c>
    </row>
    <row r="64" spans="21:38" x14ac:dyDescent="0.2">
      <c r="U64" s="13" t="s">
        <v>45</v>
      </c>
      <c r="V64" s="12">
        <v>30</v>
      </c>
      <c r="W64" s="12" t="str">
        <f t="shared" si="1"/>
        <v>Dara|30|BK</v>
      </c>
      <c r="X64" s="14">
        <v>890</v>
      </c>
      <c r="Y64" s="12" t="str">
        <f t="shared" si="2"/>
        <v>Dara|30|PK</v>
      </c>
      <c r="Z64" s="10">
        <v>98</v>
      </c>
      <c r="AA64" s="12" t="str">
        <f t="shared" si="4"/>
        <v>Dara|30|ME</v>
      </c>
      <c r="AB64" s="12">
        <v>1.74</v>
      </c>
      <c r="AC64" s="12" t="str">
        <f t="shared" si="5"/>
        <v>Dara|30|TDN</v>
      </c>
      <c r="AD64" s="12">
        <v>480</v>
      </c>
      <c r="AE64" s="12" t="str">
        <f t="shared" si="3"/>
        <v>Dara|30|Ca</v>
      </c>
      <c r="AF64" s="10">
        <v>4.8</v>
      </c>
      <c r="AG64" s="12" t="s">
        <v>83</v>
      </c>
      <c r="AH64" s="10">
        <v>3.2</v>
      </c>
      <c r="AI64" s="12" t="str">
        <f t="shared" si="6"/>
        <v>Dara|30|Vit. A</v>
      </c>
      <c r="AJ64" s="12">
        <v>4.9000000000000004</v>
      </c>
      <c r="AK64" s="12" t="str">
        <f t="shared" si="7"/>
        <v>Dara|30|Vit. D</v>
      </c>
      <c r="AL64" s="12">
        <v>156</v>
      </c>
    </row>
    <row r="65" spans="21:38" x14ac:dyDescent="0.2">
      <c r="U65" s="13" t="s">
        <v>45</v>
      </c>
      <c r="V65" s="12">
        <v>31</v>
      </c>
      <c r="W65" s="12" t="str">
        <f t="shared" si="1"/>
        <v>Dara|31|BK</v>
      </c>
      <c r="X65" s="14">
        <v>870</v>
      </c>
      <c r="Y65" s="12" t="str">
        <f t="shared" si="2"/>
        <v>Dara|31|PK</v>
      </c>
      <c r="Z65" s="10">
        <v>97.6</v>
      </c>
      <c r="AA65" s="12" t="str">
        <f t="shared" si="4"/>
        <v>Dara|31|ME</v>
      </c>
      <c r="AB65" s="12">
        <f>$AB$64+(((V65-$V$64)/($V$69-$V$64)*($AB$69-$AB$64)))</f>
        <v>1.784</v>
      </c>
      <c r="AC65" s="12" t="str">
        <f t="shared" si="5"/>
        <v>Dara|31|TDN</v>
      </c>
      <c r="AD65" s="12">
        <f>$AD$64+(((V65-$V$64)/($V$69-$V$64)*($AD$69-$AD$64)))</f>
        <v>492</v>
      </c>
      <c r="AE65" s="12" t="str">
        <f t="shared" si="3"/>
        <v>Dara|31|Ca</v>
      </c>
      <c r="AF65" s="10">
        <v>4.62</v>
      </c>
      <c r="AG65" s="12" t="s">
        <v>84</v>
      </c>
      <c r="AH65" s="10">
        <v>3.18</v>
      </c>
      <c r="AI65" s="12" t="str">
        <f t="shared" si="6"/>
        <v>Dara|31|Vit. A</v>
      </c>
      <c r="AJ65" s="12">
        <f>$AJ$64+(((V65-$V$64)/($V$69-$V$64)*($AJ$69-$AJ$64)))</f>
        <v>4.7</v>
      </c>
      <c r="AK65" s="12" t="str">
        <f t="shared" si="7"/>
        <v>Dara|31|Vit. D</v>
      </c>
      <c r="AL65" s="12">
        <f>$AL$64+(((V65-$V$64)/($V$69-$V$64)*($AL$69-$AL$64)))</f>
        <v>167.2</v>
      </c>
    </row>
    <row r="66" spans="21:38" x14ac:dyDescent="0.2">
      <c r="U66" s="13" t="s">
        <v>45</v>
      </c>
      <c r="V66" s="12">
        <v>32</v>
      </c>
      <c r="W66" s="12" t="str">
        <f t="shared" si="1"/>
        <v>Dara|32|BK</v>
      </c>
      <c r="X66" s="14">
        <v>890</v>
      </c>
      <c r="Y66" s="12" t="str">
        <f t="shared" si="2"/>
        <v>Dara|32|PK</v>
      </c>
      <c r="Z66" s="10">
        <v>98</v>
      </c>
      <c r="AA66" s="12" t="str">
        <f t="shared" si="4"/>
        <v>Dara|32|ME</v>
      </c>
      <c r="AB66" s="12">
        <f>$AB$64+(((V66-$V$64)/($V$69-$V$64)*($AB$69-$AB$64)))</f>
        <v>1.8280000000000001</v>
      </c>
      <c r="AC66" s="12" t="str">
        <f t="shared" si="5"/>
        <v>Dara|32|TDN</v>
      </c>
      <c r="AD66" s="12">
        <f>$AD$64+(((V66-$V$64)/($V$69-$V$64)*($AD$69-$AD$64)))</f>
        <v>504</v>
      </c>
      <c r="AE66" s="12" t="str">
        <f t="shared" si="3"/>
        <v>Dara|32|Ca</v>
      </c>
      <c r="AF66" s="10">
        <v>4.8</v>
      </c>
      <c r="AG66" s="12" t="s">
        <v>85</v>
      </c>
      <c r="AH66" s="10">
        <v>3.16</v>
      </c>
      <c r="AI66" s="12" t="str">
        <f t="shared" si="6"/>
        <v>Dara|32|Vit. A</v>
      </c>
      <c r="AJ66" s="12">
        <f>$AJ$64+(((V66-$V$64)/($V$69-$V$64)*($AJ$69-$AJ$64)))</f>
        <v>4.5</v>
      </c>
      <c r="AK66" s="12" t="str">
        <f t="shared" si="7"/>
        <v>Dara|32|Vit. D</v>
      </c>
      <c r="AL66" s="12">
        <f>$AL$64+(((V66-$V$64)/($V$69-$V$64)*($AL$69-$AL$64)))</f>
        <v>178.4</v>
      </c>
    </row>
    <row r="67" spans="21:38" x14ac:dyDescent="0.2">
      <c r="U67" s="13" t="s">
        <v>45</v>
      </c>
      <c r="V67" s="12">
        <v>33</v>
      </c>
      <c r="W67" s="12" t="str">
        <f t="shared" si="1"/>
        <v>Dara|33|BK</v>
      </c>
      <c r="X67" s="14">
        <v>910</v>
      </c>
      <c r="Y67" s="12" t="str">
        <f t="shared" si="2"/>
        <v>Dara|33|PK</v>
      </c>
      <c r="Z67" s="10">
        <v>98.4</v>
      </c>
      <c r="AA67" s="12" t="str">
        <f t="shared" si="4"/>
        <v>Dara|33|ME</v>
      </c>
      <c r="AB67" s="12">
        <f>$AB$64+(((V67-$V$64)/($V$69-$V$64)*($AB$69-$AB$64)))</f>
        <v>1.8719999999999999</v>
      </c>
      <c r="AC67" s="12" t="str">
        <f t="shared" si="5"/>
        <v>Dara|33|TDN</v>
      </c>
      <c r="AD67" s="12">
        <f>$AD$64+(((V67-$V$64)/($V$69-$V$64)*($AD$69-$AD$64)))</f>
        <v>516</v>
      </c>
      <c r="AE67" s="12" t="str">
        <f t="shared" si="3"/>
        <v>Dara|33|Ca</v>
      </c>
      <c r="AF67" s="10">
        <v>4.9799999999999995</v>
      </c>
      <c r="AG67" s="12" t="s">
        <v>86</v>
      </c>
      <c r="AH67" s="10">
        <v>3.14</v>
      </c>
      <c r="AI67" s="12" t="str">
        <f t="shared" si="6"/>
        <v>Dara|33|Vit. A</v>
      </c>
      <c r="AJ67" s="12">
        <f>$AJ$64+(((V67-$V$64)/($V$69-$V$64)*($AJ$69-$AJ$64)))</f>
        <v>4.3</v>
      </c>
      <c r="AK67" s="12" t="str">
        <f t="shared" si="7"/>
        <v>Dara|33|Vit. D</v>
      </c>
      <c r="AL67" s="12">
        <f>$AL$64+(((V67-$V$64)/($V$69-$V$64)*($AL$69-$AL$64)))</f>
        <v>189.6</v>
      </c>
    </row>
    <row r="68" spans="21:38" x14ac:dyDescent="0.2">
      <c r="U68" s="13" t="s">
        <v>45</v>
      </c>
      <c r="V68" s="12">
        <v>34</v>
      </c>
      <c r="W68" s="12" t="str">
        <f t="shared" si="1"/>
        <v>Dara|34|BK</v>
      </c>
      <c r="X68" s="14">
        <v>930</v>
      </c>
      <c r="Y68" s="12" t="str">
        <f t="shared" si="2"/>
        <v>Dara|34|PK</v>
      </c>
      <c r="Z68" s="10">
        <v>98.8</v>
      </c>
      <c r="AA68" s="12" t="str">
        <f t="shared" si="4"/>
        <v>Dara|34|ME</v>
      </c>
      <c r="AB68" s="12">
        <f>$AB$64+(((V68-$V$64)/($V$69-$V$64)*($AB$69-$AB$64)))</f>
        <v>1.9159999999999999</v>
      </c>
      <c r="AC68" s="12" t="str">
        <f t="shared" si="5"/>
        <v>Dara|34|TDN</v>
      </c>
      <c r="AD68" s="12">
        <f>$AD$64+(((V68-$V$64)/($V$69-$V$64)*($AD$69-$AD$64)))</f>
        <v>528</v>
      </c>
      <c r="AE68" s="12" t="str">
        <f t="shared" si="3"/>
        <v>Dara|34|Ca</v>
      </c>
      <c r="AF68" s="10">
        <v>5.16</v>
      </c>
      <c r="AG68" s="12" t="s">
        <v>87</v>
      </c>
      <c r="AH68" s="10">
        <v>3.12</v>
      </c>
      <c r="AI68" s="12" t="str">
        <f t="shared" si="6"/>
        <v>Dara|34|Vit. A</v>
      </c>
      <c r="AJ68" s="12">
        <f>$AJ$64+(((V68-$V$64)/($V$69-$V$64)*($AJ$69-$AJ$64)))</f>
        <v>4.0999999999999996</v>
      </c>
      <c r="AK68" s="12" t="str">
        <f t="shared" si="7"/>
        <v>Dara|34|Vit. D</v>
      </c>
      <c r="AL68" s="12">
        <f>$AL$64+(((V68-$V$64)/($V$69-$V$64)*($AL$69-$AL$64)))</f>
        <v>200.8</v>
      </c>
    </row>
    <row r="69" spans="21:38" x14ac:dyDescent="0.2">
      <c r="U69" s="13" t="s">
        <v>45</v>
      </c>
      <c r="V69" s="12">
        <v>35</v>
      </c>
      <c r="W69" s="12" t="str">
        <f t="shared" si="1"/>
        <v>Dara|35|BK</v>
      </c>
      <c r="X69" s="12">
        <v>990</v>
      </c>
      <c r="Y69" s="12" t="str">
        <f t="shared" si="2"/>
        <v>Dara|35|PK</v>
      </c>
      <c r="Z69" s="10">
        <v>100</v>
      </c>
      <c r="AA69" s="12" t="str">
        <f t="shared" si="4"/>
        <v>Dara|35|ME</v>
      </c>
      <c r="AB69" s="12">
        <v>1.96</v>
      </c>
      <c r="AC69" s="12" t="str">
        <f t="shared" si="5"/>
        <v>Dara|35|TDN</v>
      </c>
      <c r="AD69" s="12">
        <v>540</v>
      </c>
      <c r="AE69" s="12" t="str">
        <f t="shared" si="3"/>
        <v>Dara|35|Ca</v>
      </c>
      <c r="AF69" s="10">
        <v>5.7</v>
      </c>
      <c r="AG69" s="12" t="s">
        <v>88</v>
      </c>
      <c r="AH69" s="10">
        <v>3.1</v>
      </c>
      <c r="AI69" s="12" t="str">
        <f t="shared" si="6"/>
        <v>Dara|35|Vit. A</v>
      </c>
      <c r="AJ69" s="12">
        <v>3.9</v>
      </c>
      <c r="AK69" s="12" t="str">
        <f t="shared" si="7"/>
        <v>Dara|35|Vit. D</v>
      </c>
      <c r="AL69" s="12">
        <v>212</v>
      </c>
    </row>
    <row r="70" spans="21:38" x14ac:dyDescent="0.2">
      <c r="U70" s="13" t="s">
        <v>45</v>
      </c>
      <c r="V70" s="12">
        <v>36</v>
      </c>
      <c r="W70" s="12" t="str">
        <f t="shared" si="1"/>
        <v>Dara|36|BK</v>
      </c>
      <c r="X70" s="14">
        <v>1012</v>
      </c>
      <c r="Y70" s="12" t="str">
        <f t="shared" si="2"/>
        <v>Dara|36|PK</v>
      </c>
      <c r="Z70" s="10">
        <v>100</v>
      </c>
      <c r="AA70" s="12" t="str">
        <f t="shared" si="4"/>
        <v>Dara|36|ME</v>
      </c>
      <c r="AB70" s="12">
        <f>$AB$69+(((V70-$V$69)/($V$74-$V$69)*($AB$74-$AB$69)))</f>
        <v>2</v>
      </c>
      <c r="AC70" s="12" t="str">
        <f t="shared" si="5"/>
        <v>Dara|36|TDN</v>
      </c>
      <c r="AD70" s="12">
        <f>$AD$69+(((V70-$V$69)/($V$74-$V$69)*($AD$74-$AD$69)))</f>
        <v>552</v>
      </c>
      <c r="AE70" s="12" t="str">
        <f t="shared" si="3"/>
        <v>Dara|36|Ca</v>
      </c>
      <c r="AF70" s="10">
        <v>5.7</v>
      </c>
      <c r="AG70" s="12" t="s">
        <v>89</v>
      </c>
      <c r="AH70" s="10">
        <v>3.1</v>
      </c>
      <c r="AI70" s="12" t="str">
        <f t="shared" si="6"/>
        <v>Dara|36|Vit. A</v>
      </c>
      <c r="AJ70" s="12">
        <f>$AJ$69+(((V70-$V$69)/($V$74-$V$69)*($AJ$74-$AJ$69)))</f>
        <v>3.9</v>
      </c>
      <c r="AK70" s="12" t="str">
        <f t="shared" si="7"/>
        <v>Dara|36|Vit. D</v>
      </c>
      <c r="AL70" s="12">
        <f>$AL$69+(((V70-$V$69)/($V$74-$V$69)*($AL$74-$AL$69)))</f>
        <v>214.2</v>
      </c>
    </row>
    <row r="71" spans="21:38" x14ac:dyDescent="0.2">
      <c r="U71" s="13" t="s">
        <v>45</v>
      </c>
      <c r="V71" s="12">
        <v>37</v>
      </c>
      <c r="W71" s="12" t="str">
        <f t="shared" si="1"/>
        <v>Dara|37|BK</v>
      </c>
      <c r="X71" s="14">
        <v>1034</v>
      </c>
      <c r="Y71" s="12" t="str">
        <f t="shared" si="2"/>
        <v>Dara|37|PK</v>
      </c>
      <c r="Z71" s="10">
        <v>100</v>
      </c>
      <c r="AA71" s="12" t="str">
        <f t="shared" si="4"/>
        <v>Dara|37|ME</v>
      </c>
      <c r="AB71" s="12">
        <f>$AB$69+(((V71-$V$69)/($V$74-$V$69)*($AB$74-$AB$69)))</f>
        <v>2.04</v>
      </c>
      <c r="AC71" s="12" t="str">
        <f t="shared" si="5"/>
        <v>Dara|37|TDN</v>
      </c>
      <c r="AD71" s="12">
        <f>$AD$69+(((V71-$V$69)/($V$74-$V$69)*($AD$74-$AD$69)))</f>
        <v>564</v>
      </c>
      <c r="AE71" s="12" t="str">
        <f t="shared" si="3"/>
        <v>Dara|37|Ca</v>
      </c>
      <c r="AF71" s="10">
        <v>5.7</v>
      </c>
      <c r="AG71" s="12" t="s">
        <v>90</v>
      </c>
      <c r="AH71" s="10">
        <v>3.1</v>
      </c>
      <c r="AI71" s="12" t="str">
        <f t="shared" si="6"/>
        <v>Dara|37|Vit. A</v>
      </c>
      <c r="AJ71" s="12">
        <f>$AJ$69+(((V71-$V$69)/($V$74-$V$69)*($AJ$74-$AJ$69)))</f>
        <v>3.9</v>
      </c>
      <c r="AK71" s="12" t="str">
        <f t="shared" si="7"/>
        <v>Dara|37|Vit. D</v>
      </c>
      <c r="AL71" s="12">
        <f>$AL$69+(((V71-$V$69)/($V$74-$V$69)*($AL$74-$AL$69)))</f>
        <v>216.4</v>
      </c>
    </row>
    <row r="72" spans="21:38" x14ac:dyDescent="0.2">
      <c r="U72" s="13" t="s">
        <v>45</v>
      </c>
      <c r="V72" s="12">
        <v>38</v>
      </c>
      <c r="W72" s="12" t="str">
        <f t="shared" si="1"/>
        <v>Dara|38|BK</v>
      </c>
      <c r="X72" s="14">
        <v>1056</v>
      </c>
      <c r="Y72" s="12" t="str">
        <f t="shared" si="2"/>
        <v>Dara|38|PK</v>
      </c>
      <c r="Z72" s="10">
        <v>100</v>
      </c>
      <c r="AA72" s="12" t="str">
        <f t="shared" si="4"/>
        <v>Dara|38|ME</v>
      </c>
      <c r="AB72" s="12">
        <f>$AB$69+(((V72-$V$69)/($V$74-$V$69)*($AB$74-$AB$69)))</f>
        <v>2.08</v>
      </c>
      <c r="AC72" s="12" t="str">
        <f t="shared" si="5"/>
        <v>Dara|38|TDN</v>
      </c>
      <c r="AD72" s="12">
        <f>$AD$69+(((V72-$V$69)/($V$74-$V$69)*($AD$74-$AD$69)))</f>
        <v>576</v>
      </c>
      <c r="AE72" s="12" t="str">
        <f t="shared" si="3"/>
        <v>Dara|38|Ca</v>
      </c>
      <c r="AF72" s="10">
        <v>5.7</v>
      </c>
      <c r="AG72" s="12" t="s">
        <v>91</v>
      </c>
      <c r="AH72" s="10">
        <v>3.1</v>
      </c>
      <c r="AI72" s="12" t="str">
        <f t="shared" si="6"/>
        <v>Dara|38|Vit. A</v>
      </c>
      <c r="AJ72" s="12">
        <f>$AJ$69+(((V72-$V$69)/($V$74-$V$69)*($AJ$74-$AJ$69)))</f>
        <v>3.9</v>
      </c>
      <c r="AK72" s="12" t="str">
        <f t="shared" si="7"/>
        <v>Dara|38|Vit. D</v>
      </c>
      <c r="AL72" s="12">
        <f>$AL$69+(((V72-$V$69)/($V$74-$V$69)*($AL$74-$AL$69)))</f>
        <v>218.6</v>
      </c>
    </row>
    <row r="73" spans="21:38" x14ac:dyDescent="0.2">
      <c r="U73" s="13" t="s">
        <v>45</v>
      </c>
      <c r="V73" s="12">
        <v>39</v>
      </c>
      <c r="W73" s="12" t="str">
        <f t="shared" si="1"/>
        <v>Dara|39|BK</v>
      </c>
      <c r="X73" s="14">
        <v>1078</v>
      </c>
      <c r="Y73" s="12" t="str">
        <f t="shared" si="2"/>
        <v>Dara|39|PK</v>
      </c>
      <c r="Z73" s="10">
        <v>100</v>
      </c>
      <c r="AA73" s="12" t="str">
        <f t="shared" si="4"/>
        <v>Dara|39|ME</v>
      </c>
      <c r="AB73" s="12">
        <f>$AB$69+(((V73-$V$69)/($V$74-$V$69)*($AB$74-$AB$69)))</f>
        <v>2.12</v>
      </c>
      <c r="AC73" s="12" t="str">
        <f t="shared" si="5"/>
        <v>Dara|39|TDN</v>
      </c>
      <c r="AD73" s="12">
        <f>$AD$69+(((V73-$V$69)/($V$74-$V$69)*($AD$74-$AD$69)))</f>
        <v>588</v>
      </c>
      <c r="AE73" s="12" t="str">
        <f t="shared" si="3"/>
        <v>Dara|39|Ca</v>
      </c>
      <c r="AF73" s="10">
        <v>5.7</v>
      </c>
      <c r="AG73" s="12" t="s">
        <v>92</v>
      </c>
      <c r="AH73" s="10">
        <v>3.1</v>
      </c>
      <c r="AI73" s="12" t="str">
        <f t="shared" si="6"/>
        <v>Dara|39|Vit. A</v>
      </c>
      <c r="AJ73" s="12">
        <f>$AJ$69+(((V73-$V$69)/($V$74-$V$69)*($AJ$74-$AJ$69)))</f>
        <v>3.9</v>
      </c>
      <c r="AK73" s="12" t="str">
        <f t="shared" si="7"/>
        <v>Dara|39|Vit. D</v>
      </c>
      <c r="AL73" s="12">
        <f>$AL$69+(((V73-$V$69)/($V$74-$V$69)*($AL$74-$AL$69)))</f>
        <v>220.8</v>
      </c>
    </row>
    <row r="74" spans="21:38" x14ac:dyDescent="0.2">
      <c r="U74" s="13" t="s">
        <v>45</v>
      </c>
      <c r="V74" s="12">
        <v>40</v>
      </c>
      <c r="W74" s="12" t="str">
        <f t="shared" si="1"/>
        <v>Dara|40|BK</v>
      </c>
      <c r="X74" s="12">
        <v>1100</v>
      </c>
      <c r="Y74" s="12" t="str">
        <f t="shared" si="2"/>
        <v>Dara|40|PK</v>
      </c>
      <c r="Z74" s="10">
        <v>100</v>
      </c>
      <c r="AA74" s="12" t="str">
        <f t="shared" si="4"/>
        <v>Dara|40|ME</v>
      </c>
      <c r="AB74" s="12">
        <v>2.16</v>
      </c>
      <c r="AC74" s="12" t="str">
        <f t="shared" si="5"/>
        <v>Dara|40|TDN</v>
      </c>
      <c r="AD74" s="12">
        <v>600</v>
      </c>
      <c r="AE74" s="12" t="str">
        <f t="shared" si="3"/>
        <v>Dara|40|Ca</v>
      </c>
      <c r="AF74" s="10">
        <v>5.7</v>
      </c>
      <c r="AG74" s="12" t="s">
        <v>93</v>
      </c>
      <c r="AH74" s="10">
        <v>3.1</v>
      </c>
      <c r="AI74" s="12" t="str">
        <f t="shared" si="6"/>
        <v>Dara|40|Vit. A</v>
      </c>
      <c r="AJ74" s="12">
        <v>3.9</v>
      </c>
      <c r="AK74" s="12" t="str">
        <f t="shared" si="7"/>
        <v>Dara|40|Vit. D</v>
      </c>
      <c r="AL74" s="12">
        <v>223</v>
      </c>
    </row>
    <row r="75" spans="21:38" x14ac:dyDescent="0.2">
      <c r="U75" s="13" t="s">
        <v>45</v>
      </c>
      <c r="V75" s="12">
        <v>41</v>
      </c>
      <c r="W75" s="12" t="str">
        <f t="shared" si="1"/>
        <v>Dara|41|BK</v>
      </c>
      <c r="X75" s="14">
        <v>1120</v>
      </c>
      <c r="Y75" s="12" t="str">
        <f t="shared" si="2"/>
        <v>Dara|41|PK</v>
      </c>
      <c r="Z75" s="10">
        <v>101.8</v>
      </c>
      <c r="AA75" s="12" t="str">
        <f t="shared" si="4"/>
        <v>Dara|41|ME</v>
      </c>
      <c r="AB75" s="12">
        <f t="shared" ref="AB75:AB83" si="8">$AB$74+(((V75-$V$74)/($V$84-$V$74)*($AB$84-$AB$74)))</f>
        <v>2.2000000000000002</v>
      </c>
      <c r="AC75" s="12" t="str">
        <f t="shared" si="5"/>
        <v>Dara|41|TDN</v>
      </c>
      <c r="AD75" s="12">
        <f t="shared" ref="AD75:AD83" si="9">$AD$74+(((V75-$V$74)/($V$84-$V$74)*($AD$84-$AD$74)))</f>
        <v>611</v>
      </c>
      <c r="AE75" s="12" t="str">
        <f t="shared" si="3"/>
        <v>Dara|41|Ca</v>
      </c>
      <c r="AF75" s="10">
        <v>5.73</v>
      </c>
      <c r="AG75" s="12" t="s">
        <v>94</v>
      </c>
      <c r="AH75" s="10">
        <v>3.12</v>
      </c>
      <c r="AI75" s="12" t="str">
        <f t="shared" si="6"/>
        <v>Dara|41|Vit. A</v>
      </c>
      <c r="AJ75" s="12">
        <f t="shared" ref="AJ75:AJ83" si="10">$AJ$74+(((V75-$V$74)/($V$84-$V$74)*($AJ$84-$AJ$74)))</f>
        <v>3.9899999999999998</v>
      </c>
      <c r="AK75" s="12" t="str">
        <f t="shared" si="7"/>
        <v>Dara|41|Vit. D</v>
      </c>
      <c r="AL75" s="12">
        <f t="shared" ref="AL75:AL83" si="11">$AL$74+(((V75-$V$74)/($V$84-$V$74)*($AL$84-$AL$74)))</f>
        <v>228</v>
      </c>
    </row>
    <row r="76" spans="21:38" x14ac:dyDescent="0.2">
      <c r="U76" s="13" t="s">
        <v>45</v>
      </c>
      <c r="V76" s="12">
        <v>42</v>
      </c>
      <c r="W76" s="12" t="str">
        <f t="shared" si="1"/>
        <v>Dara|42|BK</v>
      </c>
      <c r="X76" s="14">
        <v>1140</v>
      </c>
      <c r="Y76" s="12" t="str">
        <f t="shared" si="2"/>
        <v>Dara|42|PK</v>
      </c>
      <c r="Z76" s="10">
        <v>103.6</v>
      </c>
      <c r="AA76" s="12" t="str">
        <f t="shared" si="4"/>
        <v>Dara|42|ME</v>
      </c>
      <c r="AB76" s="12">
        <f t="shared" si="8"/>
        <v>2.2400000000000002</v>
      </c>
      <c r="AC76" s="12" t="str">
        <f t="shared" si="5"/>
        <v>Dara|42|TDN</v>
      </c>
      <c r="AD76" s="12">
        <f t="shared" si="9"/>
        <v>622</v>
      </c>
      <c r="AE76" s="12" t="str">
        <f t="shared" si="3"/>
        <v>Dara|42|Ca</v>
      </c>
      <c r="AF76" s="10">
        <v>5.76</v>
      </c>
      <c r="AG76" s="12" t="s">
        <v>95</v>
      </c>
      <c r="AH76" s="10">
        <v>3.14</v>
      </c>
      <c r="AI76" s="12" t="str">
        <f t="shared" si="6"/>
        <v>Dara|42|Vit. A</v>
      </c>
      <c r="AJ76" s="12">
        <f t="shared" si="10"/>
        <v>4.08</v>
      </c>
      <c r="AK76" s="12" t="str">
        <f t="shared" si="7"/>
        <v>Dara|42|Vit. D</v>
      </c>
      <c r="AL76" s="12">
        <f t="shared" si="11"/>
        <v>233</v>
      </c>
    </row>
    <row r="77" spans="21:38" x14ac:dyDescent="0.2">
      <c r="U77" s="13" t="s">
        <v>45</v>
      </c>
      <c r="V77" s="12">
        <v>43</v>
      </c>
      <c r="W77" s="12" t="str">
        <f t="shared" si="1"/>
        <v>Dara|43|BK</v>
      </c>
      <c r="X77" s="14">
        <v>1160</v>
      </c>
      <c r="Y77" s="12" t="str">
        <f t="shared" si="2"/>
        <v>Dara|43|PK</v>
      </c>
      <c r="Z77" s="10">
        <v>105.4</v>
      </c>
      <c r="AA77" s="12" t="str">
        <f t="shared" si="4"/>
        <v>Dara|43|ME</v>
      </c>
      <c r="AB77" s="12">
        <f t="shared" si="8"/>
        <v>2.2800000000000002</v>
      </c>
      <c r="AC77" s="12" t="str">
        <f t="shared" si="5"/>
        <v>Dara|43|TDN</v>
      </c>
      <c r="AD77" s="12">
        <f t="shared" si="9"/>
        <v>633</v>
      </c>
      <c r="AE77" s="12" t="str">
        <f t="shared" si="3"/>
        <v>Dara|43|Ca</v>
      </c>
      <c r="AF77" s="10">
        <v>5.79</v>
      </c>
      <c r="AG77" s="12" t="s">
        <v>96</v>
      </c>
      <c r="AH77" s="10">
        <v>3.16</v>
      </c>
      <c r="AI77" s="12" t="str">
        <f t="shared" si="6"/>
        <v>Dara|43|Vit. A</v>
      </c>
      <c r="AJ77" s="12">
        <f t="shared" si="10"/>
        <v>4.17</v>
      </c>
      <c r="AK77" s="12" t="str">
        <f t="shared" si="7"/>
        <v>Dara|43|Vit. D</v>
      </c>
      <c r="AL77" s="12">
        <f t="shared" si="11"/>
        <v>238</v>
      </c>
    </row>
    <row r="78" spans="21:38" x14ac:dyDescent="0.2">
      <c r="U78" s="13" t="s">
        <v>45</v>
      </c>
      <c r="V78" s="12">
        <v>44</v>
      </c>
      <c r="W78" s="12" t="str">
        <f t="shared" si="1"/>
        <v>Dara|44|BK</v>
      </c>
      <c r="X78" s="14">
        <v>1180</v>
      </c>
      <c r="Y78" s="12" t="str">
        <f t="shared" si="2"/>
        <v>Dara|44|PK</v>
      </c>
      <c r="Z78" s="10">
        <v>107.2</v>
      </c>
      <c r="AA78" s="12" t="str">
        <f t="shared" si="4"/>
        <v>Dara|44|ME</v>
      </c>
      <c r="AB78" s="12">
        <f t="shared" si="8"/>
        <v>2.3200000000000003</v>
      </c>
      <c r="AC78" s="12" t="str">
        <f t="shared" si="5"/>
        <v>Dara|44|TDN</v>
      </c>
      <c r="AD78" s="12">
        <f t="shared" si="9"/>
        <v>644</v>
      </c>
      <c r="AE78" s="12" t="str">
        <f t="shared" si="3"/>
        <v>Dara|44|Ca</v>
      </c>
      <c r="AF78" s="10">
        <v>5.82</v>
      </c>
      <c r="AG78" s="12" t="s">
        <v>97</v>
      </c>
      <c r="AH78" s="10">
        <v>3.18</v>
      </c>
      <c r="AI78" s="12" t="str">
        <f t="shared" si="6"/>
        <v>Dara|44|Vit. A</v>
      </c>
      <c r="AJ78" s="12">
        <f t="shared" si="10"/>
        <v>4.26</v>
      </c>
      <c r="AK78" s="12" t="str">
        <f t="shared" si="7"/>
        <v>Dara|44|Vit. D</v>
      </c>
      <c r="AL78" s="12">
        <f t="shared" si="11"/>
        <v>243</v>
      </c>
    </row>
    <row r="79" spans="21:38" x14ac:dyDescent="0.2">
      <c r="U79" s="13" t="s">
        <v>45</v>
      </c>
      <c r="V79" s="12">
        <v>45</v>
      </c>
      <c r="W79" s="12" t="str">
        <f t="shared" si="1"/>
        <v>Dara|45|BK</v>
      </c>
      <c r="X79" s="14">
        <v>1200</v>
      </c>
      <c r="Y79" s="12" t="str">
        <f t="shared" si="2"/>
        <v>Dara|45|PK</v>
      </c>
      <c r="Z79" s="10">
        <v>109</v>
      </c>
      <c r="AA79" s="12" t="str">
        <f t="shared" si="4"/>
        <v>Dara|45|ME</v>
      </c>
      <c r="AB79" s="12">
        <f t="shared" si="8"/>
        <v>2.3600000000000003</v>
      </c>
      <c r="AC79" s="12" t="str">
        <f t="shared" si="5"/>
        <v>Dara|45|TDN</v>
      </c>
      <c r="AD79" s="12">
        <f t="shared" si="9"/>
        <v>655</v>
      </c>
      <c r="AE79" s="12" t="str">
        <f t="shared" si="3"/>
        <v>Dara|45|Ca</v>
      </c>
      <c r="AF79" s="10">
        <v>5.85</v>
      </c>
      <c r="AG79" s="12" t="s">
        <v>98</v>
      </c>
      <c r="AH79" s="10">
        <v>3.2</v>
      </c>
      <c r="AI79" s="12" t="str">
        <f t="shared" si="6"/>
        <v>Dara|45|Vit. A</v>
      </c>
      <c r="AJ79" s="12">
        <f t="shared" si="10"/>
        <v>4.3499999999999996</v>
      </c>
      <c r="AK79" s="12" t="str">
        <f t="shared" si="7"/>
        <v>Dara|45|Vit. D</v>
      </c>
      <c r="AL79" s="12">
        <f t="shared" si="11"/>
        <v>248</v>
      </c>
    </row>
    <row r="80" spans="21:38" x14ac:dyDescent="0.2">
      <c r="U80" s="13" t="s">
        <v>45</v>
      </c>
      <c r="V80" s="12">
        <v>46</v>
      </c>
      <c r="W80" s="12" t="str">
        <f t="shared" si="1"/>
        <v>Dara|46|BK</v>
      </c>
      <c r="X80" s="14">
        <v>1220</v>
      </c>
      <c r="Y80" s="12" t="str">
        <f t="shared" si="2"/>
        <v>Dara|46|PK</v>
      </c>
      <c r="Z80" s="10">
        <v>110.8</v>
      </c>
      <c r="AA80" s="12" t="str">
        <f t="shared" si="4"/>
        <v>Dara|46|ME</v>
      </c>
      <c r="AB80" s="12">
        <f t="shared" si="8"/>
        <v>2.4</v>
      </c>
      <c r="AC80" s="12" t="str">
        <f t="shared" si="5"/>
        <v>Dara|46|TDN</v>
      </c>
      <c r="AD80" s="12">
        <f t="shared" si="9"/>
        <v>666</v>
      </c>
      <c r="AE80" s="12" t="str">
        <f t="shared" si="3"/>
        <v>Dara|46|Ca</v>
      </c>
      <c r="AF80" s="10">
        <v>5.88</v>
      </c>
      <c r="AG80" s="12" t="s">
        <v>99</v>
      </c>
      <c r="AH80" s="10">
        <v>3.2199999999999998</v>
      </c>
      <c r="AI80" s="12" t="str">
        <f t="shared" si="6"/>
        <v>Dara|46|Vit. A</v>
      </c>
      <c r="AJ80" s="12">
        <f t="shared" si="10"/>
        <v>4.4399999999999995</v>
      </c>
      <c r="AK80" s="12" t="str">
        <f t="shared" si="7"/>
        <v>Dara|46|Vit. D</v>
      </c>
      <c r="AL80" s="12">
        <f t="shared" si="11"/>
        <v>253</v>
      </c>
    </row>
    <row r="81" spans="21:38" x14ac:dyDescent="0.2">
      <c r="U81" s="13" t="s">
        <v>45</v>
      </c>
      <c r="V81" s="12">
        <v>47</v>
      </c>
      <c r="W81" s="12" t="str">
        <f t="shared" si="1"/>
        <v>Dara|47|BK</v>
      </c>
      <c r="X81" s="14">
        <v>1240</v>
      </c>
      <c r="Y81" s="12" t="str">
        <f t="shared" si="2"/>
        <v>Dara|47|PK</v>
      </c>
      <c r="Z81" s="10">
        <v>112.6</v>
      </c>
      <c r="AA81" s="12" t="str">
        <f t="shared" si="4"/>
        <v>Dara|47|ME</v>
      </c>
      <c r="AB81" s="12">
        <f t="shared" si="8"/>
        <v>2.44</v>
      </c>
      <c r="AC81" s="12" t="str">
        <f t="shared" si="5"/>
        <v>Dara|47|TDN</v>
      </c>
      <c r="AD81" s="12">
        <f t="shared" si="9"/>
        <v>677</v>
      </c>
      <c r="AE81" s="12" t="str">
        <f t="shared" si="3"/>
        <v>Dara|47|Ca</v>
      </c>
      <c r="AF81" s="10">
        <v>5.91</v>
      </c>
      <c r="AG81" s="12" t="s">
        <v>100</v>
      </c>
      <c r="AH81" s="10">
        <v>3.2399999999999998</v>
      </c>
      <c r="AI81" s="12" t="str">
        <f t="shared" si="6"/>
        <v>Dara|47|Vit. A</v>
      </c>
      <c r="AJ81" s="12">
        <f t="shared" si="10"/>
        <v>4.5299999999999994</v>
      </c>
      <c r="AK81" s="12" t="str">
        <f t="shared" si="7"/>
        <v>Dara|47|Vit. D</v>
      </c>
      <c r="AL81" s="12">
        <f t="shared" si="11"/>
        <v>258</v>
      </c>
    </row>
    <row r="82" spans="21:38" x14ac:dyDescent="0.2">
      <c r="U82" s="13" t="s">
        <v>45</v>
      </c>
      <c r="V82" s="12">
        <v>48</v>
      </c>
      <c r="W82" s="12" t="str">
        <f t="shared" si="1"/>
        <v>Dara|48|BK</v>
      </c>
      <c r="X82" s="14">
        <v>1260</v>
      </c>
      <c r="Y82" s="12" t="str">
        <f t="shared" si="2"/>
        <v>Dara|48|PK</v>
      </c>
      <c r="Z82" s="10">
        <v>114.4</v>
      </c>
      <c r="AA82" s="12" t="str">
        <f t="shared" si="4"/>
        <v>Dara|48|ME</v>
      </c>
      <c r="AB82" s="12">
        <f t="shared" si="8"/>
        <v>2.48</v>
      </c>
      <c r="AC82" s="12" t="str">
        <f t="shared" si="5"/>
        <v>Dara|48|TDN</v>
      </c>
      <c r="AD82" s="12">
        <f t="shared" si="9"/>
        <v>688</v>
      </c>
      <c r="AE82" s="12" t="str">
        <f t="shared" si="3"/>
        <v>Dara|48|Ca</v>
      </c>
      <c r="AF82" s="10">
        <v>5.94</v>
      </c>
      <c r="AG82" s="12" t="s">
        <v>101</v>
      </c>
      <c r="AH82" s="10">
        <v>3.26</v>
      </c>
      <c r="AI82" s="12" t="str">
        <f t="shared" si="6"/>
        <v>Dara|48|Vit. A</v>
      </c>
      <c r="AJ82" s="12">
        <f t="shared" si="10"/>
        <v>4.62</v>
      </c>
      <c r="AK82" s="12" t="str">
        <f t="shared" si="7"/>
        <v>Dara|48|Vit. D</v>
      </c>
      <c r="AL82" s="12">
        <f t="shared" si="11"/>
        <v>263</v>
      </c>
    </row>
    <row r="83" spans="21:38" x14ac:dyDescent="0.2">
      <c r="U83" s="13" t="s">
        <v>45</v>
      </c>
      <c r="V83" s="12">
        <v>49</v>
      </c>
      <c r="W83" s="12" t="str">
        <f t="shared" si="1"/>
        <v>Dara|49|BK</v>
      </c>
      <c r="X83" s="14">
        <v>1280</v>
      </c>
      <c r="Y83" s="12" t="str">
        <f t="shared" si="2"/>
        <v>Dara|49|PK</v>
      </c>
      <c r="Z83" s="10">
        <v>116.2</v>
      </c>
      <c r="AA83" s="12" t="str">
        <f t="shared" si="4"/>
        <v>Dara|49|ME</v>
      </c>
      <c r="AB83" s="12">
        <f t="shared" si="8"/>
        <v>2.52</v>
      </c>
      <c r="AC83" s="12" t="str">
        <f t="shared" si="5"/>
        <v>Dara|49|TDN</v>
      </c>
      <c r="AD83" s="12">
        <f t="shared" si="9"/>
        <v>699</v>
      </c>
      <c r="AE83" s="12" t="str">
        <f t="shared" si="3"/>
        <v>Dara|49|Ca</v>
      </c>
      <c r="AF83" s="10">
        <v>5.97</v>
      </c>
      <c r="AG83" s="12" t="s">
        <v>102</v>
      </c>
      <c r="AH83" s="10">
        <v>3.28</v>
      </c>
      <c r="AI83" s="12" t="str">
        <f t="shared" si="6"/>
        <v>Dara|49|Vit. A</v>
      </c>
      <c r="AJ83" s="12">
        <f t="shared" si="10"/>
        <v>4.71</v>
      </c>
      <c r="AK83" s="12" t="str">
        <f t="shared" si="7"/>
        <v>Dara|49|Vit. D</v>
      </c>
      <c r="AL83" s="12">
        <f t="shared" si="11"/>
        <v>268</v>
      </c>
    </row>
    <row r="84" spans="21:38" x14ac:dyDescent="0.2">
      <c r="U84" s="13" t="s">
        <v>45</v>
      </c>
      <c r="V84" s="12">
        <v>50</v>
      </c>
      <c r="W84" s="12" t="str">
        <f t="shared" si="1"/>
        <v>Dara|50|BK</v>
      </c>
      <c r="X84" s="12">
        <v>1300</v>
      </c>
      <c r="Y84" s="12" t="str">
        <f t="shared" si="2"/>
        <v>Dara|50|PK</v>
      </c>
      <c r="Z84" s="10">
        <v>118</v>
      </c>
      <c r="AA84" s="12" t="str">
        <f t="shared" si="4"/>
        <v>Dara|50|ME</v>
      </c>
      <c r="AB84" s="12">
        <v>2.56</v>
      </c>
      <c r="AC84" s="12" t="str">
        <f t="shared" si="5"/>
        <v>Dara|50|TDN</v>
      </c>
      <c r="AD84" s="12">
        <v>710</v>
      </c>
      <c r="AE84" s="12" t="str">
        <f t="shared" si="3"/>
        <v>Dara|50|Ca</v>
      </c>
      <c r="AF84" s="10">
        <v>6</v>
      </c>
      <c r="AG84" s="12" t="s">
        <v>103</v>
      </c>
      <c r="AH84" s="10">
        <v>3.3</v>
      </c>
      <c r="AI84" s="12" t="str">
        <f t="shared" si="6"/>
        <v>Dara|50|Vit. A</v>
      </c>
      <c r="AJ84" s="12">
        <v>4.8</v>
      </c>
      <c r="AK84" s="12" t="str">
        <f t="shared" si="7"/>
        <v>Dara|50|Vit. D</v>
      </c>
      <c r="AL84" s="12">
        <v>273</v>
      </c>
    </row>
    <row r="85" spans="21:38" x14ac:dyDescent="0.2">
      <c r="U85" s="13" t="s">
        <v>46</v>
      </c>
      <c r="V85" s="12">
        <v>10</v>
      </c>
      <c r="W85" s="12" t="s">
        <v>104</v>
      </c>
      <c r="X85" s="14">
        <v>210</v>
      </c>
      <c r="Y85" s="12" t="s">
        <v>105</v>
      </c>
      <c r="Z85" s="10">
        <v>70</v>
      </c>
      <c r="AA85" s="12" t="str">
        <f t="shared" si="4"/>
        <v>Lepas_Sapih|10|ME</v>
      </c>
      <c r="AB85" s="12">
        <v>0.84</v>
      </c>
      <c r="AC85" s="12" t="str">
        <f t="shared" si="5"/>
        <v>Lepas_Sapih|10|TDN</v>
      </c>
      <c r="AD85" s="12">
        <v>230</v>
      </c>
      <c r="AE85" s="12" t="s">
        <v>106</v>
      </c>
      <c r="AF85" s="10">
        <v>2.1</v>
      </c>
      <c r="AG85" s="12" t="s">
        <v>107</v>
      </c>
      <c r="AH85" s="10">
        <v>1.5</v>
      </c>
      <c r="AI85" s="12" t="str">
        <f t="shared" si="6"/>
        <v>Lepas_Sapih|10|Vit. A</v>
      </c>
      <c r="AJ85" s="12">
        <v>0.85</v>
      </c>
      <c r="AK85" s="12" t="str">
        <f t="shared" si="7"/>
        <v>Lepas_Sapih|10|Vit. D</v>
      </c>
      <c r="AL85" s="12">
        <v>67</v>
      </c>
    </row>
    <row r="86" spans="21:38" x14ac:dyDescent="0.2">
      <c r="U86" s="13" t="s">
        <v>46</v>
      </c>
      <c r="V86" s="12">
        <v>11</v>
      </c>
      <c r="W86" s="12" t="s">
        <v>108</v>
      </c>
      <c r="X86" s="14">
        <v>228</v>
      </c>
      <c r="Y86" s="12" t="s">
        <v>109</v>
      </c>
      <c r="Z86" s="10">
        <v>75</v>
      </c>
      <c r="AA86" s="12" t="str">
        <f t="shared" si="4"/>
        <v>Lepas_Sapih|11|ME</v>
      </c>
      <c r="AB86" s="12">
        <f>$AB$85+(((V86-$V$85)/($V$90-$V$85)*($AB$90-$AB$85)))</f>
        <v>0.89999999999999991</v>
      </c>
      <c r="AC86" s="12" t="str">
        <f t="shared" si="5"/>
        <v>Lepas_Sapih|11|TDN</v>
      </c>
      <c r="AD86" s="12">
        <f>$AD$85+(((V86-$V$85)/($V$90-$V$85)*($AD$90-$AD$85)))</f>
        <v>246</v>
      </c>
      <c r="AE86" s="12" t="s">
        <v>110</v>
      </c>
      <c r="AF86" s="10">
        <v>2.2200000000000002</v>
      </c>
      <c r="AG86" s="12" t="s">
        <v>111</v>
      </c>
      <c r="AH86" s="10">
        <v>1.56</v>
      </c>
      <c r="AI86" s="12" t="str">
        <f t="shared" si="6"/>
        <v>Lepas_Sapih|11|Vit. A</v>
      </c>
      <c r="AJ86" s="12">
        <f>$AJ$85+(((V86-$V$85)/($V$90-$V$85)*($AJ$90-$AJ$85)))</f>
        <v>0.93599999999999994</v>
      </c>
      <c r="AK86" s="12" t="str">
        <f t="shared" si="7"/>
        <v>Lepas_Sapih|11|Vit. D</v>
      </c>
      <c r="AL86" s="12">
        <f>$AL$85+(((V86-$V$85)/($V$90-$V$85)*($AL$90-$AL$85)))</f>
        <v>73.2</v>
      </c>
    </row>
    <row r="87" spans="21:38" x14ac:dyDescent="0.2">
      <c r="U87" s="13" t="s">
        <v>46</v>
      </c>
      <c r="V87" s="12">
        <v>12</v>
      </c>
      <c r="W87" s="12" t="s">
        <v>112</v>
      </c>
      <c r="X87" s="14">
        <v>246</v>
      </c>
      <c r="Y87" s="12" t="s">
        <v>113</v>
      </c>
      <c r="Z87" s="10">
        <v>80</v>
      </c>
      <c r="AA87" s="12" t="str">
        <f t="shared" si="4"/>
        <v>Lepas_Sapih|12|ME</v>
      </c>
      <c r="AB87" s="12">
        <f>$AB$85+(((V87-$V$85)/($V$90-$V$85)*($AB$90-$AB$85)))</f>
        <v>0.96</v>
      </c>
      <c r="AC87" s="12" t="str">
        <f t="shared" si="5"/>
        <v>Lepas_Sapih|12|TDN</v>
      </c>
      <c r="AD87" s="12">
        <f>$AD$85+(((V87-$V$85)/($V$90-$V$85)*($AD$90-$AD$85)))</f>
        <v>262</v>
      </c>
      <c r="AE87" s="12" t="s">
        <v>114</v>
      </c>
      <c r="AF87" s="10">
        <v>2.3400000000000003</v>
      </c>
      <c r="AG87" s="12" t="s">
        <v>115</v>
      </c>
      <c r="AH87" s="10">
        <v>1.62</v>
      </c>
      <c r="AI87" s="12" t="str">
        <f t="shared" si="6"/>
        <v>Lepas_Sapih|12|Vit. A</v>
      </c>
      <c r="AJ87" s="12">
        <f>$AJ$85+(((V87-$V$85)/($V$90-$V$85)*($AJ$90-$AJ$85)))</f>
        <v>1.022</v>
      </c>
      <c r="AK87" s="12" t="str">
        <f t="shared" si="7"/>
        <v>Lepas_Sapih|12|Vit. D</v>
      </c>
      <c r="AL87" s="12">
        <f>$AL$85+(((V87-$V$85)/($V$90-$V$85)*($AL$90-$AL$85)))</f>
        <v>79.400000000000006</v>
      </c>
    </row>
    <row r="88" spans="21:38" x14ac:dyDescent="0.2">
      <c r="U88" s="13" t="s">
        <v>46</v>
      </c>
      <c r="V88" s="12">
        <v>13</v>
      </c>
      <c r="W88" s="12" t="s">
        <v>116</v>
      </c>
      <c r="X88" s="14">
        <v>264</v>
      </c>
      <c r="Y88" s="12" t="s">
        <v>117</v>
      </c>
      <c r="Z88" s="10">
        <v>85</v>
      </c>
      <c r="AA88" s="12" t="str">
        <f t="shared" si="4"/>
        <v>Lepas_Sapih|13|ME</v>
      </c>
      <c r="AB88" s="12">
        <f>$AB$85+(((V88-$V$85)/($V$90-$V$85)*($AB$90-$AB$85)))</f>
        <v>1.02</v>
      </c>
      <c r="AC88" s="12" t="str">
        <f t="shared" si="5"/>
        <v>Lepas_Sapih|13|TDN</v>
      </c>
      <c r="AD88" s="12">
        <f>$AD$85+(((V88-$V$85)/($V$90-$V$85)*($AD$90-$AD$85)))</f>
        <v>278</v>
      </c>
      <c r="AE88" s="12" t="s">
        <v>118</v>
      </c>
      <c r="AF88" s="10">
        <v>2.46</v>
      </c>
      <c r="AG88" s="12" t="s">
        <v>119</v>
      </c>
      <c r="AH88" s="10">
        <v>1.68</v>
      </c>
      <c r="AI88" s="12" t="str">
        <f t="shared" si="6"/>
        <v>Lepas_Sapih|13|Vit. A</v>
      </c>
      <c r="AJ88" s="12">
        <f>$AJ$85+(((V88-$V$85)/($V$90-$V$85)*($AJ$90-$AJ$85)))</f>
        <v>1.1080000000000001</v>
      </c>
      <c r="AK88" s="12" t="str">
        <f t="shared" si="7"/>
        <v>Lepas_Sapih|13|Vit. D</v>
      </c>
      <c r="AL88" s="12">
        <f>$AL$85+(((V88-$V$85)/($V$90-$V$85)*($AL$90-$AL$85)))</f>
        <v>85.6</v>
      </c>
    </row>
    <row r="89" spans="21:38" x14ac:dyDescent="0.2">
      <c r="U89" s="13" t="s">
        <v>46</v>
      </c>
      <c r="V89" s="12">
        <v>14</v>
      </c>
      <c r="W89" s="12" t="s">
        <v>120</v>
      </c>
      <c r="X89" s="14">
        <v>282</v>
      </c>
      <c r="Y89" s="12" t="s">
        <v>121</v>
      </c>
      <c r="Z89" s="10">
        <v>90</v>
      </c>
      <c r="AA89" s="12" t="str">
        <f t="shared" si="4"/>
        <v>Lepas_Sapih|14|ME</v>
      </c>
      <c r="AB89" s="12">
        <f>$AB$85+(((V89-$V$85)/($V$90-$V$85)*($AB$90-$AB$85)))</f>
        <v>1.0799999999999998</v>
      </c>
      <c r="AC89" s="12" t="str">
        <f t="shared" si="5"/>
        <v>Lepas_Sapih|14|TDN</v>
      </c>
      <c r="AD89" s="12">
        <f>$AD$85+(((V89-$V$85)/($V$90-$V$85)*($AD$90-$AD$85)))</f>
        <v>294</v>
      </c>
      <c r="AE89" s="12" t="s">
        <v>122</v>
      </c>
      <c r="AF89" s="10">
        <v>2.58</v>
      </c>
      <c r="AG89" s="12" t="s">
        <v>123</v>
      </c>
      <c r="AH89" s="10">
        <v>1.74</v>
      </c>
      <c r="AI89" s="12" t="str">
        <f t="shared" si="6"/>
        <v>Lepas_Sapih|14|Vit. A</v>
      </c>
      <c r="AJ89" s="12">
        <f>$AJ$85+(((V89-$V$85)/($V$90-$V$85)*($AJ$90-$AJ$85)))</f>
        <v>1.194</v>
      </c>
      <c r="AK89" s="12" t="str">
        <f t="shared" si="7"/>
        <v>Lepas_Sapih|14|Vit. D</v>
      </c>
      <c r="AL89" s="12">
        <f>$AL$85+(((V89-$V$85)/($V$90-$V$85)*($AL$90-$AL$85)))</f>
        <v>91.8</v>
      </c>
    </row>
    <row r="90" spans="21:38" x14ac:dyDescent="0.2">
      <c r="U90" s="13" t="s">
        <v>46</v>
      </c>
      <c r="V90" s="12">
        <v>15</v>
      </c>
      <c r="W90" s="12" t="s">
        <v>124</v>
      </c>
      <c r="X90" s="14">
        <v>300</v>
      </c>
      <c r="Y90" s="12" t="s">
        <v>125</v>
      </c>
      <c r="Z90" s="10">
        <v>95</v>
      </c>
      <c r="AA90" s="12" t="str">
        <f t="shared" si="4"/>
        <v>Lepas_Sapih|15|ME</v>
      </c>
      <c r="AB90" s="12">
        <v>1.1399999999999999</v>
      </c>
      <c r="AC90" s="12" t="str">
        <f t="shared" si="5"/>
        <v>Lepas_Sapih|15|TDN</v>
      </c>
      <c r="AD90" s="12">
        <v>310</v>
      </c>
      <c r="AE90" s="12" t="s">
        <v>126</v>
      </c>
      <c r="AF90" s="10">
        <v>2.7</v>
      </c>
      <c r="AG90" s="12" t="s">
        <v>127</v>
      </c>
      <c r="AH90" s="10">
        <v>1.8</v>
      </c>
      <c r="AI90" s="12" t="str">
        <f t="shared" si="6"/>
        <v>Lepas_Sapih|15|Vit. A</v>
      </c>
      <c r="AJ90" s="12">
        <v>1.28</v>
      </c>
      <c r="AK90" s="12" t="str">
        <f t="shared" si="7"/>
        <v>Lepas_Sapih|15|Vit. D</v>
      </c>
      <c r="AL90" s="12">
        <v>98</v>
      </c>
    </row>
    <row r="91" spans="21:38" x14ac:dyDescent="0.2">
      <c r="U91" s="13" t="s">
        <v>46</v>
      </c>
      <c r="V91" s="12">
        <v>16</v>
      </c>
      <c r="W91" s="12" t="s">
        <v>128</v>
      </c>
      <c r="X91" s="14">
        <v>322</v>
      </c>
      <c r="Y91" s="12" t="s">
        <v>129</v>
      </c>
      <c r="Z91" s="10">
        <v>99.8</v>
      </c>
      <c r="AA91" s="12" t="str">
        <f t="shared" si="4"/>
        <v>Lepas_Sapih|16|ME</v>
      </c>
      <c r="AB91" s="12">
        <f>$AB$90+(((V91-$V$90)/($V$95-$V$90)*($AB$95-$AB$90)))</f>
        <v>1.234</v>
      </c>
      <c r="AC91" s="12" t="str">
        <f t="shared" si="5"/>
        <v>Lepas_Sapih|16|TDN</v>
      </c>
      <c r="AD91" s="12">
        <f>$AD$90+(((V91-$V$90)/($V$95-$V$90)*($AD$95-$AD$90)))</f>
        <v>326</v>
      </c>
      <c r="AE91" s="12" t="s">
        <v>130</v>
      </c>
      <c r="AF91" s="10">
        <v>2.7800000000000002</v>
      </c>
      <c r="AG91" s="12" t="s">
        <v>131</v>
      </c>
      <c r="AH91" s="10">
        <v>1.8800000000000001</v>
      </c>
      <c r="AI91" s="12" t="str">
        <f t="shared" si="6"/>
        <v>Lepas_Sapih|16|Vit. A</v>
      </c>
      <c r="AJ91" s="12">
        <f>$AJ$90+(((V91-$V$90)/($V$95-$V$90)*($AJ$95-$AJ$90)))</f>
        <v>1.3640000000000001</v>
      </c>
      <c r="AK91" s="12" t="str">
        <f t="shared" si="7"/>
        <v>Lepas_Sapih|16|Vit. D</v>
      </c>
      <c r="AL91" s="12">
        <f>$AL$90+(((V91-$V$90)/($V$95-$V$90)*($AL$95-$AL$90)))</f>
        <v>105</v>
      </c>
    </row>
    <row r="92" spans="21:38" x14ac:dyDescent="0.2">
      <c r="U92" s="13" t="s">
        <v>46</v>
      </c>
      <c r="V92" s="12">
        <v>17</v>
      </c>
      <c r="W92" s="12" t="s">
        <v>132</v>
      </c>
      <c r="X92" s="14">
        <v>344</v>
      </c>
      <c r="Y92" s="12" t="s">
        <v>133</v>
      </c>
      <c r="Z92" s="10">
        <v>104.6</v>
      </c>
      <c r="AA92" s="12" t="str">
        <f t="shared" si="4"/>
        <v>Lepas_Sapih|17|ME</v>
      </c>
      <c r="AB92" s="12">
        <f>$AB$90+(((V92-$V$90)/($V$95-$V$90)*($AB$95-$AB$90)))</f>
        <v>1.3280000000000001</v>
      </c>
      <c r="AC92" s="12" t="str">
        <f t="shared" si="5"/>
        <v>Lepas_Sapih|17|TDN</v>
      </c>
      <c r="AD92" s="12">
        <f>$AD$90+(((V92-$V$90)/($V$95-$V$90)*($AD$95-$AD$90)))</f>
        <v>342</v>
      </c>
      <c r="AE92" s="12" t="s">
        <v>134</v>
      </c>
      <c r="AF92" s="10">
        <v>2.8600000000000003</v>
      </c>
      <c r="AG92" s="12" t="s">
        <v>135</v>
      </c>
      <c r="AH92" s="10">
        <v>1.9600000000000002</v>
      </c>
      <c r="AI92" s="12" t="str">
        <f t="shared" si="6"/>
        <v>Lepas_Sapih|17|Vit. A</v>
      </c>
      <c r="AJ92" s="12">
        <f>$AJ$90+(((V92-$V$90)/($V$95-$V$90)*($AJ$95-$AJ$90)))</f>
        <v>1.448</v>
      </c>
      <c r="AK92" s="12" t="str">
        <f t="shared" si="7"/>
        <v>Lepas_Sapih|17|Vit. D</v>
      </c>
      <c r="AL92" s="12">
        <f>$AL$90+(((V92-$V$90)/($V$95-$V$90)*($AL$95-$AL$90)))</f>
        <v>112</v>
      </c>
    </row>
    <row r="93" spans="21:38" x14ac:dyDescent="0.2">
      <c r="U93" s="13" t="s">
        <v>46</v>
      </c>
      <c r="V93" s="12">
        <v>18</v>
      </c>
      <c r="W93" s="12" t="s">
        <v>136</v>
      </c>
      <c r="X93" s="14">
        <v>366</v>
      </c>
      <c r="Y93" s="12" t="s">
        <v>137</v>
      </c>
      <c r="Z93" s="10">
        <v>109.4</v>
      </c>
      <c r="AA93" s="12" t="str">
        <f t="shared" si="4"/>
        <v>Lepas_Sapih|18|ME</v>
      </c>
      <c r="AB93" s="12">
        <f>$AB$90+(((V93-$V$90)/($V$95-$V$90)*($AB$95-$AB$90)))</f>
        <v>1.4219999999999999</v>
      </c>
      <c r="AC93" s="12" t="str">
        <f t="shared" si="5"/>
        <v>Lepas_Sapih|18|TDN</v>
      </c>
      <c r="AD93" s="12">
        <f>$AD$90+(((V93-$V$90)/($V$95-$V$90)*($AD$95-$AD$90)))</f>
        <v>358</v>
      </c>
      <c r="AE93" s="12" t="s">
        <v>138</v>
      </c>
      <c r="AF93" s="10">
        <v>2.94</v>
      </c>
      <c r="AG93" s="12" t="s">
        <v>139</v>
      </c>
      <c r="AH93" s="10">
        <v>2.04</v>
      </c>
      <c r="AI93" s="12" t="str">
        <f t="shared" si="6"/>
        <v>Lepas_Sapih|18|Vit. A</v>
      </c>
      <c r="AJ93" s="12">
        <f>$AJ$90+(((V93-$V$90)/($V$95-$V$90)*($AJ$95-$AJ$90)))</f>
        <v>1.532</v>
      </c>
      <c r="AK93" s="12" t="str">
        <f t="shared" si="7"/>
        <v>Lepas_Sapih|18|Vit. D</v>
      </c>
      <c r="AL93" s="12">
        <f>$AL$90+(((V93-$V$90)/($V$95-$V$90)*($AL$95-$AL$90)))</f>
        <v>119</v>
      </c>
    </row>
    <row r="94" spans="21:38" x14ac:dyDescent="0.2">
      <c r="U94" s="13" t="s">
        <v>46</v>
      </c>
      <c r="V94" s="12">
        <v>19</v>
      </c>
      <c r="W94" s="12" t="s">
        <v>140</v>
      </c>
      <c r="X94" s="14">
        <v>388</v>
      </c>
      <c r="Y94" s="12" t="s">
        <v>141</v>
      </c>
      <c r="Z94" s="10">
        <v>114.2</v>
      </c>
      <c r="AA94" s="12" t="str">
        <f t="shared" si="4"/>
        <v>Lepas_Sapih|19|ME</v>
      </c>
      <c r="AB94" s="12">
        <f>$AB$90+(((V94-$V$90)/($V$95-$V$90)*($AB$95-$AB$90)))</f>
        <v>1.516</v>
      </c>
      <c r="AC94" s="12" t="str">
        <f t="shared" si="5"/>
        <v>Lepas_Sapih|19|TDN</v>
      </c>
      <c r="AD94" s="12">
        <f>$AD$90+(((V94-$V$90)/($V$95-$V$90)*($AD$95-$AD$90)))</f>
        <v>374</v>
      </c>
      <c r="AE94" s="12" t="s">
        <v>142</v>
      </c>
      <c r="AF94" s="10">
        <v>3.02</v>
      </c>
      <c r="AG94" s="12" t="s">
        <v>143</v>
      </c>
      <c r="AH94" s="10">
        <v>2.12</v>
      </c>
      <c r="AI94" s="12" t="str">
        <f t="shared" si="6"/>
        <v>Lepas_Sapih|19|Vit. A</v>
      </c>
      <c r="AJ94" s="12">
        <f>$AJ$90+(((V94-$V$90)/($V$95-$V$90)*($AJ$95-$AJ$90)))</f>
        <v>1.6160000000000001</v>
      </c>
      <c r="AK94" s="12" t="str">
        <f t="shared" si="7"/>
        <v>Lepas_Sapih|19|Vit. D</v>
      </c>
      <c r="AL94" s="12">
        <f>$AL$90+(((V94-$V$90)/($V$95-$V$90)*($AL$95-$AL$90)))</f>
        <v>126</v>
      </c>
    </row>
    <row r="95" spans="21:38" x14ac:dyDescent="0.2">
      <c r="U95" s="13" t="s">
        <v>46</v>
      </c>
      <c r="V95" s="12">
        <v>20</v>
      </c>
      <c r="W95" s="12" t="s">
        <v>144</v>
      </c>
      <c r="X95" s="14">
        <v>410</v>
      </c>
      <c r="Y95" s="12" t="s">
        <v>145</v>
      </c>
      <c r="Z95" s="10">
        <v>119</v>
      </c>
      <c r="AA95" s="12" t="str">
        <f t="shared" si="4"/>
        <v>Lepas_Sapih|20|ME</v>
      </c>
      <c r="AB95" s="12">
        <v>1.61</v>
      </c>
      <c r="AC95" s="12" t="str">
        <f t="shared" si="5"/>
        <v>Lepas_Sapih|20|TDN</v>
      </c>
      <c r="AD95" s="12">
        <v>390</v>
      </c>
      <c r="AE95" s="12" t="s">
        <v>146</v>
      </c>
      <c r="AF95" s="10">
        <v>3.1</v>
      </c>
      <c r="AG95" s="12" t="s">
        <v>147</v>
      </c>
      <c r="AH95" s="10">
        <v>2.2000000000000002</v>
      </c>
      <c r="AI95" s="12" t="str">
        <f t="shared" si="6"/>
        <v>Lepas_Sapih|20|Vit. A</v>
      </c>
      <c r="AJ95" s="12">
        <v>1.7</v>
      </c>
      <c r="AK95" s="12" t="str">
        <f t="shared" si="7"/>
        <v>Lepas_Sapih|20|Vit. D</v>
      </c>
      <c r="AL95" s="12">
        <v>133</v>
      </c>
    </row>
    <row r="96" spans="21:38" x14ac:dyDescent="0.2">
      <c r="U96" s="13" t="s">
        <v>46</v>
      </c>
      <c r="V96" s="12">
        <v>21</v>
      </c>
      <c r="W96" s="12" t="s">
        <v>148</v>
      </c>
      <c r="X96" s="14">
        <v>422</v>
      </c>
      <c r="Y96" s="12" t="s">
        <v>149</v>
      </c>
      <c r="Z96" s="10">
        <v>119.6</v>
      </c>
      <c r="AA96" s="12" t="str">
        <f t="shared" si="4"/>
        <v>Lepas_Sapih|21|ME</v>
      </c>
      <c r="AB96" s="12">
        <f>$AB$95+(((V96-$V$95)/($V$100-$V$95)*($AB$100-$AB$95)))</f>
        <v>1.6260000000000001</v>
      </c>
      <c r="AC96" s="12" t="str">
        <f t="shared" si="5"/>
        <v>Lepas_Sapih|21|TDN</v>
      </c>
      <c r="AD96" s="12">
        <f>$AD$95+(((V96-$V$95)/($V$100-$V$95)*($AD$100-$AD$95)))</f>
        <v>394</v>
      </c>
      <c r="AE96" s="12" t="s">
        <v>150</v>
      </c>
      <c r="AF96" s="10">
        <v>3.2800000000000002</v>
      </c>
      <c r="AG96" s="12" t="s">
        <v>151</v>
      </c>
      <c r="AH96" s="10">
        <v>2.3200000000000003</v>
      </c>
      <c r="AI96" s="12" t="str">
        <f t="shared" si="6"/>
        <v>Lepas_Sapih|21|Vit. A</v>
      </c>
      <c r="AJ96" s="12">
        <f>$AJ$95+(((V96-$V$95)/($V$100-$V$95)*($AJ$100-$AJ$95)))</f>
        <v>1.784</v>
      </c>
      <c r="AK96" s="12" t="str">
        <f t="shared" si="7"/>
        <v>Lepas_Sapih|21|Vit. D</v>
      </c>
      <c r="AL96" s="12">
        <f>$AL$95+(((V96-$V$95)/($V$100-$V$95)*($AL$100-$AL$95)))</f>
        <v>140</v>
      </c>
    </row>
    <row r="97" spans="21:38" x14ac:dyDescent="0.2">
      <c r="U97" s="13" t="s">
        <v>46</v>
      </c>
      <c r="V97" s="12">
        <v>22</v>
      </c>
      <c r="W97" s="12" t="s">
        <v>152</v>
      </c>
      <c r="X97" s="14">
        <v>434</v>
      </c>
      <c r="Y97" s="12" t="s">
        <v>153</v>
      </c>
      <c r="Z97" s="10">
        <v>120.2</v>
      </c>
      <c r="AA97" s="12" t="str">
        <f t="shared" si="4"/>
        <v>Lepas_Sapih|22|ME</v>
      </c>
      <c r="AB97" s="12">
        <f>$AB$95+(((V97-$V$95)/($V$100-$V$95)*($AB$100-$AB$95)))</f>
        <v>1.6420000000000001</v>
      </c>
      <c r="AC97" s="12" t="str">
        <f t="shared" si="5"/>
        <v>Lepas_Sapih|22|TDN</v>
      </c>
      <c r="AD97" s="12">
        <f>$AD$95+(((V97-$V$95)/($V$100-$V$95)*($AD$100-$AD$95)))</f>
        <v>398</v>
      </c>
      <c r="AE97" s="12" t="s">
        <v>154</v>
      </c>
      <c r="AF97" s="10">
        <v>3.46</v>
      </c>
      <c r="AG97" s="12" t="s">
        <v>155</v>
      </c>
      <c r="AH97" s="10">
        <v>2.44</v>
      </c>
      <c r="AI97" s="12" t="str">
        <f t="shared" si="6"/>
        <v>Lepas_Sapih|22|Vit. A</v>
      </c>
      <c r="AJ97" s="12">
        <f>$AJ$95+(((V97-$V$95)/($V$100-$V$95)*($AJ$100-$AJ$95)))</f>
        <v>1.8680000000000001</v>
      </c>
      <c r="AK97" s="12" t="str">
        <f t="shared" si="7"/>
        <v>Lepas_Sapih|22|Vit. D</v>
      </c>
      <c r="AL97" s="12">
        <f>$AL$95+(((V97-$V$95)/($V$100-$V$95)*($AL$100-$AL$95)))</f>
        <v>147</v>
      </c>
    </row>
    <row r="98" spans="21:38" x14ac:dyDescent="0.2">
      <c r="U98" s="13" t="s">
        <v>46</v>
      </c>
      <c r="V98" s="12">
        <v>23</v>
      </c>
      <c r="W98" s="12" t="s">
        <v>156</v>
      </c>
      <c r="X98" s="14">
        <v>446</v>
      </c>
      <c r="Y98" s="12" t="s">
        <v>157</v>
      </c>
      <c r="Z98" s="10">
        <v>120.8</v>
      </c>
      <c r="AA98" s="12" t="str">
        <f t="shared" si="4"/>
        <v>Lepas_Sapih|23|ME</v>
      </c>
      <c r="AB98" s="12">
        <f>$AB$95+(((V98-$V$95)/($V$100-$V$95)*($AB$100-$AB$95)))</f>
        <v>1.6579999999999999</v>
      </c>
      <c r="AC98" s="12" t="str">
        <f t="shared" si="5"/>
        <v>Lepas_Sapih|23|TDN</v>
      </c>
      <c r="AD98" s="12">
        <f>$AD$95+(((V98-$V$95)/($V$100-$V$95)*($AD$100-$AD$95)))</f>
        <v>402</v>
      </c>
      <c r="AE98" s="12" t="s">
        <v>158</v>
      </c>
      <c r="AF98" s="10">
        <v>3.64</v>
      </c>
      <c r="AG98" s="12" t="s">
        <v>159</v>
      </c>
      <c r="AH98" s="10">
        <v>2.56</v>
      </c>
      <c r="AI98" s="12" t="str">
        <f t="shared" si="6"/>
        <v>Lepas_Sapih|23|Vit. A</v>
      </c>
      <c r="AJ98" s="12">
        <f>$AJ$95+(((V98-$V$95)/($V$100-$V$95)*($AJ$100-$AJ$95)))</f>
        <v>1.952</v>
      </c>
      <c r="AK98" s="12" t="str">
        <f t="shared" si="7"/>
        <v>Lepas_Sapih|23|Vit. D</v>
      </c>
      <c r="AL98" s="12">
        <f>$AL$95+(((V98-$V$95)/($V$100-$V$95)*($AL$100-$AL$95)))</f>
        <v>154</v>
      </c>
    </row>
    <row r="99" spans="21:38" x14ac:dyDescent="0.2">
      <c r="U99" s="13" t="s">
        <v>46</v>
      </c>
      <c r="V99" s="12">
        <v>24</v>
      </c>
      <c r="W99" s="12" t="s">
        <v>160</v>
      </c>
      <c r="X99" s="14">
        <v>458</v>
      </c>
      <c r="Y99" s="12" t="s">
        <v>161</v>
      </c>
      <c r="Z99" s="10">
        <v>121.4</v>
      </c>
      <c r="AA99" s="12" t="str">
        <f t="shared" si="4"/>
        <v>Lepas_Sapih|24|ME</v>
      </c>
      <c r="AB99" s="12">
        <f>$AB$95+(((V99-$V$95)/($V$100-$V$95)*($AB$100-$AB$95)))</f>
        <v>1.6739999999999999</v>
      </c>
      <c r="AC99" s="12" t="str">
        <f t="shared" si="5"/>
        <v>Lepas_Sapih|24|TDN</v>
      </c>
      <c r="AD99" s="12">
        <f>$AD$95+(((V99-$V$95)/($V$100-$V$95)*($AD$100-$AD$95)))</f>
        <v>406</v>
      </c>
      <c r="AE99" s="12" t="s">
        <v>162</v>
      </c>
      <c r="AF99" s="10">
        <v>3.8200000000000003</v>
      </c>
      <c r="AG99" s="12" t="s">
        <v>163</v>
      </c>
      <c r="AH99" s="10">
        <v>2.6799999999999997</v>
      </c>
      <c r="AI99" s="12" t="str">
        <f t="shared" si="6"/>
        <v>Lepas_Sapih|24|Vit. A</v>
      </c>
      <c r="AJ99" s="12">
        <f>$AJ$95+(((V99-$V$95)/($V$100-$V$95)*($AJ$100-$AJ$95)))</f>
        <v>2.036</v>
      </c>
      <c r="AK99" s="12" t="str">
        <f t="shared" si="7"/>
        <v>Lepas_Sapih|24|Vit. D</v>
      </c>
      <c r="AL99" s="12">
        <f>$AL$95+(((V99-$V$95)/($V$100-$V$95)*($AL$100-$AL$95)))</f>
        <v>161</v>
      </c>
    </row>
    <row r="100" spans="21:38" x14ac:dyDescent="0.2">
      <c r="U100" s="13" t="s">
        <v>46</v>
      </c>
      <c r="V100" s="12">
        <v>25</v>
      </c>
      <c r="W100" s="12" t="s">
        <v>164</v>
      </c>
      <c r="X100" s="14">
        <v>470</v>
      </c>
      <c r="Y100" s="12" t="s">
        <v>165</v>
      </c>
      <c r="Z100" s="10">
        <v>122</v>
      </c>
      <c r="AA100" s="12" t="str">
        <f t="shared" si="4"/>
        <v>Lepas_Sapih|25|ME</v>
      </c>
      <c r="AB100" s="12">
        <v>1.69</v>
      </c>
      <c r="AC100" s="12" t="str">
        <f t="shared" si="5"/>
        <v>Lepas_Sapih|25|TDN</v>
      </c>
      <c r="AD100" s="12">
        <v>410</v>
      </c>
      <c r="AE100" s="12" t="s">
        <v>166</v>
      </c>
      <c r="AF100" s="10">
        <v>4</v>
      </c>
      <c r="AG100" s="12" t="s">
        <v>167</v>
      </c>
      <c r="AH100" s="10">
        <v>2.8</v>
      </c>
      <c r="AI100" s="12" t="str">
        <f t="shared" si="6"/>
        <v>Lepas_Sapih|25|Vit. A</v>
      </c>
      <c r="AJ100" s="12">
        <v>2.12</v>
      </c>
      <c r="AK100" s="12" t="str">
        <f t="shared" si="7"/>
        <v>Lepas_Sapih|25|Vit. D</v>
      </c>
      <c r="AL100" s="12">
        <v>168</v>
      </c>
    </row>
    <row r="101" spans="21:38" x14ac:dyDescent="0.2">
      <c r="U101" s="13" t="s">
        <v>46</v>
      </c>
      <c r="V101" s="12">
        <v>26</v>
      </c>
      <c r="W101" s="12" t="s">
        <v>168</v>
      </c>
      <c r="X101" s="14">
        <v>504</v>
      </c>
      <c r="Y101" s="12" t="s">
        <v>169</v>
      </c>
      <c r="Z101" s="10">
        <v>129.80000000000001</v>
      </c>
      <c r="AA101" s="12" t="str">
        <f t="shared" si="4"/>
        <v>Lepas_Sapih|26|ME</v>
      </c>
      <c r="AB101" s="12">
        <f>$AB$100+(((V101-$V$100)/($V$105-$V$100)*($AB$105-$AB$100)))</f>
        <v>1.788</v>
      </c>
      <c r="AC101" s="12" t="str">
        <f t="shared" si="5"/>
        <v>Lepas_Sapih|26|TDN</v>
      </c>
      <c r="AD101" s="12">
        <f>$AD$100+(((V101-$V$100)/($V$105-$V$100)*($AD$105-$AD$100)))</f>
        <v>434</v>
      </c>
      <c r="AE101" s="12" t="s">
        <v>170</v>
      </c>
      <c r="AF101" s="10">
        <v>4.12</v>
      </c>
      <c r="AG101" s="12" t="s">
        <v>171</v>
      </c>
      <c r="AH101" s="10">
        <v>2.88</v>
      </c>
      <c r="AI101" s="12" t="str">
        <f t="shared" si="6"/>
        <v>Lepas_Sapih|26|Vit. A</v>
      </c>
      <c r="AJ101" s="12">
        <f>$AJ$100+(((V101-$V$100)/($V$105-$V$100)*($AJ$105-$AJ$100)))</f>
        <v>2.206</v>
      </c>
      <c r="AK101" s="12" t="str">
        <f t="shared" si="7"/>
        <v>Lepas_Sapih|26|Vit. D</v>
      </c>
      <c r="AL101" s="12">
        <f>$AL$100+(((V101-$V$100)/($V$105-$V$100)*($AL$105-$AL$100)))</f>
        <v>174.4</v>
      </c>
    </row>
    <row r="102" spans="21:38" x14ac:dyDescent="0.2">
      <c r="U102" s="13" t="s">
        <v>46</v>
      </c>
      <c r="V102" s="12">
        <v>27</v>
      </c>
      <c r="W102" s="12" t="s">
        <v>172</v>
      </c>
      <c r="X102" s="14">
        <v>538</v>
      </c>
      <c r="Y102" s="12" t="s">
        <v>173</v>
      </c>
      <c r="Z102" s="10">
        <v>137.6</v>
      </c>
      <c r="AA102" s="12" t="str">
        <f t="shared" si="4"/>
        <v>Lepas_Sapih|27|ME</v>
      </c>
      <c r="AB102" s="12">
        <f>$AB$100+(((V102-$V$100)/($V$105-$V$100)*($AB$105-$AB$100)))</f>
        <v>1.8860000000000001</v>
      </c>
      <c r="AC102" s="12" t="str">
        <f t="shared" si="5"/>
        <v>Lepas_Sapih|27|TDN</v>
      </c>
      <c r="AD102" s="12">
        <f>$AD$100+(((V102-$V$100)/($V$105-$V$100)*($AD$105-$AD$100)))</f>
        <v>458</v>
      </c>
      <c r="AE102" s="12" t="s">
        <v>174</v>
      </c>
      <c r="AF102" s="10">
        <v>4.24</v>
      </c>
      <c r="AG102" s="12" t="s">
        <v>175</v>
      </c>
      <c r="AH102" s="10">
        <v>2.96</v>
      </c>
      <c r="AI102" s="12" t="str">
        <f t="shared" si="6"/>
        <v>Lepas_Sapih|27|Vit. A</v>
      </c>
      <c r="AJ102" s="12">
        <f>$AJ$100+(((V102-$V$100)/($V$105-$V$100)*($AJ$105-$AJ$100)))</f>
        <v>2.2919999999999998</v>
      </c>
      <c r="AK102" s="12" t="str">
        <f t="shared" si="7"/>
        <v>Lepas_Sapih|27|Vit. D</v>
      </c>
      <c r="AL102" s="12">
        <f>$AL$100+(((V102-$V$100)/($V$105-$V$100)*($AL$105-$AL$100)))</f>
        <v>180.8</v>
      </c>
    </row>
    <row r="103" spans="21:38" x14ac:dyDescent="0.2">
      <c r="U103" s="13" t="s">
        <v>46</v>
      </c>
      <c r="V103" s="12">
        <v>28</v>
      </c>
      <c r="W103" s="12" t="s">
        <v>176</v>
      </c>
      <c r="X103" s="14">
        <v>572</v>
      </c>
      <c r="Y103" s="12" t="s">
        <v>177</v>
      </c>
      <c r="Z103" s="10">
        <v>145.4</v>
      </c>
      <c r="AA103" s="12" t="str">
        <f t="shared" si="4"/>
        <v>Lepas_Sapih|28|ME</v>
      </c>
      <c r="AB103" s="12">
        <f>$AB$100+(((V103-$V$100)/($V$105-$V$100)*($AB$105-$AB$100)))</f>
        <v>1.984</v>
      </c>
      <c r="AC103" s="12" t="str">
        <f t="shared" si="5"/>
        <v>Lepas_Sapih|28|TDN</v>
      </c>
      <c r="AD103" s="12">
        <f>$AD$100+(((V103-$V$100)/($V$105-$V$100)*($AD$105-$AD$100)))</f>
        <v>482</v>
      </c>
      <c r="AE103" s="12" t="s">
        <v>178</v>
      </c>
      <c r="AF103" s="10">
        <v>4.3599999999999994</v>
      </c>
      <c r="AG103" s="12" t="s">
        <v>179</v>
      </c>
      <c r="AH103" s="10">
        <v>3.04</v>
      </c>
      <c r="AI103" s="12" t="str">
        <f t="shared" si="6"/>
        <v>Lepas_Sapih|28|Vit. A</v>
      </c>
      <c r="AJ103" s="12">
        <f>$AJ$100+(((V103-$V$100)/($V$105-$V$100)*($AJ$105-$AJ$100)))</f>
        <v>2.3780000000000001</v>
      </c>
      <c r="AK103" s="12" t="str">
        <f t="shared" si="7"/>
        <v>Lepas_Sapih|28|Vit. D</v>
      </c>
      <c r="AL103" s="12">
        <f>$AL$100+(((V103-$V$100)/($V$105-$V$100)*($AL$105-$AL$100)))</f>
        <v>187.2</v>
      </c>
    </row>
    <row r="104" spans="21:38" x14ac:dyDescent="0.2">
      <c r="U104" s="13" t="s">
        <v>46</v>
      </c>
      <c r="V104" s="12">
        <v>29</v>
      </c>
      <c r="W104" s="12" t="s">
        <v>180</v>
      </c>
      <c r="X104" s="14">
        <v>606</v>
      </c>
      <c r="Y104" s="12" t="s">
        <v>181</v>
      </c>
      <c r="Z104" s="10">
        <v>153.19999999999999</v>
      </c>
      <c r="AA104" s="12" t="str">
        <f t="shared" si="4"/>
        <v>Lepas_Sapih|29|ME</v>
      </c>
      <c r="AB104" s="12">
        <f>$AB$100+(((V104-$V$100)/($V$105-$V$100)*($AB$105-$AB$100)))</f>
        <v>2.0820000000000003</v>
      </c>
      <c r="AC104" s="12" t="str">
        <f t="shared" si="5"/>
        <v>Lepas_Sapih|29|TDN</v>
      </c>
      <c r="AD104" s="12">
        <f>$AD$100+(((V104-$V$100)/($V$105-$V$100)*($AD$105-$AD$100)))</f>
        <v>506</v>
      </c>
      <c r="AE104" s="12" t="s">
        <v>182</v>
      </c>
      <c r="AF104" s="10">
        <v>4.4799999999999995</v>
      </c>
      <c r="AG104" s="12" t="s">
        <v>183</v>
      </c>
      <c r="AH104" s="10">
        <v>3.12</v>
      </c>
      <c r="AI104" s="12" t="str">
        <f t="shared" si="6"/>
        <v>Lepas_Sapih|29|Vit. A</v>
      </c>
      <c r="AJ104" s="12">
        <f>$AJ$100+(((V104-$V$100)/($V$105-$V$100)*($AJ$105-$AJ$100)))</f>
        <v>2.464</v>
      </c>
      <c r="AK104" s="12" t="str">
        <f t="shared" si="7"/>
        <v>Lepas_Sapih|29|Vit. D</v>
      </c>
      <c r="AL104" s="12">
        <f>$AL$100+(((V104-$V$100)/($V$105-$V$100)*($AL$105-$AL$100)))</f>
        <v>193.6</v>
      </c>
    </row>
    <row r="105" spans="21:38" x14ac:dyDescent="0.2">
      <c r="U105" s="13" t="s">
        <v>46</v>
      </c>
      <c r="V105" s="12">
        <v>30</v>
      </c>
      <c r="W105" s="12" t="s">
        <v>184</v>
      </c>
      <c r="X105" s="14">
        <v>640</v>
      </c>
      <c r="Y105" s="12" t="s">
        <v>185</v>
      </c>
      <c r="Z105" s="10">
        <v>161</v>
      </c>
      <c r="AA105" s="12" t="str">
        <f t="shared" si="4"/>
        <v>Lepas_Sapih|30|ME</v>
      </c>
      <c r="AB105" s="12">
        <v>2.1800000000000002</v>
      </c>
      <c r="AC105" s="12" t="str">
        <f t="shared" si="5"/>
        <v>Lepas_Sapih|30|TDN</v>
      </c>
      <c r="AD105" s="12">
        <v>530</v>
      </c>
      <c r="AE105" s="12" t="s">
        <v>186</v>
      </c>
      <c r="AF105" s="10">
        <v>4.5999999999999996</v>
      </c>
      <c r="AG105" s="12" t="s">
        <v>187</v>
      </c>
      <c r="AH105" s="10">
        <v>3.2</v>
      </c>
      <c r="AI105" s="12" t="str">
        <f t="shared" si="6"/>
        <v>Lepas_Sapih|30|Vit. A</v>
      </c>
      <c r="AJ105" s="12">
        <v>2.5499999999999998</v>
      </c>
      <c r="AK105" s="12" t="str">
        <f t="shared" si="7"/>
        <v>Lepas_Sapih|30|Vit. D</v>
      </c>
      <c r="AL105" s="12">
        <v>200</v>
      </c>
    </row>
    <row r="106" spans="21:38" x14ac:dyDescent="0.2">
      <c r="U106" s="13" t="s">
        <v>47</v>
      </c>
      <c r="V106" s="12">
        <v>20</v>
      </c>
      <c r="W106" s="12" t="str">
        <f t="shared" ref="W106:W169" si="12">U106&amp;"|"&amp;V106&amp;"|"&amp;"BK"</f>
        <v>Lima_Belas_Minggu_Awal_Kebuntingan|20|BK</v>
      </c>
      <c r="X106" s="14">
        <v>660</v>
      </c>
      <c r="Y106" s="12" t="str">
        <f t="shared" ref="Y106:Y169" si="13">U106&amp;"|"&amp;V106&amp;"|"&amp;"PK"</f>
        <v>Lima_Belas_Minggu_Awal_Kebuntingan|20|PK</v>
      </c>
      <c r="Z106" s="10">
        <v>59</v>
      </c>
      <c r="AA106" s="12" t="str">
        <f t="shared" si="4"/>
        <v>Lima_Belas_Minggu_Awal_Kebuntingan|20|ME</v>
      </c>
      <c r="AB106" s="12">
        <v>1.29</v>
      </c>
      <c r="AC106" s="12" t="str">
        <f t="shared" si="5"/>
        <v>Lima_Belas_Minggu_Awal_Kebuntingan|20|TDN</v>
      </c>
      <c r="AD106" s="12">
        <v>360</v>
      </c>
      <c r="AE106" s="12" t="str">
        <f t="shared" ref="AE106:AE169" si="14">U106&amp;"|"&amp;V106&amp;"|"&amp;"Ca"</f>
        <v>Lima_Belas_Minggu_Awal_Kebuntingan|20|Ca</v>
      </c>
      <c r="AF106" s="10">
        <v>3.3</v>
      </c>
      <c r="AG106" s="12" t="s">
        <v>188</v>
      </c>
      <c r="AH106" s="10">
        <v>2.2999999999999998</v>
      </c>
      <c r="AI106" s="12" t="str">
        <f t="shared" si="6"/>
        <v>Lima_Belas_Minggu_Awal_Kebuntingan|20|Vit. A</v>
      </c>
      <c r="AJ106" s="12">
        <v>4</v>
      </c>
      <c r="AK106" s="12" t="str">
        <f t="shared" si="7"/>
        <v>Lima_Belas_Minggu_Awal_Kebuntingan|20|Vit. D</v>
      </c>
      <c r="AL106" s="12">
        <v>128</v>
      </c>
    </row>
    <row r="107" spans="21:38" x14ac:dyDescent="0.2">
      <c r="U107" s="13" t="s">
        <v>47</v>
      </c>
      <c r="V107" s="12">
        <v>21</v>
      </c>
      <c r="W107" s="12" t="str">
        <f t="shared" si="12"/>
        <v>Lima_Belas_Minggu_Awal_Kebuntingan|21|BK</v>
      </c>
      <c r="X107" s="14">
        <v>684</v>
      </c>
      <c r="Y107" s="12" t="str">
        <f t="shared" si="13"/>
        <v>Lima_Belas_Minggu_Awal_Kebuntingan|21|PK</v>
      </c>
      <c r="Z107" s="10">
        <v>61.2</v>
      </c>
      <c r="AA107" s="12" t="str">
        <f t="shared" si="4"/>
        <v>Lima_Belas_Minggu_Awal_Kebuntingan|21|ME</v>
      </c>
      <c r="AB107" s="12">
        <f>$AB$54+(((V107-$V$54)/($V$59-$V$54)*($AB$59-$AB$54)))</f>
        <v>1.3360000000000001</v>
      </c>
      <c r="AC107" s="12" t="str">
        <f t="shared" si="5"/>
        <v>Lima_Belas_Minggu_Awal_Kebuntingan|21|TDN</v>
      </c>
      <c r="AD107" s="12">
        <f>$AD$54+(((V107-$V$54)/($V$59-$V$54)*($AD$59-$AD$54)))</f>
        <v>372</v>
      </c>
      <c r="AE107" s="12" t="str">
        <f t="shared" si="14"/>
        <v>Lima_Belas_Minggu_Awal_Kebuntingan|21|Ca</v>
      </c>
      <c r="AF107" s="10">
        <v>3.46</v>
      </c>
      <c r="AG107" s="12" t="s">
        <v>189</v>
      </c>
      <c r="AH107" s="10">
        <v>2.38</v>
      </c>
      <c r="AI107" s="12" t="str">
        <f t="shared" si="6"/>
        <v>Lima_Belas_Minggu_Awal_Kebuntingan|21|Vit. A</v>
      </c>
      <c r="AJ107" s="12">
        <f>$AJ$54+(((V107-$V$54)/($V$59-$V$54)*($AJ$59-$AJ$54)))</f>
        <v>4.18</v>
      </c>
      <c r="AK107" s="12" t="str">
        <f t="shared" si="7"/>
        <v>Lima_Belas_Minggu_Awal_Kebuntingan|21|Vit. D</v>
      </c>
      <c r="AL107" s="12">
        <f>$AL$54+(((V107-$V$54)/($V$59-$V$54)*($AL$59-$AL$54)))</f>
        <v>134.4</v>
      </c>
    </row>
    <row r="108" spans="21:38" x14ac:dyDescent="0.2">
      <c r="U108" s="13" t="s">
        <v>47</v>
      </c>
      <c r="V108" s="12">
        <v>22</v>
      </c>
      <c r="W108" s="12" t="str">
        <f t="shared" si="12"/>
        <v>Lima_Belas_Minggu_Awal_Kebuntingan|22|BK</v>
      </c>
      <c r="X108" s="14">
        <v>708</v>
      </c>
      <c r="Y108" s="12" t="str">
        <f t="shared" si="13"/>
        <v>Lima_Belas_Minggu_Awal_Kebuntingan|22|PK</v>
      </c>
      <c r="Z108" s="10">
        <v>63.4</v>
      </c>
      <c r="AA108" s="12" t="str">
        <f t="shared" si="4"/>
        <v>Lima_Belas_Minggu_Awal_Kebuntingan|22|ME</v>
      </c>
      <c r="AB108" s="12">
        <f>$AB$54+(((V108-$V$54)/($V$59-$V$54)*($AB$59-$AB$54)))</f>
        <v>1.3820000000000001</v>
      </c>
      <c r="AC108" s="12" t="str">
        <f t="shared" si="5"/>
        <v>Lima_Belas_Minggu_Awal_Kebuntingan|22|TDN</v>
      </c>
      <c r="AD108" s="12">
        <f>$AD$54+(((V108-$V$54)/($V$59-$V$54)*($AD$59-$AD$54)))</f>
        <v>384</v>
      </c>
      <c r="AE108" s="12" t="str">
        <f t="shared" si="14"/>
        <v>Lima_Belas_Minggu_Awal_Kebuntingan|22|Ca</v>
      </c>
      <c r="AF108" s="10">
        <v>3.6199999999999997</v>
      </c>
      <c r="AG108" s="12" t="s">
        <v>190</v>
      </c>
      <c r="AH108" s="10">
        <v>2.46</v>
      </c>
      <c r="AI108" s="12" t="str">
        <f t="shared" si="6"/>
        <v>Lima_Belas_Minggu_Awal_Kebuntingan|22|Vit. A</v>
      </c>
      <c r="AJ108" s="12">
        <f>$AJ$54+(((V108-$V$54)/($V$59-$V$54)*($AJ$59-$AJ$54)))</f>
        <v>4.3600000000000003</v>
      </c>
      <c r="AK108" s="12" t="str">
        <f t="shared" si="7"/>
        <v>Lima_Belas_Minggu_Awal_Kebuntingan|22|Vit. D</v>
      </c>
      <c r="AL108" s="12">
        <f>$AL$54+(((V108-$V$54)/($V$59-$V$54)*($AL$59-$AL$54)))</f>
        <v>140.80000000000001</v>
      </c>
    </row>
    <row r="109" spans="21:38" x14ac:dyDescent="0.2">
      <c r="U109" s="13" t="s">
        <v>47</v>
      </c>
      <c r="V109" s="12">
        <v>23</v>
      </c>
      <c r="W109" s="12" t="str">
        <f t="shared" si="12"/>
        <v>Lima_Belas_Minggu_Awal_Kebuntingan|23|BK</v>
      </c>
      <c r="X109" s="14">
        <v>732</v>
      </c>
      <c r="Y109" s="12" t="str">
        <f t="shared" si="13"/>
        <v>Lima_Belas_Minggu_Awal_Kebuntingan|23|PK</v>
      </c>
      <c r="Z109" s="10">
        <v>65.599999999999994</v>
      </c>
      <c r="AA109" s="12" t="str">
        <f t="shared" ref="AA109:AA172" si="15">U109&amp;"|"&amp;V109&amp;"|"&amp;"ME"</f>
        <v>Lima_Belas_Minggu_Awal_Kebuntingan|23|ME</v>
      </c>
      <c r="AB109" s="12">
        <f>$AB$54+(((V109-$V$54)/($V$59-$V$54)*($AB$59-$AB$54)))</f>
        <v>1.4279999999999999</v>
      </c>
      <c r="AC109" s="12" t="str">
        <f t="shared" ref="AC109:AC172" si="16">U109&amp;"|"&amp;V109&amp;"|"&amp;"TDN"</f>
        <v>Lima_Belas_Minggu_Awal_Kebuntingan|23|TDN</v>
      </c>
      <c r="AD109" s="12">
        <f>$AD$54+(((V109-$V$54)/($V$59-$V$54)*($AD$59-$AD$54)))</f>
        <v>396</v>
      </c>
      <c r="AE109" s="12" t="str">
        <f t="shared" si="14"/>
        <v>Lima_Belas_Minggu_Awal_Kebuntingan|23|Ca</v>
      </c>
      <c r="AF109" s="10">
        <v>3.78</v>
      </c>
      <c r="AG109" s="12" t="s">
        <v>191</v>
      </c>
      <c r="AH109" s="10">
        <v>2.54</v>
      </c>
      <c r="AI109" s="12" t="str">
        <f t="shared" ref="AI109:AI172" si="17">U109&amp;"|"&amp;V109&amp;"|"&amp;"Vit. A"</f>
        <v>Lima_Belas_Minggu_Awal_Kebuntingan|23|Vit. A</v>
      </c>
      <c r="AJ109" s="12">
        <f>$AJ$54+(((V109-$V$54)/($V$59-$V$54)*($AJ$59-$AJ$54)))</f>
        <v>4.54</v>
      </c>
      <c r="AK109" s="12" t="str">
        <f t="shared" ref="AK109:AK172" si="18">U109&amp;"|"&amp;V109&amp;"|"&amp;"Vit. D"</f>
        <v>Lima_Belas_Minggu_Awal_Kebuntingan|23|Vit. D</v>
      </c>
      <c r="AL109" s="12">
        <f>$AL$54+(((V109-$V$54)/($V$59-$V$54)*($AL$59-$AL$54)))</f>
        <v>147.19999999999999</v>
      </c>
    </row>
    <row r="110" spans="21:38" x14ac:dyDescent="0.2">
      <c r="U110" s="13" t="s">
        <v>47</v>
      </c>
      <c r="V110" s="12">
        <v>24</v>
      </c>
      <c r="W110" s="12" t="str">
        <f t="shared" si="12"/>
        <v>Lima_Belas_Minggu_Awal_Kebuntingan|24|BK</v>
      </c>
      <c r="X110" s="14">
        <v>756</v>
      </c>
      <c r="Y110" s="12" t="str">
        <f t="shared" si="13"/>
        <v>Lima_Belas_Minggu_Awal_Kebuntingan|24|PK</v>
      </c>
      <c r="Z110" s="10">
        <v>67.8</v>
      </c>
      <c r="AA110" s="12" t="str">
        <f t="shared" si="15"/>
        <v>Lima_Belas_Minggu_Awal_Kebuntingan|24|ME</v>
      </c>
      <c r="AB110" s="12">
        <f>$AB$54+(((V110-$V$54)/($V$59-$V$54)*($AB$59-$AB$54)))</f>
        <v>1.474</v>
      </c>
      <c r="AC110" s="12" t="str">
        <f t="shared" si="16"/>
        <v>Lima_Belas_Minggu_Awal_Kebuntingan|24|TDN</v>
      </c>
      <c r="AD110" s="12">
        <f>$AD$54+(((V110-$V$54)/($V$59-$V$54)*($AD$59-$AD$54)))</f>
        <v>408</v>
      </c>
      <c r="AE110" s="12" t="str">
        <f t="shared" si="14"/>
        <v>Lima_Belas_Minggu_Awal_Kebuntingan|24|Ca</v>
      </c>
      <c r="AF110" s="10">
        <v>3.9399999999999995</v>
      </c>
      <c r="AG110" s="12" t="s">
        <v>192</v>
      </c>
      <c r="AH110" s="10">
        <v>2.62</v>
      </c>
      <c r="AI110" s="12" t="str">
        <f t="shared" si="17"/>
        <v>Lima_Belas_Minggu_Awal_Kebuntingan|24|Vit. A</v>
      </c>
      <c r="AJ110" s="12">
        <f>$AJ$54+(((V110-$V$54)/($V$59-$V$54)*($AJ$59-$AJ$54)))</f>
        <v>4.7200000000000006</v>
      </c>
      <c r="AK110" s="12" t="str">
        <f t="shared" si="18"/>
        <v>Lima_Belas_Minggu_Awal_Kebuntingan|24|Vit. D</v>
      </c>
      <c r="AL110" s="12">
        <f>$AL$54+(((V110-$V$54)/($V$59-$V$54)*($AL$59-$AL$54)))</f>
        <v>153.6</v>
      </c>
    </row>
    <row r="111" spans="21:38" x14ac:dyDescent="0.2">
      <c r="U111" s="13" t="s">
        <v>47</v>
      </c>
      <c r="V111" s="12">
        <v>25</v>
      </c>
      <c r="W111" s="12" t="str">
        <f t="shared" si="12"/>
        <v>Lima_Belas_Minggu_Awal_Kebuntingan|25|BK</v>
      </c>
      <c r="X111" s="14">
        <v>780</v>
      </c>
      <c r="Y111" s="12" t="str">
        <f t="shared" si="13"/>
        <v>Lima_Belas_Minggu_Awal_Kebuntingan|25|PK</v>
      </c>
      <c r="Z111" s="10">
        <v>70</v>
      </c>
      <c r="AA111" s="12" t="str">
        <f t="shared" si="15"/>
        <v>Lima_Belas_Minggu_Awal_Kebuntingan|25|ME</v>
      </c>
      <c r="AB111" s="12">
        <v>1.52</v>
      </c>
      <c r="AC111" s="12" t="str">
        <f t="shared" si="16"/>
        <v>Lima_Belas_Minggu_Awal_Kebuntingan|25|TDN</v>
      </c>
      <c r="AD111" s="12">
        <v>420</v>
      </c>
      <c r="AE111" s="12" t="str">
        <f t="shared" si="14"/>
        <v>Lima_Belas_Minggu_Awal_Kebuntingan|25|Ca</v>
      </c>
      <c r="AF111" s="10">
        <v>4.0999999999999996</v>
      </c>
      <c r="AG111" s="12" t="s">
        <v>193</v>
      </c>
      <c r="AH111" s="10">
        <v>2.7</v>
      </c>
      <c r="AI111" s="12" t="str">
        <f t="shared" si="17"/>
        <v>Lima_Belas_Minggu_Awal_Kebuntingan|25|Vit. A</v>
      </c>
      <c r="AJ111" s="12">
        <v>4.9000000000000004</v>
      </c>
      <c r="AK111" s="12" t="str">
        <f t="shared" si="18"/>
        <v>Lima_Belas_Minggu_Awal_Kebuntingan|25|Vit. D</v>
      </c>
      <c r="AL111" s="12">
        <v>160</v>
      </c>
    </row>
    <row r="112" spans="21:38" x14ac:dyDescent="0.2">
      <c r="U112" s="13" t="s">
        <v>47</v>
      </c>
      <c r="V112" s="12">
        <v>26</v>
      </c>
      <c r="W112" s="12" t="str">
        <f t="shared" si="12"/>
        <v>Lima_Belas_Minggu_Awal_Kebuntingan|26|BK</v>
      </c>
      <c r="X112" s="14">
        <v>802</v>
      </c>
      <c r="Y112" s="12" t="str">
        <f t="shared" si="13"/>
        <v>Lima_Belas_Minggu_Awal_Kebuntingan|26|PK</v>
      </c>
      <c r="Z112" s="10">
        <v>75.599999999999994</v>
      </c>
      <c r="AA112" s="12" t="str">
        <f t="shared" si="15"/>
        <v>Lima_Belas_Minggu_Awal_Kebuntingan|26|ME</v>
      </c>
      <c r="AB112" s="12">
        <f>$AB$64+(((V112-$V$59)/($V$64-$V$59)*($AB$64-$AB$59)))</f>
        <v>1.784</v>
      </c>
      <c r="AC112" s="12" t="str">
        <f t="shared" si="16"/>
        <v>Lima_Belas_Minggu_Awal_Kebuntingan|26|TDN</v>
      </c>
      <c r="AD112" s="12">
        <f>$AD$59+(((V112-$V$59)/($V$64-$V$59)*($AD$64-$AD$59)))</f>
        <v>432</v>
      </c>
      <c r="AE112" s="12" t="str">
        <f t="shared" si="14"/>
        <v>Lima_Belas_Minggu_Awal_Kebuntingan|26|Ca</v>
      </c>
      <c r="AF112" s="10">
        <v>4.2399999999999993</v>
      </c>
      <c r="AG112" s="12" t="s">
        <v>194</v>
      </c>
      <c r="AH112" s="10">
        <v>2.8000000000000003</v>
      </c>
      <c r="AI112" s="12" t="str">
        <f t="shared" si="17"/>
        <v>Lima_Belas_Minggu_Awal_Kebuntingan|26|Vit. A</v>
      </c>
      <c r="AJ112" s="12">
        <f>$AJ$59+(((V112-$V$59)/($V$64-$V$59)*($AJ$64-$AJ$59)))</f>
        <v>4.9000000000000004</v>
      </c>
      <c r="AK112" s="12" t="str">
        <f t="shared" si="18"/>
        <v>Lima_Belas_Minggu_Awal_Kebuntingan|26|Vit. D</v>
      </c>
      <c r="AL112" s="12">
        <f>$AL$59+(((V112-$V$59)/($V$64-$V$59)*($AL$64-$AL$59)))</f>
        <v>159.19999999999999</v>
      </c>
    </row>
    <row r="113" spans="21:38" x14ac:dyDescent="0.2">
      <c r="U113" s="13" t="s">
        <v>47</v>
      </c>
      <c r="V113" s="12">
        <v>27</v>
      </c>
      <c r="W113" s="12" t="str">
        <f t="shared" si="12"/>
        <v>Lima_Belas_Minggu_Awal_Kebuntingan|27|BK</v>
      </c>
      <c r="X113" s="14">
        <v>824</v>
      </c>
      <c r="Y113" s="12" t="str">
        <f t="shared" si="13"/>
        <v>Lima_Belas_Minggu_Awal_Kebuntingan|27|PK</v>
      </c>
      <c r="Z113" s="10">
        <v>81.2</v>
      </c>
      <c r="AA113" s="12" t="str">
        <f t="shared" si="15"/>
        <v>Lima_Belas_Minggu_Awal_Kebuntingan|27|ME</v>
      </c>
      <c r="AB113" s="12">
        <f>$AB$64+(((V113-$V$59)/($V$64-$V$59)*($AB$64-$AB$59)))</f>
        <v>1.8280000000000001</v>
      </c>
      <c r="AC113" s="12" t="str">
        <f t="shared" si="16"/>
        <v>Lima_Belas_Minggu_Awal_Kebuntingan|27|TDN</v>
      </c>
      <c r="AD113" s="12">
        <f>$AD$59+(((V113-$V$59)/($V$64-$V$59)*($AD$64-$AD$59)))</f>
        <v>444</v>
      </c>
      <c r="AE113" s="12" t="str">
        <f t="shared" si="14"/>
        <v>Lima_Belas_Minggu_Awal_Kebuntingan|27|Ca</v>
      </c>
      <c r="AF113" s="10">
        <v>4.38</v>
      </c>
      <c r="AG113" s="12" t="s">
        <v>195</v>
      </c>
      <c r="AH113" s="10">
        <v>2.9000000000000004</v>
      </c>
      <c r="AI113" s="12" t="str">
        <f t="shared" si="17"/>
        <v>Lima_Belas_Minggu_Awal_Kebuntingan|27|Vit. A</v>
      </c>
      <c r="AJ113" s="12">
        <f>$AJ$59+(((V113-$V$59)/($V$64-$V$59)*($AJ$64-$AJ$59)))</f>
        <v>4.9000000000000004</v>
      </c>
      <c r="AK113" s="12" t="str">
        <f t="shared" si="18"/>
        <v>Lima_Belas_Minggu_Awal_Kebuntingan|27|Vit. D</v>
      </c>
      <c r="AL113" s="12">
        <f>$AL$59+(((V113-$V$59)/($V$64-$V$59)*($AL$64-$AL$59)))</f>
        <v>158.4</v>
      </c>
    </row>
    <row r="114" spans="21:38" x14ac:dyDescent="0.2">
      <c r="U114" s="13" t="s">
        <v>47</v>
      </c>
      <c r="V114" s="12">
        <v>28</v>
      </c>
      <c r="W114" s="12" t="str">
        <f t="shared" si="12"/>
        <v>Lima_Belas_Minggu_Awal_Kebuntingan|28|BK</v>
      </c>
      <c r="X114" s="14">
        <v>846</v>
      </c>
      <c r="Y114" s="12" t="str">
        <f t="shared" si="13"/>
        <v>Lima_Belas_Minggu_Awal_Kebuntingan|28|PK</v>
      </c>
      <c r="Z114" s="10">
        <v>86.8</v>
      </c>
      <c r="AA114" s="12" t="str">
        <f t="shared" si="15"/>
        <v>Lima_Belas_Minggu_Awal_Kebuntingan|28|ME</v>
      </c>
      <c r="AB114" s="12">
        <f>$AB$64+(((V114-$V$59)/($V$64-$V$59)*($AB$64-$AB$59)))</f>
        <v>1.8719999999999999</v>
      </c>
      <c r="AC114" s="12" t="str">
        <f t="shared" si="16"/>
        <v>Lima_Belas_Minggu_Awal_Kebuntingan|28|TDN</v>
      </c>
      <c r="AD114" s="12">
        <f>$AD$59+(((V114-$V$59)/($V$64-$V$59)*($AD$64-$AD$59)))</f>
        <v>456</v>
      </c>
      <c r="AE114" s="12" t="str">
        <f t="shared" si="14"/>
        <v>Lima_Belas_Minggu_Awal_Kebuntingan|28|Ca</v>
      </c>
      <c r="AF114" s="10">
        <v>4.5199999999999996</v>
      </c>
      <c r="AG114" s="12" t="s">
        <v>196</v>
      </c>
      <c r="AH114" s="10">
        <v>3</v>
      </c>
      <c r="AI114" s="12" t="str">
        <f t="shared" si="17"/>
        <v>Lima_Belas_Minggu_Awal_Kebuntingan|28|Vit. A</v>
      </c>
      <c r="AJ114" s="12">
        <f>$AJ$59+(((V114-$V$59)/($V$64-$V$59)*($AJ$64-$AJ$59)))</f>
        <v>4.9000000000000004</v>
      </c>
      <c r="AK114" s="12" t="str">
        <f t="shared" si="18"/>
        <v>Lima_Belas_Minggu_Awal_Kebuntingan|28|Vit. D</v>
      </c>
      <c r="AL114" s="12">
        <f>$AL$59+(((V114-$V$59)/($V$64-$V$59)*($AL$64-$AL$59)))</f>
        <v>157.6</v>
      </c>
    </row>
    <row r="115" spans="21:38" x14ac:dyDescent="0.2">
      <c r="U115" s="13" t="s">
        <v>47</v>
      </c>
      <c r="V115" s="12">
        <v>29</v>
      </c>
      <c r="W115" s="12" t="str">
        <f t="shared" si="12"/>
        <v>Lima_Belas_Minggu_Awal_Kebuntingan|29|BK</v>
      </c>
      <c r="X115" s="14">
        <v>868</v>
      </c>
      <c r="Y115" s="12" t="str">
        <f t="shared" si="13"/>
        <v>Lima_Belas_Minggu_Awal_Kebuntingan|29|PK</v>
      </c>
      <c r="Z115" s="10">
        <v>92.4</v>
      </c>
      <c r="AA115" s="12" t="str">
        <f t="shared" si="15"/>
        <v>Lima_Belas_Minggu_Awal_Kebuntingan|29|ME</v>
      </c>
      <c r="AB115" s="12">
        <f>$AB$64+(((V115-$V$59)/($V$64-$V$59)*($AB$64-$AB$59)))</f>
        <v>1.9159999999999999</v>
      </c>
      <c r="AC115" s="12" t="str">
        <f t="shared" si="16"/>
        <v>Lima_Belas_Minggu_Awal_Kebuntingan|29|TDN</v>
      </c>
      <c r="AD115" s="12">
        <f>$AD$59+(((V115-$V$59)/($V$64-$V$59)*($AD$64-$AD$59)))</f>
        <v>468</v>
      </c>
      <c r="AE115" s="12" t="str">
        <f t="shared" si="14"/>
        <v>Lima_Belas_Minggu_Awal_Kebuntingan|29|Ca</v>
      </c>
      <c r="AF115" s="10">
        <v>4.66</v>
      </c>
      <c r="AG115" s="12" t="s">
        <v>197</v>
      </c>
      <c r="AH115" s="10">
        <v>3.1</v>
      </c>
      <c r="AI115" s="12" t="str">
        <f t="shared" si="17"/>
        <v>Lima_Belas_Minggu_Awal_Kebuntingan|29|Vit. A</v>
      </c>
      <c r="AJ115" s="12">
        <f>$AJ$59+(((V115-$V$59)/($V$64-$V$59)*($AJ$64-$AJ$59)))</f>
        <v>4.9000000000000004</v>
      </c>
      <c r="AK115" s="12" t="str">
        <f t="shared" si="18"/>
        <v>Lima_Belas_Minggu_Awal_Kebuntingan|29|Vit. D</v>
      </c>
      <c r="AL115" s="12">
        <f>$AL$59+(((V115-$V$59)/($V$64-$V$59)*($AL$64-$AL$59)))</f>
        <v>156.80000000000001</v>
      </c>
    </row>
    <row r="116" spans="21:38" x14ac:dyDescent="0.2">
      <c r="U116" s="13" t="s">
        <v>47</v>
      </c>
      <c r="V116" s="12">
        <v>30</v>
      </c>
      <c r="W116" s="12" t="str">
        <f t="shared" si="12"/>
        <v>Lima_Belas_Minggu_Awal_Kebuntingan|30|BK</v>
      </c>
      <c r="X116" s="14">
        <v>890</v>
      </c>
      <c r="Y116" s="12" t="str">
        <f t="shared" si="13"/>
        <v>Lima_Belas_Minggu_Awal_Kebuntingan|30|PK</v>
      </c>
      <c r="Z116" s="10">
        <v>98</v>
      </c>
      <c r="AA116" s="12" t="str">
        <f t="shared" si="15"/>
        <v>Lima_Belas_Minggu_Awal_Kebuntingan|30|ME</v>
      </c>
      <c r="AB116" s="12">
        <v>1.74</v>
      </c>
      <c r="AC116" s="12" t="str">
        <f t="shared" si="16"/>
        <v>Lima_Belas_Minggu_Awal_Kebuntingan|30|TDN</v>
      </c>
      <c r="AD116" s="12">
        <v>480</v>
      </c>
      <c r="AE116" s="12" t="str">
        <f t="shared" si="14"/>
        <v>Lima_Belas_Minggu_Awal_Kebuntingan|30|Ca</v>
      </c>
      <c r="AF116" s="10">
        <v>4.8</v>
      </c>
      <c r="AG116" s="12" t="s">
        <v>198</v>
      </c>
      <c r="AH116" s="10">
        <v>3.2</v>
      </c>
      <c r="AI116" s="12" t="str">
        <f t="shared" si="17"/>
        <v>Lima_Belas_Minggu_Awal_Kebuntingan|30|Vit. A</v>
      </c>
      <c r="AJ116" s="12">
        <v>4.9000000000000004</v>
      </c>
      <c r="AK116" s="12" t="str">
        <f t="shared" si="18"/>
        <v>Lima_Belas_Minggu_Awal_Kebuntingan|30|Vit. D</v>
      </c>
      <c r="AL116" s="12">
        <v>156</v>
      </c>
    </row>
    <row r="117" spans="21:38" x14ac:dyDescent="0.2">
      <c r="U117" s="13" t="s">
        <v>47</v>
      </c>
      <c r="V117" s="12">
        <v>31</v>
      </c>
      <c r="W117" s="12" t="str">
        <f t="shared" si="12"/>
        <v>Lima_Belas_Minggu_Awal_Kebuntingan|31|BK</v>
      </c>
      <c r="X117" s="14">
        <v>870</v>
      </c>
      <c r="Y117" s="12" t="str">
        <f t="shared" si="13"/>
        <v>Lima_Belas_Minggu_Awal_Kebuntingan|31|PK</v>
      </c>
      <c r="Z117" s="10">
        <v>97.6</v>
      </c>
      <c r="AA117" s="12" t="str">
        <f t="shared" si="15"/>
        <v>Lima_Belas_Minggu_Awal_Kebuntingan|31|ME</v>
      </c>
      <c r="AB117" s="12">
        <f>$AB$64+(((V117-$V$64)/($V$69-$V$64)*($AB$69-$AB$64)))</f>
        <v>1.784</v>
      </c>
      <c r="AC117" s="12" t="str">
        <f t="shared" si="16"/>
        <v>Lima_Belas_Minggu_Awal_Kebuntingan|31|TDN</v>
      </c>
      <c r="AD117" s="12">
        <f>$AD$64+(((V117-$V$64)/($V$69-$V$64)*($AD$69-$AD$64)))</f>
        <v>492</v>
      </c>
      <c r="AE117" s="12" t="str">
        <f t="shared" si="14"/>
        <v>Lima_Belas_Minggu_Awal_Kebuntingan|31|Ca</v>
      </c>
      <c r="AF117" s="10">
        <v>4.62</v>
      </c>
      <c r="AG117" s="12" t="s">
        <v>199</v>
      </c>
      <c r="AH117" s="10">
        <v>3.18</v>
      </c>
      <c r="AI117" s="12" t="str">
        <f t="shared" si="17"/>
        <v>Lima_Belas_Minggu_Awal_Kebuntingan|31|Vit. A</v>
      </c>
      <c r="AJ117" s="12">
        <f>$AJ$64+(((V117-$V$64)/($V$69-$V$64)*($AJ$69-$AJ$64)))</f>
        <v>4.7</v>
      </c>
      <c r="AK117" s="12" t="str">
        <f t="shared" si="18"/>
        <v>Lima_Belas_Minggu_Awal_Kebuntingan|31|Vit. D</v>
      </c>
      <c r="AL117" s="12">
        <f>$AL$64+(((V117-$V$64)/($V$69-$V$64)*($AL$69-$AL$64)))</f>
        <v>167.2</v>
      </c>
    </row>
    <row r="118" spans="21:38" x14ac:dyDescent="0.2">
      <c r="U118" s="13" t="s">
        <v>47</v>
      </c>
      <c r="V118" s="12">
        <v>32</v>
      </c>
      <c r="W118" s="12" t="str">
        <f t="shared" si="12"/>
        <v>Lima_Belas_Minggu_Awal_Kebuntingan|32|BK</v>
      </c>
      <c r="X118" s="14">
        <v>890</v>
      </c>
      <c r="Y118" s="12" t="str">
        <f t="shared" si="13"/>
        <v>Lima_Belas_Minggu_Awal_Kebuntingan|32|PK</v>
      </c>
      <c r="Z118" s="10">
        <v>98</v>
      </c>
      <c r="AA118" s="12" t="str">
        <f t="shared" si="15"/>
        <v>Lima_Belas_Minggu_Awal_Kebuntingan|32|ME</v>
      </c>
      <c r="AB118" s="12">
        <f>$AB$64+(((V118-$V$64)/($V$69-$V$64)*($AB$69-$AB$64)))</f>
        <v>1.8280000000000001</v>
      </c>
      <c r="AC118" s="12" t="str">
        <f t="shared" si="16"/>
        <v>Lima_Belas_Minggu_Awal_Kebuntingan|32|TDN</v>
      </c>
      <c r="AD118" s="12">
        <f>$AD$64+(((V118-$V$64)/($V$69-$V$64)*($AD$69-$AD$64)))</f>
        <v>504</v>
      </c>
      <c r="AE118" s="12" t="str">
        <f t="shared" si="14"/>
        <v>Lima_Belas_Minggu_Awal_Kebuntingan|32|Ca</v>
      </c>
      <c r="AF118" s="10">
        <v>4.8</v>
      </c>
      <c r="AG118" s="12" t="s">
        <v>200</v>
      </c>
      <c r="AH118" s="10">
        <v>3.16</v>
      </c>
      <c r="AI118" s="12" t="str">
        <f t="shared" si="17"/>
        <v>Lima_Belas_Minggu_Awal_Kebuntingan|32|Vit. A</v>
      </c>
      <c r="AJ118" s="12">
        <f>$AJ$64+(((V118-$V$64)/($V$69-$V$64)*($AJ$69-$AJ$64)))</f>
        <v>4.5</v>
      </c>
      <c r="AK118" s="12" t="str">
        <f t="shared" si="18"/>
        <v>Lima_Belas_Minggu_Awal_Kebuntingan|32|Vit. D</v>
      </c>
      <c r="AL118" s="12">
        <f>$AL$64+(((V118-$V$64)/($V$69-$V$64)*($AL$69-$AL$64)))</f>
        <v>178.4</v>
      </c>
    </row>
    <row r="119" spans="21:38" x14ac:dyDescent="0.2">
      <c r="U119" s="13" t="s">
        <v>47</v>
      </c>
      <c r="V119" s="12">
        <v>33</v>
      </c>
      <c r="W119" s="12" t="str">
        <f t="shared" si="12"/>
        <v>Lima_Belas_Minggu_Awal_Kebuntingan|33|BK</v>
      </c>
      <c r="X119" s="14">
        <v>910</v>
      </c>
      <c r="Y119" s="12" t="str">
        <f t="shared" si="13"/>
        <v>Lima_Belas_Minggu_Awal_Kebuntingan|33|PK</v>
      </c>
      <c r="Z119" s="10">
        <v>98.4</v>
      </c>
      <c r="AA119" s="12" t="str">
        <f t="shared" si="15"/>
        <v>Lima_Belas_Minggu_Awal_Kebuntingan|33|ME</v>
      </c>
      <c r="AB119" s="12">
        <f>$AB$64+(((V119-$V$64)/($V$69-$V$64)*($AB$69-$AB$64)))</f>
        <v>1.8719999999999999</v>
      </c>
      <c r="AC119" s="12" t="str">
        <f t="shared" si="16"/>
        <v>Lima_Belas_Minggu_Awal_Kebuntingan|33|TDN</v>
      </c>
      <c r="AD119" s="12">
        <f>$AD$64+(((V119-$V$64)/($V$69-$V$64)*($AD$69-$AD$64)))</f>
        <v>516</v>
      </c>
      <c r="AE119" s="12" t="str">
        <f t="shared" si="14"/>
        <v>Lima_Belas_Minggu_Awal_Kebuntingan|33|Ca</v>
      </c>
      <c r="AF119" s="10">
        <v>4.9799999999999995</v>
      </c>
      <c r="AG119" s="12" t="s">
        <v>201</v>
      </c>
      <c r="AH119" s="10">
        <v>3.14</v>
      </c>
      <c r="AI119" s="12" t="str">
        <f t="shared" si="17"/>
        <v>Lima_Belas_Minggu_Awal_Kebuntingan|33|Vit. A</v>
      </c>
      <c r="AJ119" s="12">
        <f>$AJ$64+(((V119-$V$64)/($V$69-$V$64)*($AJ$69-$AJ$64)))</f>
        <v>4.3</v>
      </c>
      <c r="AK119" s="12" t="str">
        <f t="shared" si="18"/>
        <v>Lima_Belas_Minggu_Awal_Kebuntingan|33|Vit. D</v>
      </c>
      <c r="AL119" s="12">
        <f>$AL$64+(((V119-$V$64)/($V$69-$V$64)*($AL$69-$AL$64)))</f>
        <v>189.6</v>
      </c>
    </row>
    <row r="120" spans="21:38" x14ac:dyDescent="0.2">
      <c r="U120" s="13" t="s">
        <v>47</v>
      </c>
      <c r="V120" s="12">
        <v>34</v>
      </c>
      <c r="W120" s="12" t="str">
        <f t="shared" si="12"/>
        <v>Lima_Belas_Minggu_Awal_Kebuntingan|34|BK</v>
      </c>
      <c r="X120" s="14">
        <v>930</v>
      </c>
      <c r="Y120" s="12" t="str">
        <f t="shared" si="13"/>
        <v>Lima_Belas_Minggu_Awal_Kebuntingan|34|PK</v>
      </c>
      <c r="Z120" s="10">
        <v>98.8</v>
      </c>
      <c r="AA120" s="12" t="str">
        <f t="shared" si="15"/>
        <v>Lima_Belas_Minggu_Awal_Kebuntingan|34|ME</v>
      </c>
      <c r="AB120" s="12">
        <f>$AB$64+(((V120-$V$64)/($V$69-$V$64)*($AB$69-$AB$64)))</f>
        <v>1.9159999999999999</v>
      </c>
      <c r="AC120" s="12" t="str">
        <f t="shared" si="16"/>
        <v>Lima_Belas_Minggu_Awal_Kebuntingan|34|TDN</v>
      </c>
      <c r="AD120" s="12">
        <f>$AD$64+(((V120-$V$64)/($V$69-$V$64)*($AD$69-$AD$64)))</f>
        <v>528</v>
      </c>
      <c r="AE120" s="12" t="str">
        <f t="shared" si="14"/>
        <v>Lima_Belas_Minggu_Awal_Kebuntingan|34|Ca</v>
      </c>
      <c r="AF120" s="10">
        <v>5.16</v>
      </c>
      <c r="AG120" s="12" t="s">
        <v>202</v>
      </c>
      <c r="AH120" s="10">
        <v>3.12</v>
      </c>
      <c r="AI120" s="12" t="str">
        <f t="shared" si="17"/>
        <v>Lima_Belas_Minggu_Awal_Kebuntingan|34|Vit. A</v>
      </c>
      <c r="AJ120" s="12">
        <f>$AJ$64+(((V120-$V$64)/($V$69-$V$64)*($AJ$69-$AJ$64)))</f>
        <v>4.0999999999999996</v>
      </c>
      <c r="AK120" s="12" t="str">
        <f t="shared" si="18"/>
        <v>Lima_Belas_Minggu_Awal_Kebuntingan|34|Vit. D</v>
      </c>
      <c r="AL120" s="12">
        <f>$AL$64+(((V120-$V$64)/($V$69-$V$64)*($AL$69-$AL$64)))</f>
        <v>200.8</v>
      </c>
    </row>
    <row r="121" spans="21:38" x14ac:dyDescent="0.2">
      <c r="U121" s="13" t="s">
        <v>47</v>
      </c>
      <c r="V121" s="12">
        <v>35</v>
      </c>
      <c r="W121" s="12" t="str">
        <f t="shared" si="12"/>
        <v>Lima_Belas_Minggu_Awal_Kebuntingan|35|BK</v>
      </c>
      <c r="X121" s="12">
        <v>990</v>
      </c>
      <c r="Y121" s="12" t="str">
        <f t="shared" si="13"/>
        <v>Lima_Belas_Minggu_Awal_Kebuntingan|35|PK</v>
      </c>
      <c r="Z121" s="10">
        <v>100</v>
      </c>
      <c r="AA121" s="12" t="str">
        <f t="shared" si="15"/>
        <v>Lima_Belas_Minggu_Awal_Kebuntingan|35|ME</v>
      </c>
      <c r="AB121" s="12">
        <v>1.96</v>
      </c>
      <c r="AC121" s="12" t="str">
        <f t="shared" si="16"/>
        <v>Lima_Belas_Minggu_Awal_Kebuntingan|35|TDN</v>
      </c>
      <c r="AD121" s="12">
        <v>540</v>
      </c>
      <c r="AE121" s="12" t="str">
        <f t="shared" si="14"/>
        <v>Lima_Belas_Minggu_Awal_Kebuntingan|35|Ca</v>
      </c>
      <c r="AF121" s="10">
        <v>5.7</v>
      </c>
      <c r="AG121" s="12" t="s">
        <v>203</v>
      </c>
      <c r="AH121" s="10">
        <v>3.1</v>
      </c>
      <c r="AI121" s="12" t="str">
        <f t="shared" si="17"/>
        <v>Lima_Belas_Minggu_Awal_Kebuntingan|35|Vit. A</v>
      </c>
      <c r="AJ121" s="12">
        <v>3.9</v>
      </c>
      <c r="AK121" s="12" t="str">
        <f t="shared" si="18"/>
        <v>Lima_Belas_Minggu_Awal_Kebuntingan|35|Vit. D</v>
      </c>
      <c r="AL121" s="12">
        <v>212</v>
      </c>
    </row>
    <row r="122" spans="21:38" x14ac:dyDescent="0.2">
      <c r="U122" s="13" t="s">
        <v>47</v>
      </c>
      <c r="V122" s="12">
        <v>36</v>
      </c>
      <c r="W122" s="12" t="str">
        <f t="shared" si="12"/>
        <v>Lima_Belas_Minggu_Awal_Kebuntingan|36|BK</v>
      </c>
      <c r="X122" s="14">
        <v>1012</v>
      </c>
      <c r="Y122" s="12" t="str">
        <f t="shared" si="13"/>
        <v>Lima_Belas_Minggu_Awal_Kebuntingan|36|PK</v>
      </c>
      <c r="Z122" s="10">
        <v>100</v>
      </c>
      <c r="AA122" s="12" t="str">
        <f t="shared" si="15"/>
        <v>Lima_Belas_Minggu_Awal_Kebuntingan|36|ME</v>
      </c>
      <c r="AB122" s="12">
        <f>$AB$69+(((V122-$V$69)/($V$74-$V$69)*($AB$74-$AB$69)))</f>
        <v>2</v>
      </c>
      <c r="AC122" s="12" t="str">
        <f t="shared" si="16"/>
        <v>Lima_Belas_Minggu_Awal_Kebuntingan|36|TDN</v>
      </c>
      <c r="AD122" s="12">
        <f>$AD$69+(((V122-$V$69)/($V$74-$V$69)*($AD$74-$AD$69)))</f>
        <v>552</v>
      </c>
      <c r="AE122" s="12" t="str">
        <f t="shared" si="14"/>
        <v>Lima_Belas_Minggu_Awal_Kebuntingan|36|Ca</v>
      </c>
      <c r="AF122" s="10">
        <v>5.7</v>
      </c>
      <c r="AG122" s="12" t="s">
        <v>204</v>
      </c>
      <c r="AH122" s="10">
        <v>3.1</v>
      </c>
      <c r="AI122" s="12" t="str">
        <f t="shared" si="17"/>
        <v>Lima_Belas_Minggu_Awal_Kebuntingan|36|Vit. A</v>
      </c>
      <c r="AJ122" s="12">
        <f>$AJ$69+(((V122-$V$69)/($V$74-$V$69)*($AJ$74-$AJ$69)))</f>
        <v>3.9</v>
      </c>
      <c r="AK122" s="12" t="str">
        <f t="shared" si="18"/>
        <v>Lima_Belas_Minggu_Awal_Kebuntingan|36|Vit. D</v>
      </c>
      <c r="AL122" s="12">
        <f>$AL$69+(((V122-$V$69)/($V$74-$V$69)*($AL$74-$AL$69)))</f>
        <v>214.2</v>
      </c>
    </row>
    <row r="123" spans="21:38" x14ac:dyDescent="0.2">
      <c r="U123" s="13" t="s">
        <v>47</v>
      </c>
      <c r="V123" s="12">
        <v>37</v>
      </c>
      <c r="W123" s="12" t="str">
        <f t="shared" si="12"/>
        <v>Lima_Belas_Minggu_Awal_Kebuntingan|37|BK</v>
      </c>
      <c r="X123" s="14">
        <v>1034</v>
      </c>
      <c r="Y123" s="12" t="str">
        <f t="shared" si="13"/>
        <v>Lima_Belas_Minggu_Awal_Kebuntingan|37|PK</v>
      </c>
      <c r="Z123" s="10">
        <v>100</v>
      </c>
      <c r="AA123" s="12" t="str">
        <f t="shared" si="15"/>
        <v>Lima_Belas_Minggu_Awal_Kebuntingan|37|ME</v>
      </c>
      <c r="AB123" s="12">
        <f>$AB$69+(((V123-$V$69)/($V$74-$V$69)*($AB$74-$AB$69)))</f>
        <v>2.04</v>
      </c>
      <c r="AC123" s="12" t="str">
        <f t="shared" si="16"/>
        <v>Lima_Belas_Minggu_Awal_Kebuntingan|37|TDN</v>
      </c>
      <c r="AD123" s="12">
        <f>$AD$69+(((V123-$V$69)/($V$74-$V$69)*($AD$74-$AD$69)))</f>
        <v>564</v>
      </c>
      <c r="AE123" s="12" t="str">
        <f t="shared" si="14"/>
        <v>Lima_Belas_Minggu_Awal_Kebuntingan|37|Ca</v>
      </c>
      <c r="AF123" s="10">
        <v>5.7</v>
      </c>
      <c r="AG123" s="12" t="s">
        <v>205</v>
      </c>
      <c r="AH123" s="10">
        <v>3.1</v>
      </c>
      <c r="AI123" s="12" t="str">
        <f t="shared" si="17"/>
        <v>Lima_Belas_Minggu_Awal_Kebuntingan|37|Vit. A</v>
      </c>
      <c r="AJ123" s="12">
        <f>$AJ$69+(((V123-$V$69)/($V$74-$V$69)*($AJ$74-$AJ$69)))</f>
        <v>3.9</v>
      </c>
      <c r="AK123" s="12" t="str">
        <f t="shared" si="18"/>
        <v>Lima_Belas_Minggu_Awal_Kebuntingan|37|Vit. D</v>
      </c>
      <c r="AL123" s="12">
        <f>$AL$69+(((V123-$V$69)/($V$74-$V$69)*($AL$74-$AL$69)))</f>
        <v>216.4</v>
      </c>
    </row>
    <row r="124" spans="21:38" x14ac:dyDescent="0.2">
      <c r="U124" s="13" t="s">
        <v>47</v>
      </c>
      <c r="V124" s="12">
        <v>38</v>
      </c>
      <c r="W124" s="12" t="str">
        <f t="shared" si="12"/>
        <v>Lima_Belas_Minggu_Awal_Kebuntingan|38|BK</v>
      </c>
      <c r="X124" s="14">
        <v>1056</v>
      </c>
      <c r="Y124" s="12" t="str">
        <f t="shared" si="13"/>
        <v>Lima_Belas_Minggu_Awal_Kebuntingan|38|PK</v>
      </c>
      <c r="Z124" s="10">
        <v>100</v>
      </c>
      <c r="AA124" s="12" t="str">
        <f t="shared" si="15"/>
        <v>Lima_Belas_Minggu_Awal_Kebuntingan|38|ME</v>
      </c>
      <c r="AB124" s="12">
        <f>$AB$69+(((V124-$V$69)/($V$74-$V$69)*($AB$74-$AB$69)))</f>
        <v>2.08</v>
      </c>
      <c r="AC124" s="12" t="str">
        <f t="shared" si="16"/>
        <v>Lima_Belas_Minggu_Awal_Kebuntingan|38|TDN</v>
      </c>
      <c r="AD124" s="12">
        <f>$AD$69+(((V124-$V$69)/($V$74-$V$69)*($AD$74-$AD$69)))</f>
        <v>576</v>
      </c>
      <c r="AE124" s="12" t="str">
        <f t="shared" si="14"/>
        <v>Lima_Belas_Minggu_Awal_Kebuntingan|38|Ca</v>
      </c>
      <c r="AF124" s="10">
        <v>5.7</v>
      </c>
      <c r="AG124" s="12" t="s">
        <v>206</v>
      </c>
      <c r="AH124" s="10">
        <v>3.1</v>
      </c>
      <c r="AI124" s="12" t="str">
        <f t="shared" si="17"/>
        <v>Lima_Belas_Minggu_Awal_Kebuntingan|38|Vit. A</v>
      </c>
      <c r="AJ124" s="12">
        <f>$AJ$69+(((V124-$V$69)/($V$74-$V$69)*($AJ$74-$AJ$69)))</f>
        <v>3.9</v>
      </c>
      <c r="AK124" s="12" t="str">
        <f t="shared" si="18"/>
        <v>Lima_Belas_Minggu_Awal_Kebuntingan|38|Vit. D</v>
      </c>
      <c r="AL124" s="12">
        <f>$AL$69+(((V124-$V$69)/($V$74-$V$69)*($AL$74-$AL$69)))</f>
        <v>218.6</v>
      </c>
    </row>
    <row r="125" spans="21:38" x14ac:dyDescent="0.2">
      <c r="U125" s="13" t="s">
        <v>47</v>
      </c>
      <c r="V125" s="12">
        <v>39</v>
      </c>
      <c r="W125" s="12" t="str">
        <f t="shared" si="12"/>
        <v>Lima_Belas_Minggu_Awal_Kebuntingan|39|BK</v>
      </c>
      <c r="X125" s="14">
        <v>1078</v>
      </c>
      <c r="Y125" s="12" t="str">
        <f t="shared" si="13"/>
        <v>Lima_Belas_Minggu_Awal_Kebuntingan|39|PK</v>
      </c>
      <c r="Z125" s="10">
        <v>100</v>
      </c>
      <c r="AA125" s="12" t="str">
        <f t="shared" si="15"/>
        <v>Lima_Belas_Minggu_Awal_Kebuntingan|39|ME</v>
      </c>
      <c r="AB125" s="12">
        <f>$AB$69+(((V125-$V$69)/($V$74-$V$69)*($AB$74-$AB$69)))</f>
        <v>2.12</v>
      </c>
      <c r="AC125" s="12" t="str">
        <f t="shared" si="16"/>
        <v>Lima_Belas_Minggu_Awal_Kebuntingan|39|TDN</v>
      </c>
      <c r="AD125" s="12">
        <f>$AD$69+(((V125-$V$69)/($V$74-$V$69)*($AD$74-$AD$69)))</f>
        <v>588</v>
      </c>
      <c r="AE125" s="12" t="str">
        <f t="shared" si="14"/>
        <v>Lima_Belas_Minggu_Awal_Kebuntingan|39|Ca</v>
      </c>
      <c r="AF125" s="10">
        <v>5.7</v>
      </c>
      <c r="AG125" s="12" t="s">
        <v>207</v>
      </c>
      <c r="AH125" s="10">
        <v>3.1</v>
      </c>
      <c r="AI125" s="12" t="str">
        <f t="shared" si="17"/>
        <v>Lima_Belas_Minggu_Awal_Kebuntingan|39|Vit. A</v>
      </c>
      <c r="AJ125" s="12">
        <f>$AJ$69+(((V125-$V$69)/($V$74-$V$69)*($AJ$74-$AJ$69)))</f>
        <v>3.9</v>
      </c>
      <c r="AK125" s="12" t="str">
        <f t="shared" si="18"/>
        <v>Lima_Belas_Minggu_Awal_Kebuntingan|39|Vit. D</v>
      </c>
      <c r="AL125" s="12">
        <f>$AL$69+(((V125-$V$69)/($V$74-$V$69)*($AL$74-$AL$69)))</f>
        <v>220.8</v>
      </c>
    </row>
    <row r="126" spans="21:38" x14ac:dyDescent="0.2">
      <c r="U126" s="13" t="s">
        <v>47</v>
      </c>
      <c r="V126" s="12">
        <v>40</v>
      </c>
      <c r="W126" s="12" t="str">
        <f t="shared" si="12"/>
        <v>Lima_Belas_Minggu_Awal_Kebuntingan|40|BK</v>
      </c>
      <c r="X126" s="12">
        <v>1100</v>
      </c>
      <c r="Y126" s="12" t="str">
        <f t="shared" si="13"/>
        <v>Lima_Belas_Minggu_Awal_Kebuntingan|40|PK</v>
      </c>
      <c r="Z126" s="10">
        <v>100</v>
      </c>
      <c r="AA126" s="12" t="str">
        <f t="shared" si="15"/>
        <v>Lima_Belas_Minggu_Awal_Kebuntingan|40|ME</v>
      </c>
      <c r="AB126" s="12">
        <v>2.16</v>
      </c>
      <c r="AC126" s="12" t="str">
        <f t="shared" si="16"/>
        <v>Lima_Belas_Minggu_Awal_Kebuntingan|40|TDN</v>
      </c>
      <c r="AD126" s="12">
        <v>600</v>
      </c>
      <c r="AE126" s="12" t="str">
        <f t="shared" si="14"/>
        <v>Lima_Belas_Minggu_Awal_Kebuntingan|40|Ca</v>
      </c>
      <c r="AF126" s="10">
        <v>5.7</v>
      </c>
      <c r="AG126" s="12" t="s">
        <v>208</v>
      </c>
      <c r="AH126" s="10">
        <v>3.1</v>
      </c>
      <c r="AI126" s="12" t="str">
        <f t="shared" si="17"/>
        <v>Lima_Belas_Minggu_Awal_Kebuntingan|40|Vit. A</v>
      </c>
      <c r="AJ126" s="12">
        <v>3.9</v>
      </c>
      <c r="AK126" s="12" t="str">
        <f t="shared" si="18"/>
        <v>Lima_Belas_Minggu_Awal_Kebuntingan|40|Vit. D</v>
      </c>
      <c r="AL126" s="12">
        <v>223</v>
      </c>
    </row>
    <row r="127" spans="21:38" x14ac:dyDescent="0.2">
      <c r="U127" s="13" t="s">
        <v>47</v>
      </c>
      <c r="V127" s="12">
        <v>41</v>
      </c>
      <c r="W127" s="12" t="str">
        <f t="shared" si="12"/>
        <v>Lima_Belas_Minggu_Awal_Kebuntingan|41|BK</v>
      </c>
      <c r="X127" s="14">
        <v>1120</v>
      </c>
      <c r="Y127" s="12" t="str">
        <f t="shared" si="13"/>
        <v>Lima_Belas_Minggu_Awal_Kebuntingan|41|PK</v>
      </c>
      <c r="Z127" s="10">
        <v>101.8</v>
      </c>
      <c r="AA127" s="12" t="str">
        <f t="shared" si="15"/>
        <v>Lima_Belas_Minggu_Awal_Kebuntingan|41|ME</v>
      </c>
      <c r="AB127" s="12">
        <f t="shared" ref="AB127:AB135" si="19">$AB$74+(((V127-$V$74)/($V$84-$V$74)*($AB$84-$AB$74)))</f>
        <v>2.2000000000000002</v>
      </c>
      <c r="AC127" s="12" t="str">
        <f t="shared" si="16"/>
        <v>Lima_Belas_Minggu_Awal_Kebuntingan|41|TDN</v>
      </c>
      <c r="AD127" s="12">
        <f t="shared" ref="AD127:AD135" si="20">$AD$74+(((V127-$V$74)/($V$84-$V$74)*($AD$84-$AD$74)))</f>
        <v>611</v>
      </c>
      <c r="AE127" s="12" t="str">
        <f t="shared" si="14"/>
        <v>Lima_Belas_Minggu_Awal_Kebuntingan|41|Ca</v>
      </c>
      <c r="AF127" s="10">
        <v>5.73</v>
      </c>
      <c r="AG127" s="12" t="s">
        <v>209</v>
      </c>
      <c r="AH127" s="10">
        <v>3.12</v>
      </c>
      <c r="AI127" s="12" t="str">
        <f t="shared" si="17"/>
        <v>Lima_Belas_Minggu_Awal_Kebuntingan|41|Vit. A</v>
      </c>
      <c r="AJ127" s="12">
        <f t="shared" ref="AJ127:AJ135" si="21">$AJ$74+(((V127-$V$74)/($V$84-$V$74)*($AJ$84-$AJ$74)))</f>
        <v>3.9899999999999998</v>
      </c>
      <c r="AK127" s="12" t="str">
        <f t="shared" si="18"/>
        <v>Lima_Belas_Minggu_Awal_Kebuntingan|41|Vit. D</v>
      </c>
      <c r="AL127" s="12">
        <f t="shared" ref="AL127:AL135" si="22">$AL$74+(((V127-$V$74)/($V$84-$V$74)*($AL$84-$AL$74)))</f>
        <v>228</v>
      </c>
    </row>
    <row r="128" spans="21:38" x14ac:dyDescent="0.2">
      <c r="U128" s="13" t="s">
        <v>47</v>
      </c>
      <c r="V128" s="12">
        <v>42</v>
      </c>
      <c r="W128" s="12" t="str">
        <f t="shared" si="12"/>
        <v>Lima_Belas_Minggu_Awal_Kebuntingan|42|BK</v>
      </c>
      <c r="X128" s="14">
        <v>1140</v>
      </c>
      <c r="Y128" s="12" t="str">
        <f t="shared" si="13"/>
        <v>Lima_Belas_Minggu_Awal_Kebuntingan|42|PK</v>
      </c>
      <c r="Z128" s="10">
        <v>103.6</v>
      </c>
      <c r="AA128" s="12" t="str">
        <f t="shared" si="15"/>
        <v>Lima_Belas_Minggu_Awal_Kebuntingan|42|ME</v>
      </c>
      <c r="AB128" s="12">
        <f t="shared" si="19"/>
        <v>2.2400000000000002</v>
      </c>
      <c r="AC128" s="12" t="str">
        <f t="shared" si="16"/>
        <v>Lima_Belas_Minggu_Awal_Kebuntingan|42|TDN</v>
      </c>
      <c r="AD128" s="12">
        <f t="shared" si="20"/>
        <v>622</v>
      </c>
      <c r="AE128" s="12" t="str">
        <f t="shared" si="14"/>
        <v>Lima_Belas_Minggu_Awal_Kebuntingan|42|Ca</v>
      </c>
      <c r="AF128" s="10">
        <v>5.76</v>
      </c>
      <c r="AG128" s="12" t="s">
        <v>210</v>
      </c>
      <c r="AH128" s="10">
        <v>3.14</v>
      </c>
      <c r="AI128" s="12" t="str">
        <f t="shared" si="17"/>
        <v>Lima_Belas_Minggu_Awal_Kebuntingan|42|Vit. A</v>
      </c>
      <c r="AJ128" s="12">
        <f t="shared" si="21"/>
        <v>4.08</v>
      </c>
      <c r="AK128" s="12" t="str">
        <f t="shared" si="18"/>
        <v>Lima_Belas_Minggu_Awal_Kebuntingan|42|Vit. D</v>
      </c>
      <c r="AL128" s="12">
        <f t="shared" si="22"/>
        <v>233</v>
      </c>
    </row>
    <row r="129" spans="21:38" x14ac:dyDescent="0.2">
      <c r="U129" s="13" t="s">
        <v>47</v>
      </c>
      <c r="V129" s="12">
        <v>43</v>
      </c>
      <c r="W129" s="12" t="str">
        <f t="shared" si="12"/>
        <v>Lima_Belas_Minggu_Awal_Kebuntingan|43|BK</v>
      </c>
      <c r="X129" s="14">
        <v>1160</v>
      </c>
      <c r="Y129" s="12" t="str">
        <f t="shared" si="13"/>
        <v>Lima_Belas_Minggu_Awal_Kebuntingan|43|PK</v>
      </c>
      <c r="Z129" s="10">
        <v>105.4</v>
      </c>
      <c r="AA129" s="12" t="str">
        <f t="shared" si="15"/>
        <v>Lima_Belas_Minggu_Awal_Kebuntingan|43|ME</v>
      </c>
      <c r="AB129" s="12">
        <f t="shared" si="19"/>
        <v>2.2800000000000002</v>
      </c>
      <c r="AC129" s="12" t="str">
        <f t="shared" si="16"/>
        <v>Lima_Belas_Minggu_Awal_Kebuntingan|43|TDN</v>
      </c>
      <c r="AD129" s="12">
        <f t="shared" si="20"/>
        <v>633</v>
      </c>
      <c r="AE129" s="12" t="str">
        <f t="shared" si="14"/>
        <v>Lima_Belas_Minggu_Awal_Kebuntingan|43|Ca</v>
      </c>
      <c r="AF129" s="10">
        <v>5.79</v>
      </c>
      <c r="AG129" s="12" t="s">
        <v>211</v>
      </c>
      <c r="AH129" s="10">
        <v>3.16</v>
      </c>
      <c r="AI129" s="12" t="str">
        <f t="shared" si="17"/>
        <v>Lima_Belas_Minggu_Awal_Kebuntingan|43|Vit. A</v>
      </c>
      <c r="AJ129" s="12">
        <f t="shared" si="21"/>
        <v>4.17</v>
      </c>
      <c r="AK129" s="12" t="str">
        <f t="shared" si="18"/>
        <v>Lima_Belas_Minggu_Awal_Kebuntingan|43|Vit. D</v>
      </c>
      <c r="AL129" s="12">
        <f t="shared" si="22"/>
        <v>238</v>
      </c>
    </row>
    <row r="130" spans="21:38" x14ac:dyDescent="0.2">
      <c r="U130" s="13" t="s">
        <v>47</v>
      </c>
      <c r="V130" s="12">
        <v>44</v>
      </c>
      <c r="W130" s="12" t="str">
        <f t="shared" si="12"/>
        <v>Lima_Belas_Minggu_Awal_Kebuntingan|44|BK</v>
      </c>
      <c r="X130" s="14">
        <v>1180</v>
      </c>
      <c r="Y130" s="12" t="str">
        <f t="shared" si="13"/>
        <v>Lima_Belas_Minggu_Awal_Kebuntingan|44|PK</v>
      </c>
      <c r="Z130" s="10">
        <v>107.2</v>
      </c>
      <c r="AA130" s="12" t="str">
        <f t="shared" si="15"/>
        <v>Lima_Belas_Minggu_Awal_Kebuntingan|44|ME</v>
      </c>
      <c r="AB130" s="12">
        <f t="shared" si="19"/>
        <v>2.3200000000000003</v>
      </c>
      <c r="AC130" s="12" t="str">
        <f t="shared" si="16"/>
        <v>Lima_Belas_Minggu_Awal_Kebuntingan|44|TDN</v>
      </c>
      <c r="AD130" s="12">
        <f t="shared" si="20"/>
        <v>644</v>
      </c>
      <c r="AE130" s="12" t="str">
        <f t="shared" si="14"/>
        <v>Lima_Belas_Minggu_Awal_Kebuntingan|44|Ca</v>
      </c>
      <c r="AF130" s="10">
        <v>5.82</v>
      </c>
      <c r="AG130" s="12" t="s">
        <v>212</v>
      </c>
      <c r="AH130" s="10">
        <v>3.18</v>
      </c>
      <c r="AI130" s="12" t="str">
        <f t="shared" si="17"/>
        <v>Lima_Belas_Minggu_Awal_Kebuntingan|44|Vit. A</v>
      </c>
      <c r="AJ130" s="12">
        <f t="shared" si="21"/>
        <v>4.26</v>
      </c>
      <c r="AK130" s="12" t="str">
        <f t="shared" si="18"/>
        <v>Lima_Belas_Minggu_Awal_Kebuntingan|44|Vit. D</v>
      </c>
      <c r="AL130" s="12">
        <f t="shared" si="22"/>
        <v>243</v>
      </c>
    </row>
    <row r="131" spans="21:38" x14ac:dyDescent="0.2">
      <c r="U131" s="13" t="s">
        <v>47</v>
      </c>
      <c r="V131" s="12">
        <v>45</v>
      </c>
      <c r="W131" s="12" t="str">
        <f t="shared" si="12"/>
        <v>Lima_Belas_Minggu_Awal_Kebuntingan|45|BK</v>
      </c>
      <c r="X131" s="14">
        <v>1200</v>
      </c>
      <c r="Y131" s="12" t="str">
        <f t="shared" si="13"/>
        <v>Lima_Belas_Minggu_Awal_Kebuntingan|45|PK</v>
      </c>
      <c r="Z131" s="10">
        <v>109</v>
      </c>
      <c r="AA131" s="12" t="str">
        <f t="shared" si="15"/>
        <v>Lima_Belas_Minggu_Awal_Kebuntingan|45|ME</v>
      </c>
      <c r="AB131" s="12">
        <f t="shared" si="19"/>
        <v>2.3600000000000003</v>
      </c>
      <c r="AC131" s="12" t="str">
        <f t="shared" si="16"/>
        <v>Lima_Belas_Minggu_Awal_Kebuntingan|45|TDN</v>
      </c>
      <c r="AD131" s="12">
        <f t="shared" si="20"/>
        <v>655</v>
      </c>
      <c r="AE131" s="12" t="str">
        <f t="shared" si="14"/>
        <v>Lima_Belas_Minggu_Awal_Kebuntingan|45|Ca</v>
      </c>
      <c r="AF131" s="10">
        <v>5.85</v>
      </c>
      <c r="AG131" s="12" t="s">
        <v>213</v>
      </c>
      <c r="AH131" s="10">
        <v>3.2</v>
      </c>
      <c r="AI131" s="12" t="str">
        <f t="shared" si="17"/>
        <v>Lima_Belas_Minggu_Awal_Kebuntingan|45|Vit. A</v>
      </c>
      <c r="AJ131" s="12">
        <f t="shared" si="21"/>
        <v>4.3499999999999996</v>
      </c>
      <c r="AK131" s="12" t="str">
        <f t="shared" si="18"/>
        <v>Lima_Belas_Minggu_Awal_Kebuntingan|45|Vit. D</v>
      </c>
      <c r="AL131" s="12">
        <f t="shared" si="22"/>
        <v>248</v>
      </c>
    </row>
    <row r="132" spans="21:38" x14ac:dyDescent="0.2">
      <c r="U132" s="13" t="s">
        <v>47</v>
      </c>
      <c r="V132" s="12">
        <v>46</v>
      </c>
      <c r="W132" s="12" t="str">
        <f t="shared" si="12"/>
        <v>Lima_Belas_Minggu_Awal_Kebuntingan|46|BK</v>
      </c>
      <c r="X132" s="14">
        <v>1220</v>
      </c>
      <c r="Y132" s="12" t="str">
        <f t="shared" si="13"/>
        <v>Lima_Belas_Minggu_Awal_Kebuntingan|46|PK</v>
      </c>
      <c r="Z132" s="10">
        <v>110.8</v>
      </c>
      <c r="AA132" s="12" t="str">
        <f t="shared" si="15"/>
        <v>Lima_Belas_Minggu_Awal_Kebuntingan|46|ME</v>
      </c>
      <c r="AB132" s="12">
        <f t="shared" si="19"/>
        <v>2.4</v>
      </c>
      <c r="AC132" s="12" t="str">
        <f t="shared" si="16"/>
        <v>Lima_Belas_Minggu_Awal_Kebuntingan|46|TDN</v>
      </c>
      <c r="AD132" s="12">
        <f t="shared" si="20"/>
        <v>666</v>
      </c>
      <c r="AE132" s="12" t="str">
        <f t="shared" si="14"/>
        <v>Lima_Belas_Minggu_Awal_Kebuntingan|46|Ca</v>
      </c>
      <c r="AF132" s="10">
        <v>5.88</v>
      </c>
      <c r="AG132" s="12" t="s">
        <v>214</v>
      </c>
      <c r="AH132" s="10">
        <v>3.2199999999999998</v>
      </c>
      <c r="AI132" s="12" t="str">
        <f t="shared" si="17"/>
        <v>Lima_Belas_Minggu_Awal_Kebuntingan|46|Vit. A</v>
      </c>
      <c r="AJ132" s="12">
        <f t="shared" si="21"/>
        <v>4.4399999999999995</v>
      </c>
      <c r="AK132" s="12" t="str">
        <f t="shared" si="18"/>
        <v>Lima_Belas_Minggu_Awal_Kebuntingan|46|Vit. D</v>
      </c>
      <c r="AL132" s="12">
        <f t="shared" si="22"/>
        <v>253</v>
      </c>
    </row>
    <row r="133" spans="21:38" x14ac:dyDescent="0.2">
      <c r="U133" s="13" t="s">
        <v>47</v>
      </c>
      <c r="V133" s="12">
        <v>47</v>
      </c>
      <c r="W133" s="12" t="str">
        <f t="shared" si="12"/>
        <v>Lima_Belas_Minggu_Awal_Kebuntingan|47|BK</v>
      </c>
      <c r="X133" s="14">
        <v>1240</v>
      </c>
      <c r="Y133" s="12" t="str">
        <f t="shared" si="13"/>
        <v>Lima_Belas_Minggu_Awal_Kebuntingan|47|PK</v>
      </c>
      <c r="Z133" s="10">
        <v>112.6</v>
      </c>
      <c r="AA133" s="12" t="str">
        <f t="shared" si="15"/>
        <v>Lima_Belas_Minggu_Awal_Kebuntingan|47|ME</v>
      </c>
      <c r="AB133" s="12">
        <f t="shared" si="19"/>
        <v>2.44</v>
      </c>
      <c r="AC133" s="12" t="str">
        <f t="shared" si="16"/>
        <v>Lima_Belas_Minggu_Awal_Kebuntingan|47|TDN</v>
      </c>
      <c r="AD133" s="12">
        <f t="shared" si="20"/>
        <v>677</v>
      </c>
      <c r="AE133" s="12" t="str">
        <f t="shared" si="14"/>
        <v>Lima_Belas_Minggu_Awal_Kebuntingan|47|Ca</v>
      </c>
      <c r="AF133" s="10">
        <v>5.91</v>
      </c>
      <c r="AG133" s="12" t="s">
        <v>215</v>
      </c>
      <c r="AH133" s="10">
        <v>3.2399999999999998</v>
      </c>
      <c r="AI133" s="12" t="str">
        <f t="shared" si="17"/>
        <v>Lima_Belas_Minggu_Awal_Kebuntingan|47|Vit. A</v>
      </c>
      <c r="AJ133" s="12">
        <f t="shared" si="21"/>
        <v>4.5299999999999994</v>
      </c>
      <c r="AK133" s="12" t="str">
        <f t="shared" si="18"/>
        <v>Lima_Belas_Minggu_Awal_Kebuntingan|47|Vit. D</v>
      </c>
      <c r="AL133" s="12">
        <f t="shared" si="22"/>
        <v>258</v>
      </c>
    </row>
    <row r="134" spans="21:38" x14ac:dyDescent="0.2">
      <c r="U134" s="13" t="s">
        <v>47</v>
      </c>
      <c r="V134" s="12">
        <v>48</v>
      </c>
      <c r="W134" s="12" t="str">
        <f t="shared" si="12"/>
        <v>Lima_Belas_Minggu_Awal_Kebuntingan|48|BK</v>
      </c>
      <c r="X134" s="14">
        <v>1260</v>
      </c>
      <c r="Y134" s="12" t="str">
        <f t="shared" si="13"/>
        <v>Lima_Belas_Minggu_Awal_Kebuntingan|48|PK</v>
      </c>
      <c r="Z134" s="10">
        <v>114.4</v>
      </c>
      <c r="AA134" s="12" t="str">
        <f t="shared" si="15"/>
        <v>Lima_Belas_Minggu_Awal_Kebuntingan|48|ME</v>
      </c>
      <c r="AB134" s="12">
        <f t="shared" si="19"/>
        <v>2.48</v>
      </c>
      <c r="AC134" s="12" t="str">
        <f t="shared" si="16"/>
        <v>Lima_Belas_Minggu_Awal_Kebuntingan|48|TDN</v>
      </c>
      <c r="AD134" s="12">
        <f t="shared" si="20"/>
        <v>688</v>
      </c>
      <c r="AE134" s="12" t="str">
        <f t="shared" si="14"/>
        <v>Lima_Belas_Minggu_Awal_Kebuntingan|48|Ca</v>
      </c>
      <c r="AF134" s="10">
        <v>5.94</v>
      </c>
      <c r="AG134" s="12" t="s">
        <v>216</v>
      </c>
      <c r="AH134" s="10">
        <v>3.26</v>
      </c>
      <c r="AI134" s="12" t="str">
        <f t="shared" si="17"/>
        <v>Lima_Belas_Minggu_Awal_Kebuntingan|48|Vit. A</v>
      </c>
      <c r="AJ134" s="12">
        <f t="shared" si="21"/>
        <v>4.62</v>
      </c>
      <c r="AK134" s="12" t="str">
        <f t="shared" si="18"/>
        <v>Lima_Belas_Minggu_Awal_Kebuntingan|48|Vit. D</v>
      </c>
      <c r="AL134" s="12">
        <f t="shared" si="22"/>
        <v>263</v>
      </c>
    </row>
    <row r="135" spans="21:38" x14ac:dyDescent="0.2">
      <c r="U135" s="13" t="s">
        <v>47</v>
      </c>
      <c r="V135" s="12">
        <v>49</v>
      </c>
      <c r="W135" s="12" t="str">
        <f t="shared" si="12"/>
        <v>Lima_Belas_Minggu_Awal_Kebuntingan|49|BK</v>
      </c>
      <c r="X135" s="14">
        <v>1280</v>
      </c>
      <c r="Y135" s="12" t="str">
        <f t="shared" si="13"/>
        <v>Lima_Belas_Minggu_Awal_Kebuntingan|49|PK</v>
      </c>
      <c r="Z135" s="10">
        <v>116.2</v>
      </c>
      <c r="AA135" s="12" t="str">
        <f t="shared" si="15"/>
        <v>Lima_Belas_Minggu_Awal_Kebuntingan|49|ME</v>
      </c>
      <c r="AB135" s="12">
        <f t="shared" si="19"/>
        <v>2.52</v>
      </c>
      <c r="AC135" s="12" t="str">
        <f t="shared" si="16"/>
        <v>Lima_Belas_Minggu_Awal_Kebuntingan|49|TDN</v>
      </c>
      <c r="AD135" s="12">
        <f t="shared" si="20"/>
        <v>699</v>
      </c>
      <c r="AE135" s="12" t="str">
        <f t="shared" si="14"/>
        <v>Lima_Belas_Minggu_Awal_Kebuntingan|49|Ca</v>
      </c>
      <c r="AF135" s="10">
        <v>5.97</v>
      </c>
      <c r="AG135" s="12" t="s">
        <v>217</v>
      </c>
      <c r="AH135" s="10">
        <v>3.28</v>
      </c>
      <c r="AI135" s="12" t="str">
        <f t="shared" si="17"/>
        <v>Lima_Belas_Minggu_Awal_Kebuntingan|49|Vit. A</v>
      </c>
      <c r="AJ135" s="12">
        <f t="shared" si="21"/>
        <v>4.71</v>
      </c>
      <c r="AK135" s="12" t="str">
        <f t="shared" si="18"/>
        <v>Lima_Belas_Minggu_Awal_Kebuntingan|49|Vit. D</v>
      </c>
      <c r="AL135" s="12">
        <f t="shared" si="22"/>
        <v>268</v>
      </c>
    </row>
    <row r="136" spans="21:38" x14ac:dyDescent="0.2">
      <c r="U136" s="13" t="s">
        <v>47</v>
      </c>
      <c r="V136" s="12">
        <v>50</v>
      </c>
      <c r="W136" s="12" t="str">
        <f t="shared" si="12"/>
        <v>Lima_Belas_Minggu_Awal_Kebuntingan|50|BK</v>
      </c>
      <c r="X136" s="12">
        <v>1300</v>
      </c>
      <c r="Y136" s="12" t="str">
        <f t="shared" si="13"/>
        <v>Lima_Belas_Minggu_Awal_Kebuntingan|50|PK</v>
      </c>
      <c r="Z136" s="10">
        <v>118</v>
      </c>
      <c r="AA136" s="12" t="str">
        <f t="shared" si="15"/>
        <v>Lima_Belas_Minggu_Awal_Kebuntingan|50|ME</v>
      </c>
      <c r="AB136" s="12">
        <v>2.56</v>
      </c>
      <c r="AC136" s="12" t="str">
        <f t="shared" si="16"/>
        <v>Lima_Belas_Minggu_Awal_Kebuntingan|50|TDN</v>
      </c>
      <c r="AD136" s="12">
        <v>710</v>
      </c>
      <c r="AE136" s="12" t="str">
        <f t="shared" si="14"/>
        <v>Lima_Belas_Minggu_Awal_Kebuntingan|50|Ca</v>
      </c>
      <c r="AF136" s="10">
        <v>6</v>
      </c>
      <c r="AG136" s="12" t="s">
        <v>218</v>
      </c>
      <c r="AH136" s="10">
        <v>3.3</v>
      </c>
      <c r="AI136" s="12" t="str">
        <f t="shared" si="17"/>
        <v>Lima_Belas_Minggu_Awal_Kebuntingan|50|Vit. A</v>
      </c>
      <c r="AJ136" s="12">
        <v>4.8</v>
      </c>
      <c r="AK136" s="12" t="str">
        <f t="shared" si="18"/>
        <v>Lima_Belas_Minggu_Awal_Kebuntingan|50|Vit. D</v>
      </c>
      <c r="AL136" s="12">
        <v>273</v>
      </c>
    </row>
    <row r="137" spans="21:38" x14ac:dyDescent="0.2">
      <c r="U137" s="13" t="s">
        <v>48</v>
      </c>
      <c r="V137" s="12">
        <v>20</v>
      </c>
      <c r="W137" s="12" t="str">
        <f t="shared" si="12"/>
        <v>Enam_Minggu_Akhir_Kebuntingan|20|BK</v>
      </c>
      <c r="X137" s="14">
        <v>900</v>
      </c>
      <c r="Y137" s="12" t="str">
        <f t="shared" si="13"/>
        <v>Enam_Minggu_Akhir_Kebuntingan|20|PK</v>
      </c>
      <c r="Z137" s="10">
        <v>103</v>
      </c>
      <c r="AA137" s="12" t="str">
        <f t="shared" si="15"/>
        <v>Enam_Minggu_Akhir_Kebuntingan|20|ME</v>
      </c>
      <c r="AB137" s="12">
        <v>2.31</v>
      </c>
      <c r="AC137" s="12" t="str">
        <f t="shared" si="16"/>
        <v>Enam_Minggu_Akhir_Kebuntingan|20|TDN</v>
      </c>
      <c r="AD137" s="12">
        <v>640</v>
      </c>
      <c r="AE137" s="12" t="str">
        <f t="shared" si="14"/>
        <v>Enam_Minggu_Akhir_Kebuntingan|20|Ca</v>
      </c>
      <c r="AF137" s="10">
        <v>3.9</v>
      </c>
      <c r="AG137" s="12" t="s">
        <v>219</v>
      </c>
      <c r="AH137" s="10">
        <v>3.7</v>
      </c>
      <c r="AI137" s="12" t="str">
        <f t="shared" si="17"/>
        <v>Enam_Minggu_Akhir_Kebuntingan|20|Vit. A</v>
      </c>
      <c r="AJ137" s="12">
        <v>5.2</v>
      </c>
      <c r="AK137" s="12" t="str">
        <f t="shared" si="18"/>
        <v>Enam_Minggu_Akhir_Kebuntingan|20|Vit. D</v>
      </c>
      <c r="AL137" s="12">
        <v>180</v>
      </c>
    </row>
    <row r="138" spans="21:38" x14ac:dyDescent="0.2">
      <c r="U138" s="13" t="s">
        <v>48</v>
      </c>
      <c r="V138" s="12">
        <v>21</v>
      </c>
      <c r="W138" s="12" t="str">
        <f t="shared" si="12"/>
        <v>Enam_Minggu_Akhir_Kebuntingan|21|BK</v>
      </c>
      <c r="X138" s="14">
        <v>930</v>
      </c>
      <c r="Y138" s="12" t="str">
        <f t="shared" si="13"/>
        <v>Enam_Minggu_Akhir_Kebuntingan|21|PK</v>
      </c>
      <c r="Z138" s="10">
        <v>107.5</v>
      </c>
      <c r="AA138" s="12" t="str">
        <f t="shared" si="15"/>
        <v>Enam_Minggu_Akhir_Kebuntingan|21|ME</v>
      </c>
      <c r="AB138" s="12">
        <f t="shared" ref="AB138:AB146" si="23">$AB$137+(((V138-$V$137)/($V$147-$V$137)*($AB$147-$AB$137)))</f>
        <v>2.4210000000000003</v>
      </c>
      <c r="AC138" s="12" t="str">
        <f t="shared" si="16"/>
        <v>Enam_Minggu_Akhir_Kebuntingan|21|TDN</v>
      </c>
      <c r="AD138" s="12">
        <f t="shared" ref="AD138:AD146" si="24">$AD$137+(((V138-$V$137)/($V$147-$V$137)*($AD$147-$AD$137)))</f>
        <v>670</v>
      </c>
      <c r="AE138" s="12" t="str">
        <f t="shared" si="14"/>
        <v>Enam_Minggu_Akhir_Kebuntingan|21|Ca</v>
      </c>
      <c r="AF138" s="10">
        <v>3.9</v>
      </c>
      <c r="AG138" s="12" t="s">
        <v>220</v>
      </c>
      <c r="AH138" s="10">
        <v>3.7</v>
      </c>
      <c r="AI138" s="12" t="str">
        <f t="shared" si="17"/>
        <v>Enam_Minggu_Akhir_Kebuntingan|21|Vit. A</v>
      </c>
      <c r="AJ138" s="12">
        <f t="shared" ref="AJ138:AJ146" si="25">$AJ$137+(((V138-$V$137)/($V$147-$V$137)*($AJ$147-$AJ$137)))</f>
        <v>5.33</v>
      </c>
      <c r="AK138" s="12" t="str">
        <f t="shared" si="18"/>
        <v>Enam_Minggu_Akhir_Kebuntingan|21|Vit. D</v>
      </c>
      <c r="AL138" s="12">
        <f t="shared" ref="AL138:AL146" si="26">$AL$137+(((V138-$V$137)/($V$147-$V$137)*($AL$147-$AL$137)))</f>
        <v>182</v>
      </c>
    </row>
    <row r="139" spans="21:38" x14ac:dyDescent="0.2">
      <c r="U139" s="13" t="s">
        <v>48</v>
      </c>
      <c r="V139" s="12">
        <v>22</v>
      </c>
      <c r="W139" s="12" t="str">
        <f t="shared" si="12"/>
        <v>Enam_Minggu_Akhir_Kebuntingan|22|BK</v>
      </c>
      <c r="X139" s="14">
        <v>960</v>
      </c>
      <c r="Y139" s="12" t="str">
        <f t="shared" si="13"/>
        <v>Enam_Minggu_Akhir_Kebuntingan|22|PK</v>
      </c>
      <c r="Z139" s="10">
        <v>112</v>
      </c>
      <c r="AA139" s="12" t="str">
        <f t="shared" si="15"/>
        <v>Enam_Minggu_Akhir_Kebuntingan|22|ME</v>
      </c>
      <c r="AB139" s="12">
        <f t="shared" si="23"/>
        <v>2.532</v>
      </c>
      <c r="AC139" s="12" t="str">
        <f t="shared" si="16"/>
        <v>Enam_Minggu_Akhir_Kebuntingan|22|TDN</v>
      </c>
      <c r="AD139" s="12">
        <f t="shared" si="24"/>
        <v>700</v>
      </c>
      <c r="AE139" s="12" t="str">
        <f t="shared" si="14"/>
        <v>Enam_Minggu_Akhir_Kebuntingan|22|Ca</v>
      </c>
      <c r="AF139" s="10">
        <v>3.9</v>
      </c>
      <c r="AG139" s="12" t="s">
        <v>221</v>
      </c>
      <c r="AH139" s="10">
        <v>3.7</v>
      </c>
      <c r="AI139" s="12" t="str">
        <f t="shared" si="17"/>
        <v>Enam_Minggu_Akhir_Kebuntingan|22|Vit. A</v>
      </c>
      <c r="AJ139" s="12">
        <f t="shared" si="25"/>
        <v>5.46</v>
      </c>
      <c r="AK139" s="12" t="str">
        <f t="shared" si="18"/>
        <v>Enam_Minggu_Akhir_Kebuntingan|22|Vit. D</v>
      </c>
      <c r="AL139" s="12">
        <f t="shared" si="26"/>
        <v>184</v>
      </c>
    </row>
    <row r="140" spans="21:38" x14ac:dyDescent="0.2">
      <c r="U140" s="13" t="s">
        <v>48</v>
      </c>
      <c r="V140" s="12">
        <v>23</v>
      </c>
      <c r="W140" s="12" t="str">
        <f t="shared" si="12"/>
        <v>Enam_Minggu_Akhir_Kebuntingan|23|BK</v>
      </c>
      <c r="X140" s="14">
        <v>990</v>
      </c>
      <c r="Y140" s="12" t="str">
        <f t="shared" si="13"/>
        <v>Enam_Minggu_Akhir_Kebuntingan|23|PK</v>
      </c>
      <c r="Z140" s="10">
        <v>116.5</v>
      </c>
      <c r="AA140" s="12" t="str">
        <f t="shared" si="15"/>
        <v>Enam_Minggu_Akhir_Kebuntingan|23|ME</v>
      </c>
      <c r="AB140" s="12">
        <f t="shared" si="23"/>
        <v>2.6429999999999998</v>
      </c>
      <c r="AC140" s="12" t="str">
        <f t="shared" si="16"/>
        <v>Enam_Minggu_Akhir_Kebuntingan|23|TDN</v>
      </c>
      <c r="AD140" s="12">
        <f t="shared" si="24"/>
        <v>730</v>
      </c>
      <c r="AE140" s="12" t="str">
        <f t="shared" si="14"/>
        <v>Enam_Minggu_Akhir_Kebuntingan|23|Ca</v>
      </c>
      <c r="AF140" s="10">
        <v>3.9</v>
      </c>
      <c r="AG140" s="12" t="s">
        <v>222</v>
      </c>
      <c r="AH140" s="10">
        <v>3.7</v>
      </c>
      <c r="AI140" s="12" t="str">
        <f t="shared" si="17"/>
        <v>Enam_Minggu_Akhir_Kebuntingan|23|Vit. A</v>
      </c>
      <c r="AJ140" s="12">
        <f t="shared" si="25"/>
        <v>5.59</v>
      </c>
      <c r="AK140" s="12" t="str">
        <f t="shared" si="18"/>
        <v>Enam_Minggu_Akhir_Kebuntingan|23|Vit. D</v>
      </c>
      <c r="AL140" s="12">
        <f t="shared" si="26"/>
        <v>186</v>
      </c>
    </row>
    <row r="141" spans="21:38" x14ac:dyDescent="0.2">
      <c r="U141" s="13" t="s">
        <v>48</v>
      </c>
      <c r="V141" s="12">
        <v>24</v>
      </c>
      <c r="W141" s="12" t="str">
        <f t="shared" si="12"/>
        <v>Enam_Minggu_Akhir_Kebuntingan|24|BK</v>
      </c>
      <c r="X141" s="14">
        <v>1020</v>
      </c>
      <c r="Y141" s="12" t="str">
        <f t="shared" si="13"/>
        <v>Enam_Minggu_Akhir_Kebuntingan|24|PK</v>
      </c>
      <c r="Z141" s="10">
        <v>121</v>
      </c>
      <c r="AA141" s="12" t="str">
        <f t="shared" si="15"/>
        <v>Enam_Minggu_Akhir_Kebuntingan|24|ME</v>
      </c>
      <c r="AB141" s="12">
        <f t="shared" si="23"/>
        <v>2.754</v>
      </c>
      <c r="AC141" s="12" t="str">
        <f t="shared" si="16"/>
        <v>Enam_Minggu_Akhir_Kebuntingan|24|TDN</v>
      </c>
      <c r="AD141" s="12">
        <f t="shared" si="24"/>
        <v>760</v>
      </c>
      <c r="AE141" s="12" t="str">
        <f t="shared" si="14"/>
        <v>Enam_Minggu_Akhir_Kebuntingan|24|Ca</v>
      </c>
      <c r="AF141" s="10">
        <v>3.9</v>
      </c>
      <c r="AG141" s="12" t="s">
        <v>223</v>
      </c>
      <c r="AH141" s="10">
        <v>3.7</v>
      </c>
      <c r="AI141" s="12" t="str">
        <f t="shared" si="17"/>
        <v>Enam_Minggu_Akhir_Kebuntingan|24|Vit. A</v>
      </c>
      <c r="AJ141" s="12">
        <f t="shared" si="25"/>
        <v>5.72</v>
      </c>
      <c r="AK141" s="12" t="str">
        <f t="shared" si="18"/>
        <v>Enam_Minggu_Akhir_Kebuntingan|24|Vit. D</v>
      </c>
      <c r="AL141" s="12">
        <f t="shared" si="26"/>
        <v>188</v>
      </c>
    </row>
    <row r="142" spans="21:38" x14ac:dyDescent="0.2">
      <c r="U142" s="13" t="s">
        <v>48</v>
      </c>
      <c r="V142" s="12">
        <v>25</v>
      </c>
      <c r="W142" s="12" t="str">
        <f t="shared" si="12"/>
        <v>Enam_Minggu_Akhir_Kebuntingan|25|BK</v>
      </c>
      <c r="X142" s="14">
        <v>1050</v>
      </c>
      <c r="Y142" s="12" t="str">
        <f t="shared" si="13"/>
        <v>Enam_Minggu_Akhir_Kebuntingan|25|PK</v>
      </c>
      <c r="Z142" s="10">
        <v>125.5</v>
      </c>
      <c r="AA142" s="12" t="str">
        <f t="shared" si="15"/>
        <v>Enam_Minggu_Akhir_Kebuntingan|25|ME</v>
      </c>
      <c r="AB142" s="12">
        <f t="shared" si="23"/>
        <v>2.8650000000000002</v>
      </c>
      <c r="AC142" s="12" t="str">
        <f t="shared" si="16"/>
        <v>Enam_Minggu_Akhir_Kebuntingan|25|TDN</v>
      </c>
      <c r="AD142" s="12">
        <f t="shared" si="24"/>
        <v>790</v>
      </c>
      <c r="AE142" s="12" t="str">
        <f t="shared" si="14"/>
        <v>Enam_Minggu_Akhir_Kebuntingan|25|Ca</v>
      </c>
      <c r="AF142" s="10">
        <v>3.9</v>
      </c>
      <c r="AG142" s="12" t="s">
        <v>224</v>
      </c>
      <c r="AH142" s="10">
        <v>3.7</v>
      </c>
      <c r="AI142" s="12" t="str">
        <f t="shared" si="17"/>
        <v>Enam_Minggu_Akhir_Kebuntingan|25|Vit. A</v>
      </c>
      <c r="AJ142" s="12">
        <f t="shared" si="25"/>
        <v>5.85</v>
      </c>
      <c r="AK142" s="12" t="str">
        <f t="shared" si="18"/>
        <v>Enam_Minggu_Akhir_Kebuntingan|25|Vit. D</v>
      </c>
      <c r="AL142" s="12">
        <f t="shared" si="26"/>
        <v>190</v>
      </c>
    </row>
    <row r="143" spans="21:38" x14ac:dyDescent="0.2">
      <c r="U143" s="13" t="s">
        <v>48</v>
      </c>
      <c r="V143" s="12">
        <v>26</v>
      </c>
      <c r="W143" s="12" t="str">
        <f t="shared" si="12"/>
        <v>Enam_Minggu_Akhir_Kebuntingan|26|BK</v>
      </c>
      <c r="X143" s="14">
        <v>1080</v>
      </c>
      <c r="Y143" s="12" t="str">
        <f t="shared" si="13"/>
        <v>Enam_Minggu_Akhir_Kebuntingan|26|PK</v>
      </c>
      <c r="Z143" s="10">
        <v>130</v>
      </c>
      <c r="AA143" s="12" t="str">
        <f t="shared" si="15"/>
        <v>Enam_Minggu_Akhir_Kebuntingan|26|ME</v>
      </c>
      <c r="AB143" s="12">
        <f t="shared" si="23"/>
        <v>2.976</v>
      </c>
      <c r="AC143" s="12" t="str">
        <f t="shared" si="16"/>
        <v>Enam_Minggu_Akhir_Kebuntingan|26|TDN</v>
      </c>
      <c r="AD143" s="12">
        <f t="shared" si="24"/>
        <v>820</v>
      </c>
      <c r="AE143" s="12" t="str">
        <f t="shared" si="14"/>
        <v>Enam_Minggu_Akhir_Kebuntingan|26|Ca</v>
      </c>
      <c r="AF143" s="10">
        <v>3.9</v>
      </c>
      <c r="AG143" s="12" t="s">
        <v>225</v>
      </c>
      <c r="AH143" s="10">
        <v>3.7</v>
      </c>
      <c r="AI143" s="12" t="str">
        <f t="shared" si="17"/>
        <v>Enam_Minggu_Akhir_Kebuntingan|26|Vit. A</v>
      </c>
      <c r="AJ143" s="12">
        <f t="shared" si="25"/>
        <v>5.98</v>
      </c>
      <c r="AK143" s="12" t="str">
        <f t="shared" si="18"/>
        <v>Enam_Minggu_Akhir_Kebuntingan|26|Vit. D</v>
      </c>
      <c r="AL143" s="12">
        <f t="shared" si="26"/>
        <v>192</v>
      </c>
    </row>
    <row r="144" spans="21:38" x14ac:dyDescent="0.2">
      <c r="U144" s="13" t="s">
        <v>48</v>
      </c>
      <c r="V144" s="12">
        <v>27</v>
      </c>
      <c r="W144" s="12" t="str">
        <f t="shared" si="12"/>
        <v>Enam_Minggu_Akhir_Kebuntingan|27|BK</v>
      </c>
      <c r="X144" s="14">
        <v>1110</v>
      </c>
      <c r="Y144" s="12" t="str">
        <f t="shared" si="13"/>
        <v>Enam_Minggu_Akhir_Kebuntingan|27|PK</v>
      </c>
      <c r="Z144" s="10">
        <v>134.5</v>
      </c>
      <c r="AA144" s="12" t="str">
        <f t="shared" si="15"/>
        <v>Enam_Minggu_Akhir_Kebuntingan|27|ME</v>
      </c>
      <c r="AB144" s="12">
        <f t="shared" si="23"/>
        <v>3.0869999999999997</v>
      </c>
      <c r="AC144" s="12" t="str">
        <f t="shared" si="16"/>
        <v>Enam_Minggu_Akhir_Kebuntingan|27|TDN</v>
      </c>
      <c r="AD144" s="12">
        <f t="shared" si="24"/>
        <v>850</v>
      </c>
      <c r="AE144" s="12" t="str">
        <f t="shared" si="14"/>
        <v>Enam_Minggu_Akhir_Kebuntingan|27|Ca</v>
      </c>
      <c r="AF144" s="10">
        <v>4</v>
      </c>
      <c r="AG144" s="12" t="s">
        <v>226</v>
      </c>
      <c r="AH144" s="10">
        <v>3.7</v>
      </c>
      <c r="AI144" s="12" t="str">
        <f t="shared" si="17"/>
        <v>Enam_Minggu_Akhir_Kebuntingan|27|Vit. A</v>
      </c>
      <c r="AJ144" s="12">
        <f t="shared" si="25"/>
        <v>6.11</v>
      </c>
      <c r="AK144" s="12" t="str">
        <f t="shared" si="18"/>
        <v>Enam_Minggu_Akhir_Kebuntingan|27|Vit. D</v>
      </c>
      <c r="AL144" s="12">
        <f t="shared" si="26"/>
        <v>194</v>
      </c>
    </row>
    <row r="145" spans="21:38" x14ac:dyDescent="0.2">
      <c r="U145" s="13" t="s">
        <v>48</v>
      </c>
      <c r="V145" s="12">
        <v>28</v>
      </c>
      <c r="W145" s="12" t="str">
        <f t="shared" si="12"/>
        <v>Enam_Minggu_Akhir_Kebuntingan|28|BK</v>
      </c>
      <c r="X145" s="14">
        <v>1140</v>
      </c>
      <c r="Y145" s="12" t="str">
        <f t="shared" si="13"/>
        <v>Enam_Minggu_Akhir_Kebuntingan|28|PK</v>
      </c>
      <c r="Z145" s="10">
        <v>139</v>
      </c>
      <c r="AA145" s="12" t="str">
        <f t="shared" si="15"/>
        <v>Enam_Minggu_Akhir_Kebuntingan|28|ME</v>
      </c>
      <c r="AB145" s="12">
        <f t="shared" si="23"/>
        <v>3.198</v>
      </c>
      <c r="AC145" s="12" t="str">
        <f t="shared" si="16"/>
        <v>Enam_Minggu_Akhir_Kebuntingan|28|TDN</v>
      </c>
      <c r="AD145" s="12">
        <f t="shared" si="24"/>
        <v>880</v>
      </c>
      <c r="AE145" s="12" t="str">
        <f t="shared" si="14"/>
        <v>Enam_Minggu_Akhir_Kebuntingan|28|Ca</v>
      </c>
      <c r="AF145" s="10">
        <v>4.0999999999999996</v>
      </c>
      <c r="AG145" s="12" t="s">
        <v>227</v>
      </c>
      <c r="AH145" s="10">
        <v>3.7</v>
      </c>
      <c r="AI145" s="12" t="str">
        <f t="shared" si="17"/>
        <v>Enam_Minggu_Akhir_Kebuntingan|28|Vit. A</v>
      </c>
      <c r="AJ145" s="12">
        <f t="shared" si="25"/>
        <v>6.24</v>
      </c>
      <c r="AK145" s="12" t="str">
        <f t="shared" si="18"/>
        <v>Enam_Minggu_Akhir_Kebuntingan|28|Vit. D</v>
      </c>
      <c r="AL145" s="12">
        <f t="shared" si="26"/>
        <v>196</v>
      </c>
    </row>
    <row r="146" spans="21:38" x14ac:dyDescent="0.2">
      <c r="U146" s="13" t="s">
        <v>48</v>
      </c>
      <c r="V146" s="12">
        <v>29</v>
      </c>
      <c r="W146" s="12" t="str">
        <f t="shared" si="12"/>
        <v>Enam_Minggu_Akhir_Kebuntingan|29|BK</v>
      </c>
      <c r="X146" s="14">
        <v>1170</v>
      </c>
      <c r="Y146" s="12" t="str">
        <f t="shared" si="13"/>
        <v>Enam_Minggu_Akhir_Kebuntingan|29|PK</v>
      </c>
      <c r="Z146" s="10">
        <v>143.5</v>
      </c>
      <c r="AA146" s="12" t="str">
        <f t="shared" si="15"/>
        <v>Enam_Minggu_Akhir_Kebuntingan|29|ME</v>
      </c>
      <c r="AB146" s="12">
        <f t="shared" si="23"/>
        <v>3.3090000000000002</v>
      </c>
      <c r="AC146" s="12" t="str">
        <f t="shared" si="16"/>
        <v>Enam_Minggu_Akhir_Kebuntingan|29|TDN</v>
      </c>
      <c r="AD146" s="12">
        <f t="shared" si="24"/>
        <v>910</v>
      </c>
      <c r="AE146" s="12" t="str">
        <f t="shared" si="14"/>
        <v>Enam_Minggu_Akhir_Kebuntingan|29|Ca</v>
      </c>
      <c r="AF146" s="10">
        <v>4.1999999999999993</v>
      </c>
      <c r="AG146" s="12" t="s">
        <v>228</v>
      </c>
      <c r="AH146" s="10">
        <v>3.7</v>
      </c>
      <c r="AI146" s="12" t="str">
        <f t="shared" si="17"/>
        <v>Enam_Minggu_Akhir_Kebuntingan|29|Vit. A</v>
      </c>
      <c r="AJ146" s="12">
        <f t="shared" si="25"/>
        <v>6.37</v>
      </c>
      <c r="AK146" s="12" t="str">
        <f t="shared" si="18"/>
        <v>Enam_Minggu_Akhir_Kebuntingan|29|Vit. D</v>
      </c>
      <c r="AL146" s="12">
        <f t="shared" si="26"/>
        <v>198</v>
      </c>
    </row>
    <row r="147" spans="21:38" x14ac:dyDescent="0.2">
      <c r="U147" s="13" t="s">
        <v>48</v>
      </c>
      <c r="V147" s="12">
        <v>30</v>
      </c>
      <c r="W147" s="12" t="str">
        <f t="shared" si="12"/>
        <v>Enam_Minggu_Akhir_Kebuntingan|30|BK</v>
      </c>
      <c r="X147" s="14">
        <v>1200</v>
      </c>
      <c r="Y147" s="12" t="str">
        <f t="shared" si="13"/>
        <v>Enam_Minggu_Akhir_Kebuntingan|30|PK</v>
      </c>
      <c r="Z147" s="10">
        <v>148</v>
      </c>
      <c r="AA147" s="12" t="str">
        <f t="shared" si="15"/>
        <v>Enam_Minggu_Akhir_Kebuntingan|30|ME</v>
      </c>
      <c r="AB147" s="12">
        <v>3.42</v>
      </c>
      <c r="AC147" s="12" t="str">
        <f t="shared" si="16"/>
        <v>Enam_Minggu_Akhir_Kebuntingan|30|TDN</v>
      </c>
      <c r="AD147" s="12">
        <v>940</v>
      </c>
      <c r="AE147" s="12" t="str">
        <f t="shared" si="14"/>
        <v>Enam_Minggu_Akhir_Kebuntingan|30|Ca</v>
      </c>
      <c r="AF147" s="10">
        <v>3.9</v>
      </c>
      <c r="AG147" s="12" t="s">
        <v>229</v>
      </c>
      <c r="AH147" s="10">
        <v>3.7</v>
      </c>
      <c r="AI147" s="12" t="str">
        <f t="shared" si="17"/>
        <v>Enam_Minggu_Akhir_Kebuntingan|30|Vit. A</v>
      </c>
      <c r="AJ147" s="12">
        <v>6.5</v>
      </c>
      <c r="AK147" s="12" t="str">
        <f t="shared" si="18"/>
        <v>Enam_Minggu_Akhir_Kebuntingan|30|Vit. D</v>
      </c>
      <c r="AL147" s="12">
        <v>200</v>
      </c>
    </row>
    <row r="148" spans="21:38" x14ac:dyDescent="0.2">
      <c r="U148" s="13" t="s">
        <v>48</v>
      </c>
      <c r="V148" s="12">
        <v>31</v>
      </c>
      <c r="W148" s="12" t="str">
        <f t="shared" si="12"/>
        <v>Enam_Minggu_Akhir_Kebuntingan|31|BK</v>
      </c>
      <c r="X148" s="14">
        <v>1228</v>
      </c>
      <c r="Y148" s="12" t="str">
        <f t="shared" si="13"/>
        <v>Enam_Minggu_Akhir_Kebuntingan|31|PK</v>
      </c>
      <c r="Z148" s="10">
        <v>150.6</v>
      </c>
      <c r="AA148" s="12" t="str">
        <f t="shared" si="15"/>
        <v>Enam_Minggu_Akhir_Kebuntingan|31|ME</v>
      </c>
      <c r="AB148" s="12">
        <f t="shared" ref="AB148:AB156" si="27">$AB$147+(((V148-$V$147)/($V$157-$V$147)*($AB$157-$AB$147)))</f>
        <v>3.468</v>
      </c>
      <c r="AC148" s="12" t="str">
        <f t="shared" si="16"/>
        <v>Enam_Minggu_Akhir_Kebuntingan|31|TDN</v>
      </c>
      <c r="AD148" s="12">
        <f t="shared" ref="AD148:AD156" si="28">$AD$147+(((V148-$V$147)/($V$157-$V$147)*($AD$157-$AD$147)))</f>
        <v>954</v>
      </c>
      <c r="AE148" s="12" t="str">
        <f t="shared" si="14"/>
        <v>Enam_Minggu_Akhir_Kebuntingan|31|Ca</v>
      </c>
      <c r="AF148" s="10">
        <v>3.91</v>
      </c>
      <c r="AG148" s="12" t="s">
        <v>230</v>
      </c>
      <c r="AH148" s="10">
        <v>3.71</v>
      </c>
      <c r="AI148" s="12" t="str">
        <f t="shared" si="17"/>
        <v>Enam_Minggu_Akhir_Kebuntingan|31|Vit. A</v>
      </c>
      <c r="AJ148" s="12">
        <f t="shared" ref="AJ148:AJ156" si="29">$AJ$147+(((V148-$V$147)/($V$157-$V$147)*($AJ$157-$AJ$147)))</f>
        <v>6.65</v>
      </c>
      <c r="AK148" s="12" t="str">
        <f t="shared" si="18"/>
        <v>Enam_Minggu_Akhir_Kebuntingan|31|Vit. D</v>
      </c>
      <c r="AL148" s="12">
        <f t="shared" ref="AL148:AL156" si="30">$AL$147+(((V148-$V$147)/($V$157-$V$147)*($AL$157-$AL$147)))</f>
        <v>203</v>
      </c>
    </row>
    <row r="149" spans="21:38" x14ac:dyDescent="0.2">
      <c r="U149" s="13" t="s">
        <v>48</v>
      </c>
      <c r="V149" s="12">
        <v>32</v>
      </c>
      <c r="W149" s="12" t="str">
        <f t="shared" si="12"/>
        <v>Enam_Minggu_Akhir_Kebuntingan|32|BK</v>
      </c>
      <c r="X149" s="14">
        <v>1256</v>
      </c>
      <c r="Y149" s="12" t="str">
        <f t="shared" si="13"/>
        <v>Enam_Minggu_Akhir_Kebuntingan|32|PK</v>
      </c>
      <c r="Z149" s="10">
        <v>153.19999999999999</v>
      </c>
      <c r="AA149" s="12" t="str">
        <f t="shared" si="15"/>
        <v>Enam_Minggu_Akhir_Kebuntingan|32|ME</v>
      </c>
      <c r="AB149" s="12">
        <f t="shared" si="27"/>
        <v>3.516</v>
      </c>
      <c r="AC149" s="12" t="str">
        <f t="shared" si="16"/>
        <v>Enam_Minggu_Akhir_Kebuntingan|32|TDN</v>
      </c>
      <c r="AD149" s="12">
        <f t="shared" si="28"/>
        <v>968</v>
      </c>
      <c r="AE149" s="12" t="str">
        <f t="shared" si="14"/>
        <v>Enam_Minggu_Akhir_Kebuntingan|32|Ca</v>
      </c>
      <c r="AF149" s="10">
        <v>3.92</v>
      </c>
      <c r="AG149" s="12" t="s">
        <v>231</v>
      </c>
      <c r="AH149" s="10">
        <v>3.72</v>
      </c>
      <c r="AI149" s="12" t="str">
        <f t="shared" si="17"/>
        <v>Enam_Minggu_Akhir_Kebuntingan|32|Vit. A</v>
      </c>
      <c r="AJ149" s="12">
        <f t="shared" si="29"/>
        <v>6.8</v>
      </c>
      <c r="AK149" s="12" t="str">
        <f t="shared" si="18"/>
        <v>Enam_Minggu_Akhir_Kebuntingan|32|Vit. D</v>
      </c>
      <c r="AL149" s="12">
        <f t="shared" si="30"/>
        <v>206</v>
      </c>
    </row>
    <row r="150" spans="21:38" x14ac:dyDescent="0.2">
      <c r="U150" s="13" t="s">
        <v>48</v>
      </c>
      <c r="V150" s="12">
        <v>33</v>
      </c>
      <c r="W150" s="12" t="str">
        <f t="shared" si="12"/>
        <v>Enam_Minggu_Akhir_Kebuntingan|33|BK</v>
      </c>
      <c r="X150" s="14">
        <v>1284</v>
      </c>
      <c r="Y150" s="12" t="str">
        <f t="shared" si="13"/>
        <v>Enam_Minggu_Akhir_Kebuntingan|33|PK</v>
      </c>
      <c r="Z150" s="10">
        <v>155.80000000000001</v>
      </c>
      <c r="AA150" s="12" t="str">
        <f t="shared" si="15"/>
        <v>Enam_Minggu_Akhir_Kebuntingan|33|ME</v>
      </c>
      <c r="AB150" s="12">
        <f t="shared" si="27"/>
        <v>3.5640000000000001</v>
      </c>
      <c r="AC150" s="12" t="str">
        <f t="shared" si="16"/>
        <v>Enam_Minggu_Akhir_Kebuntingan|33|TDN</v>
      </c>
      <c r="AD150" s="12">
        <f t="shared" si="28"/>
        <v>982</v>
      </c>
      <c r="AE150" s="12" t="str">
        <f t="shared" si="14"/>
        <v>Enam_Minggu_Akhir_Kebuntingan|33|Ca</v>
      </c>
      <c r="AF150" s="10">
        <v>3.9299999999999997</v>
      </c>
      <c r="AG150" s="12" t="s">
        <v>232</v>
      </c>
      <c r="AH150" s="10">
        <v>3.73</v>
      </c>
      <c r="AI150" s="12" t="str">
        <f t="shared" si="17"/>
        <v>Enam_Minggu_Akhir_Kebuntingan|33|Vit. A</v>
      </c>
      <c r="AJ150" s="12">
        <f t="shared" si="29"/>
        <v>6.95</v>
      </c>
      <c r="AK150" s="12" t="str">
        <f t="shared" si="18"/>
        <v>Enam_Minggu_Akhir_Kebuntingan|33|Vit. D</v>
      </c>
      <c r="AL150" s="12">
        <f t="shared" si="30"/>
        <v>209</v>
      </c>
    </row>
    <row r="151" spans="21:38" x14ac:dyDescent="0.2">
      <c r="U151" s="13" t="s">
        <v>48</v>
      </c>
      <c r="V151" s="12">
        <v>34</v>
      </c>
      <c r="W151" s="12" t="str">
        <f t="shared" si="12"/>
        <v>Enam_Minggu_Akhir_Kebuntingan|34|BK</v>
      </c>
      <c r="X151" s="14">
        <v>1312</v>
      </c>
      <c r="Y151" s="12" t="str">
        <f t="shared" si="13"/>
        <v>Enam_Minggu_Akhir_Kebuntingan|34|PK</v>
      </c>
      <c r="Z151" s="10">
        <v>158.4</v>
      </c>
      <c r="AA151" s="12" t="str">
        <f t="shared" si="15"/>
        <v>Enam_Minggu_Akhir_Kebuntingan|34|ME</v>
      </c>
      <c r="AB151" s="12">
        <f t="shared" si="27"/>
        <v>3.6120000000000001</v>
      </c>
      <c r="AC151" s="12" t="str">
        <f t="shared" si="16"/>
        <v>Enam_Minggu_Akhir_Kebuntingan|34|TDN</v>
      </c>
      <c r="AD151" s="12">
        <f t="shared" si="28"/>
        <v>996</v>
      </c>
      <c r="AE151" s="12" t="str">
        <f t="shared" si="14"/>
        <v>Enam_Minggu_Akhir_Kebuntingan|34|Ca</v>
      </c>
      <c r="AF151" s="10">
        <v>3.94</v>
      </c>
      <c r="AG151" s="12" t="s">
        <v>233</v>
      </c>
      <c r="AH151" s="10">
        <v>3.74</v>
      </c>
      <c r="AI151" s="12" t="str">
        <f t="shared" si="17"/>
        <v>Enam_Minggu_Akhir_Kebuntingan|34|Vit. A</v>
      </c>
      <c r="AJ151" s="12">
        <f t="shared" si="29"/>
        <v>7.1</v>
      </c>
      <c r="AK151" s="12" t="str">
        <f t="shared" si="18"/>
        <v>Enam_Minggu_Akhir_Kebuntingan|34|Vit. D</v>
      </c>
      <c r="AL151" s="12">
        <f t="shared" si="30"/>
        <v>212</v>
      </c>
    </row>
    <row r="152" spans="21:38" x14ac:dyDescent="0.2">
      <c r="U152" s="13" t="s">
        <v>48</v>
      </c>
      <c r="V152" s="12">
        <v>35</v>
      </c>
      <c r="W152" s="12" t="str">
        <f t="shared" si="12"/>
        <v>Enam_Minggu_Akhir_Kebuntingan|35|BK</v>
      </c>
      <c r="X152" s="14">
        <v>1340</v>
      </c>
      <c r="Y152" s="12" t="str">
        <f t="shared" si="13"/>
        <v>Enam_Minggu_Akhir_Kebuntingan|35|PK</v>
      </c>
      <c r="Z152" s="10">
        <v>161</v>
      </c>
      <c r="AA152" s="12" t="str">
        <f t="shared" si="15"/>
        <v>Enam_Minggu_Akhir_Kebuntingan|35|ME</v>
      </c>
      <c r="AB152" s="12">
        <f t="shared" si="27"/>
        <v>3.66</v>
      </c>
      <c r="AC152" s="12" t="str">
        <f t="shared" si="16"/>
        <v>Enam_Minggu_Akhir_Kebuntingan|35|TDN</v>
      </c>
      <c r="AD152" s="12">
        <f t="shared" si="28"/>
        <v>1010</v>
      </c>
      <c r="AE152" s="12" t="str">
        <f t="shared" si="14"/>
        <v>Enam_Minggu_Akhir_Kebuntingan|35|Ca</v>
      </c>
      <c r="AF152" s="10">
        <v>3.95</v>
      </c>
      <c r="AG152" s="12" t="s">
        <v>234</v>
      </c>
      <c r="AH152" s="10">
        <v>3.75</v>
      </c>
      <c r="AI152" s="12" t="str">
        <f t="shared" si="17"/>
        <v>Enam_Minggu_Akhir_Kebuntingan|35|Vit. A</v>
      </c>
      <c r="AJ152" s="12">
        <f t="shared" si="29"/>
        <v>7.25</v>
      </c>
      <c r="AK152" s="12" t="str">
        <f t="shared" si="18"/>
        <v>Enam_Minggu_Akhir_Kebuntingan|35|Vit. D</v>
      </c>
      <c r="AL152" s="12">
        <f t="shared" si="30"/>
        <v>215</v>
      </c>
    </row>
    <row r="153" spans="21:38" x14ac:dyDescent="0.2">
      <c r="U153" s="13" t="s">
        <v>48</v>
      </c>
      <c r="V153" s="12">
        <v>36</v>
      </c>
      <c r="W153" s="12" t="str">
        <f t="shared" si="12"/>
        <v>Enam_Minggu_Akhir_Kebuntingan|36|BK</v>
      </c>
      <c r="X153" s="14">
        <v>1368</v>
      </c>
      <c r="Y153" s="12" t="str">
        <f t="shared" si="13"/>
        <v>Enam_Minggu_Akhir_Kebuntingan|36|PK</v>
      </c>
      <c r="Z153" s="10">
        <v>163.6</v>
      </c>
      <c r="AA153" s="12" t="str">
        <f t="shared" si="15"/>
        <v>Enam_Minggu_Akhir_Kebuntingan|36|ME</v>
      </c>
      <c r="AB153" s="12">
        <f t="shared" si="27"/>
        <v>3.7079999999999997</v>
      </c>
      <c r="AC153" s="12" t="str">
        <f t="shared" si="16"/>
        <v>Enam_Minggu_Akhir_Kebuntingan|36|TDN</v>
      </c>
      <c r="AD153" s="12">
        <f t="shared" si="28"/>
        <v>1024</v>
      </c>
      <c r="AE153" s="12" t="str">
        <f t="shared" si="14"/>
        <v>Enam_Minggu_Akhir_Kebuntingan|36|Ca</v>
      </c>
      <c r="AF153" s="10">
        <v>3.96</v>
      </c>
      <c r="AG153" s="12" t="s">
        <v>235</v>
      </c>
      <c r="AH153" s="10">
        <v>3.76</v>
      </c>
      <c r="AI153" s="12" t="str">
        <f t="shared" si="17"/>
        <v>Enam_Minggu_Akhir_Kebuntingan|36|Vit. A</v>
      </c>
      <c r="AJ153" s="12">
        <f t="shared" si="29"/>
        <v>7.4</v>
      </c>
      <c r="AK153" s="12" t="str">
        <f t="shared" si="18"/>
        <v>Enam_Minggu_Akhir_Kebuntingan|36|Vit. D</v>
      </c>
      <c r="AL153" s="12">
        <f t="shared" si="30"/>
        <v>218</v>
      </c>
    </row>
    <row r="154" spans="21:38" x14ac:dyDescent="0.2">
      <c r="U154" s="13" t="s">
        <v>48</v>
      </c>
      <c r="V154" s="12">
        <v>37</v>
      </c>
      <c r="W154" s="12" t="str">
        <f t="shared" si="12"/>
        <v>Enam_Minggu_Akhir_Kebuntingan|37|BK</v>
      </c>
      <c r="X154" s="14">
        <v>1396</v>
      </c>
      <c r="Y154" s="12" t="str">
        <f t="shared" si="13"/>
        <v>Enam_Minggu_Akhir_Kebuntingan|37|PK</v>
      </c>
      <c r="Z154" s="10">
        <v>166.2</v>
      </c>
      <c r="AA154" s="12" t="str">
        <f t="shared" si="15"/>
        <v>Enam_Minggu_Akhir_Kebuntingan|37|ME</v>
      </c>
      <c r="AB154" s="12">
        <f t="shared" si="27"/>
        <v>3.7559999999999998</v>
      </c>
      <c r="AC154" s="12" t="str">
        <f t="shared" si="16"/>
        <v>Enam_Minggu_Akhir_Kebuntingan|37|TDN</v>
      </c>
      <c r="AD154" s="12">
        <f t="shared" si="28"/>
        <v>1038</v>
      </c>
      <c r="AE154" s="12" t="str">
        <f t="shared" si="14"/>
        <v>Enam_Minggu_Akhir_Kebuntingan|37|Ca</v>
      </c>
      <c r="AF154" s="10">
        <v>3.9699999999999998</v>
      </c>
      <c r="AG154" s="12" t="s">
        <v>236</v>
      </c>
      <c r="AH154" s="10">
        <v>3.77</v>
      </c>
      <c r="AI154" s="12" t="str">
        <f t="shared" si="17"/>
        <v>Enam_Minggu_Akhir_Kebuntingan|37|Vit. A</v>
      </c>
      <c r="AJ154" s="12">
        <f t="shared" si="29"/>
        <v>7.55</v>
      </c>
      <c r="AK154" s="12" t="str">
        <f t="shared" si="18"/>
        <v>Enam_Minggu_Akhir_Kebuntingan|37|Vit. D</v>
      </c>
      <c r="AL154" s="12">
        <f t="shared" si="30"/>
        <v>221</v>
      </c>
    </row>
    <row r="155" spans="21:38" x14ac:dyDescent="0.2">
      <c r="U155" s="13" t="s">
        <v>48</v>
      </c>
      <c r="V155" s="12">
        <v>38</v>
      </c>
      <c r="W155" s="12" t="str">
        <f t="shared" si="12"/>
        <v>Enam_Minggu_Akhir_Kebuntingan|38|BK</v>
      </c>
      <c r="X155" s="14">
        <v>1424</v>
      </c>
      <c r="Y155" s="12" t="str">
        <f t="shared" si="13"/>
        <v>Enam_Minggu_Akhir_Kebuntingan|38|PK</v>
      </c>
      <c r="Z155" s="10">
        <v>168.8</v>
      </c>
      <c r="AA155" s="12" t="str">
        <f t="shared" si="15"/>
        <v>Enam_Minggu_Akhir_Kebuntingan|38|ME</v>
      </c>
      <c r="AB155" s="12">
        <f t="shared" si="27"/>
        <v>3.8039999999999998</v>
      </c>
      <c r="AC155" s="12" t="str">
        <f t="shared" si="16"/>
        <v>Enam_Minggu_Akhir_Kebuntingan|38|TDN</v>
      </c>
      <c r="AD155" s="12">
        <f t="shared" si="28"/>
        <v>1052</v>
      </c>
      <c r="AE155" s="12" t="str">
        <f t="shared" si="14"/>
        <v>Enam_Minggu_Akhir_Kebuntingan|38|Ca</v>
      </c>
      <c r="AF155" s="10">
        <v>3.98</v>
      </c>
      <c r="AG155" s="12" t="s">
        <v>237</v>
      </c>
      <c r="AH155" s="10">
        <v>3.78</v>
      </c>
      <c r="AI155" s="12" t="str">
        <f t="shared" si="17"/>
        <v>Enam_Minggu_Akhir_Kebuntingan|38|Vit. A</v>
      </c>
      <c r="AJ155" s="12">
        <f t="shared" si="29"/>
        <v>7.7</v>
      </c>
      <c r="AK155" s="12" t="str">
        <f t="shared" si="18"/>
        <v>Enam_Minggu_Akhir_Kebuntingan|38|Vit. D</v>
      </c>
      <c r="AL155" s="12">
        <f t="shared" si="30"/>
        <v>224</v>
      </c>
    </row>
    <row r="156" spans="21:38" x14ac:dyDescent="0.2">
      <c r="U156" s="13" t="s">
        <v>48</v>
      </c>
      <c r="V156" s="12">
        <v>39</v>
      </c>
      <c r="W156" s="12" t="str">
        <f t="shared" si="12"/>
        <v>Enam_Minggu_Akhir_Kebuntingan|39|BK</v>
      </c>
      <c r="X156" s="14">
        <v>1452</v>
      </c>
      <c r="Y156" s="12" t="str">
        <f t="shared" si="13"/>
        <v>Enam_Minggu_Akhir_Kebuntingan|39|PK</v>
      </c>
      <c r="Z156" s="10">
        <v>171.4</v>
      </c>
      <c r="AA156" s="12" t="str">
        <f t="shared" si="15"/>
        <v>Enam_Minggu_Akhir_Kebuntingan|39|ME</v>
      </c>
      <c r="AB156" s="12">
        <f t="shared" si="27"/>
        <v>3.8519999999999999</v>
      </c>
      <c r="AC156" s="12" t="str">
        <f t="shared" si="16"/>
        <v>Enam_Minggu_Akhir_Kebuntingan|39|TDN</v>
      </c>
      <c r="AD156" s="12">
        <f t="shared" si="28"/>
        <v>1066</v>
      </c>
      <c r="AE156" s="12" t="str">
        <f t="shared" si="14"/>
        <v>Enam_Minggu_Akhir_Kebuntingan|39|Ca</v>
      </c>
      <c r="AF156" s="10">
        <v>3.99</v>
      </c>
      <c r="AG156" s="12" t="s">
        <v>238</v>
      </c>
      <c r="AH156" s="10">
        <v>3.79</v>
      </c>
      <c r="AI156" s="12" t="str">
        <f t="shared" si="17"/>
        <v>Enam_Minggu_Akhir_Kebuntingan|39|Vit. A</v>
      </c>
      <c r="AJ156" s="12">
        <f t="shared" si="29"/>
        <v>7.85</v>
      </c>
      <c r="AK156" s="12" t="str">
        <f t="shared" si="18"/>
        <v>Enam_Minggu_Akhir_Kebuntingan|39|Vit. D</v>
      </c>
      <c r="AL156" s="12">
        <f t="shared" si="30"/>
        <v>227</v>
      </c>
    </row>
    <row r="157" spans="21:38" x14ac:dyDescent="0.2">
      <c r="U157" s="13" t="s">
        <v>48</v>
      </c>
      <c r="V157" s="12">
        <v>40</v>
      </c>
      <c r="W157" s="12" t="str">
        <f t="shared" si="12"/>
        <v>Enam_Minggu_Akhir_Kebuntingan|40|BK</v>
      </c>
      <c r="X157" s="14">
        <v>1480</v>
      </c>
      <c r="Y157" s="12" t="str">
        <f t="shared" si="13"/>
        <v>Enam_Minggu_Akhir_Kebuntingan|40|PK</v>
      </c>
      <c r="Z157" s="10">
        <v>174</v>
      </c>
      <c r="AA157" s="12" t="str">
        <f t="shared" si="15"/>
        <v>Enam_Minggu_Akhir_Kebuntingan|40|ME</v>
      </c>
      <c r="AB157" s="12">
        <v>3.9</v>
      </c>
      <c r="AC157" s="12" t="str">
        <f t="shared" si="16"/>
        <v>Enam_Minggu_Akhir_Kebuntingan|40|TDN</v>
      </c>
      <c r="AD157" s="12">
        <v>1080</v>
      </c>
      <c r="AE157" s="12" t="str">
        <f t="shared" si="14"/>
        <v>Enam_Minggu_Akhir_Kebuntingan|40|Ca</v>
      </c>
      <c r="AF157" s="10">
        <v>4</v>
      </c>
      <c r="AG157" s="12" t="s">
        <v>239</v>
      </c>
      <c r="AH157" s="10">
        <v>3.8</v>
      </c>
      <c r="AI157" s="12" t="str">
        <f t="shared" si="17"/>
        <v>Enam_Minggu_Akhir_Kebuntingan|40|Vit. A</v>
      </c>
      <c r="AJ157" s="12">
        <v>8</v>
      </c>
      <c r="AK157" s="12" t="str">
        <f t="shared" si="18"/>
        <v>Enam_Minggu_Akhir_Kebuntingan|40|Vit. D</v>
      </c>
      <c r="AL157" s="12">
        <v>230</v>
      </c>
    </row>
    <row r="158" spans="21:38" x14ac:dyDescent="0.2">
      <c r="U158" s="13" t="s">
        <v>48</v>
      </c>
      <c r="V158" s="12">
        <v>41</v>
      </c>
      <c r="W158" s="12" t="str">
        <f t="shared" si="12"/>
        <v>Enam_Minggu_Akhir_Kebuntingan|41|BK</v>
      </c>
      <c r="X158" s="14">
        <v>1502</v>
      </c>
      <c r="Y158" s="12" t="str">
        <f t="shared" si="13"/>
        <v>Enam_Minggu_Akhir_Kebuntingan|41|PK</v>
      </c>
      <c r="Z158" s="10">
        <v>175.7</v>
      </c>
      <c r="AA158" s="12" t="str">
        <f t="shared" si="15"/>
        <v>Enam_Minggu_Akhir_Kebuntingan|41|ME</v>
      </c>
      <c r="AB158" s="12">
        <f t="shared" ref="AB158:AB166" si="31">$AB$157+(((V158-$V$157)/($V$167-$V$157)*($AB$167-$AB$157)))</f>
        <v>3.9299999999999997</v>
      </c>
      <c r="AC158" s="12" t="str">
        <f t="shared" si="16"/>
        <v>Enam_Minggu_Akhir_Kebuntingan|41|TDN</v>
      </c>
      <c r="AD158" s="12">
        <f t="shared" ref="AD158:AD166" si="32">$AD$157+(((V158-$V$157)/($V$167-$V$157)*($AD$167-$AD$157)))</f>
        <v>1088</v>
      </c>
      <c r="AE158" s="12" t="str">
        <f t="shared" si="14"/>
        <v>Enam_Minggu_Akhir_Kebuntingan|41|Ca</v>
      </c>
      <c r="AF158" s="10">
        <v>4.04</v>
      </c>
      <c r="AG158" s="12" t="s">
        <v>240</v>
      </c>
      <c r="AH158" s="10">
        <v>3.8299999999999996</v>
      </c>
      <c r="AI158" s="12" t="str">
        <f t="shared" si="17"/>
        <v>Enam_Minggu_Akhir_Kebuntingan|41|Vit. A</v>
      </c>
      <c r="AJ158" s="12">
        <f t="shared" ref="AJ158:AJ166" si="33">$AJ$157+(((V158-$V$157)/($V$167-$V$157)*($AJ$167-$AJ$157)))</f>
        <v>8.23</v>
      </c>
      <c r="AK158" s="12" t="str">
        <f t="shared" si="18"/>
        <v>Enam_Minggu_Akhir_Kebuntingan|41|Vit. D</v>
      </c>
      <c r="AL158" s="12">
        <f t="shared" ref="AL158:AL166" si="34">$AL$157+(((V158-$V$157)/($V$167-$V$157)*($AL$167-$AL$157)))</f>
        <v>234.8</v>
      </c>
    </row>
    <row r="159" spans="21:38" x14ac:dyDescent="0.2">
      <c r="U159" s="13" t="s">
        <v>48</v>
      </c>
      <c r="V159" s="12">
        <v>42</v>
      </c>
      <c r="W159" s="12" t="str">
        <f t="shared" si="12"/>
        <v>Enam_Minggu_Akhir_Kebuntingan|42|BK</v>
      </c>
      <c r="X159" s="14">
        <v>1524</v>
      </c>
      <c r="Y159" s="12" t="str">
        <f t="shared" si="13"/>
        <v>Enam_Minggu_Akhir_Kebuntingan|42|PK</v>
      </c>
      <c r="Z159" s="10">
        <v>177.4</v>
      </c>
      <c r="AA159" s="12" t="str">
        <f t="shared" si="15"/>
        <v>Enam_Minggu_Akhir_Kebuntingan|42|ME</v>
      </c>
      <c r="AB159" s="12">
        <f t="shared" si="31"/>
        <v>3.96</v>
      </c>
      <c r="AC159" s="12" t="str">
        <f t="shared" si="16"/>
        <v>Enam_Minggu_Akhir_Kebuntingan|42|TDN</v>
      </c>
      <c r="AD159" s="12">
        <f t="shared" si="32"/>
        <v>1096</v>
      </c>
      <c r="AE159" s="12" t="str">
        <f t="shared" si="14"/>
        <v>Enam_Minggu_Akhir_Kebuntingan|42|Ca</v>
      </c>
      <c r="AF159" s="10">
        <v>4.08</v>
      </c>
      <c r="AG159" s="12" t="s">
        <v>241</v>
      </c>
      <c r="AH159" s="10">
        <v>3.86</v>
      </c>
      <c r="AI159" s="12" t="str">
        <f t="shared" si="17"/>
        <v>Enam_Minggu_Akhir_Kebuntingan|42|Vit. A</v>
      </c>
      <c r="AJ159" s="12">
        <f t="shared" si="33"/>
        <v>8.4600000000000009</v>
      </c>
      <c r="AK159" s="12" t="str">
        <f t="shared" si="18"/>
        <v>Enam_Minggu_Akhir_Kebuntingan|42|Vit. D</v>
      </c>
      <c r="AL159" s="12">
        <f t="shared" si="34"/>
        <v>239.6</v>
      </c>
    </row>
    <row r="160" spans="21:38" x14ac:dyDescent="0.2">
      <c r="U160" s="13" t="s">
        <v>48</v>
      </c>
      <c r="V160" s="12">
        <v>43</v>
      </c>
      <c r="W160" s="12" t="str">
        <f t="shared" si="12"/>
        <v>Enam_Minggu_Akhir_Kebuntingan|43|BK</v>
      </c>
      <c r="X160" s="14">
        <v>1546</v>
      </c>
      <c r="Y160" s="12" t="str">
        <f t="shared" si="13"/>
        <v>Enam_Minggu_Akhir_Kebuntingan|43|PK</v>
      </c>
      <c r="Z160" s="10">
        <v>179.1</v>
      </c>
      <c r="AA160" s="12" t="str">
        <f t="shared" si="15"/>
        <v>Enam_Minggu_Akhir_Kebuntingan|43|ME</v>
      </c>
      <c r="AB160" s="12">
        <f t="shared" si="31"/>
        <v>3.99</v>
      </c>
      <c r="AC160" s="12" t="str">
        <f t="shared" si="16"/>
        <v>Enam_Minggu_Akhir_Kebuntingan|43|TDN</v>
      </c>
      <c r="AD160" s="12">
        <f t="shared" si="32"/>
        <v>1104</v>
      </c>
      <c r="AE160" s="12" t="str">
        <f t="shared" si="14"/>
        <v>Enam_Minggu_Akhir_Kebuntingan|43|Ca</v>
      </c>
      <c r="AF160" s="10">
        <v>4.12</v>
      </c>
      <c r="AG160" s="12" t="s">
        <v>242</v>
      </c>
      <c r="AH160" s="10">
        <v>3.8899999999999997</v>
      </c>
      <c r="AI160" s="12" t="str">
        <f t="shared" si="17"/>
        <v>Enam_Minggu_Akhir_Kebuntingan|43|Vit. A</v>
      </c>
      <c r="AJ160" s="12">
        <f t="shared" si="33"/>
        <v>8.69</v>
      </c>
      <c r="AK160" s="12" t="str">
        <f t="shared" si="18"/>
        <v>Enam_Minggu_Akhir_Kebuntingan|43|Vit. D</v>
      </c>
      <c r="AL160" s="12">
        <f t="shared" si="34"/>
        <v>244.4</v>
      </c>
    </row>
    <row r="161" spans="21:38" x14ac:dyDescent="0.2">
      <c r="U161" s="13" t="s">
        <v>48</v>
      </c>
      <c r="V161" s="12">
        <v>44</v>
      </c>
      <c r="W161" s="12" t="str">
        <f t="shared" si="12"/>
        <v>Enam_Minggu_Akhir_Kebuntingan|44|BK</v>
      </c>
      <c r="X161" s="14">
        <v>1568</v>
      </c>
      <c r="Y161" s="12" t="str">
        <f t="shared" si="13"/>
        <v>Enam_Minggu_Akhir_Kebuntingan|44|PK</v>
      </c>
      <c r="Z161" s="10">
        <v>180.8</v>
      </c>
      <c r="AA161" s="12" t="str">
        <f t="shared" si="15"/>
        <v>Enam_Minggu_Akhir_Kebuntingan|44|ME</v>
      </c>
      <c r="AB161" s="12">
        <f t="shared" si="31"/>
        <v>4.0199999999999996</v>
      </c>
      <c r="AC161" s="12" t="str">
        <f t="shared" si="16"/>
        <v>Enam_Minggu_Akhir_Kebuntingan|44|TDN</v>
      </c>
      <c r="AD161" s="12">
        <f t="shared" si="32"/>
        <v>1112</v>
      </c>
      <c r="AE161" s="12" t="str">
        <f t="shared" si="14"/>
        <v>Enam_Minggu_Akhir_Kebuntingan|44|Ca</v>
      </c>
      <c r="AF161" s="10">
        <v>4.16</v>
      </c>
      <c r="AG161" s="12" t="s">
        <v>243</v>
      </c>
      <c r="AH161" s="10">
        <v>3.92</v>
      </c>
      <c r="AI161" s="12" t="str">
        <f t="shared" si="17"/>
        <v>Enam_Minggu_Akhir_Kebuntingan|44|Vit. A</v>
      </c>
      <c r="AJ161" s="12">
        <f t="shared" si="33"/>
        <v>8.92</v>
      </c>
      <c r="AK161" s="12" t="str">
        <f t="shared" si="18"/>
        <v>Enam_Minggu_Akhir_Kebuntingan|44|Vit. D</v>
      </c>
      <c r="AL161" s="12">
        <f t="shared" si="34"/>
        <v>249.2</v>
      </c>
    </row>
    <row r="162" spans="21:38" x14ac:dyDescent="0.2">
      <c r="U162" s="13" t="s">
        <v>48</v>
      </c>
      <c r="V162" s="12">
        <v>45</v>
      </c>
      <c r="W162" s="12" t="str">
        <f t="shared" si="12"/>
        <v>Enam_Minggu_Akhir_Kebuntingan|45|BK</v>
      </c>
      <c r="X162" s="14">
        <v>1590</v>
      </c>
      <c r="Y162" s="12" t="str">
        <f t="shared" si="13"/>
        <v>Enam_Minggu_Akhir_Kebuntingan|45|PK</v>
      </c>
      <c r="Z162" s="10">
        <v>182.5</v>
      </c>
      <c r="AA162" s="12" t="str">
        <f t="shared" si="15"/>
        <v>Enam_Minggu_Akhir_Kebuntingan|45|ME</v>
      </c>
      <c r="AB162" s="12">
        <f t="shared" si="31"/>
        <v>4.05</v>
      </c>
      <c r="AC162" s="12" t="str">
        <f t="shared" si="16"/>
        <v>Enam_Minggu_Akhir_Kebuntingan|45|TDN</v>
      </c>
      <c r="AD162" s="12">
        <f t="shared" si="32"/>
        <v>1120</v>
      </c>
      <c r="AE162" s="12" t="str">
        <f t="shared" si="14"/>
        <v>Enam_Minggu_Akhir_Kebuntingan|45|Ca</v>
      </c>
      <c r="AF162" s="10">
        <v>4.2</v>
      </c>
      <c r="AG162" s="12" t="s">
        <v>244</v>
      </c>
      <c r="AH162" s="10">
        <v>3.9499999999999997</v>
      </c>
      <c r="AI162" s="12" t="str">
        <f t="shared" si="17"/>
        <v>Enam_Minggu_Akhir_Kebuntingan|45|Vit. A</v>
      </c>
      <c r="AJ162" s="12">
        <f t="shared" si="33"/>
        <v>9.15</v>
      </c>
      <c r="AK162" s="12" t="str">
        <f t="shared" si="18"/>
        <v>Enam_Minggu_Akhir_Kebuntingan|45|Vit. D</v>
      </c>
      <c r="AL162" s="12">
        <f t="shared" si="34"/>
        <v>254</v>
      </c>
    </row>
    <row r="163" spans="21:38" x14ac:dyDescent="0.2">
      <c r="U163" s="13" t="s">
        <v>48</v>
      </c>
      <c r="V163" s="12">
        <v>46</v>
      </c>
      <c r="W163" s="12" t="str">
        <f t="shared" si="12"/>
        <v>Enam_Minggu_Akhir_Kebuntingan|46|BK</v>
      </c>
      <c r="X163" s="14">
        <v>1612</v>
      </c>
      <c r="Y163" s="12" t="str">
        <f t="shared" si="13"/>
        <v>Enam_Minggu_Akhir_Kebuntingan|46|PK</v>
      </c>
      <c r="Z163" s="10">
        <v>184.2</v>
      </c>
      <c r="AA163" s="12" t="str">
        <f t="shared" si="15"/>
        <v>Enam_Minggu_Akhir_Kebuntingan|46|ME</v>
      </c>
      <c r="AB163" s="12">
        <f t="shared" si="31"/>
        <v>4.08</v>
      </c>
      <c r="AC163" s="12" t="str">
        <f t="shared" si="16"/>
        <v>Enam_Minggu_Akhir_Kebuntingan|46|TDN</v>
      </c>
      <c r="AD163" s="12">
        <f t="shared" si="32"/>
        <v>1128</v>
      </c>
      <c r="AE163" s="12" t="str">
        <f t="shared" si="14"/>
        <v>Enam_Minggu_Akhir_Kebuntingan|46|Ca</v>
      </c>
      <c r="AF163" s="10">
        <v>4.24</v>
      </c>
      <c r="AG163" s="12" t="s">
        <v>245</v>
      </c>
      <c r="AH163" s="10">
        <v>3.9799999999999995</v>
      </c>
      <c r="AI163" s="12" t="str">
        <f t="shared" si="17"/>
        <v>Enam_Minggu_Akhir_Kebuntingan|46|Vit. A</v>
      </c>
      <c r="AJ163" s="12">
        <f t="shared" si="33"/>
        <v>9.3800000000000008</v>
      </c>
      <c r="AK163" s="12" t="str">
        <f t="shared" si="18"/>
        <v>Enam_Minggu_Akhir_Kebuntingan|46|Vit. D</v>
      </c>
      <c r="AL163" s="12">
        <f t="shared" si="34"/>
        <v>258.8</v>
      </c>
    </row>
    <row r="164" spans="21:38" x14ac:dyDescent="0.2">
      <c r="U164" s="13" t="s">
        <v>48</v>
      </c>
      <c r="V164" s="12">
        <v>47</v>
      </c>
      <c r="W164" s="12" t="str">
        <f t="shared" si="12"/>
        <v>Enam_Minggu_Akhir_Kebuntingan|47|BK</v>
      </c>
      <c r="X164" s="14">
        <v>1634</v>
      </c>
      <c r="Y164" s="12" t="str">
        <f t="shared" si="13"/>
        <v>Enam_Minggu_Akhir_Kebuntingan|47|PK</v>
      </c>
      <c r="Z164" s="10">
        <v>185.9</v>
      </c>
      <c r="AA164" s="12" t="str">
        <f t="shared" si="15"/>
        <v>Enam_Minggu_Akhir_Kebuntingan|47|ME</v>
      </c>
      <c r="AB164" s="12">
        <f t="shared" si="31"/>
        <v>4.1100000000000003</v>
      </c>
      <c r="AC164" s="12" t="str">
        <f t="shared" si="16"/>
        <v>Enam_Minggu_Akhir_Kebuntingan|47|TDN</v>
      </c>
      <c r="AD164" s="12">
        <f t="shared" si="32"/>
        <v>1136</v>
      </c>
      <c r="AE164" s="12" t="str">
        <f t="shared" si="14"/>
        <v>Enam_Minggu_Akhir_Kebuntingan|47|Ca</v>
      </c>
      <c r="AF164" s="10">
        <v>4.28</v>
      </c>
      <c r="AG164" s="12" t="s">
        <v>246</v>
      </c>
      <c r="AH164" s="10">
        <v>4.01</v>
      </c>
      <c r="AI164" s="12" t="str">
        <f t="shared" si="17"/>
        <v>Enam_Minggu_Akhir_Kebuntingan|47|Vit. A</v>
      </c>
      <c r="AJ164" s="12">
        <f t="shared" si="33"/>
        <v>9.61</v>
      </c>
      <c r="AK164" s="12" t="str">
        <f t="shared" si="18"/>
        <v>Enam_Minggu_Akhir_Kebuntingan|47|Vit. D</v>
      </c>
      <c r="AL164" s="12">
        <f t="shared" si="34"/>
        <v>263.60000000000002</v>
      </c>
    </row>
    <row r="165" spans="21:38" x14ac:dyDescent="0.2">
      <c r="U165" s="13" t="s">
        <v>48</v>
      </c>
      <c r="V165" s="12">
        <v>48</v>
      </c>
      <c r="W165" s="12" t="str">
        <f t="shared" si="12"/>
        <v>Enam_Minggu_Akhir_Kebuntingan|48|BK</v>
      </c>
      <c r="X165" s="14">
        <v>1656</v>
      </c>
      <c r="Y165" s="12" t="str">
        <f t="shared" si="13"/>
        <v>Enam_Minggu_Akhir_Kebuntingan|48|PK</v>
      </c>
      <c r="Z165" s="10">
        <v>187.6</v>
      </c>
      <c r="AA165" s="12" t="str">
        <f t="shared" si="15"/>
        <v>Enam_Minggu_Akhir_Kebuntingan|48|ME</v>
      </c>
      <c r="AB165" s="12">
        <f t="shared" si="31"/>
        <v>4.1400000000000006</v>
      </c>
      <c r="AC165" s="12" t="str">
        <f t="shared" si="16"/>
        <v>Enam_Minggu_Akhir_Kebuntingan|48|TDN</v>
      </c>
      <c r="AD165" s="12">
        <f t="shared" si="32"/>
        <v>1144</v>
      </c>
      <c r="AE165" s="12" t="str">
        <f t="shared" si="14"/>
        <v>Enam_Minggu_Akhir_Kebuntingan|48|Ca</v>
      </c>
      <c r="AF165" s="10">
        <v>4.32</v>
      </c>
      <c r="AG165" s="12" t="s">
        <v>247</v>
      </c>
      <c r="AH165" s="10">
        <v>4.04</v>
      </c>
      <c r="AI165" s="12" t="str">
        <f t="shared" si="17"/>
        <v>Enam_Minggu_Akhir_Kebuntingan|48|Vit. A</v>
      </c>
      <c r="AJ165" s="12">
        <f t="shared" si="33"/>
        <v>9.84</v>
      </c>
      <c r="AK165" s="12" t="str">
        <f t="shared" si="18"/>
        <v>Enam_Minggu_Akhir_Kebuntingan|48|Vit. D</v>
      </c>
      <c r="AL165" s="12">
        <f t="shared" si="34"/>
        <v>268.39999999999998</v>
      </c>
    </row>
    <row r="166" spans="21:38" x14ac:dyDescent="0.2">
      <c r="U166" s="13" t="s">
        <v>48</v>
      </c>
      <c r="V166" s="12">
        <v>49</v>
      </c>
      <c r="W166" s="12" t="str">
        <f t="shared" si="12"/>
        <v>Enam_Minggu_Akhir_Kebuntingan|49|BK</v>
      </c>
      <c r="X166" s="14">
        <v>1678</v>
      </c>
      <c r="Y166" s="12" t="str">
        <f t="shared" si="13"/>
        <v>Enam_Minggu_Akhir_Kebuntingan|49|PK</v>
      </c>
      <c r="Z166" s="10">
        <v>189.3</v>
      </c>
      <c r="AA166" s="12" t="str">
        <f t="shared" si="15"/>
        <v>Enam_Minggu_Akhir_Kebuntingan|49|ME</v>
      </c>
      <c r="AB166" s="12">
        <f t="shared" si="31"/>
        <v>4.17</v>
      </c>
      <c r="AC166" s="12" t="str">
        <f t="shared" si="16"/>
        <v>Enam_Minggu_Akhir_Kebuntingan|49|TDN</v>
      </c>
      <c r="AD166" s="12">
        <f t="shared" si="32"/>
        <v>1152</v>
      </c>
      <c r="AE166" s="12" t="str">
        <f t="shared" si="14"/>
        <v>Enam_Minggu_Akhir_Kebuntingan|49|Ca</v>
      </c>
      <c r="AF166" s="10">
        <v>4.3600000000000003</v>
      </c>
      <c r="AG166" s="12" t="s">
        <v>248</v>
      </c>
      <c r="AH166" s="10">
        <v>4.0699999999999994</v>
      </c>
      <c r="AI166" s="12" t="str">
        <f t="shared" si="17"/>
        <v>Enam_Minggu_Akhir_Kebuntingan|49|Vit. A</v>
      </c>
      <c r="AJ166" s="12">
        <f t="shared" si="33"/>
        <v>10.07</v>
      </c>
      <c r="AK166" s="12" t="str">
        <f t="shared" si="18"/>
        <v>Enam_Minggu_Akhir_Kebuntingan|49|Vit. D</v>
      </c>
      <c r="AL166" s="12">
        <f t="shared" si="34"/>
        <v>273.2</v>
      </c>
    </row>
    <row r="167" spans="21:38" x14ac:dyDescent="0.2">
      <c r="U167" s="13" t="s">
        <v>48</v>
      </c>
      <c r="V167" s="12">
        <v>50</v>
      </c>
      <c r="W167" s="12" t="str">
        <f t="shared" si="12"/>
        <v>Enam_Minggu_Akhir_Kebuntingan|50|BK</v>
      </c>
      <c r="X167" s="12">
        <v>1700</v>
      </c>
      <c r="Y167" s="12" t="str">
        <f t="shared" si="13"/>
        <v>Enam_Minggu_Akhir_Kebuntingan|50|PK</v>
      </c>
      <c r="Z167" s="10">
        <v>191</v>
      </c>
      <c r="AA167" s="12" t="str">
        <f t="shared" si="15"/>
        <v>Enam_Minggu_Akhir_Kebuntingan|50|ME</v>
      </c>
      <c r="AB167" s="12">
        <v>4.2</v>
      </c>
      <c r="AC167" s="12" t="str">
        <f t="shared" si="16"/>
        <v>Enam_Minggu_Akhir_Kebuntingan|50|TDN</v>
      </c>
      <c r="AD167" s="12">
        <v>1160</v>
      </c>
      <c r="AE167" s="12" t="str">
        <f t="shared" si="14"/>
        <v>Enam_Minggu_Akhir_Kebuntingan|50|Ca</v>
      </c>
      <c r="AF167" s="10">
        <v>4.4000000000000004</v>
      </c>
      <c r="AG167" s="12" t="s">
        <v>249</v>
      </c>
      <c r="AH167" s="10">
        <v>4.0999999999999996</v>
      </c>
      <c r="AI167" s="12" t="str">
        <f t="shared" si="17"/>
        <v>Enam_Minggu_Akhir_Kebuntingan|50|Vit. A</v>
      </c>
      <c r="AJ167" s="12">
        <v>10.3</v>
      </c>
      <c r="AK167" s="12" t="str">
        <f t="shared" si="18"/>
        <v>Enam_Minggu_Akhir_Kebuntingan|50|Vit. D</v>
      </c>
      <c r="AL167" s="12">
        <v>278</v>
      </c>
    </row>
    <row r="168" spans="21:38" x14ac:dyDescent="0.2">
      <c r="U168" s="13" t="s">
        <v>49</v>
      </c>
      <c r="V168" s="12">
        <v>20</v>
      </c>
      <c r="W168" s="12" t="str">
        <f t="shared" si="12"/>
        <v>Delapan_Minggu_Awal_Laktasi|20|BK</v>
      </c>
      <c r="X168" s="14">
        <v>990</v>
      </c>
      <c r="Y168" s="12" t="str">
        <f t="shared" si="13"/>
        <v>Delapan_Minggu_Awal_Laktasi|20|PK</v>
      </c>
      <c r="Z168" s="10">
        <v>105</v>
      </c>
      <c r="AA168" s="12" t="str">
        <f t="shared" si="15"/>
        <v>Delapan_Minggu_Awal_Laktasi|20|ME</v>
      </c>
      <c r="AB168" s="12">
        <v>2.34</v>
      </c>
      <c r="AC168" s="12" t="str">
        <f t="shared" si="16"/>
        <v>Delapan_Minggu_Awal_Laktasi|20|TDN</v>
      </c>
      <c r="AD168" s="12">
        <v>550</v>
      </c>
      <c r="AE168" s="12" t="str">
        <f t="shared" si="14"/>
        <v>Delapan_Minggu_Awal_Laktasi|20|Ca</v>
      </c>
      <c r="AF168" s="10">
        <v>9.5</v>
      </c>
      <c r="AG168" s="12" t="s">
        <v>250</v>
      </c>
      <c r="AH168" s="10">
        <v>6.9</v>
      </c>
      <c r="AI168" s="12" t="str">
        <f t="shared" si="17"/>
        <v>Delapan_Minggu_Awal_Laktasi|20|Vit. A</v>
      </c>
      <c r="AJ168" s="12">
        <v>5.9</v>
      </c>
      <c r="AK168" s="12" t="str">
        <f t="shared" si="18"/>
        <v>Delapan_Minggu_Awal_Laktasi|20|Vit. D</v>
      </c>
      <c r="AL168" s="12">
        <v>180</v>
      </c>
    </row>
    <row r="169" spans="21:38" x14ac:dyDescent="0.2">
      <c r="U169" s="13" t="s">
        <v>49</v>
      </c>
      <c r="V169" s="12">
        <v>21</v>
      </c>
      <c r="W169" s="12" t="str">
        <f t="shared" si="12"/>
        <v>Delapan_Minggu_Awal_Laktasi|21|BK</v>
      </c>
      <c r="X169" s="14">
        <v>1026</v>
      </c>
      <c r="Y169" s="12" t="str">
        <f t="shared" si="13"/>
        <v>Delapan_Minggu_Awal_Laktasi|21|PK</v>
      </c>
      <c r="Z169" s="10">
        <v>108.8</v>
      </c>
      <c r="AA169" s="12" t="str">
        <f t="shared" si="15"/>
        <v>Delapan_Minggu_Awal_Laktasi|21|ME</v>
      </c>
      <c r="AB169" s="12">
        <f t="shared" ref="AB169:AB177" si="35">$AB$168+(((V169-$V$168)/($V$178-$V$168)*($AB$178-$AB$168)))</f>
        <v>2.4049999999999998</v>
      </c>
      <c r="AC169" s="12" t="str">
        <f t="shared" si="16"/>
        <v>Delapan_Minggu_Awal_Laktasi|21|TDN</v>
      </c>
      <c r="AD169" s="12">
        <f t="shared" ref="AD169:AD177" si="36">$AD$168+(((V169-$V$168)/($V$178-$V$168)*($AD$178-$AD$168)))</f>
        <v>570</v>
      </c>
      <c r="AE169" s="12" t="str">
        <f t="shared" si="14"/>
        <v>Delapan_Minggu_Awal_Laktasi|21|Ca</v>
      </c>
      <c r="AF169" s="10">
        <v>9.5299999999999994</v>
      </c>
      <c r="AG169" s="12" t="s">
        <v>251</v>
      </c>
      <c r="AH169" s="10">
        <v>6.92</v>
      </c>
      <c r="AI169" s="12" t="str">
        <f t="shared" si="17"/>
        <v>Delapan_Minggu_Awal_Laktasi|21|Vit. A</v>
      </c>
      <c r="AJ169" s="12">
        <f t="shared" ref="AJ169:AJ177" si="37">$AJ$168+(((V169-$V$168)/($V$178-$V$168)*($AJ$178-$AJ$168)))</f>
        <v>5.99</v>
      </c>
      <c r="AK169" s="12" t="str">
        <f t="shared" si="18"/>
        <v>Delapan_Minggu_Awal_Laktasi|21|Vit. D</v>
      </c>
      <c r="AL169" s="12">
        <f t="shared" ref="AL169:AL177" si="38">$AL$168+(((V169-$V$168)/($V$178-$V$168)*($AL$178-$AL$168)))</f>
        <v>182</v>
      </c>
    </row>
    <row r="170" spans="21:38" x14ac:dyDescent="0.2">
      <c r="U170" s="13" t="s">
        <v>49</v>
      </c>
      <c r="V170" s="12">
        <v>22</v>
      </c>
      <c r="W170" s="12" t="str">
        <f t="shared" ref="W170:W233" si="39">U170&amp;"|"&amp;V170&amp;"|"&amp;"BK"</f>
        <v>Delapan_Minggu_Awal_Laktasi|22|BK</v>
      </c>
      <c r="X170" s="14">
        <v>1062</v>
      </c>
      <c r="Y170" s="12" t="str">
        <f t="shared" ref="Y170:Y233" si="40">U170&amp;"|"&amp;V170&amp;"|"&amp;"PK"</f>
        <v>Delapan_Minggu_Awal_Laktasi|22|PK</v>
      </c>
      <c r="Z170" s="10">
        <v>112.6</v>
      </c>
      <c r="AA170" s="12" t="str">
        <f t="shared" si="15"/>
        <v>Delapan_Minggu_Awal_Laktasi|22|ME</v>
      </c>
      <c r="AB170" s="12">
        <f t="shared" si="35"/>
        <v>2.4699999999999998</v>
      </c>
      <c r="AC170" s="12" t="str">
        <f t="shared" si="16"/>
        <v>Delapan_Minggu_Awal_Laktasi|22|TDN</v>
      </c>
      <c r="AD170" s="12">
        <f t="shared" si="36"/>
        <v>590</v>
      </c>
      <c r="AE170" s="12" t="str">
        <f t="shared" ref="AE170:AE233" si="41">U170&amp;"|"&amp;V170&amp;"|"&amp;"Ca"</f>
        <v>Delapan_Minggu_Awal_Laktasi|22|Ca</v>
      </c>
      <c r="AF170" s="10">
        <v>9.56</v>
      </c>
      <c r="AG170" s="12" t="s">
        <v>252</v>
      </c>
      <c r="AH170" s="10">
        <v>6.94</v>
      </c>
      <c r="AI170" s="12" t="str">
        <f t="shared" si="17"/>
        <v>Delapan_Minggu_Awal_Laktasi|22|Vit. A</v>
      </c>
      <c r="AJ170" s="12">
        <f t="shared" si="37"/>
        <v>6.08</v>
      </c>
      <c r="AK170" s="12" t="str">
        <f t="shared" si="18"/>
        <v>Delapan_Minggu_Awal_Laktasi|22|Vit. D</v>
      </c>
      <c r="AL170" s="12">
        <f t="shared" si="38"/>
        <v>184</v>
      </c>
    </row>
    <row r="171" spans="21:38" x14ac:dyDescent="0.2">
      <c r="U171" s="13" t="s">
        <v>49</v>
      </c>
      <c r="V171" s="12">
        <v>23</v>
      </c>
      <c r="W171" s="12" t="str">
        <f t="shared" si="39"/>
        <v>Delapan_Minggu_Awal_Laktasi|23|BK</v>
      </c>
      <c r="X171" s="14">
        <v>1098</v>
      </c>
      <c r="Y171" s="12" t="str">
        <f t="shared" si="40"/>
        <v>Delapan_Minggu_Awal_Laktasi|23|PK</v>
      </c>
      <c r="Z171" s="10">
        <v>116.4</v>
      </c>
      <c r="AA171" s="12" t="str">
        <f t="shared" si="15"/>
        <v>Delapan_Minggu_Awal_Laktasi|23|ME</v>
      </c>
      <c r="AB171" s="12">
        <f t="shared" si="35"/>
        <v>2.5350000000000001</v>
      </c>
      <c r="AC171" s="12" t="str">
        <f t="shared" si="16"/>
        <v>Delapan_Minggu_Awal_Laktasi|23|TDN</v>
      </c>
      <c r="AD171" s="12">
        <f t="shared" si="36"/>
        <v>610</v>
      </c>
      <c r="AE171" s="12" t="str">
        <f t="shared" si="41"/>
        <v>Delapan_Minggu_Awal_Laktasi|23|Ca</v>
      </c>
      <c r="AF171" s="10">
        <v>9.59</v>
      </c>
      <c r="AG171" s="12" t="s">
        <v>253</v>
      </c>
      <c r="AH171" s="10">
        <v>6.96</v>
      </c>
      <c r="AI171" s="12" t="str">
        <f t="shared" si="17"/>
        <v>Delapan_Minggu_Awal_Laktasi|23|Vit. A</v>
      </c>
      <c r="AJ171" s="12">
        <f t="shared" si="37"/>
        <v>6.17</v>
      </c>
      <c r="AK171" s="12" t="str">
        <f t="shared" si="18"/>
        <v>Delapan_Minggu_Awal_Laktasi|23|Vit. D</v>
      </c>
      <c r="AL171" s="12">
        <f t="shared" si="38"/>
        <v>186</v>
      </c>
    </row>
    <row r="172" spans="21:38" x14ac:dyDescent="0.2">
      <c r="U172" s="13" t="s">
        <v>49</v>
      </c>
      <c r="V172" s="12">
        <v>24</v>
      </c>
      <c r="W172" s="12" t="str">
        <f t="shared" si="39"/>
        <v>Delapan_Minggu_Awal_Laktasi|24|BK</v>
      </c>
      <c r="X172" s="14">
        <v>1134</v>
      </c>
      <c r="Y172" s="12" t="str">
        <f t="shared" si="40"/>
        <v>Delapan_Minggu_Awal_Laktasi|24|PK</v>
      </c>
      <c r="Z172" s="10">
        <v>120.2</v>
      </c>
      <c r="AA172" s="12" t="str">
        <f t="shared" si="15"/>
        <v>Delapan_Minggu_Awal_Laktasi|24|ME</v>
      </c>
      <c r="AB172" s="12">
        <f t="shared" si="35"/>
        <v>2.6</v>
      </c>
      <c r="AC172" s="12" t="str">
        <f t="shared" si="16"/>
        <v>Delapan_Minggu_Awal_Laktasi|24|TDN</v>
      </c>
      <c r="AD172" s="12">
        <f t="shared" si="36"/>
        <v>630</v>
      </c>
      <c r="AE172" s="12" t="str">
        <f t="shared" si="41"/>
        <v>Delapan_Minggu_Awal_Laktasi|24|Ca</v>
      </c>
      <c r="AF172" s="10">
        <v>9.620000000000001</v>
      </c>
      <c r="AG172" s="12" t="s">
        <v>254</v>
      </c>
      <c r="AH172" s="10">
        <v>6.98</v>
      </c>
      <c r="AI172" s="12" t="str">
        <f t="shared" si="17"/>
        <v>Delapan_Minggu_Awal_Laktasi|24|Vit. A</v>
      </c>
      <c r="AJ172" s="12">
        <f t="shared" si="37"/>
        <v>6.26</v>
      </c>
      <c r="AK172" s="12" t="str">
        <f t="shared" si="18"/>
        <v>Delapan_Minggu_Awal_Laktasi|24|Vit. D</v>
      </c>
      <c r="AL172" s="12">
        <f t="shared" si="38"/>
        <v>188</v>
      </c>
    </row>
    <row r="173" spans="21:38" x14ac:dyDescent="0.2">
      <c r="U173" s="13" t="s">
        <v>49</v>
      </c>
      <c r="V173" s="12">
        <v>25</v>
      </c>
      <c r="W173" s="12" t="str">
        <f t="shared" si="39"/>
        <v>Delapan_Minggu_Awal_Laktasi|25|BK</v>
      </c>
      <c r="X173" s="14">
        <v>1170</v>
      </c>
      <c r="Y173" s="12" t="str">
        <f t="shared" si="40"/>
        <v>Delapan_Minggu_Awal_Laktasi|25|PK</v>
      </c>
      <c r="Z173" s="10">
        <v>124</v>
      </c>
      <c r="AA173" s="12" t="str">
        <f t="shared" ref="AA173:AA236" si="42">U173&amp;"|"&amp;V173&amp;"|"&amp;"ME"</f>
        <v>Delapan_Minggu_Awal_Laktasi|25|ME</v>
      </c>
      <c r="AB173" s="12">
        <f t="shared" si="35"/>
        <v>2.665</v>
      </c>
      <c r="AC173" s="12" t="str">
        <f t="shared" ref="AC173:AC236" si="43">U173&amp;"|"&amp;V173&amp;"|"&amp;"TDN"</f>
        <v>Delapan_Minggu_Awal_Laktasi|25|TDN</v>
      </c>
      <c r="AD173" s="12">
        <f t="shared" si="36"/>
        <v>650</v>
      </c>
      <c r="AE173" s="12" t="str">
        <f t="shared" si="41"/>
        <v>Delapan_Minggu_Awal_Laktasi|25|Ca</v>
      </c>
      <c r="AF173" s="10">
        <v>9.65</v>
      </c>
      <c r="AG173" s="12" t="s">
        <v>255</v>
      </c>
      <c r="AH173" s="10">
        <v>7</v>
      </c>
      <c r="AI173" s="12" t="str">
        <f t="shared" ref="AI173:AI236" si="44">U173&amp;"|"&amp;V173&amp;"|"&amp;"Vit. A"</f>
        <v>Delapan_Minggu_Awal_Laktasi|25|Vit. A</v>
      </c>
      <c r="AJ173" s="12">
        <f t="shared" si="37"/>
        <v>6.35</v>
      </c>
      <c r="AK173" s="12" t="str">
        <f t="shared" ref="AK173:AK236" si="45">U173&amp;"|"&amp;V173&amp;"|"&amp;"Vit. D"</f>
        <v>Delapan_Minggu_Awal_Laktasi|25|Vit. D</v>
      </c>
      <c r="AL173" s="12">
        <f t="shared" si="38"/>
        <v>190</v>
      </c>
    </row>
    <row r="174" spans="21:38" x14ac:dyDescent="0.2">
      <c r="U174" s="13" t="s">
        <v>49</v>
      </c>
      <c r="V174" s="12">
        <v>26</v>
      </c>
      <c r="W174" s="12" t="str">
        <f t="shared" si="39"/>
        <v>Delapan_Minggu_Awal_Laktasi|26|BK</v>
      </c>
      <c r="X174" s="14">
        <v>1206</v>
      </c>
      <c r="Y174" s="12" t="str">
        <f t="shared" si="40"/>
        <v>Delapan_Minggu_Awal_Laktasi|26|PK</v>
      </c>
      <c r="Z174" s="10">
        <v>127.8</v>
      </c>
      <c r="AA174" s="12" t="str">
        <f t="shared" si="42"/>
        <v>Delapan_Minggu_Awal_Laktasi|26|ME</v>
      </c>
      <c r="AB174" s="12">
        <f t="shared" si="35"/>
        <v>2.73</v>
      </c>
      <c r="AC174" s="12" t="str">
        <f t="shared" si="43"/>
        <v>Delapan_Minggu_Awal_Laktasi|26|TDN</v>
      </c>
      <c r="AD174" s="12">
        <f t="shared" si="36"/>
        <v>670</v>
      </c>
      <c r="AE174" s="12" t="str">
        <f t="shared" si="41"/>
        <v>Delapan_Minggu_Awal_Laktasi|26|Ca</v>
      </c>
      <c r="AF174" s="10">
        <v>9.68</v>
      </c>
      <c r="AG174" s="12" t="s">
        <v>256</v>
      </c>
      <c r="AH174" s="10">
        <v>7.02</v>
      </c>
      <c r="AI174" s="12" t="str">
        <f t="shared" si="44"/>
        <v>Delapan_Minggu_Awal_Laktasi|26|Vit. A</v>
      </c>
      <c r="AJ174" s="12">
        <f t="shared" si="37"/>
        <v>6.44</v>
      </c>
      <c r="AK174" s="12" t="str">
        <f t="shared" si="45"/>
        <v>Delapan_Minggu_Awal_Laktasi|26|Vit. D</v>
      </c>
      <c r="AL174" s="12">
        <f t="shared" si="38"/>
        <v>192</v>
      </c>
    </row>
    <row r="175" spans="21:38" x14ac:dyDescent="0.2">
      <c r="U175" s="13" t="s">
        <v>49</v>
      </c>
      <c r="V175" s="12">
        <v>27</v>
      </c>
      <c r="W175" s="12" t="str">
        <f t="shared" si="39"/>
        <v>Delapan_Minggu_Awal_Laktasi|27|BK</v>
      </c>
      <c r="X175" s="14">
        <v>1242</v>
      </c>
      <c r="Y175" s="12" t="str">
        <f t="shared" si="40"/>
        <v>Delapan_Minggu_Awal_Laktasi|27|PK</v>
      </c>
      <c r="Z175" s="10">
        <v>131.6</v>
      </c>
      <c r="AA175" s="12" t="str">
        <f t="shared" si="42"/>
        <v>Delapan_Minggu_Awal_Laktasi|27|ME</v>
      </c>
      <c r="AB175" s="12">
        <f t="shared" si="35"/>
        <v>2.7949999999999999</v>
      </c>
      <c r="AC175" s="12" t="str">
        <f t="shared" si="43"/>
        <v>Delapan_Minggu_Awal_Laktasi|27|TDN</v>
      </c>
      <c r="AD175" s="12">
        <f t="shared" si="36"/>
        <v>690</v>
      </c>
      <c r="AE175" s="12" t="str">
        <f t="shared" si="41"/>
        <v>Delapan_Minggu_Awal_Laktasi|27|Ca</v>
      </c>
      <c r="AF175" s="10">
        <v>9.7100000000000009</v>
      </c>
      <c r="AG175" s="12" t="s">
        <v>257</v>
      </c>
      <c r="AH175" s="10">
        <v>7.04</v>
      </c>
      <c r="AI175" s="12" t="str">
        <f t="shared" si="44"/>
        <v>Delapan_Minggu_Awal_Laktasi|27|Vit. A</v>
      </c>
      <c r="AJ175" s="12">
        <f t="shared" si="37"/>
        <v>6.53</v>
      </c>
      <c r="AK175" s="12" t="str">
        <f t="shared" si="45"/>
        <v>Delapan_Minggu_Awal_Laktasi|27|Vit. D</v>
      </c>
      <c r="AL175" s="12">
        <f t="shared" si="38"/>
        <v>194</v>
      </c>
    </row>
    <row r="176" spans="21:38" x14ac:dyDescent="0.2">
      <c r="U176" s="13" t="s">
        <v>49</v>
      </c>
      <c r="V176" s="12">
        <v>28</v>
      </c>
      <c r="W176" s="12" t="str">
        <f t="shared" si="39"/>
        <v>Delapan_Minggu_Awal_Laktasi|28|BK</v>
      </c>
      <c r="X176" s="14">
        <v>1278</v>
      </c>
      <c r="Y176" s="12" t="str">
        <f t="shared" si="40"/>
        <v>Delapan_Minggu_Awal_Laktasi|28|PK</v>
      </c>
      <c r="Z176" s="10">
        <v>135.4</v>
      </c>
      <c r="AA176" s="12" t="str">
        <f t="shared" si="42"/>
        <v>Delapan_Minggu_Awal_Laktasi|28|ME</v>
      </c>
      <c r="AB176" s="12">
        <f t="shared" si="35"/>
        <v>2.8600000000000003</v>
      </c>
      <c r="AC176" s="12" t="str">
        <f t="shared" si="43"/>
        <v>Delapan_Minggu_Awal_Laktasi|28|TDN</v>
      </c>
      <c r="AD176" s="12">
        <f t="shared" si="36"/>
        <v>710</v>
      </c>
      <c r="AE176" s="12" t="str">
        <f t="shared" si="41"/>
        <v>Delapan_Minggu_Awal_Laktasi|28|Ca</v>
      </c>
      <c r="AF176" s="10">
        <v>9.74</v>
      </c>
      <c r="AG176" s="12" t="s">
        <v>258</v>
      </c>
      <c r="AH176" s="10">
        <v>7.06</v>
      </c>
      <c r="AI176" s="12" t="str">
        <f t="shared" si="44"/>
        <v>Delapan_Minggu_Awal_Laktasi|28|Vit. A</v>
      </c>
      <c r="AJ176" s="12">
        <f t="shared" si="37"/>
        <v>6.62</v>
      </c>
      <c r="AK176" s="12" t="str">
        <f t="shared" si="45"/>
        <v>Delapan_Minggu_Awal_Laktasi|28|Vit. D</v>
      </c>
      <c r="AL176" s="12">
        <f t="shared" si="38"/>
        <v>196</v>
      </c>
    </row>
    <row r="177" spans="21:38" x14ac:dyDescent="0.2">
      <c r="U177" s="13" t="s">
        <v>49</v>
      </c>
      <c r="V177" s="12">
        <v>29</v>
      </c>
      <c r="W177" s="12" t="str">
        <f t="shared" si="39"/>
        <v>Delapan_Minggu_Awal_Laktasi|29|BK</v>
      </c>
      <c r="X177" s="14">
        <v>1314</v>
      </c>
      <c r="Y177" s="12" t="str">
        <f t="shared" si="40"/>
        <v>Delapan_Minggu_Awal_Laktasi|29|PK</v>
      </c>
      <c r="Z177" s="10">
        <v>139.19999999999999</v>
      </c>
      <c r="AA177" s="12" t="str">
        <f t="shared" si="42"/>
        <v>Delapan_Minggu_Awal_Laktasi|29|ME</v>
      </c>
      <c r="AB177" s="12">
        <f t="shared" si="35"/>
        <v>2.9250000000000003</v>
      </c>
      <c r="AC177" s="12" t="str">
        <f t="shared" si="43"/>
        <v>Delapan_Minggu_Awal_Laktasi|29|TDN</v>
      </c>
      <c r="AD177" s="12">
        <f t="shared" si="36"/>
        <v>730</v>
      </c>
      <c r="AE177" s="12" t="str">
        <f t="shared" si="41"/>
        <v>Delapan_Minggu_Awal_Laktasi|29|Ca</v>
      </c>
      <c r="AF177" s="10">
        <v>9.7700000000000014</v>
      </c>
      <c r="AG177" s="12" t="s">
        <v>259</v>
      </c>
      <c r="AH177" s="10">
        <v>7.08</v>
      </c>
      <c r="AI177" s="12" t="str">
        <f t="shared" si="44"/>
        <v>Delapan_Minggu_Awal_Laktasi|29|Vit. A</v>
      </c>
      <c r="AJ177" s="12">
        <f t="shared" si="37"/>
        <v>6.71</v>
      </c>
      <c r="AK177" s="12" t="str">
        <f t="shared" si="45"/>
        <v>Delapan_Minggu_Awal_Laktasi|29|Vit. D</v>
      </c>
      <c r="AL177" s="12">
        <f t="shared" si="38"/>
        <v>198</v>
      </c>
    </row>
    <row r="178" spans="21:38" x14ac:dyDescent="0.2">
      <c r="U178" s="13" t="s">
        <v>49</v>
      </c>
      <c r="V178" s="12">
        <v>30</v>
      </c>
      <c r="W178" s="12" t="str">
        <f t="shared" si="39"/>
        <v>Delapan_Minggu_Awal_Laktasi|30|BK</v>
      </c>
      <c r="X178" s="14">
        <v>1350</v>
      </c>
      <c r="Y178" s="12" t="str">
        <f t="shared" si="40"/>
        <v>Delapan_Minggu_Awal_Laktasi|30|PK</v>
      </c>
      <c r="Z178" s="10">
        <v>143</v>
      </c>
      <c r="AA178" s="12" t="str">
        <f t="shared" si="42"/>
        <v>Delapan_Minggu_Awal_Laktasi|30|ME</v>
      </c>
      <c r="AB178" s="12">
        <v>2.99</v>
      </c>
      <c r="AC178" s="12" t="str">
        <f t="shared" si="43"/>
        <v>Delapan_Minggu_Awal_Laktasi|30|TDN</v>
      </c>
      <c r="AD178" s="12">
        <v>750</v>
      </c>
      <c r="AE178" s="12" t="str">
        <f t="shared" si="41"/>
        <v>Delapan_Minggu_Awal_Laktasi|30|Ca</v>
      </c>
      <c r="AF178" s="10">
        <v>9.8000000000000007</v>
      </c>
      <c r="AG178" s="12" t="s">
        <v>260</v>
      </c>
      <c r="AH178" s="10">
        <v>7.1</v>
      </c>
      <c r="AI178" s="12" t="str">
        <f t="shared" si="44"/>
        <v>Delapan_Minggu_Awal_Laktasi|30|Vit. A</v>
      </c>
      <c r="AJ178" s="12">
        <v>6.8</v>
      </c>
      <c r="AK178" s="12" t="str">
        <f t="shared" si="45"/>
        <v>Delapan_Minggu_Awal_Laktasi|30|Vit. D</v>
      </c>
      <c r="AL178" s="12">
        <v>200</v>
      </c>
    </row>
    <row r="179" spans="21:38" x14ac:dyDescent="0.2">
      <c r="U179" s="13" t="s">
        <v>49</v>
      </c>
      <c r="V179" s="12">
        <v>31</v>
      </c>
      <c r="W179" s="12" t="str">
        <f t="shared" si="39"/>
        <v>Delapan_Minggu_Awal_Laktasi|31|BK</v>
      </c>
      <c r="X179" s="14">
        <v>1382</v>
      </c>
      <c r="Y179" s="12" t="str">
        <f t="shared" si="40"/>
        <v>Delapan_Minggu_Awal_Laktasi|31|PK</v>
      </c>
      <c r="Z179" s="10">
        <v>146.30000000000001</v>
      </c>
      <c r="AA179" s="12" t="str">
        <f t="shared" si="42"/>
        <v>Delapan_Minggu_Awal_Laktasi|31|ME</v>
      </c>
      <c r="AB179" s="12">
        <f t="shared" ref="AB179:AB187" si="46">$AB$178+(((V179-$V$178)/($V$188-$V$178)*($AB$188-$AB$178)))</f>
        <v>3.028</v>
      </c>
      <c r="AC179" s="12" t="str">
        <f t="shared" si="43"/>
        <v>Delapan_Minggu_Awal_Laktasi|31|TDN</v>
      </c>
      <c r="AD179" s="12">
        <f t="shared" ref="AD179:AD187" si="47">$AD$178+(((V179-$V$178)/($V$188-$V$178)*($AD$188-$AD$178)))</f>
        <v>768</v>
      </c>
      <c r="AE179" s="12" t="str">
        <f t="shared" si="41"/>
        <v>Delapan_Minggu_Awal_Laktasi|31|Ca</v>
      </c>
      <c r="AF179" s="10">
        <v>9.8600000000000012</v>
      </c>
      <c r="AG179" s="12" t="s">
        <v>261</v>
      </c>
      <c r="AH179" s="10">
        <v>7.13</v>
      </c>
      <c r="AI179" s="12" t="str">
        <f t="shared" si="44"/>
        <v>Delapan_Minggu_Awal_Laktasi|31|Vit. A</v>
      </c>
      <c r="AJ179" s="12">
        <f t="shared" ref="AJ179:AJ187" si="48">$AJ$178+(((V179-$V$178)/($V$188-$V$178)*($AJ$188-$AJ$178)))</f>
        <v>6.9399999999999995</v>
      </c>
      <c r="AK179" s="12" t="str">
        <f t="shared" si="45"/>
        <v>Delapan_Minggu_Awal_Laktasi|31|Vit. D</v>
      </c>
      <c r="AL179" s="12">
        <f t="shared" ref="AL179:AL187" si="49">$AL$178+(((V179-$V$178)/($V$188-$V$178)*($AL$188-$AL$178)))</f>
        <v>203.5</v>
      </c>
    </row>
    <row r="180" spans="21:38" x14ac:dyDescent="0.2">
      <c r="U180" s="13" t="s">
        <v>49</v>
      </c>
      <c r="V180" s="12">
        <v>32</v>
      </c>
      <c r="W180" s="12" t="str">
        <f t="shared" si="39"/>
        <v>Delapan_Minggu_Awal_Laktasi|32|BK</v>
      </c>
      <c r="X180" s="14">
        <v>1414</v>
      </c>
      <c r="Y180" s="12" t="str">
        <f t="shared" si="40"/>
        <v>Delapan_Minggu_Awal_Laktasi|32|PK</v>
      </c>
      <c r="Z180" s="10">
        <v>149.6</v>
      </c>
      <c r="AA180" s="12" t="str">
        <f t="shared" si="42"/>
        <v>Delapan_Minggu_Awal_Laktasi|32|ME</v>
      </c>
      <c r="AB180" s="12">
        <f t="shared" si="46"/>
        <v>3.0660000000000003</v>
      </c>
      <c r="AC180" s="12" t="str">
        <f t="shared" si="43"/>
        <v>Delapan_Minggu_Awal_Laktasi|32|TDN</v>
      </c>
      <c r="AD180" s="12">
        <f t="shared" si="47"/>
        <v>786</v>
      </c>
      <c r="AE180" s="12" t="str">
        <f t="shared" si="41"/>
        <v>Delapan_Minggu_Awal_Laktasi|32|Ca</v>
      </c>
      <c r="AF180" s="10">
        <v>9.92</v>
      </c>
      <c r="AG180" s="12" t="s">
        <v>262</v>
      </c>
      <c r="AH180" s="10">
        <v>7.16</v>
      </c>
      <c r="AI180" s="12" t="str">
        <f t="shared" si="44"/>
        <v>Delapan_Minggu_Awal_Laktasi|32|Vit. A</v>
      </c>
      <c r="AJ180" s="12">
        <f t="shared" si="48"/>
        <v>7.08</v>
      </c>
      <c r="AK180" s="12" t="str">
        <f t="shared" si="45"/>
        <v>Delapan_Minggu_Awal_Laktasi|32|Vit. D</v>
      </c>
      <c r="AL180" s="12">
        <f t="shared" si="49"/>
        <v>207</v>
      </c>
    </row>
    <row r="181" spans="21:38" x14ac:dyDescent="0.2">
      <c r="U181" s="13" t="s">
        <v>49</v>
      </c>
      <c r="V181" s="12">
        <v>33</v>
      </c>
      <c r="W181" s="12" t="str">
        <f t="shared" si="39"/>
        <v>Delapan_Minggu_Awal_Laktasi|33|BK</v>
      </c>
      <c r="X181" s="14">
        <v>1446</v>
      </c>
      <c r="Y181" s="12" t="str">
        <f t="shared" si="40"/>
        <v>Delapan_Minggu_Awal_Laktasi|33|PK</v>
      </c>
      <c r="Z181" s="10">
        <v>152.9</v>
      </c>
      <c r="AA181" s="12" t="str">
        <f t="shared" si="42"/>
        <v>Delapan_Minggu_Awal_Laktasi|33|ME</v>
      </c>
      <c r="AB181" s="12">
        <f t="shared" si="46"/>
        <v>3.1040000000000001</v>
      </c>
      <c r="AC181" s="12" t="str">
        <f t="shared" si="43"/>
        <v>Delapan_Minggu_Awal_Laktasi|33|TDN</v>
      </c>
      <c r="AD181" s="12">
        <f t="shared" si="47"/>
        <v>804</v>
      </c>
      <c r="AE181" s="12" t="str">
        <f t="shared" si="41"/>
        <v>Delapan_Minggu_Awal_Laktasi|33|Ca</v>
      </c>
      <c r="AF181" s="10">
        <v>9.98</v>
      </c>
      <c r="AG181" s="12" t="s">
        <v>263</v>
      </c>
      <c r="AH181" s="10">
        <v>7.1899999999999995</v>
      </c>
      <c r="AI181" s="12" t="str">
        <f t="shared" si="44"/>
        <v>Delapan_Minggu_Awal_Laktasi|33|Vit. A</v>
      </c>
      <c r="AJ181" s="12">
        <f t="shared" si="48"/>
        <v>7.22</v>
      </c>
      <c r="AK181" s="12" t="str">
        <f t="shared" si="45"/>
        <v>Delapan_Minggu_Awal_Laktasi|33|Vit. D</v>
      </c>
      <c r="AL181" s="12">
        <f t="shared" si="49"/>
        <v>210.5</v>
      </c>
    </row>
    <row r="182" spans="21:38" x14ac:dyDescent="0.2">
      <c r="U182" s="13" t="s">
        <v>49</v>
      </c>
      <c r="V182" s="12">
        <v>34</v>
      </c>
      <c r="W182" s="12" t="str">
        <f t="shared" si="39"/>
        <v>Delapan_Minggu_Awal_Laktasi|34|BK</v>
      </c>
      <c r="X182" s="14">
        <v>1478</v>
      </c>
      <c r="Y182" s="12" t="str">
        <f t="shared" si="40"/>
        <v>Delapan_Minggu_Awal_Laktasi|34|PK</v>
      </c>
      <c r="Z182" s="10">
        <v>156.19999999999999</v>
      </c>
      <c r="AA182" s="12" t="str">
        <f t="shared" si="42"/>
        <v>Delapan_Minggu_Awal_Laktasi|34|ME</v>
      </c>
      <c r="AB182" s="12">
        <f t="shared" si="46"/>
        <v>3.1420000000000003</v>
      </c>
      <c r="AC182" s="12" t="str">
        <f t="shared" si="43"/>
        <v>Delapan_Minggu_Awal_Laktasi|34|TDN</v>
      </c>
      <c r="AD182" s="12">
        <f t="shared" si="47"/>
        <v>822</v>
      </c>
      <c r="AE182" s="12" t="str">
        <f t="shared" si="41"/>
        <v>Delapan_Minggu_Awal_Laktasi|34|Ca</v>
      </c>
      <c r="AF182" s="10">
        <v>10.040000000000001</v>
      </c>
      <c r="AG182" s="12" t="s">
        <v>264</v>
      </c>
      <c r="AH182" s="10">
        <v>7.22</v>
      </c>
      <c r="AI182" s="12" t="str">
        <f t="shared" si="44"/>
        <v>Delapan_Minggu_Awal_Laktasi|34|Vit. A</v>
      </c>
      <c r="AJ182" s="12">
        <f t="shared" si="48"/>
        <v>7.3599999999999994</v>
      </c>
      <c r="AK182" s="12" t="str">
        <f t="shared" si="45"/>
        <v>Delapan_Minggu_Awal_Laktasi|34|Vit. D</v>
      </c>
      <c r="AL182" s="12">
        <f t="shared" si="49"/>
        <v>214</v>
      </c>
    </row>
    <row r="183" spans="21:38" x14ac:dyDescent="0.2">
      <c r="U183" s="13" t="s">
        <v>49</v>
      </c>
      <c r="V183" s="12">
        <v>35</v>
      </c>
      <c r="W183" s="12" t="str">
        <f t="shared" si="39"/>
        <v>Delapan_Minggu_Awal_Laktasi|35|BK</v>
      </c>
      <c r="X183" s="14">
        <v>1510</v>
      </c>
      <c r="Y183" s="12" t="str">
        <f t="shared" si="40"/>
        <v>Delapan_Minggu_Awal_Laktasi|35|PK</v>
      </c>
      <c r="Z183" s="10">
        <v>159.5</v>
      </c>
      <c r="AA183" s="12" t="str">
        <f t="shared" si="42"/>
        <v>Delapan_Minggu_Awal_Laktasi|35|ME</v>
      </c>
      <c r="AB183" s="12">
        <f t="shared" si="46"/>
        <v>3.18</v>
      </c>
      <c r="AC183" s="12" t="str">
        <f t="shared" si="43"/>
        <v>Delapan_Minggu_Awal_Laktasi|35|TDN</v>
      </c>
      <c r="AD183" s="12">
        <f t="shared" si="47"/>
        <v>840</v>
      </c>
      <c r="AE183" s="12" t="str">
        <f t="shared" si="41"/>
        <v>Delapan_Minggu_Awal_Laktasi|35|Ca</v>
      </c>
      <c r="AF183" s="10">
        <v>10.100000000000001</v>
      </c>
      <c r="AG183" s="12" t="s">
        <v>265</v>
      </c>
      <c r="AH183" s="10">
        <v>7.25</v>
      </c>
      <c r="AI183" s="12" t="str">
        <f t="shared" si="44"/>
        <v>Delapan_Minggu_Awal_Laktasi|35|Vit. A</v>
      </c>
      <c r="AJ183" s="12">
        <f t="shared" si="48"/>
        <v>7.5</v>
      </c>
      <c r="AK183" s="12" t="str">
        <f t="shared" si="45"/>
        <v>Delapan_Minggu_Awal_Laktasi|35|Vit. D</v>
      </c>
      <c r="AL183" s="12">
        <f t="shared" si="49"/>
        <v>217.5</v>
      </c>
    </row>
    <row r="184" spans="21:38" x14ac:dyDescent="0.2">
      <c r="U184" s="13" t="s">
        <v>49</v>
      </c>
      <c r="V184" s="12">
        <v>36</v>
      </c>
      <c r="W184" s="12" t="str">
        <f t="shared" si="39"/>
        <v>Delapan_Minggu_Awal_Laktasi|36|BK</v>
      </c>
      <c r="X184" s="14">
        <v>1542</v>
      </c>
      <c r="Y184" s="12" t="str">
        <f t="shared" si="40"/>
        <v>Delapan_Minggu_Awal_Laktasi|36|PK</v>
      </c>
      <c r="Z184" s="10">
        <v>162.80000000000001</v>
      </c>
      <c r="AA184" s="12" t="str">
        <f t="shared" si="42"/>
        <v>Delapan_Minggu_Awal_Laktasi|36|ME</v>
      </c>
      <c r="AB184" s="12">
        <f t="shared" si="46"/>
        <v>3.218</v>
      </c>
      <c r="AC184" s="12" t="str">
        <f t="shared" si="43"/>
        <v>Delapan_Minggu_Awal_Laktasi|36|TDN</v>
      </c>
      <c r="AD184" s="12">
        <f t="shared" si="47"/>
        <v>858</v>
      </c>
      <c r="AE184" s="12" t="str">
        <f t="shared" si="41"/>
        <v>Delapan_Minggu_Awal_Laktasi|36|Ca</v>
      </c>
      <c r="AF184" s="10">
        <v>10.16</v>
      </c>
      <c r="AG184" s="12" t="s">
        <v>266</v>
      </c>
      <c r="AH184" s="10">
        <v>7.28</v>
      </c>
      <c r="AI184" s="12" t="str">
        <f t="shared" si="44"/>
        <v>Delapan_Minggu_Awal_Laktasi|36|Vit. A</v>
      </c>
      <c r="AJ184" s="12">
        <f t="shared" si="48"/>
        <v>7.64</v>
      </c>
      <c r="AK184" s="12" t="str">
        <f t="shared" si="45"/>
        <v>Delapan_Minggu_Awal_Laktasi|36|Vit. D</v>
      </c>
      <c r="AL184" s="12">
        <f t="shared" si="49"/>
        <v>221</v>
      </c>
    </row>
    <row r="185" spans="21:38" x14ac:dyDescent="0.2">
      <c r="U185" s="13" t="s">
        <v>49</v>
      </c>
      <c r="V185" s="12">
        <v>37</v>
      </c>
      <c r="W185" s="12" t="str">
        <f t="shared" si="39"/>
        <v>Delapan_Minggu_Awal_Laktasi|37|BK</v>
      </c>
      <c r="X185" s="14">
        <v>1574</v>
      </c>
      <c r="Y185" s="12" t="str">
        <f t="shared" si="40"/>
        <v>Delapan_Minggu_Awal_Laktasi|37|PK</v>
      </c>
      <c r="Z185" s="10">
        <v>166.1</v>
      </c>
      <c r="AA185" s="12" t="str">
        <f t="shared" si="42"/>
        <v>Delapan_Minggu_Awal_Laktasi|37|ME</v>
      </c>
      <c r="AB185" s="12">
        <f t="shared" si="46"/>
        <v>3.2560000000000002</v>
      </c>
      <c r="AC185" s="12" t="str">
        <f t="shared" si="43"/>
        <v>Delapan_Minggu_Awal_Laktasi|37|TDN</v>
      </c>
      <c r="AD185" s="12">
        <f t="shared" si="47"/>
        <v>876</v>
      </c>
      <c r="AE185" s="12" t="str">
        <f t="shared" si="41"/>
        <v>Delapan_Minggu_Awal_Laktasi|37|Ca</v>
      </c>
      <c r="AF185" s="10">
        <v>10.220000000000001</v>
      </c>
      <c r="AG185" s="12" t="s">
        <v>267</v>
      </c>
      <c r="AH185" s="10">
        <v>7.3100000000000005</v>
      </c>
      <c r="AI185" s="12" t="str">
        <f t="shared" si="44"/>
        <v>Delapan_Minggu_Awal_Laktasi|37|Vit. A</v>
      </c>
      <c r="AJ185" s="12">
        <f t="shared" si="48"/>
        <v>7.7799999999999994</v>
      </c>
      <c r="AK185" s="12" t="str">
        <f t="shared" si="45"/>
        <v>Delapan_Minggu_Awal_Laktasi|37|Vit. D</v>
      </c>
      <c r="AL185" s="12">
        <f t="shared" si="49"/>
        <v>224.5</v>
      </c>
    </row>
    <row r="186" spans="21:38" x14ac:dyDescent="0.2">
      <c r="U186" s="13" t="s">
        <v>49</v>
      </c>
      <c r="V186" s="12">
        <v>38</v>
      </c>
      <c r="W186" s="12" t="str">
        <f t="shared" si="39"/>
        <v>Delapan_Minggu_Awal_Laktasi|38|BK</v>
      </c>
      <c r="X186" s="14">
        <v>1606</v>
      </c>
      <c r="Y186" s="12" t="str">
        <f t="shared" si="40"/>
        <v>Delapan_Minggu_Awal_Laktasi|38|PK</v>
      </c>
      <c r="Z186" s="10">
        <v>169.4</v>
      </c>
      <c r="AA186" s="12" t="str">
        <f t="shared" si="42"/>
        <v>Delapan_Minggu_Awal_Laktasi|38|ME</v>
      </c>
      <c r="AB186" s="12">
        <f t="shared" si="46"/>
        <v>3.294</v>
      </c>
      <c r="AC186" s="12" t="str">
        <f t="shared" si="43"/>
        <v>Delapan_Minggu_Awal_Laktasi|38|TDN</v>
      </c>
      <c r="AD186" s="12">
        <f t="shared" si="47"/>
        <v>894</v>
      </c>
      <c r="AE186" s="12" t="str">
        <f t="shared" si="41"/>
        <v>Delapan_Minggu_Awal_Laktasi|38|Ca</v>
      </c>
      <c r="AF186" s="10">
        <v>10.280000000000001</v>
      </c>
      <c r="AG186" s="12" t="s">
        <v>268</v>
      </c>
      <c r="AH186" s="10">
        <v>7.34</v>
      </c>
      <c r="AI186" s="12" t="str">
        <f t="shared" si="44"/>
        <v>Delapan_Minggu_Awal_Laktasi|38|Vit. A</v>
      </c>
      <c r="AJ186" s="12">
        <f t="shared" si="48"/>
        <v>7.92</v>
      </c>
      <c r="AK186" s="12" t="str">
        <f t="shared" si="45"/>
        <v>Delapan_Minggu_Awal_Laktasi|38|Vit. D</v>
      </c>
      <c r="AL186" s="12">
        <f t="shared" si="49"/>
        <v>228</v>
      </c>
    </row>
    <row r="187" spans="21:38" x14ac:dyDescent="0.2">
      <c r="U187" s="13" t="s">
        <v>49</v>
      </c>
      <c r="V187" s="12">
        <v>39</v>
      </c>
      <c r="W187" s="12" t="str">
        <f t="shared" si="39"/>
        <v>Delapan_Minggu_Awal_Laktasi|39|BK</v>
      </c>
      <c r="X187" s="14">
        <v>1638</v>
      </c>
      <c r="Y187" s="12" t="str">
        <f t="shared" si="40"/>
        <v>Delapan_Minggu_Awal_Laktasi|39|PK</v>
      </c>
      <c r="Z187" s="10">
        <v>172.7</v>
      </c>
      <c r="AA187" s="12" t="str">
        <f t="shared" si="42"/>
        <v>Delapan_Minggu_Awal_Laktasi|39|ME</v>
      </c>
      <c r="AB187" s="12">
        <f t="shared" si="46"/>
        <v>3.3320000000000003</v>
      </c>
      <c r="AC187" s="12" t="str">
        <f t="shared" si="43"/>
        <v>Delapan_Minggu_Awal_Laktasi|39|TDN</v>
      </c>
      <c r="AD187" s="12">
        <f t="shared" si="47"/>
        <v>912</v>
      </c>
      <c r="AE187" s="12" t="str">
        <f t="shared" si="41"/>
        <v>Delapan_Minggu_Awal_Laktasi|39|Ca</v>
      </c>
      <c r="AF187" s="10">
        <v>10.34</v>
      </c>
      <c r="AG187" s="12" t="s">
        <v>269</v>
      </c>
      <c r="AH187" s="10">
        <v>7.37</v>
      </c>
      <c r="AI187" s="12" t="str">
        <f t="shared" si="44"/>
        <v>Delapan_Minggu_Awal_Laktasi|39|Vit. A</v>
      </c>
      <c r="AJ187" s="12">
        <f t="shared" si="48"/>
        <v>8.0599999999999987</v>
      </c>
      <c r="AK187" s="12" t="str">
        <f t="shared" si="45"/>
        <v>Delapan_Minggu_Awal_Laktasi|39|Vit. D</v>
      </c>
      <c r="AL187" s="12">
        <f t="shared" si="49"/>
        <v>231.5</v>
      </c>
    </row>
    <row r="188" spans="21:38" x14ac:dyDescent="0.2">
      <c r="U188" s="13" t="s">
        <v>49</v>
      </c>
      <c r="V188" s="12">
        <v>40</v>
      </c>
      <c r="W188" s="12" t="str">
        <f t="shared" si="39"/>
        <v>Delapan_Minggu_Awal_Laktasi|40|BK</v>
      </c>
      <c r="X188" s="14">
        <v>1670</v>
      </c>
      <c r="Y188" s="12" t="str">
        <f t="shared" si="40"/>
        <v>Delapan_Minggu_Awal_Laktasi|40|PK</v>
      </c>
      <c r="Z188" s="10">
        <v>176</v>
      </c>
      <c r="AA188" s="12" t="str">
        <f t="shared" si="42"/>
        <v>Delapan_Minggu_Awal_Laktasi|40|ME</v>
      </c>
      <c r="AB188" s="12">
        <v>3.37</v>
      </c>
      <c r="AC188" s="12" t="str">
        <f t="shared" si="43"/>
        <v>Delapan_Minggu_Awal_Laktasi|40|TDN</v>
      </c>
      <c r="AD188" s="12">
        <v>930</v>
      </c>
      <c r="AE188" s="12" t="str">
        <f t="shared" si="41"/>
        <v>Delapan_Minggu_Awal_Laktasi|40|Ca</v>
      </c>
      <c r="AF188" s="10">
        <v>10.4</v>
      </c>
      <c r="AG188" s="12" t="s">
        <v>270</v>
      </c>
      <c r="AH188" s="10">
        <v>7.4</v>
      </c>
      <c r="AI188" s="12" t="str">
        <f t="shared" si="44"/>
        <v>Delapan_Minggu_Awal_Laktasi|40|Vit. A</v>
      </c>
      <c r="AJ188" s="12">
        <v>8.1999999999999993</v>
      </c>
      <c r="AK188" s="12" t="str">
        <f t="shared" si="45"/>
        <v>Delapan_Minggu_Awal_Laktasi|40|Vit. D</v>
      </c>
      <c r="AL188" s="12">
        <v>235</v>
      </c>
    </row>
    <row r="189" spans="21:38" x14ac:dyDescent="0.2">
      <c r="U189" s="13" t="s">
        <v>49</v>
      </c>
      <c r="V189" s="12">
        <v>41</v>
      </c>
      <c r="W189" s="12" t="str">
        <f t="shared" si="39"/>
        <v>Delapan_Minggu_Awal_Laktasi|41|BK</v>
      </c>
      <c r="X189" s="14">
        <v>1700</v>
      </c>
      <c r="Y189" s="12" t="str">
        <f t="shared" si="40"/>
        <v>Delapan_Minggu_Awal_Laktasi|41|PK</v>
      </c>
      <c r="Z189" s="10">
        <v>179.3</v>
      </c>
      <c r="AA189" s="12" t="str">
        <f t="shared" si="42"/>
        <v>Delapan_Minggu_Awal_Laktasi|41|ME</v>
      </c>
      <c r="AB189" s="12">
        <f t="shared" ref="AB189:AB197" si="50">$AB$188+(((V189-$V$188)/($V$198-$V$188)*($AB$198-$AB$188)))</f>
        <v>3.4319999999999999</v>
      </c>
      <c r="AC189" s="12" t="str">
        <f t="shared" si="43"/>
        <v>Delapan_Minggu_Awal_Laktasi|41|TDN</v>
      </c>
      <c r="AD189" s="12">
        <f t="shared" ref="AD189:AD197" si="51">$AD$188+(((V189-$V$188)/($V$198-$V$188)*($AD$198-$AD$188)))</f>
        <v>947</v>
      </c>
      <c r="AE189" s="12" t="str">
        <f t="shared" si="41"/>
        <v>Delapan_Minggu_Awal_Laktasi|41|Ca</v>
      </c>
      <c r="AF189" s="10">
        <v>10.450000000000001</v>
      </c>
      <c r="AG189" s="12" t="s">
        <v>271</v>
      </c>
      <c r="AH189" s="10">
        <v>7.44</v>
      </c>
      <c r="AI189" s="12" t="str">
        <f t="shared" si="44"/>
        <v>Delapan_Minggu_Awal_Laktasi|41|Vit. A</v>
      </c>
      <c r="AJ189" s="12">
        <f t="shared" ref="AJ189:AJ197" si="52">$AJ$188+(((V189-$V$188)/($V$198-$V$188)*($AJ$198-$AJ$188)))</f>
        <v>8.41</v>
      </c>
      <c r="AK189" s="12" t="str">
        <f t="shared" si="45"/>
        <v>Delapan_Minggu_Awal_Laktasi|41|Vit. D</v>
      </c>
      <c r="AL189" s="12">
        <f t="shared" ref="AL189:AL197" si="53">$AL$188+(((V189-$V$188)/($V$198-$V$188)*($AL$198-$AL$188)))</f>
        <v>239.3</v>
      </c>
    </row>
    <row r="190" spans="21:38" x14ac:dyDescent="0.2">
      <c r="U190" s="13" t="s">
        <v>49</v>
      </c>
      <c r="V190" s="12">
        <v>42</v>
      </c>
      <c r="W190" s="12" t="str">
        <f t="shared" si="39"/>
        <v>Delapan_Minggu_Awal_Laktasi|42|BK</v>
      </c>
      <c r="X190" s="14">
        <v>1730</v>
      </c>
      <c r="Y190" s="12" t="str">
        <f t="shared" si="40"/>
        <v>Delapan_Minggu_Awal_Laktasi|42|PK</v>
      </c>
      <c r="Z190" s="10">
        <v>182.6</v>
      </c>
      <c r="AA190" s="12" t="str">
        <f t="shared" si="42"/>
        <v>Delapan_Minggu_Awal_Laktasi|42|ME</v>
      </c>
      <c r="AB190" s="12">
        <f t="shared" si="50"/>
        <v>3.4940000000000002</v>
      </c>
      <c r="AC190" s="12" t="str">
        <f t="shared" si="43"/>
        <v>Delapan_Minggu_Awal_Laktasi|42|TDN</v>
      </c>
      <c r="AD190" s="12">
        <f t="shared" si="51"/>
        <v>964</v>
      </c>
      <c r="AE190" s="12" t="str">
        <f t="shared" si="41"/>
        <v>Delapan_Minggu_Awal_Laktasi|42|Ca</v>
      </c>
      <c r="AF190" s="10">
        <v>10.5</v>
      </c>
      <c r="AG190" s="12" t="s">
        <v>272</v>
      </c>
      <c r="AH190" s="10">
        <v>7.48</v>
      </c>
      <c r="AI190" s="12" t="str">
        <f t="shared" si="44"/>
        <v>Delapan_Minggu_Awal_Laktasi|42|Vit. A</v>
      </c>
      <c r="AJ190" s="12">
        <f t="shared" si="52"/>
        <v>8.6199999999999992</v>
      </c>
      <c r="AK190" s="12" t="str">
        <f t="shared" si="45"/>
        <v>Delapan_Minggu_Awal_Laktasi|42|Vit. D</v>
      </c>
      <c r="AL190" s="12">
        <f t="shared" si="53"/>
        <v>243.6</v>
      </c>
    </row>
    <row r="191" spans="21:38" x14ac:dyDescent="0.2">
      <c r="U191" s="13" t="s">
        <v>49</v>
      </c>
      <c r="V191" s="12">
        <v>43</v>
      </c>
      <c r="W191" s="12" t="str">
        <f t="shared" si="39"/>
        <v>Delapan_Minggu_Awal_Laktasi|43|BK</v>
      </c>
      <c r="X191" s="14">
        <v>1760</v>
      </c>
      <c r="Y191" s="12" t="str">
        <f t="shared" si="40"/>
        <v>Delapan_Minggu_Awal_Laktasi|43|PK</v>
      </c>
      <c r="Z191" s="10">
        <v>185.9</v>
      </c>
      <c r="AA191" s="12" t="str">
        <f t="shared" si="42"/>
        <v>Delapan_Minggu_Awal_Laktasi|43|ME</v>
      </c>
      <c r="AB191" s="12">
        <f t="shared" si="50"/>
        <v>3.556</v>
      </c>
      <c r="AC191" s="12" t="str">
        <f t="shared" si="43"/>
        <v>Delapan_Minggu_Awal_Laktasi|43|TDN</v>
      </c>
      <c r="AD191" s="12">
        <f t="shared" si="51"/>
        <v>981</v>
      </c>
      <c r="AE191" s="12" t="str">
        <f t="shared" si="41"/>
        <v>Delapan_Minggu_Awal_Laktasi|43|Ca</v>
      </c>
      <c r="AF191" s="10">
        <v>10.55</v>
      </c>
      <c r="AG191" s="12" t="s">
        <v>273</v>
      </c>
      <c r="AH191" s="10">
        <v>7.5200000000000005</v>
      </c>
      <c r="AI191" s="12" t="str">
        <f t="shared" si="44"/>
        <v>Delapan_Minggu_Awal_Laktasi|43|Vit. A</v>
      </c>
      <c r="AJ191" s="12">
        <f t="shared" si="52"/>
        <v>8.83</v>
      </c>
      <c r="AK191" s="12" t="str">
        <f t="shared" si="45"/>
        <v>Delapan_Minggu_Awal_Laktasi|43|Vit. D</v>
      </c>
      <c r="AL191" s="12">
        <f t="shared" si="53"/>
        <v>247.9</v>
      </c>
    </row>
    <row r="192" spans="21:38" x14ac:dyDescent="0.2">
      <c r="U192" s="13" t="s">
        <v>49</v>
      </c>
      <c r="V192" s="12">
        <v>44</v>
      </c>
      <c r="W192" s="12" t="str">
        <f t="shared" si="39"/>
        <v>Delapan_Minggu_Awal_Laktasi|44|BK</v>
      </c>
      <c r="X192" s="14">
        <v>1790</v>
      </c>
      <c r="Y192" s="12" t="str">
        <f t="shared" si="40"/>
        <v>Delapan_Minggu_Awal_Laktasi|44|PK</v>
      </c>
      <c r="Z192" s="10">
        <v>189.2</v>
      </c>
      <c r="AA192" s="12" t="str">
        <f t="shared" si="42"/>
        <v>Delapan_Minggu_Awal_Laktasi|44|ME</v>
      </c>
      <c r="AB192" s="12">
        <f t="shared" si="50"/>
        <v>3.6180000000000003</v>
      </c>
      <c r="AC192" s="12" t="str">
        <f t="shared" si="43"/>
        <v>Delapan_Minggu_Awal_Laktasi|44|TDN</v>
      </c>
      <c r="AD192" s="12">
        <f t="shared" si="51"/>
        <v>998</v>
      </c>
      <c r="AE192" s="12" t="str">
        <f t="shared" si="41"/>
        <v>Delapan_Minggu_Awal_Laktasi|44|Ca</v>
      </c>
      <c r="AF192" s="10">
        <v>10.6</v>
      </c>
      <c r="AG192" s="12" t="s">
        <v>274</v>
      </c>
      <c r="AH192" s="10">
        <v>7.5600000000000005</v>
      </c>
      <c r="AI192" s="12" t="str">
        <f t="shared" si="44"/>
        <v>Delapan_Minggu_Awal_Laktasi|44|Vit. A</v>
      </c>
      <c r="AJ192" s="12">
        <f t="shared" si="52"/>
        <v>9.0399999999999991</v>
      </c>
      <c r="AK192" s="12" t="str">
        <f t="shared" si="45"/>
        <v>Delapan_Minggu_Awal_Laktasi|44|Vit. D</v>
      </c>
      <c r="AL192" s="12">
        <f t="shared" si="53"/>
        <v>252.2</v>
      </c>
    </row>
    <row r="193" spans="21:38" x14ac:dyDescent="0.2">
      <c r="U193" s="13" t="s">
        <v>49</v>
      </c>
      <c r="V193" s="12">
        <v>45</v>
      </c>
      <c r="W193" s="12" t="str">
        <f t="shared" si="39"/>
        <v>Delapan_Minggu_Awal_Laktasi|45|BK</v>
      </c>
      <c r="X193" s="14">
        <v>1820</v>
      </c>
      <c r="Y193" s="12" t="str">
        <f t="shared" si="40"/>
        <v>Delapan_Minggu_Awal_Laktasi|45|PK</v>
      </c>
      <c r="Z193" s="10">
        <v>192.5</v>
      </c>
      <c r="AA193" s="12" t="str">
        <f t="shared" si="42"/>
        <v>Delapan_Minggu_Awal_Laktasi|45|ME</v>
      </c>
      <c r="AB193" s="12">
        <f t="shared" si="50"/>
        <v>3.68</v>
      </c>
      <c r="AC193" s="12" t="str">
        <f t="shared" si="43"/>
        <v>Delapan_Minggu_Awal_Laktasi|45|TDN</v>
      </c>
      <c r="AD193" s="12">
        <f t="shared" si="51"/>
        <v>1015</v>
      </c>
      <c r="AE193" s="12" t="str">
        <f t="shared" si="41"/>
        <v>Delapan_Minggu_Awal_Laktasi|45|Ca</v>
      </c>
      <c r="AF193" s="10">
        <v>10.65</v>
      </c>
      <c r="AG193" s="12" t="s">
        <v>275</v>
      </c>
      <c r="AH193" s="10">
        <v>7.6</v>
      </c>
      <c r="AI193" s="12" t="str">
        <f t="shared" si="44"/>
        <v>Delapan_Minggu_Awal_Laktasi|45|Vit. A</v>
      </c>
      <c r="AJ193" s="12">
        <f t="shared" si="52"/>
        <v>9.25</v>
      </c>
      <c r="AK193" s="12" t="str">
        <f t="shared" si="45"/>
        <v>Delapan_Minggu_Awal_Laktasi|45|Vit. D</v>
      </c>
      <c r="AL193" s="12">
        <f t="shared" si="53"/>
        <v>256.5</v>
      </c>
    </row>
    <row r="194" spans="21:38" x14ac:dyDescent="0.2">
      <c r="U194" s="13" t="s">
        <v>49</v>
      </c>
      <c r="V194" s="12">
        <v>46</v>
      </c>
      <c r="W194" s="12" t="str">
        <f t="shared" si="39"/>
        <v>Delapan_Minggu_Awal_Laktasi|46|BK</v>
      </c>
      <c r="X194" s="14">
        <v>1850</v>
      </c>
      <c r="Y194" s="12" t="str">
        <f t="shared" si="40"/>
        <v>Delapan_Minggu_Awal_Laktasi|46|PK</v>
      </c>
      <c r="Z194" s="10">
        <v>195.8</v>
      </c>
      <c r="AA194" s="12" t="str">
        <f t="shared" si="42"/>
        <v>Delapan_Minggu_Awal_Laktasi|46|ME</v>
      </c>
      <c r="AB194" s="12">
        <f t="shared" si="50"/>
        <v>3.742</v>
      </c>
      <c r="AC194" s="12" t="str">
        <f t="shared" si="43"/>
        <v>Delapan_Minggu_Awal_Laktasi|46|TDN</v>
      </c>
      <c r="AD194" s="12">
        <f t="shared" si="51"/>
        <v>1032</v>
      </c>
      <c r="AE194" s="12" t="str">
        <f t="shared" si="41"/>
        <v>Delapan_Minggu_Awal_Laktasi|46|Ca</v>
      </c>
      <c r="AF194" s="10">
        <v>10.700000000000001</v>
      </c>
      <c r="AG194" s="12" t="s">
        <v>276</v>
      </c>
      <c r="AH194" s="10">
        <v>7.64</v>
      </c>
      <c r="AI194" s="12" t="str">
        <f t="shared" si="44"/>
        <v>Delapan_Minggu_Awal_Laktasi|46|Vit. A</v>
      </c>
      <c r="AJ194" s="12">
        <f t="shared" si="52"/>
        <v>9.4600000000000009</v>
      </c>
      <c r="AK194" s="12" t="str">
        <f t="shared" si="45"/>
        <v>Delapan_Minggu_Awal_Laktasi|46|Vit. D</v>
      </c>
      <c r="AL194" s="12">
        <f t="shared" si="53"/>
        <v>260.8</v>
      </c>
    </row>
    <row r="195" spans="21:38" x14ac:dyDescent="0.2">
      <c r="U195" s="13" t="s">
        <v>49</v>
      </c>
      <c r="V195" s="12">
        <v>47</v>
      </c>
      <c r="W195" s="12" t="str">
        <f t="shared" si="39"/>
        <v>Delapan_Minggu_Awal_Laktasi|47|BK</v>
      </c>
      <c r="X195" s="14">
        <v>1880</v>
      </c>
      <c r="Y195" s="12" t="str">
        <f t="shared" si="40"/>
        <v>Delapan_Minggu_Awal_Laktasi|47|PK</v>
      </c>
      <c r="Z195" s="10">
        <v>199.1</v>
      </c>
      <c r="AA195" s="12" t="str">
        <f t="shared" si="42"/>
        <v>Delapan_Minggu_Awal_Laktasi|47|ME</v>
      </c>
      <c r="AB195" s="12">
        <f t="shared" si="50"/>
        <v>3.8040000000000003</v>
      </c>
      <c r="AC195" s="12" t="str">
        <f t="shared" si="43"/>
        <v>Delapan_Minggu_Awal_Laktasi|47|TDN</v>
      </c>
      <c r="AD195" s="12">
        <f t="shared" si="51"/>
        <v>1049</v>
      </c>
      <c r="AE195" s="12" t="str">
        <f t="shared" si="41"/>
        <v>Delapan_Minggu_Awal_Laktasi|47|Ca</v>
      </c>
      <c r="AF195" s="10">
        <v>10.75</v>
      </c>
      <c r="AG195" s="12" t="s">
        <v>277</v>
      </c>
      <c r="AH195" s="10">
        <v>7.68</v>
      </c>
      <c r="AI195" s="12" t="str">
        <f t="shared" si="44"/>
        <v>Delapan_Minggu_Awal_Laktasi|47|Vit. A</v>
      </c>
      <c r="AJ195" s="12">
        <f t="shared" si="52"/>
        <v>9.67</v>
      </c>
      <c r="AK195" s="12" t="str">
        <f t="shared" si="45"/>
        <v>Delapan_Minggu_Awal_Laktasi|47|Vit. D</v>
      </c>
      <c r="AL195" s="12">
        <f t="shared" si="53"/>
        <v>265.10000000000002</v>
      </c>
    </row>
    <row r="196" spans="21:38" x14ac:dyDescent="0.2">
      <c r="U196" s="13" t="s">
        <v>49</v>
      </c>
      <c r="V196" s="12">
        <v>48</v>
      </c>
      <c r="W196" s="12" t="str">
        <f t="shared" si="39"/>
        <v>Delapan_Minggu_Awal_Laktasi|48|BK</v>
      </c>
      <c r="X196" s="14">
        <v>1910</v>
      </c>
      <c r="Y196" s="12" t="str">
        <f t="shared" si="40"/>
        <v>Delapan_Minggu_Awal_Laktasi|48|PK</v>
      </c>
      <c r="Z196" s="10">
        <v>202.4</v>
      </c>
      <c r="AA196" s="12" t="str">
        <f t="shared" si="42"/>
        <v>Delapan_Minggu_Awal_Laktasi|48|ME</v>
      </c>
      <c r="AB196" s="12">
        <f t="shared" si="50"/>
        <v>3.8660000000000001</v>
      </c>
      <c r="AC196" s="12" t="str">
        <f t="shared" si="43"/>
        <v>Delapan_Minggu_Awal_Laktasi|48|TDN</v>
      </c>
      <c r="AD196" s="12">
        <f t="shared" si="51"/>
        <v>1066</v>
      </c>
      <c r="AE196" s="12" t="str">
        <f t="shared" si="41"/>
        <v>Delapan_Minggu_Awal_Laktasi|48|Ca</v>
      </c>
      <c r="AF196" s="10">
        <v>10.8</v>
      </c>
      <c r="AG196" s="12" t="s">
        <v>278</v>
      </c>
      <c r="AH196" s="10">
        <v>7.72</v>
      </c>
      <c r="AI196" s="12" t="str">
        <f t="shared" si="44"/>
        <v>Delapan_Minggu_Awal_Laktasi|48|Vit. A</v>
      </c>
      <c r="AJ196" s="12">
        <f t="shared" si="52"/>
        <v>9.8800000000000008</v>
      </c>
      <c r="AK196" s="12" t="str">
        <f t="shared" si="45"/>
        <v>Delapan_Minggu_Awal_Laktasi|48|Vit. D</v>
      </c>
      <c r="AL196" s="12">
        <f t="shared" si="53"/>
        <v>269.39999999999998</v>
      </c>
    </row>
    <row r="197" spans="21:38" x14ac:dyDescent="0.2">
      <c r="U197" s="13" t="s">
        <v>49</v>
      </c>
      <c r="V197" s="12">
        <v>49</v>
      </c>
      <c r="W197" s="12" t="str">
        <f t="shared" si="39"/>
        <v>Delapan_Minggu_Awal_Laktasi|49|BK</v>
      </c>
      <c r="X197" s="14">
        <v>1940</v>
      </c>
      <c r="Y197" s="12" t="str">
        <f t="shared" si="40"/>
        <v>Delapan_Minggu_Awal_Laktasi|49|PK</v>
      </c>
      <c r="Z197" s="10">
        <v>205.7</v>
      </c>
      <c r="AA197" s="12" t="str">
        <f t="shared" si="42"/>
        <v>Delapan_Minggu_Awal_Laktasi|49|ME</v>
      </c>
      <c r="AB197" s="12">
        <f t="shared" si="50"/>
        <v>3.9280000000000004</v>
      </c>
      <c r="AC197" s="12" t="str">
        <f t="shared" si="43"/>
        <v>Delapan_Minggu_Awal_Laktasi|49|TDN</v>
      </c>
      <c r="AD197" s="12">
        <f t="shared" si="51"/>
        <v>1083</v>
      </c>
      <c r="AE197" s="12" t="str">
        <f t="shared" si="41"/>
        <v>Delapan_Minggu_Awal_Laktasi|49|Ca</v>
      </c>
      <c r="AF197" s="10">
        <v>10.85</v>
      </c>
      <c r="AG197" s="12" t="s">
        <v>279</v>
      </c>
      <c r="AH197" s="10">
        <v>7.76</v>
      </c>
      <c r="AI197" s="12" t="str">
        <f t="shared" si="44"/>
        <v>Delapan_Minggu_Awal_Laktasi|49|Vit. A</v>
      </c>
      <c r="AJ197" s="12">
        <f t="shared" si="52"/>
        <v>10.09</v>
      </c>
      <c r="AK197" s="12" t="str">
        <f t="shared" si="45"/>
        <v>Delapan_Minggu_Awal_Laktasi|49|Vit. D</v>
      </c>
      <c r="AL197" s="12">
        <f t="shared" si="53"/>
        <v>273.7</v>
      </c>
    </row>
    <row r="198" spans="21:38" x14ac:dyDescent="0.2">
      <c r="U198" s="13" t="s">
        <v>49</v>
      </c>
      <c r="V198" s="12">
        <v>50</v>
      </c>
      <c r="W198" s="12" t="str">
        <f t="shared" si="39"/>
        <v>Delapan_Minggu_Awal_Laktasi|50|BK</v>
      </c>
      <c r="X198" s="12">
        <v>1970</v>
      </c>
      <c r="Y198" s="12" t="str">
        <f t="shared" si="40"/>
        <v>Delapan_Minggu_Awal_Laktasi|50|PK</v>
      </c>
      <c r="Z198" s="10">
        <v>209</v>
      </c>
      <c r="AA198" s="12" t="str">
        <f t="shared" si="42"/>
        <v>Delapan_Minggu_Awal_Laktasi|50|ME</v>
      </c>
      <c r="AB198" s="12">
        <v>3.99</v>
      </c>
      <c r="AC198" s="12" t="str">
        <f t="shared" si="43"/>
        <v>Delapan_Minggu_Awal_Laktasi|50|TDN</v>
      </c>
      <c r="AD198" s="12">
        <v>1100</v>
      </c>
      <c r="AE198" s="12" t="str">
        <f t="shared" si="41"/>
        <v>Delapan_Minggu_Awal_Laktasi|50|Ca</v>
      </c>
      <c r="AF198" s="10">
        <v>10.9</v>
      </c>
      <c r="AG198" s="12" t="s">
        <v>280</v>
      </c>
      <c r="AH198" s="10">
        <v>7.8</v>
      </c>
      <c r="AI198" s="12" t="str">
        <f t="shared" si="44"/>
        <v>Delapan_Minggu_Awal_Laktasi|50|Vit. A</v>
      </c>
      <c r="AJ198" s="12">
        <v>10.3</v>
      </c>
      <c r="AK198" s="12" t="str">
        <f t="shared" si="45"/>
        <v>Delapan_Minggu_Awal_Laktasi|50|Vit. D</v>
      </c>
      <c r="AL198" s="12">
        <v>278</v>
      </c>
    </row>
    <row r="199" spans="21:38" x14ac:dyDescent="0.2">
      <c r="U199" s="13" t="s">
        <v>50</v>
      </c>
      <c r="V199" s="12">
        <v>20</v>
      </c>
      <c r="W199" s="12" t="str">
        <f t="shared" si="39"/>
        <v>Delapan_Minggu_Akhir_Laktasi|20|BK</v>
      </c>
      <c r="X199" s="14">
        <v>900</v>
      </c>
      <c r="Y199" s="12" t="str">
        <f t="shared" si="40"/>
        <v>Delapan_Minggu_Akhir_Laktasi|20|PK</v>
      </c>
      <c r="Z199" s="10">
        <v>103</v>
      </c>
      <c r="AA199" s="12" t="str">
        <f t="shared" si="42"/>
        <v>Delapan_Minggu_Akhir_Laktasi|20|ME</v>
      </c>
      <c r="AB199" s="12">
        <v>2.31</v>
      </c>
      <c r="AC199" s="12" t="str">
        <f t="shared" si="43"/>
        <v>Delapan_Minggu_Akhir_Laktasi|20|TDN</v>
      </c>
      <c r="AD199" s="12">
        <v>640</v>
      </c>
      <c r="AE199" s="12" t="str">
        <f t="shared" si="41"/>
        <v>Delapan_Minggu_Akhir_Laktasi|20|Ca</v>
      </c>
      <c r="AF199" s="10">
        <v>3.9</v>
      </c>
      <c r="AG199" s="12" t="s">
        <v>281</v>
      </c>
      <c r="AH199" s="10">
        <v>3.7</v>
      </c>
      <c r="AI199" s="12" t="str">
        <f t="shared" si="44"/>
        <v>Delapan_Minggu_Akhir_Laktasi|20|Vit. A</v>
      </c>
      <c r="AJ199" s="12">
        <v>5.2</v>
      </c>
      <c r="AK199" s="12" t="str">
        <f t="shared" si="45"/>
        <v>Delapan_Minggu_Akhir_Laktasi|20|Vit. D</v>
      </c>
      <c r="AL199" s="12">
        <v>180</v>
      </c>
    </row>
    <row r="200" spans="21:38" x14ac:dyDescent="0.2">
      <c r="U200" s="13" t="s">
        <v>50</v>
      </c>
      <c r="V200" s="12">
        <v>21</v>
      </c>
      <c r="W200" s="12" t="str">
        <f t="shared" si="39"/>
        <v>Delapan_Minggu_Akhir_Laktasi|21|BK</v>
      </c>
      <c r="X200" s="14">
        <v>930</v>
      </c>
      <c r="Y200" s="12" t="str">
        <f t="shared" si="40"/>
        <v>Delapan_Minggu_Akhir_Laktasi|21|PK</v>
      </c>
      <c r="Z200" s="10">
        <v>107.5</v>
      </c>
      <c r="AA200" s="12" t="str">
        <f t="shared" si="42"/>
        <v>Delapan_Minggu_Akhir_Laktasi|21|ME</v>
      </c>
      <c r="AB200" s="12">
        <f t="shared" ref="AB200:AB208" si="54">$AB$137+(((V200-$V$137)/($V$147-$V$137)*($AB$147-$AB$137)))</f>
        <v>2.4210000000000003</v>
      </c>
      <c r="AC200" s="12" t="str">
        <f t="shared" si="43"/>
        <v>Delapan_Minggu_Akhir_Laktasi|21|TDN</v>
      </c>
      <c r="AD200" s="12">
        <f t="shared" ref="AD200:AD208" si="55">$AD$137+(((V200-$V$137)/($V$147-$V$137)*($AD$147-$AD$137)))</f>
        <v>670</v>
      </c>
      <c r="AE200" s="12" t="str">
        <f t="shared" si="41"/>
        <v>Delapan_Minggu_Akhir_Laktasi|21|Ca</v>
      </c>
      <c r="AF200" s="10">
        <v>3.9</v>
      </c>
      <c r="AG200" s="12" t="s">
        <v>282</v>
      </c>
      <c r="AH200" s="10">
        <v>3.7</v>
      </c>
      <c r="AI200" s="12" t="str">
        <f t="shared" si="44"/>
        <v>Delapan_Minggu_Akhir_Laktasi|21|Vit. A</v>
      </c>
      <c r="AJ200" s="12">
        <f t="shared" ref="AJ200:AJ208" si="56">$AJ$137+(((V200-$V$137)/($V$147-$V$137)*($AJ$147-$AJ$137)))</f>
        <v>5.33</v>
      </c>
      <c r="AK200" s="12" t="str">
        <f t="shared" si="45"/>
        <v>Delapan_Minggu_Akhir_Laktasi|21|Vit. D</v>
      </c>
      <c r="AL200" s="12">
        <f t="shared" ref="AL200:AL208" si="57">$AL$137+(((V200-$V$137)/($V$147-$V$137)*($AL$147-$AL$137)))</f>
        <v>182</v>
      </c>
    </row>
    <row r="201" spans="21:38" x14ac:dyDescent="0.2">
      <c r="U201" s="13" t="s">
        <v>50</v>
      </c>
      <c r="V201" s="12">
        <v>22</v>
      </c>
      <c r="W201" s="12" t="str">
        <f t="shared" si="39"/>
        <v>Delapan_Minggu_Akhir_Laktasi|22|BK</v>
      </c>
      <c r="X201" s="14">
        <v>960</v>
      </c>
      <c r="Y201" s="12" t="str">
        <f t="shared" si="40"/>
        <v>Delapan_Minggu_Akhir_Laktasi|22|PK</v>
      </c>
      <c r="Z201" s="10">
        <v>112</v>
      </c>
      <c r="AA201" s="12" t="str">
        <f t="shared" si="42"/>
        <v>Delapan_Minggu_Akhir_Laktasi|22|ME</v>
      </c>
      <c r="AB201" s="12">
        <f t="shared" si="54"/>
        <v>2.532</v>
      </c>
      <c r="AC201" s="12" t="str">
        <f t="shared" si="43"/>
        <v>Delapan_Minggu_Akhir_Laktasi|22|TDN</v>
      </c>
      <c r="AD201" s="12">
        <f t="shared" si="55"/>
        <v>700</v>
      </c>
      <c r="AE201" s="12" t="str">
        <f t="shared" si="41"/>
        <v>Delapan_Minggu_Akhir_Laktasi|22|Ca</v>
      </c>
      <c r="AF201" s="10">
        <v>3.9</v>
      </c>
      <c r="AG201" s="12" t="s">
        <v>283</v>
      </c>
      <c r="AH201" s="10">
        <v>3.7</v>
      </c>
      <c r="AI201" s="12" t="str">
        <f t="shared" si="44"/>
        <v>Delapan_Minggu_Akhir_Laktasi|22|Vit. A</v>
      </c>
      <c r="AJ201" s="12">
        <f t="shared" si="56"/>
        <v>5.46</v>
      </c>
      <c r="AK201" s="12" t="str">
        <f t="shared" si="45"/>
        <v>Delapan_Minggu_Akhir_Laktasi|22|Vit. D</v>
      </c>
      <c r="AL201" s="12">
        <f t="shared" si="57"/>
        <v>184</v>
      </c>
    </row>
    <row r="202" spans="21:38" x14ac:dyDescent="0.2">
      <c r="U202" s="13" t="s">
        <v>50</v>
      </c>
      <c r="V202" s="12">
        <v>23</v>
      </c>
      <c r="W202" s="12" t="str">
        <f t="shared" si="39"/>
        <v>Delapan_Minggu_Akhir_Laktasi|23|BK</v>
      </c>
      <c r="X202" s="14">
        <v>990</v>
      </c>
      <c r="Y202" s="12" t="str">
        <f t="shared" si="40"/>
        <v>Delapan_Minggu_Akhir_Laktasi|23|PK</v>
      </c>
      <c r="Z202" s="10">
        <v>116.5</v>
      </c>
      <c r="AA202" s="12" t="str">
        <f t="shared" si="42"/>
        <v>Delapan_Minggu_Akhir_Laktasi|23|ME</v>
      </c>
      <c r="AB202" s="12">
        <f t="shared" si="54"/>
        <v>2.6429999999999998</v>
      </c>
      <c r="AC202" s="12" t="str">
        <f t="shared" si="43"/>
        <v>Delapan_Minggu_Akhir_Laktasi|23|TDN</v>
      </c>
      <c r="AD202" s="12">
        <f t="shared" si="55"/>
        <v>730</v>
      </c>
      <c r="AE202" s="12" t="str">
        <f t="shared" si="41"/>
        <v>Delapan_Minggu_Akhir_Laktasi|23|Ca</v>
      </c>
      <c r="AF202" s="10">
        <v>3.9</v>
      </c>
      <c r="AG202" s="12" t="s">
        <v>284</v>
      </c>
      <c r="AH202" s="10">
        <v>3.7</v>
      </c>
      <c r="AI202" s="12" t="str">
        <f t="shared" si="44"/>
        <v>Delapan_Minggu_Akhir_Laktasi|23|Vit. A</v>
      </c>
      <c r="AJ202" s="12">
        <f t="shared" si="56"/>
        <v>5.59</v>
      </c>
      <c r="AK202" s="12" t="str">
        <f t="shared" si="45"/>
        <v>Delapan_Minggu_Akhir_Laktasi|23|Vit. D</v>
      </c>
      <c r="AL202" s="12">
        <f t="shared" si="57"/>
        <v>186</v>
      </c>
    </row>
    <row r="203" spans="21:38" x14ac:dyDescent="0.2">
      <c r="U203" s="13" t="s">
        <v>50</v>
      </c>
      <c r="V203" s="12">
        <v>24</v>
      </c>
      <c r="W203" s="12" t="str">
        <f t="shared" si="39"/>
        <v>Delapan_Minggu_Akhir_Laktasi|24|BK</v>
      </c>
      <c r="X203" s="14">
        <v>1020</v>
      </c>
      <c r="Y203" s="12" t="str">
        <f t="shared" si="40"/>
        <v>Delapan_Minggu_Akhir_Laktasi|24|PK</v>
      </c>
      <c r="Z203" s="10">
        <v>121</v>
      </c>
      <c r="AA203" s="12" t="str">
        <f t="shared" si="42"/>
        <v>Delapan_Minggu_Akhir_Laktasi|24|ME</v>
      </c>
      <c r="AB203" s="12">
        <f t="shared" si="54"/>
        <v>2.754</v>
      </c>
      <c r="AC203" s="12" t="str">
        <f t="shared" si="43"/>
        <v>Delapan_Minggu_Akhir_Laktasi|24|TDN</v>
      </c>
      <c r="AD203" s="12">
        <f t="shared" si="55"/>
        <v>760</v>
      </c>
      <c r="AE203" s="12" t="str">
        <f t="shared" si="41"/>
        <v>Delapan_Minggu_Akhir_Laktasi|24|Ca</v>
      </c>
      <c r="AF203" s="10">
        <v>3.9</v>
      </c>
      <c r="AG203" s="12" t="s">
        <v>285</v>
      </c>
      <c r="AH203" s="10">
        <v>3.7</v>
      </c>
      <c r="AI203" s="12" t="str">
        <f t="shared" si="44"/>
        <v>Delapan_Minggu_Akhir_Laktasi|24|Vit. A</v>
      </c>
      <c r="AJ203" s="12">
        <f t="shared" si="56"/>
        <v>5.72</v>
      </c>
      <c r="AK203" s="12" t="str">
        <f t="shared" si="45"/>
        <v>Delapan_Minggu_Akhir_Laktasi|24|Vit. D</v>
      </c>
      <c r="AL203" s="12">
        <f t="shared" si="57"/>
        <v>188</v>
      </c>
    </row>
    <row r="204" spans="21:38" x14ac:dyDescent="0.2">
      <c r="U204" s="13" t="s">
        <v>50</v>
      </c>
      <c r="V204" s="12">
        <v>25</v>
      </c>
      <c r="W204" s="12" t="str">
        <f t="shared" si="39"/>
        <v>Delapan_Minggu_Akhir_Laktasi|25|BK</v>
      </c>
      <c r="X204" s="14">
        <v>1050</v>
      </c>
      <c r="Y204" s="12" t="str">
        <f t="shared" si="40"/>
        <v>Delapan_Minggu_Akhir_Laktasi|25|PK</v>
      </c>
      <c r="Z204" s="10">
        <v>125.5</v>
      </c>
      <c r="AA204" s="12" t="str">
        <f t="shared" si="42"/>
        <v>Delapan_Minggu_Akhir_Laktasi|25|ME</v>
      </c>
      <c r="AB204" s="12">
        <f t="shared" si="54"/>
        <v>2.8650000000000002</v>
      </c>
      <c r="AC204" s="12" t="str">
        <f t="shared" si="43"/>
        <v>Delapan_Minggu_Akhir_Laktasi|25|TDN</v>
      </c>
      <c r="AD204" s="12">
        <f t="shared" si="55"/>
        <v>790</v>
      </c>
      <c r="AE204" s="12" t="str">
        <f t="shared" si="41"/>
        <v>Delapan_Minggu_Akhir_Laktasi|25|Ca</v>
      </c>
      <c r="AF204" s="10">
        <v>3.9</v>
      </c>
      <c r="AG204" s="12" t="s">
        <v>286</v>
      </c>
      <c r="AH204" s="10">
        <v>3.7</v>
      </c>
      <c r="AI204" s="12" t="str">
        <f t="shared" si="44"/>
        <v>Delapan_Minggu_Akhir_Laktasi|25|Vit. A</v>
      </c>
      <c r="AJ204" s="12">
        <f t="shared" si="56"/>
        <v>5.85</v>
      </c>
      <c r="AK204" s="12" t="str">
        <f t="shared" si="45"/>
        <v>Delapan_Minggu_Akhir_Laktasi|25|Vit. D</v>
      </c>
      <c r="AL204" s="12">
        <f t="shared" si="57"/>
        <v>190</v>
      </c>
    </row>
    <row r="205" spans="21:38" x14ac:dyDescent="0.2">
      <c r="U205" s="13" t="s">
        <v>50</v>
      </c>
      <c r="V205" s="12">
        <v>26</v>
      </c>
      <c r="W205" s="12" t="str">
        <f t="shared" si="39"/>
        <v>Delapan_Minggu_Akhir_Laktasi|26|BK</v>
      </c>
      <c r="X205" s="14">
        <v>1080</v>
      </c>
      <c r="Y205" s="12" t="str">
        <f t="shared" si="40"/>
        <v>Delapan_Minggu_Akhir_Laktasi|26|PK</v>
      </c>
      <c r="Z205" s="10">
        <v>130</v>
      </c>
      <c r="AA205" s="12" t="str">
        <f t="shared" si="42"/>
        <v>Delapan_Minggu_Akhir_Laktasi|26|ME</v>
      </c>
      <c r="AB205" s="12">
        <f t="shared" si="54"/>
        <v>2.976</v>
      </c>
      <c r="AC205" s="12" t="str">
        <f t="shared" si="43"/>
        <v>Delapan_Minggu_Akhir_Laktasi|26|TDN</v>
      </c>
      <c r="AD205" s="12">
        <f t="shared" si="55"/>
        <v>820</v>
      </c>
      <c r="AE205" s="12" t="str">
        <f t="shared" si="41"/>
        <v>Delapan_Minggu_Akhir_Laktasi|26|Ca</v>
      </c>
      <c r="AF205" s="10">
        <v>3.9</v>
      </c>
      <c r="AG205" s="12" t="s">
        <v>287</v>
      </c>
      <c r="AH205" s="10">
        <v>3.7</v>
      </c>
      <c r="AI205" s="12" t="str">
        <f t="shared" si="44"/>
        <v>Delapan_Minggu_Akhir_Laktasi|26|Vit. A</v>
      </c>
      <c r="AJ205" s="12">
        <f t="shared" si="56"/>
        <v>5.98</v>
      </c>
      <c r="AK205" s="12" t="str">
        <f t="shared" si="45"/>
        <v>Delapan_Minggu_Akhir_Laktasi|26|Vit. D</v>
      </c>
      <c r="AL205" s="12">
        <f t="shared" si="57"/>
        <v>192</v>
      </c>
    </row>
    <row r="206" spans="21:38" x14ac:dyDescent="0.2">
      <c r="U206" s="13" t="s">
        <v>50</v>
      </c>
      <c r="V206" s="12">
        <v>27</v>
      </c>
      <c r="W206" s="12" t="str">
        <f t="shared" si="39"/>
        <v>Delapan_Minggu_Akhir_Laktasi|27|BK</v>
      </c>
      <c r="X206" s="14">
        <v>1110</v>
      </c>
      <c r="Y206" s="12" t="str">
        <f t="shared" si="40"/>
        <v>Delapan_Minggu_Akhir_Laktasi|27|PK</v>
      </c>
      <c r="Z206" s="10">
        <v>134.5</v>
      </c>
      <c r="AA206" s="12" t="str">
        <f t="shared" si="42"/>
        <v>Delapan_Minggu_Akhir_Laktasi|27|ME</v>
      </c>
      <c r="AB206" s="12">
        <f t="shared" si="54"/>
        <v>3.0869999999999997</v>
      </c>
      <c r="AC206" s="12" t="str">
        <f t="shared" si="43"/>
        <v>Delapan_Minggu_Akhir_Laktasi|27|TDN</v>
      </c>
      <c r="AD206" s="12">
        <f t="shared" si="55"/>
        <v>850</v>
      </c>
      <c r="AE206" s="12" t="str">
        <f t="shared" si="41"/>
        <v>Delapan_Minggu_Akhir_Laktasi|27|Ca</v>
      </c>
      <c r="AF206" s="10">
        <v>4</v>
      </c>
      <c r="AG206" s="12" t="s">
        <v>288</v>
      </c>
      <c r="AH206" s="10">
        <v>3.7</v>
      </c>
      <c r="AI206" s="12" t="str">
        <f t="shared" si="44"/>
        <v>Delapan_Minggu_Akhir_Laktasi|27|Vit. A</v>
      </c>
      <c r="AJ206" s="12">
        <f t="shared" si="56"/>
        <v>6.11</v>
      </c>
      <c r="AK206" s="12" t="str">
        <f t="shared" si="45"/>
        <v>Delapan_Minggu_Akhir_Laktasi|27|Vit. D</v>
      </c>
      <c r="AL206" s="12">
        <f t="shared" si="57"/>
        <v>194</v>
      </c>
    </row>
    <row r="207" spans="21:38" x14ac:dyDescent="0.2">
      <c r="U207" s="13" t="s">
        <v>50</v>
      </c>
      <c r="V207" s="12">
        <v>28</v>
      </c>
      <c r="W207" s="12" t="str">
        <f t="shared" si="39"/>
        <v>Delapan_Minggu_Akhir_Laktasi|28|BK</v>
      </c>
      <c r="X207" s="14">
        <v>1140</v>
      </c>
      <c r="Y207" s="12" t="str">
        <f t="shared" si="40"/>
        <v>Delapan_Minggu_Akhir_Laktasi|28|PK</v>
      </c>
      <c r="Z207" s="10">
        <v>139</v>
      </c>
      <c r="AA207" s="12" t="str">
        <f t="shared" si="42"/>
        <v>Delapan_Minggu_Akhir_Laktasi|28|ME</v>
      </c>
      <c r="AB207" s="12">
        <f t="shared" si="54"/>
        <v>3.198</v>
      </c>
      <c r="AC207" s="12" t="str">
        <f t="shared" si="43"/>
        <v>Delapan_Minggu_Akhir_Laktasi|28|TDN</v>
      </c>
      <c r="AD207" s="12">
        <f t="shared" si="55"/>
        <v>880</v>
      </c>
      <c r="AE207" s="12" t="str">
        <f t="shared" si="41"/>
        <v>Delapan_Minggu_Akhir_Laktasi|28|Ca</v>
      </c>
      <c r="AF207" s="10">
        <v>4.0999999999999996</v>
      </c>
      <c r="AG207" s="12" t="s">
        <v>289</v>
      </c>
      <c r="AH207" s="10">
        <v>3.7</v>
      </c>
      <c r="AI207" s="12" t="str">
        <f t="shared" si="44"/>
        <v>Delapan_Minggu_Akhir_Laktasi|28|Vit. A</v>
      </c>
      <c r="AJ207" s="12">
        <f t="shared" si="56"/>
        <v>6.24</v>
      </c>
      <c r="AK207" s="12" t="str">
        <f t="shared" si="45"/>
        <v>Delapan_Minggu_Akhir_Laktasi|28|Vit. D</v>
      </c>
      <c r="AL207" s="12">
        <f t="shared" si="57"/>
        <v>196</v>
      </c>
    </row>
    <row r="208" spans="21:38" x14ac:dyDescent="0.2">
      <c r="U208" s="13" t="s">
        <v>50</v>
      </c>
      <c r="V208" s="12">
        <v>29</v>
      </c>
      <c r="W208" s="12" t="str">
        <f t="shared" si="39"/>
        <v>Delapan_Minggu_Akhir_Laktasi|29|BK</v>
      </c>
      <c r="X208" s="14">
        <v>1170</v>
      </c>
      <c r="Y208" s="12" t="str">
        <f t="shared" si="40"/>
        <v>Delapan_Minggu_Akhir_Laktasi|29|PK</v>
      </c>
      <c r="Z208" s="10">
        <v>143.5</v>
      </c>
      <c r="AA208" s="12" t="str">
        <f t="shared" si="42"/>
        <v>Delapan_Minggu_Akhir_Laktasi|29|ME</v>
      </c>
      <c r="AB208" s="12">
        <f t="shared" si="54"/>
        <v>3.3090000000000002</v>
      </c>
      <c r="AC208" s="12" t="str">
        <f t="shared" si="43"/>
        <v>Delapan_Minggu_Akhir_Laktasi|29|TDN</v>
      </c>
      <c r="AD208" s="12">
        <f t="shared" si="55"/>
        <v>910</v>
      </c>
      <c r="AE208" s="12" t="str">
        <f t="shared" si="41"/>
        <v>Delapan_Minggu_Akhir_Laktasi|29|Ca</v>
      </c>
      <c r="AF208" s="10">
        <v>4.1999999999999993</v>
      </c>
      <c r="AG208" s="12" t="s">
        <v>290</v>
      </c>
      <c r="AH208" s="10">
        <v>3.7</v>
      </c>
      <c r="AI208" s="12" t="str">
        <f t="shared" si="44"/>
        <v>Delapan_Minggu_Akhir_Laktasi|29|Vit. A</v>
      </c>
      <c r="AJ208" s="12">
        <f t="shared" si="56"/>
        <v>6.37</v>
      </c>
      <c r="AK208" s="12" t="str">
        <f t="shared" si="45"/>
        <v>Delapan_Minggu_Akhir_Laktasi|29|Vit. D</v>
      </c>
      <c r="AL208" s="12">
        <f t="shared" si="57"/>
        <v>198</v>
      </c>
    </row>
    <row r="209" spans="21:38" x14ac:dyDescent="0.2">
      <c r="U209" s="13" t="s">
        <v>50</v>
      </c>
      <c r="V209" s="12">
        <v>30</v>
      </c>
      <c r="W209" s="12" t="str">
        <f t="shared" si="39"/>
        <v>Delapan_Minggu_Akhir_Laktasi|30|BK</v>
      </c>
      <c r="X209" s="14">
        <v>1200</v>
      </c>
      <c r="Y209" s="12" t="str">
        <f t="shared" si="40"/>
        <v>Delapan_Minggu_Akhir_Laktasi|30|PK</v>
      </c>
      <c r="Z209" s="10">
        <v>148</v>
      </c>
      <c r="AA209" s="12" t="str">
        <f t="shared" si="42"/>
        <v>Delapan_Minggu_Akhir_Laktasi|30|ME</v>
      </c>
      <c r="AB209" s="12">
        <v>3.42</v>
      </c>
      <c r="AC209" s="12" t="str">
        <f t="shared" si="43"/>
        <v>Delapan_Minggu_Akhir_Laktasi|30|TDN</v>
      </c>
      <c r="AD209" s="12">
        <v>940</v>
      </c>
      <c r="AE209" s="12" t="str">
        <f t="shared" si="41"/>
        <v>Delapan_Minggu_Akhir_Laktasi|30|Ca</v>
      </c>
      <c r="AF209" s="10">
        <v>3.9</v>
      </c>
      <c r="AG209" s="12" t="s">
        <v>291</v>
      </c>
      <c r="AH209" s="10">
        <v>3.7</v>
      </c>
      <c r="AI209" s="12" t="str">
        <f t="shared" si="44"/>
        <v>Delapan_Minggu_Akhir_Laktasi|30|Vit. A</v>
      </c>
      <c r="AJ209" s="12">
        <v>6.5</v>
      </c>
      <c r="AK209" s="12" t="str">
        <f t="shared" si="45"/>
        <v>Delapan_Minggu_Akhir_Laktasi|30|Vit. D</v>
      </c>
      <c r="AL209" s="12">
        <v>200</v>
      </c>
    </row>
    <row r="210" spans="21:38" x14ac:dyDescent="0.2">
      <c r="U210" s="13" t="s">
        <v>50</v>
      </c>
      <c r="V210" s="12">
        <v>31</v>
      </c>
      <c r="W210" s="12" t="str">
        <f t="shared" si="39"/>
        <v>Delapan_Minggu_Akhir_Laktasi|31|BK</v>
      </c>
      <c r="X210" s="14">
        <v>1228</v>
      </c>
      <c r="Y210" s="12" t="str">
        <f t="shared" si="40"/>
        <v>Delapan_Minggu_Akhir_Laktasi|31|PK</v>
      </c>
      <c r="Z210" s="10">
        <v>150.6</v>
      </c>
      <c r="AA210" s="12" t="str">
        <f t="shared" si="42"/>
        <v>Delapan_Minggu_Akhir_Laktasi|31|ME</v>
      </c>
      <c r="AB210" s="12">
        <f t="shared" ref="AB210:AB218" si="58">$AB$147+(((V210-$V$147)/($V$157-$V$147)*($AB$157-$AB$147)))</f>
        <v>3.468</v>
      </c>
      <c r="AC210" s="12" t="str">
        <f t="shared" si="43"/>
        <v>Delapan_Minggu_Akhir_Laktasi|31|TDN</v>
      </c>
      <c r="AD210" s="12">
        <f t="shared" ref="AD210:AD218" si="59">$AD$147+(((V210-$V$147)/($V$157-$V$147)*($AD$157-$AD$147)))</f>
        <v>954</v>
      </c>
      <c r="AE210" s="12" t="str">
        <f t="shared" si="41"/>
        <v>Delapan_Minggu_Akhir_Laktasi|31|Ca</v>
      </c>
      <c r="AF210" s="10">
        <v>3.91</v>
      </c>
      <c r="AG210" s="12" t="s">
        <v>292</v>
      </c>
      <c r="AH210" s="10">
        <v>3.71</v>
      </c>
      <c r="AI210" s="12" t="str">
        <f t="shared" si="44"/>
        <v>Delapan_Minggu_Akhir_Laktasi|31|Vit. A</v>
      </c>
      <c r="AJ210" s="12">
        <f t="shared" ref="AJ210:AJ218" si="60">$AJ$147+(((V210-$V$147)/($V$157-$V$147)*($AJ$157-$AJ$147)))</f>
        <v>6.65</v>
      </c>
      <c r="AK210" s="12" t="str">
        <f t="shared" si="45"/>
        <v>Delapan_Minggu_Akhir_Laktasi|31|Vit. D</v>
      </c>
      <c r="AL210" s="12">
        <f t="shared" ref="AL210:AL218" si="61">$AL$147+(((V210-$V$147)/($V$157-$V$147)*($AL$157-$AL$147)))</f>
        <v>203</v>
      </c>
    </row>
    <row r="211" spans="21:38" x14ac:dyDescent="0.2">
      <c r="U211" s="13" t="s">
        <v>50</v>
      </c>
      <c r="V211" s="12">
        <v>32</v>
      </c>
      <c r="W211" s="12" t="str">
        <f t="shared" si="39"/>
        <v>Delapan_Minggu_Akhir_Laktasi|32|BK</v>
      </c>
      <c r="X211" s="14">
        <v>1256</v>
      </c>
      <c r="Y211" s="12" t="str">
        <f t="shared" si="40"/>
        <v>Delapan_Minggu_Akhir_Laktasi|32|PK</v>
      </c>
      <c r="Z211" s="10">
        <v>153.19999999999999</v>
      </c>
      <c r="AA211" s="12" t="str">
        <f t="shared" si="42"/>
        <v>Delapan_Minggu_Akhir_Laktasi|32|ME</v>
      </c>
      <c r="AB211" s="12">
        <f t="shared" si="58"/>
        <v>3.516</v>
      </c>
      <c r="AC211" s="12" t="str">
        <f t="shared" si="43"/>
        <v>Delapan_Minggu_Akhir_Laktasi|32|TDN</v>
      </c>
      <c r="AD211" s="12">
        <f t="shared" si="59"/>
        <v>968</v>
      </c>
      <c r="AE211" s="12" t="str">
        <f t="shared" si="41"/>
        <v>Delapan_Minggu_Akhir_Laktasi|32|Ca</v>
      </c>
      <c r="AF211" s="10">
        <v>3.92</v>
      </c>
      <c r="AG211" s="12" t="s">
        <v>293</v>
      </c>
      <c r="AH211" s="10">
        <v>3.72</v>
      </c>
      <c r="AI211" s="12" t="str">
        <f t="shared" si="44"/>
        <v>Delapan_Minggu_Akhir_Laktasi|32|Vit. A</v>
      </c>
      <c r="AJ211" s="12">
        <f t="shared" si="60"/>
        <v>6.8</v>
      </c>
      <c r="AK211" s="12" t="str">
        <f t="shared" si="45"/>
        <v>Delapan_Minggu_Akhir_Laktasi|32|Vit. D</v>
      </c>
      <c r="AL211" s="12">
        <f t="shared" si="61"/>
        <v>206</v>
      </c>
    </row>
    <row r="212" spans="21:38" x14ac:dyDescent="0.2">
      <c r="U212" s="13" t="s">
        <v>50</v>
      </c>
      <c r="V212" s="12">
        <v>33</v>
      </c>
      <c r="W212" s="12" t="str">
        <f t="shared" si="39"/>
        <v>Delapan_Minggu_Akhir_Laktasi|33|BK</v>
      </c>
      <c r="X212" s="14">
        <v>1284</v>
      </c>
      <c r="Y212" s="12" t="str">
        <f t="shared" si="40"/>
        <v>Delapan_Minggu_Akhir_Laktasi|33|PK</v>
      </c>
      <c r="Z212" s="10">
        <v>155.80000000000001</v>
      </c>
      <c r="AA212" s="12" t="str">
        <f t="shared" si="42"/>
        <v>Delapan_Minggu_Akhir_Laktasi|33|ME</v>
      </c>
      <c r="AB212" s="12">
        <f t="shared" si="58"/>
        <v>3.5640000000000001</v>
      </c>
      <c r="AC212" s="12" t="str">
        <f t="shared" si="43"/>
        <v>Delapan_Minggu_Akhir_Laktasi|33|TDN</v>
      </c>
      <c r="AD212" s="12">
        <f t="shared" si="59"/>
        <v>982</v>
      </c>
      <c r="AE212" s="12" t="str">
        <f t="shared" si="41"/>
        <v>Delapan_Minggu_Akhir_Laktasi|33|Ca</v>
      </c>
      <c r="AF212" s="10">
        <v>3.9299999999999997</v>
      </c>
      <c r="AG212" s="12" t="s">
        <v>294</v>
      </c>
      <c r="AH212" s="10">
        <v>3.73</v>
      </c>
      <c r="AI212" s="12" t="str">
        <f t="shared" si="44"/>
        <v>Delapan_Minggu_Akhir_Laktasi|33|Vit. A</v>
      </c>
      <c r="AJ212" s="12">
        <f t="shared" si="60"/>
        <v>6.95</v>
      </c>
      <c r="AK212" s="12" t="str">
        <f t="shared" si="45"/>
        <v>Delapan_Minggu_Akhir_Laktasi|33|Vit. D</v>
      </c>
      <c r="AL212" s="12">
        <f t="shared" si="61"/>
        <v>209</v>
      </c>
    </row>
    <row r="213" spans="21:38" x14ac:dyDescent="0.2">
      <c r="U213" s="13" t="s">
        <v>50</v>
      </c>
      <c r="V213" s="12">
        <v>34</v>
      </c>
      <c r="W213" s="12" t="str">
        <f t="shared" si="39"/>
        <v>Delapan_Minggu_Akhir_Laktasi|34|BK</v>
      </c>
      <c r="X213" s="14">
        <v>1312</v>
      </c>
      <c r="Y213" s="12" t="str">
        <f t="shared" si="40"/>
        <v>Delapan_Minggu_Akhir_Laktasi|34|PK</v>
      </c>
      <c r="Z213" s="10">
        <v>158.4</v>
      </c>
      <c r="AA213" s="12" t="str">
        <f t="shared" si="42"/>
        <v>Delapan_Minggu_Akhir_Laktasi|34|ME</v>
      </c>
      <c r="AB213" s="12">
        <f t="shared" si="58"/>
        <v>3.6120000000000001</v>
      </c>
      <c r="AC213" s="12" t="str">
        <f t="shared" si="43"/>
        <v>Delapan_Minggu_Akhir_Laktasi|34|TDN</v>
      </c>
      <c r="AD213" s="12">
        <f t="shared" si="59"/>
        <v>996</v>
      </c>
      <c r="AE213" s="12" t="str">
        <f t="shared" si="41"/>
        <v>Delapan_Minggu_Akhir_Laktasi|34|Ca</v>
      </c>
      <c r="AF213" s="10">
        <v>3.94</v>
      </c>
      <c r="AG213" s="12" t="s">
        <v>295</v>
      </c>
      <c r="AH213" s="10">
        <v>3.74</v>
      </c>
      <c r="AI213" s="12" t="str">
        <f t="shared" si="44"/>
        <v>Delapan_Minggu_Akhir_Laktasi|34|Vit. A</v>
      </c>
      <c r="AJ213" s="12">
        <f t="shared" si="60"/>
        <v>7.1</v>
      </c>
      <c r="AK213" s="12" t="str">
        <f t="shared" si="45"/>
        <v>Delapan_Minggu_Akhir_Laktasi|34|Vit. D</v>
      </c>
      <c r="AL213" s="12">
        <f t="shared" si="61"/>
        <v>212</v>
      </c>
    </row>
    <row r="214" spans="21:38" x14ac:dyDescent="0.2">
      <c r="U214" s="13" t="s">
        <v>50</v>
      </c>
      <c r="V214" s="12">
        <v>35</v>
      </c>
      <c r="W214" s="12" t="str">
        <f t="shared" si="39"/>
        <v>Delapan_Minggu_Akhir_Laktasi|35|BK</v>
      </c>
      <c r="X214" s="14">
        <v>1340</v>
      </c>
      <c r="Y214" s="12" t="str">
        <f t="shared" si="40"/>
        <v>Delapan_Minggu_Akhir_Laktasi|35|PK</v>
      </c>
      <c r="Z214" s="10">
        <v>161</v>
      </c>
      <c r="AA214" s="12" t="str">
        <f t="shared" si="42"/>
        <v>Delapan_Minggu_Akhir_Laktasi|35|ME</v>
      </c>
      <c r="AB214" s="12">
        <f t="shared" si="58"/>
        <v>3.66</v>
      </c>
      <c r="AC214" s="12" t="str">
        <f t="shared" si="43"/>
        <v>Delapan_Minggu_Akhir_Laktasi|35|TDN</v>
      </c>
      <c r="AD214" s="12">
        <f t="shared" si="59"/>
        <v>1010</v>
      </c>
      <c r="AE214" s="12" t="str">
        <f t="shared" si="41"/>
        <v>Delapan_Minggu_Akhir_Laktasi|35|Ca</v>
      </c>
      <c r="AF214" s="10">
        <v>3.95</v>
      </c>
      <c r="AG214" s="12" t="s">
        <v>296</v>
      </c>
      <c r="AH214" s="10">
        <v>3.75</v>
      </c>
      <c r="AI214" s="12" t="str">
        <f t="shared" si="44"/>
        <v>Delapan_Minggu_Akhir_Laktasi|35|Vit. A</v>
      </c>
      <c r="AJ214" s="12">
        <f t="shared" si="60"/>
        <v>7.25</v>
      </c>
      <c r="AK214" s="12" t="str">
        <f t="shared" si="45"/>
        <v>Delapan_Minggu_Akhir_Laktasi|35|Vit. D</v>
      </c>
      <c r="AL214" s="12">
        <f t="shared" si="61"/>
        <v>215</v>
      </c>
    </row>
    <row r="215" spans="21:38" x14ac:dyDescent="0.2">
      <c r="U215" s="13" t="s">
        <v>50</v>
      </c>
      <c r="V215" s="12">
        <v>36</v>
      </c>
      <c r="W215" s="12" t="str">
        <f t="shared" si="39"/>
        <v>Delapan_Minggu_Akhir_Laktasi|36|BK</v>
      </c>
      <c r="X215" s="14">
        <v>1368</v>
      </c>
      <c r="Y215" s="12" t="str">
        <f t="shared" si="40"/>
        <v>Delapan_Minggu_Akhir_Laktasi|36|PK</v>
      </c>
      <c r="Z215" s="10">
        <v>163.6</v>
      </c>
      <c r="AA215" s="12" t="str">
        <f t="shared" si="42"/>
        <v>Delapan_Minggu_Akhir_Laktasi|36|ME</v>
      </c>
      <c r="AB215" s="12">
        <f t="shared" si="58"/>
        <v>3.7079999999999997</v>
      </c>
      <c r="AC215" s="12" t="str">
        <f t="shared" si="43"/>
        <v>Delapan_Minggu_Akhir_Laktasi|36|TDN</v>
      </c>
      <c r="AD215" s="12">
        <f t="shared" si="59"/>
        <v>1024</v>
      </c>
      <c r="AE215" s="12" t="str">
        <f t="shared" si="41"/>
        <v>Delapan_Minggu_Akhir_Laktasi|36|Ca</v>
      </c>
      <c r="AF215" s="10">
        <v>3.96</v>
      </c>
      <c r="AG215" s="12" t="s">
        <v>297</v>
      </c>
      <c r="AH215" s="10">
        <v>3.76</v>
      </c>
      <c r="AI215" s="12" t="str">
        <f t="shared" si="44"/>
        <v>Delapan_Minggu_Akhir_Laktasi|36|Vit. A</v>
      </c>
      <c r="AJ215" s="12">
        <f t="shared" si="60"/>
        <v>7.4</v>
      </c>
      <c r="AK215" s="12" t="str">
        <f t="shared" si="45"/>
        <v>Delapan_Minggu_Akhir_Laktasi|36|Vit. D</v>
      </c>
      <c r="AL215" s="12">
        <f t="shared" si="61"/>
        <v>218</v>
      </c>
    </row>
    <row r="216" spans="21:38" x14ac:dyDescent="0.2">
      <c r="U216" s="13" t="s">
        <v>50</v>
      </c>
      <c r="V216" s="12">
        <v>37</v>
      </c>
      <c r="W216" s="12" t="str">
        <f t="shared" si="39"/>
        <v>Delapan_Minggu_Akhir_Laktasi|37|BK</v>
      </c>
      <c r="X216" s="14">
        <v>1396</v>
      </c>
      <c r="Y216" s="12" t="str">
        <f t="shared" si="40"/>
        <v>Delapan_Minggu_Akhir_Laktasi|37|PK</v>
      </c>
      <c r="Z216" s="10">
        <v>166.2</v>
      </c>
      <c r="AA216" s="12" t="str">
        <f t="shared" si="42"/>
        <v>Delapan_Minggu_Akhir_Laktasi|37|ME</v>
      </c>
      <c r="AB216" s="12">
        <f t="shared" si="58"/>
        <v>3.7559999999999998</v>
      </c>
      <c r="AC216" s="12" t="str">
        <f t="shared" si="43"/>
        <v>Delapan_Minggu_Akhir_Laktasi|37|TDN</v>
      </c>
      <c r="AD216" s="12">
        <f t="shared" si="59"/>
        <v>1038</v>
      </c>
      <c r="AE216" s="12" t="str">
        <f t="shared" si="41"/>
        <v>Delapan_Minggu_Akhir_Laktasi|37|Ca</v>
      </c>
      <c r="AF216" s="10">
        <v>3.9699999999999998</v>
      </c>
      <c r="AG216" s="12" t="s">
        <v>298</v>
      </c>
      <c r="AH216" s="10">
        <v>3.77</v>
      </c>
      <c r="AI216" s="12" t="str">
        <f t="shared" si="44"/>
        <v>Delapan_Minggu_Akhir_Laktasi|37|Vit. A</v>
      </c>
      <c r="AJ216" s="12">
        <f t="shared" si="60"/>
        <v>7.55</v>
      </c>
      <c r="AK216" s="12" t="str">
        <f t="shared" si="45"/>
        <v>Delapan_Minggu_Akhir_Laktasi|37|Vit. D</v>
      </c>
      <c r="AL216" s="12">
        <f t="shared" si="61"/>
        <v>221</v>
      </c>
    </row>
    <row r="217" spans="21:38" x14ac:dyDescent="0.2">
      <c r="U217" s="13" t="s">
        <v>50</v>
      </c>
      <c r="V217" s="12">
        <v>38</v>
      </c>
      <c r="W217" s="12" t="str">
        <f t="shared" si="39"/>
        <v>Delapan_Minggu_Akhir_Laktasi|38|BK</v>
      </c>
      <c r="X217" s="14">
        <v>1424</v>
      </c>
      <c r="Y217" s="12" t="str">
        <f t="shared" si="40"/>
        <v>Delapan_Minggu_Akhir_Laktasi|38|PK</v>
      </c>
      <c r="Z217" s="10">
        <v>168.8</v>
      </c>
      <c r="AA217" s="12" t="str">
        <f t="shared" si="42"/>
        <v>Delapan_Minggu_Akhir_Laktasi|38|ME</v>
      </c>
      <c r="AB217" s="12">
        <f t="shared" si="58"/>
        <v>3.8039999999999998</v>
      </c>
      <c r="AC217" s="12" t="str">
        <f t="shared" si="43"/>
        <v>Delapan_Minggu_Akhir_Laktasi|38|TDN</v>
      </c>
      <c r="AD217" s="12">
        <f t="shared" si="59"/>
        <v>1052</v>
      </c>
      <c r="AE217" s="12" t="str">
        <f t="shared" si="41"/>
        <v>Delapan_Minggu_Akhir_Laktasi|38|Ca</v>
      </c>
      <c r="AF217" s="10">
        <v>3.98</v>
      </c>
      <c r="AG217" s="12" t="s">
        <v>299</v>
      </c>
      <c r="AH217" s="10">
        <v>3.78</v>
      </c>
      <c r="AI217" s="12" t="str">
        <f t="shared" si="44"/>
        <v>Delapan_Minggu_Akhir_Laktasi|38|Vit. A</v>
      </c>
      <c r="AJ217" s="12">
        <f t="shared" si="60"/>
        <v>7.7</v>
      </c>
      <c r="AK217" s="12" t="str">
        <f t="shared" si="45"/>
        <v>Delapan_Minggu_Akhir_Laktasi|38|Vit. D</v>
      </c>
      <c r="AL217" s="12">
        <f t="shared" si="61"/>
        <v>224</v>
      </c>
    </row>
    <row r="218" spans="21:38" x14ac:dyDescent="0.2">
      <c r="U218" s="13" t="s">
        <v>50</v>
      </c>
      <c r="V218" s="12">
        <v>39</v>
      </c>
      <c r="W218" s="12" t="str">
        <f t="shared" si="39"/>
        <v>Delapan_Minggu_Akhir_Laktasi|39|BK</v>
      </c>
      <c r="X218" s="14">
        <v>1452</v>
      </c>
      <c r="Y218" s="12" t="str">
        <f t="shared" si="40"/>
        <v>Delapan_Minggu_Akhir_Laktasi|39|PK</v>
      </c>
      <c r="Z218" s="10">
        <v>171.4</v>
      </c>
      <c r="AA218" s="12" t="str">
        <f t="shared" si="42"/>
        <v>Delapan_Minggu_Akhir_Laktasi|39|ME</v>
      </c>
      <c r="AB218" s="12">
        <f t="shared" si="58"/>
        <v>3.8519999999999999</v>
      </c>
      <c r="AC218" s="12" t="str">
        <f t="shared" si="43"/>
        <v>Delapan_Minggu_Akhir_Laktasi|39|TDN</v>
      </c>
      <c r="AD218" s="12">
        <f t="shared" si="59"/>
        <v>1066</v>
      </c>
      <c r="AE218" s="12" t="str">
        <f t="shared" si="41"/>
        <v>Delapan_Minggu_Akhir_Laktasi|39|Ca</v>
      </c>
      <c r="AF218" s="10">
        <v>3.99</v>
      </c>
      <c r="AG218" s="12" t="s">
        <v>300</v>
      </c>
      <c r="AH218" s="10">
        <v>3.79</v>
      </c>
      <c r="AI218" s="12" t="str">
        <f t="shared" si="44"/>
        <v>Delapan_Minggu_Akhir_Laktasi|39|Vit. A</v>
      </c>
      <c r="AJ218" s="12">
        <f t="shared" si="60"/>
        <v>7.85</v>
      </c>
      <c r="AK218" s="12" t="str">
        <f t="shared" si="45"/>
        <v>Delapan_Minggu_Akhir_Laktasi|39|Vit. D</v>
      </c>
      <c r="AL218" s="12">
        <f t="shared" si="61"/>
        <v>227</v>
      </c>
    </row>
    <row r="219" spans="21:38" x14ac:dyDescent="0.2">
      <c r="U219" s="13" t="s">
        <v>50</v>
      </c>
      <c r="V219" s="12">
        <v>40</v>
      </c>
      <c r="W219" s="12" t="str">
        <f t="shared" si="39"/>
        <v>Delapan_Minggu_Akhir_Laktasi|40|BK</v>
      </c>
      <c r="X219" s="14">
        <v>1480</v>
      </c>
      <c r="Y219" s="12" t="str">
        <f t="shared" si="40"/>
        <v>Delapan_Minggu_Akhir_Laktasi|40|PK</v>
      </c>
      <c r="Z219" s="10">
        <v>174</v>
      </c>
      <c r="AA219" s="12" t="str">
        <f t="shared" si="42"/>
        <v>Delapan_Minggu_Akhir_Laktasi|40|ME</v>
      </c>
      <c r="AB219" s="12">
        <v>3.9</v>
      </c>
      <c r="AC219" s="12" t="str">
        <f t="shared" si="43"/>
        <v>Delapan_Minggu_Akhir_Laktasi|40|TDN</v>
      </c>
      <c r="AD219" s="12">
        <v>1080</v>
      </c>
      <c r="AE219" s="12" t="str">
        <f t="shared" si="41"/>
        <v>Delapan_Minggu_Akhir_Laktasi|40|Ca</v>
      </c>
      <c r="AF219" s="10">
        <v>4</v>
      </c>
      <c r="AG219" s="12" t="s">
        <v>301</v>
      </c>
      <c r="AH219" s="10">
        <v>3.8</v>
      </c>
      <c r="AI219" s="12" t="str">
        <f t="shared" si="44"/>
        <v>Delapan_Minggu_Akhir_Laktasi|40|Vit. A</v>
      </c>
      <c r="AJ219" s="12">
        <v>8</v>
      </c>
      <c r="AK219" s="12" t="str">
        <f t="shared" si="45"/>
        <v>Delapan_Minggu_Akhir_Laktasi|40|Vit. D</v>
      </c>
      <c r="AL219" s="12">
        <v>230</v>
      </c>
    </row>
    <row r="220" spans="21:38" x14ac:dyDescent="0.2">
      <c r="U220" s="13" t="s">
        <v>50</v>
      </c>
      <c r="V220" s="12">
        <v>41</v>
      </c>
      <c r="W220" s="12" t="str">
        <f t="shared" si="39"/>
        <v>Delapan_Minggu_Akhir_Laktasi|41|BK</v>
      </c>
      <c r="X220" s="14">
        <v>1502</v>
      </c>
      <c r="Y220" s="12" t="str">
        <f t="shared" si="40"/>
        <v>Delapan_Minggu_Akhir_Laktasi|41|PK</v>
      </c>
      <c r="Z220" s="10">
        <v>175.7</v>
      </c>
      <c r="AA220" s="12" t="str">
        <f t="shared" si="42"/>
        <v>Delapan_Minggu_Akhir_Laktasi|41|ME</v>
      </c>
      <c r="AB220" s="12">
        <f t="shared" ref="AB220:AB228" si="62">$AB$157+(((V220-$V$157)/($V$167-$V$157)*($AB$167-$AB$157)))</f>
        <v>3.9299999999999997</v>
      </c>
      <c r="AC220" s="12" t="str">
        <f t="shared" si="43"/>
        <v>Delapan_Minggu_Akhir_Laktasi|41|TDN</v>
      </c>
      <c r="AD220" s="12">
        <f t="shared" ref="AD220:AD228" si="63">$AD$157+(((V220-$V$157)/($V$167-$V$157)*($AD$167-$AD$157)))</f>
        <v>1088</v>
      </c>
      <c r="AE220" s="12" t="str">
        <f t="shared" si="41"/>
        <v>Delapan_Minggu_Akhir_Laktasi|41|Ca</v>
      </c>
      <c r="AF220" s="10">
        <v>4.04</v>
      </c>
      <c r="AG220" s="12" t="s">
        <v>302</v>
      </c>
      <c r="AH220" s="10">
        <v>3.8299999999999996</v>
      </c>
      <c r="AI220" s="12" t="str">
        <f t="shared" si="44"/>
        <v>Delapan_Minggu_Akhir_Laktasi|41|Vit. A</v>
      </c>
      <c r="AJ220" s="12">
        <f t="shared" ref="AJ220:AJ228" si="64">$AJ$157+(((V220-$V$157)/($V$167-$V$157)*($AJ$167-$AJ$157)))</f>
        <v>8.23</v>
      </c>
      <c r="AK220" s="12" t="str">
        <f t="shared" si="45"/>
        <v>Delapan_Minggu_Akhir_Laktasi|41|Vit. D</v>
      </c>
      <c r="AL220" s="12">
        <f t="shared" ref="AL220:AL228" si="65">$AL$157+(((V220-$V$157)/($V$167-$V$157)*($AL$167-$AL$157)))</f>
        <v>234.8</v>
      </c>
    </row>
    <row r="221" spans="21:38" x14ac:dyDescent="0.2">
      <c r="U221" s="13" t="s">
        <v>50</v>
      </c>
      <c r="V221" s="12">
        <v>42</v>
      </c>
      <c r="W221" s="12" t="str">
        <f t="shared" si="39"/>
        <v>Delapan_Minggu_Akhir_Laktasi|42|BK</v>
      </c>
      <c r="X221" s="14">
        <v>1524</v>
      </c>
      <c r="Y221" s="12" t="str">
        <f t="shared" si="40"/>
        <v>Delapan_Minggu_Akhir_Laktasi|42|PK</v>
      </c>
      <c r="Z221" s="10">
        <v>177.4</v>
      </c>
      <c r="AA221" s="12" t="str">
        <f t="shared" si="42"/>
        <v>Delapan_Minggu_Akhir_Laktasi|42|ME</v>
      </c>
      <c r="AB221" s="12">
        <f t="shared" si="62"/>
        <v>3.96</v>
      </c>
      <c r="AC221" s="12" t="str">
        <f t="shared" si="43"/>
        <v>Delapan_Minggu_Akhir_Laktasi|42|TDN</v>
      </c>
      <c r="AD221" s="12">
        <f t="shared" si="63"/>
        <v>1096</v>
      </c>
      <c r="AE221" s="12" t="str">
        <f t="shared" si="41"/>
        <v>Delapan_Minggu_Akhir_Laktasi|42|Ca</v>
      </c>
      <c r="AF221" s="10">
        <v>4.08</v>
      </c>
      <c r="AG221" s="12" t="s">
        <v>303</v>
      </c>
      <c r="AH221" s="10">
        <v>3.86</v>
      </c>
      <c r="AI221" s="12" t="str">
        <f t="shared" si="44"/>
        <v>Delapan_Minggu_Akhir_Laktasi|42|Vit. A</v>
      </c>
      <c r="AJ221" s="12">
        <f t="shared" si="64"/>
        <v>8.4600000000000009</v>
      </c>
      <c r="AK221" s="12" t="str">
        <f t="shared" si="45"/>
        <v>Delapan_Minggu_Akhir_Laktasi|42|Vit. D</v>
      </c>
      <c r="AL221" s="12">
        <f t="shared" si="65"/>
        <v>239.6</v>
      </c>
    </row>
    <row r="222" spans="21:38" x14ac:dyDescent="0.2">
      <c r="U222" s="13" t="s">
        <v>50</v>
      </c>
      <c r="V222" s="12">
        <v>43</v>
      </c>
      <c r="W222" s="12" t="str">
        <f t="shared" si="39"/>
        <v>Delapan_Minggu_Akhir_Laktasi|43|BK</v>
      </c>
      <c r="X222" s="14">
        <v>1546</v>
      </c>
      <c r="Y222" s="12" t="str">
        <f t="shared" si="40"/>
        <v>Delapan_Minggu_Akhir_Laktasi|43|PK</v>
      </c>
      <c r="Z222" s="10">
        <v>179.1</v>
      </c>
      <c r="AA222" s="12" t="str">
        <f t="shared" si="42"/>
        <v>Delapan_Minggu_Akhir_Laktasi|43|ME</v>
      </c>
      <c r="AB222" s="12">
        <f t="shared" si="62"/>
        <v>3.99</v>
      </c>
      <c r="AC222" s="12" t="str">
        <f t="shared" si="43"/>
        <v>Delapan_Minggu_Akhir_Laktasi|43|TDN</v>
      </c>
      <c r="AD222" s="12">
        <f t="shared" si="63"/>
        <v>1104</v>
      </c>
      <c r="AE222" s="12" t="str">
        <f t="shared" si="41"/>
        <v>Delapan_Minggu_Akhir_Laktasi|43|Ca</v>
      </c>
      <c r="AF222" s="10">
        <v>4.12</v>
      </c>
      <c r="AG222" s="12" t="s">
        <v>304</v>
      </c>
      <c r="AH222" s="10">
        <v>3.8899999999999997</v>
      </c>
      <c r="AI222" s="12" t="str">
        <f t="shared" si="44"/>
        <v>Delapan_Minggu_Akhir_Laktasi|43|Vit. A</v>
      </c>
      <c r="AJ222" s="12">
        <f t="shared" si="64"/>
        <v>8.69</v>
      </c>
      <c r="AK222" s="12" t="str">
        <f t="shared" si="45"/>
        <v>Delapan_Minggu_Akhir_Laktasi|43|Vit. D</v>
      </c>
      <c r="AL222" s="12">
        <f t="shared" si="65"/>
        <v>244.4</v>
      </c>
    </row>
    <row r="223" spans="21:38" x14ac:dyDescent="0.2">
      <c r="U223" s="13" t="s">
        <v>50</v>
      </c>
      <c r="V223" s="12">
        <v>44</v>
      </c>
      <c r="W223" s="12" t="str">
        <f t="shared" si="39"/>
        <v>Delapan_Minggu_Akhir_Laktasi|44|BK</v>
      </c>
      <c r="X223" s="14">
        <v>1568</v>
      </c>
      <c r="Y223" s="12" t="str">
        <f t="shared" si="40"/>
        <v>Delapan_Minggu_Akhir_Laktasi|44|PK</v>
      </c>
      <c r="Z223" s="10">
        <v>180.8</v>
      </c>
      <c r="AA223" s="12" t="str">
        <f t="shared" si="42"/>
        <v>Delapan_Minggu_Akhir_Laktasi|44|ME</v>
      </c>
      <c r="AB223" s="12">
        <f t="shared" si="62"/>
        <v>4.0199999999999996</v>
      </c>
      <c r="AC223" s="12" t="str">
        <f t="shared" si="43"/>
        <v>Delapan_Minggu_Akhir_Laktasi|44|TDN</v>
      </c>
      <c r="AD223" s="12">
        <f t="shared" si="63"/>
        <v>1112</v>
      </c>
      <c r="AE223" s="12" t="str">
        <f t="shared" si="41"/>
        <v>Delapan_Minggu_Akhir_Laktasi|44|Ca</v>
      </c>
      <c r="AF223" s="10">
        <v>4.16</v>
      </c>
      <c r="AG223" s="12" t="s">
        <v>305</v>
      </c>
      <c r="AH223" s="10">
        <v>3.92</v>
      </c>
      <c r="AI223" s="12" t="str">
        <f t="shared" si="44"/>
        <v>Delapan_Minggu_Akhir_Laktasi|44|Vit. A</v>
      </c>
      <c r="AJ223" s="12">
        <f t="shared" si="64"/>
        <v>8.92</v>
      </c>
      <c r="AK223" s="12" t="str">
        <f t="shared" si="45"/>
        <v>Delapan_Minggu_Akhir_Laktasi|44|Vit. D</v>
      </c>
      <c r="AL223" s="12">
        <f t="shared" si="65"/>
        <v>249.2</v>
      </c>
    </row>
    <row r="224" spans="21:38" x14ac:dyDescent="0.2">
      <c r="U224" s="13" t="s">
        <v>50</v>
      </c>
      <c r="V224" s="12">
        <v>45</v>
      </c>
      <c r="W224" s="12" t="str">
        <f t="shared" si="39"/>
        <v>Delapan_Minggu_Akhir_Laktasi|45|BK</v>
      </c>
      <c r="X224" s="14">
        <v>1590</v>
      </c>
      <c r="Y224" s="12" t="str">
        <f t="shared" si="40"/>
        <v>Delapan_Minggu_Akhir_Laktasi|45|PK</v>
      </c>
      <c r="Z224" s="10">
        <v>182.5</v>
      </c>
      <c r="AA224" s="12" t="str">
        <f t="shared" si="42"/>
        <v>Delapan_Minggu_Akhir_Laktasi|45|ME</v>
      </c>
      <c r="AB224" s="12">
        <f t="shared" si="62"/>
        <v>4.05</v>
      </c>
      <c r="AC224" s="12" t="str">
        <f t="shared" si="43"/>
        <v>Delapan_Minggu_Akhir_Laktasi|45|TDN</v>
      </c>
      <c r="AD224" s="12">
        <f t="shared" si="63"/>
        <v>1120</v>
      </c>
      <c r="AE224" s="12" t="str">
        <f t="shared" si="41"/>
        <v>Delapan_Minggu_Akhir_Laktasi|45|Ca</v>
      </c>
      <c r="AF224" s="10">
        <v>4.2</v>
      </c>
      <c r="AG224" s="12" t="s">
        <v>306</v>
      </c>
      <c r="AH224" s="10">
        <v>3.9499999999999997</v>
      </c>
      <c r="AI224" s="12" t="str">
        <f t="shared" si="44"/>
        <v>Delapan_Minggu_Akhir_Laktasi|45|Vit. A</v>
      </c>
      <c r="AJ224" s="12">
        <f t="shared" si="64"/>
        <v>9.15</v>
      </c>
      <c r="AK224" s="12" t="str">
        <f t="shared" si="45"/>
        <v>Delapan_Minggu_Akhir_Laktasi|45|Vit. D</v>
      </c>
      <c r="AL224" s="12">
        <f t="shared" si="65"/>
        <v>254</v>
      </c>
    </row>
    <row r="225" spans="21:38" x14ac:dyDescent="0.2">
      <c r="U225" s="13" t="s">
        <v>50</v>
      </c>
      <c r="V225" s="12">
        <v>46</v>
      </c>
      <c r="W225" s="12" t="str">
        <f t="shared" si="39"/>
        <v>Delapan_Minggu_Akhir_Laktasi|46|BK</v>
      </c>
      <c r="X225" s="14">
        <v>1612</v>
      </c>
      <c r="Y225" s="12" t="str">
        <f t="shared" si="40"/>
        <v>Delapan_Minggu_Akhir_Laktasi|46|PK</v>
      </c>
      <c r="Z225" s="10">
        <v>184.2</v>
      </c>
      <c r="AA225" s="12" t="str">
        <f t="shared" si="42"/>
        <v>Delapan_Minggu_Akhir_Laktasi|46|ME</v>
      </c>
      <c r="AB225" s="12">
        <f t="shared" si="62"/>
        <v>4.08</v>
      </c>
      <c r="AC225" s="12" t="str">
        <f t="shared" si="43"/>
        <v>Delapan_Minggu_Akhir_Laktasi|46|TDN</v>
      </c>
      <c r="AD225" s="12">
        <f t="shared" si="63"/>
        <v>1128</v>
      </c>
      <c r="AE225" s="12" t="str">
        <f t="shared" si="41"/>
        <v>Delapan_Minggu_Akhir_Laktasi|46|Ca</v>
      </c>
      <c r="AF225" s="10">
        <v>4.24</v>
      </c>
      <c r="AG225" s="12" t="s">
        <v>307</v>
      </c>
      <c r="AH225" s="10">
        <v>3.9799999999999995</v>
      </c>
      <c r="AI225" s="12" t="str">
        <f t="shared" si="44"/>
        <v>Delapan_Minggu_Akhir_Laktasi|46|Vit. A</v>
      </c>
      <c r="AJ225" s="12">
        <f t="shared" si="64"/>
        <v>9.3800000000000008</v>
      </c>
      <c r="AK225" s="12" t="str">
        <f t="shared" si="45"/>
        <v>Delapan_Minggu_Akhir_Laktasi|46|Vit. D</v>
      </c>
      <c r="AL225" s="12">
        <f t="shared" si="65"/>
        <v>258.8</v>
      </c>
    </row>
    <row r="226" spans="21:38" x14ac:dyDescent="0.2">
      <c r="U226" s="13" t="s">
        <v>50</v>
      </c>
      <c r="V226" s="12">
        <v>47</v>
      </c>
      <c r="W226" s="12" t="str">
        <f t="shared" si="39"/>
        <v>Delapan_Minggu_Akhir_Laktasi|47|BK</v>
      </c>
      <c r="X226" s="14">
        <v>1634</v>
      </c>
      <c r="Y226" s="12" t="str">
        <f t="shared" si="40"/>
        <v>Delapan_Minggu_Akhir_Laktasi|47|PK</v>
      </c>
      <c r="Z226" s="10">
        <v>185.9</v>
      </c>
      <c r="AA226" s="12" t="str">
        <f t="shared" si="42"/>
        <v>Delapan_Minggu_Akhir_Laktasi|47|ME</v>
      </c>
      <c r="AB226" s="12">
        <f t="shared" si="62"/>
        <v>4.1100000000000003</v>
      </c>
      <c r="AC226" s="12" t="str">
        <f t="shared" si="43"/>
        <v>Delapan_Minggu_Akhir_Laktasi|47|TDN</v>
      </c>
      <c r="AD226" s="12">
        <f t="shared" si="63"/>
        <v>1136</v>
      </c>
      <c r="AE226" s="12" t="str">
        <f t="shared" si="41"/>
        <v>Delapan_Minggu_Akhir_Laktasi|47|Ca</v>
      </c>
      <c r="AF226" s="10">
        <v>4.28</v>
      </c>
      <c r="AG226" s="12" t="s">
        <v>308</v>
      </c>
      <c r="AH226" s="10">
        <v>4.01</v>
      </c>
      <c r="AI226" s="12" t="str">
        <f t="shared" si="44"/>
        <v>Delapan_Minggu_Akhir_Laktasi|47|Vit. A</v>
      </c>
      <c r="AJ226" s="12">
        <f t="shared" si="64"/>
        <v>9.61</v>
      </c>
      <c r="AK226" s="12" t="str">
        <f t="shared" si="45"/>
        <v>Delapan_Minggu_Akhir_Laktasi|47|Vit. D</v>
      </c>
      <c r="AL226" s="12">
        <f t="shared" si="65"/>
        <v>263.60000000000002</v>
      </c>
    </row>
    <row r="227" spans="21:38" x14ac:dyDescent="0.2">
      <c r="U227" s="13" t="s">
        <v>50</v>
      </c>
      <c r="V227" s="12">
        <v>48</v>
      </c>
      <c r="W227" s="12" t="str">
        <f t="shared" si="39"/>
        <v>Delapan_Minggu_Akhir_Laktasi|48|BK</v>
      </c>
      <c r="X227" s="14">
        <v>1656</v>
      </c>
      <c r="Y227" s="12" t="str">
        <f t="shared" si="40"/>
        <v>Delapan_Minggu_Akhir_Laktasi|48|PK</v>
      </c>
      <c r="Z227" s="10">
        <v>187.6</v>
      </c>
      <c r="AA227" s="12" t="str">
        <f t="shared" si="42"/>
        <v>Delapan_Minggu_Akhir_Laktasi|48|ME</v>
      </c>
      <c r="AB227" s="12">
        <f t="shared" si="62"/>
        <v>4.1400000000000006</v>
      </c>
      <c r="AC227" s="12" t="str">
        <f t="shared" si="43"/>
        <v>Delapan_Minggu_Akhir_Laktasi|48|TDN</v>
      </c>
      <c r="AD227" s="12">
        <f t="shared" si="63"/>
        <v>1144</v>
      </c>
      <c r="AE227" s="12" t="str">
        <f t="shared" si="41"/>
        <v>Delapan_Minggu_Akhir_Laktasi|48|Ca</v>
      </c>
      <c r="AF227" s="10">
        <v>4.32</v>
      </c>
      <c r="AG227" s="12" t="s">
        <v>309</v>
      </c>
      <c r="AH227" s="10">
        <v>4.04</v>
      </c>
      <c r="AI227" s="12" t="str">
        <f t="shared" si="44"/>
        <v>Delapan_Minggu_Akhir_Laktasi|48|Vit. A</v>
      </c>
      <c r="AJ227" s="12">
        <f t="shared" si="64"/>
        <v>9.84</v>
      </c>
      <c r="AK227" s="12" t="str">
        <f t="shared" si="45"/>
        <v>Delapan_Minggu_Akhir_Laktasi|48|Vit. D</v>
      </c>
      <c r="AL227" s="12">
        <f t="shared" si="65"/>
        <v>268.39999999999998</v>
      </c>
    </row>
    <row r="228" spans="21:38" x14ac:dyDescent="0.2">
      <c r="U228" s="13" t="s">
        <v>50</v>
      </c>
      <c r="V228" s="12">
        <v>49</v>
      </c>
      <c r="W228" s="12" t="str">
        <f t="shared" si="39"/>
        <v>Delapan_Minggu_Akhir_Laktasi|49|BK</v>
      </c>
      <c r="X228" s="14">
        <v>1678</v>
      </c>
      <c r="Y228" s="12" t="str">
        <f t="shared" si="40"/>
        <v>Delapan_Minggu_Akhir_Laktasi|49|PK</v>
      </c>
      <c r="Z228" s="10">
        <v>189.3</v>
      </c>
      <c r="AA228" s="12" t="str">
        <f t="shared" si="42"/>
        <v>Delapan_Minggu_Akhir_Laktasi|49|ME</v>
      </c>
      <c r="AB228" s="12">
        <f t="shared" si="62"/>
        <v>4.17</v>
      </c>
      <c r="AC228" s="12" t="str">
        <f t="shared" si="43"/>
        <v>Delapan_Minggu_Akhir_Laktasi|49|TDN</v>
      </c>
      <c r="AD228" s="12">
        <f t="shared" si="63"/>
        <v>1152</v>
      </c>
      <c r="AE228" s="12" t="str">
        <f t="shared" si="41"/>
        <v>Delapan_Minggu_Akhir_Laktasi|49|Ca</v>
      </c>
      <c r="AF228" s="10">
        <v>4.3600000000000003</v>
      </c>
      <c r="AG228" s="12" t="s">
        <v>310</v>
      </c>
      <c r="AH228" s="10">
        <v>4.0699999999999994</v>
      </c>
      <c r="AI228" s="12" t="str">
        <f t="shared" si="44"/>
        <v>Delapan_Minggu_Akhir_Laktasi|49|Vit. A</v>
      </c>
      <c r="AJ228" s="12">
        <f t="shared" si="64"/>
        <v>10.07</v>
      </c>
      <c r="AK228" s="12" t="str">
        <f t="shared" si="45"/>
        <v>Delapan_Minggu_Akhir_Laktasi|49|Vit. D</v>
      </c>
      <c r="AL228" s="12">
        <f t="shared" si="65"/>
        <v>273.2</v>
      </c>
    </row>
    <row r="229" spans="21:38" x14ac:dyDescent="0.2">
      <c r="U229" s="13" t="s">
        <v>50</v>
      </c>
      <c r="V229" s="12">
        <v>50</v>
      </c>
      <c r="W229" s="12" t="str">
        <f t="shared" si="39"/>
        <v>Delapan_Minggu_Akhir_Laktasi|50|BK</v>
      </c>
      <c r="X229" s="12">
        <v>1700</v>
      </c>
      <c r="Y229" s="12" t="str">
        <f t="shared" si="40"/>
        <v>Delapan_Minggu_Akhir_Laktasi|50|PK</v>
      </c>
      <c r="Z229" s="10">
        <v>191</v>
      </c>
      <c r="AA229" s="12" t="str">
        <f t="shared" si="42"/>
        <v>Delapan_Minggu_Akhir_Laktasi|50|ME</v>
      </c>
      <c r="AB229" s="12">
        <v>4.2</v>
      </c>
      <c r="AC229" s="12" t="str">
        <f t="shared" si="43"/>
        <v>Delapan_Minggu_Akhir_Laktasi|50|TDN</v>
      </c>
      <c r="AD229" s="12">
        <v>1160</v>
      </c>
      <c r="AE229" s="12" t="str">
        <f t="shared" si="41"/>
        <v>Delapan_Minggu_Akhir_Laktasi|50|Ca</v>
      </c>
      <c r="AF229" s="10">
        <v>4.4000000000000004</v>
      </c>
      <c r="AG229" s="12" t="s">
        <v>311</v>
      </c>
      <c r="AH229" s="10">
        <v>4.0999999999999996</v>
      </c>
      <c r="AI229" s="12" t="str">
        <f t="shared" si="44"/>
        <v>Delapan_Minggu_Akhir_Laktasi|50|Vit. A</v>
      </c>
      <c r="AJ229" s="12">
        <v>10.3</v>
      </c>
      <c r="AK229" s="12" t="str">
        <f t="shared" si="45"/>
        <v>Delapan_Minggu_Akhir_Laktasi|50|Vit. D</v>
      </c>
      <c r="AL229" s="12">
        <v>278</v>
      </c>
    </row>
    <row r="230" spans="21:38" x14ac:dyDescent="0.2">
      <c r="U230" s="13" t="s">
        <v>51</v>
      </c>
      <c r="V230" s="12">
        <v>30</v>
      </c>
      <c r="W230" s="12" t="str">
        <f t="shared" si="39"/>
        <v>Domba_Jantan|30|BK</v>
      </c>
      <c r="X230" s="14">
        <v>1150</v>
      </c>
      <c r="Y230" s="12" t="str">
        <f t="shared" si="40"/>
        <v>Domba_Jantan|30|PK</v>
      </c>
      <c r="Z230" s="10">
        <v>113</v>
      </c>
      <c r="AA230" s="12" t="str">
        <f t="shared" si="42"/>
        <v>Domba_Jantan|30|ME</v>
      </c>
      <c r="AB230" s="12">
        <v>2.59</v>
      </c>
      <c r="AC230" s="12" t="str">
        <f t="shared" si="43"/>
        <v>Domba_Jantan|30|TDN</v>
      </c>
      <c r="AD230" s="12">
        <v>720</v>
      </c>
      <c r="AE230" s="12" t="str">
        <f t="shared" si="41"/>
        <v>Domba_Jantan|30|Ca</v>
      </c>
      <c r="AF230" s="10">
        <v>5.9</v>
      </c>
      <c r="AG230" s="12" t="s">
        <v>312</v>
      </c>
      <c r="AH230" s="10">
        <v>3.2</v>
      </c>
      <c r="AI230" s="12" t="str">
        <f t="shared" si="44"/>
        <v>Domba_Jantan|30|Vit. A</v>
      </c>
      <c r="AJ230" s="12">
        <v>3.2</v>
      </c>
      <c r="AK230" s="12" t="str">
        <f t="shared" si="45"/>
        <v>Domba_Jantan|30|Vit. D</v>
      </c>
      <c r="AL230" s="12">
        <v>185</v>
      </c>
    </row>
    <row r="231" spans="21:38" x14ac:dyDescent="0.2">
      <c r="U231" s="13" t="s">
        <v>51</v>
      </c>
      <c r="V231" s="12">
        <v>31</v>
      </c>
      <c r="W231" s="12" t="str">
        <f t="shared" si="39"/>
        <v>Domba_Jantan|31|BK</v>
      </c>
      <c r="X231" s="14">
        <v>1178</v>
      </c>
      <c r="Y231" s="12" t="str">
        <f t="shared" si="40"/>
        <v>Domba_Jantan|31|PK</v>
      </c>
      <c r="Z231" s="10">
        <v>115.4</v>
      </c>
      <c r="AA231" s="12" t="str">
        <f t="shared" si="42"/>
        <v>Domba_Jantan|31|ME</v>
      </c>
      <c r="AB231" s="12">
        <f t="shared" ref="AB231:AB239" si="66">$AB$230+(((V231-$V$230)/($V$240-$V$230)*($AB$240-$AB$230)))</f>
        <v>2.6379999999999999</v>
      </c>
      <c r="AC231" s="12" t="str">
        <f t="shared" si="43"/>
        <v>Domba_Jantan|31|TDN</v>
      </c>
      <c r="AD231" s="12">
        <f t="shared" ref="AD231:AD239" si="67">$AD$230+(((V231-$V$230)/($V$240-$V$230)*($AD$240-$AD$230)))</f>
        <v>733</v>
      </c>
      <c r="AE231" s="12" t="str">
        <f t="shared" si="41"/>
        <v>Domba_Jantan|31|Ca</v>
      </c>
      <c r="AF231" s="10">
        <v>5.94</v>
      </c>
      <c r="AG231" s="12" t="s">
        <v>313</v>
      </c>
      <c r="AH231" s="10">
        <v>3.2088300220750554</v>
      </c>
      <c r="AI231" s="12" t="str">
        <f t="shared" si="44"/>
        <v>Domba_Jantan|31|Vit. A</v>
      </c>
      <c r="AJ231" s="12">
        <f t="shared" ref="AJ231:AJ239" si="68">$AJ$230+(((V231-$V$230)/($V$240-$V$230)*($AJ$240-$AJ$230)))</f>
        <v>3.3000000000000003</v>
      </c>
      <c r="AK231" s="12" t="str">
        <f t="shared" si="45"/>
        <v>Domba_Jantan|31|Vit. D</v>
      </c>
      <c r="AL231" s="12">
        <f t="shared" ref="AL231:AL239" si="69">$AL$230+(((V231-$V$230)/($V$240-$V$230)*($AL$240-$AL$230)))</f>
        <v>188.7</v>
      </c>
    </row>
    <row r="232" spans="21:38" x14ac:dyDescent="0.2">
      <c r="U232" s="13" t="s">
        <v>51</v>
      </c>
      <c r="V232" s="12">
        <v>32</v>
      </c>
      <c r="W232" s="12" t="str">
        <f t="shared" si="39"/>
        <v>Domba_Jantan|32|BK</v>
      </c>
      <c r="X232" s="14">
        <v>1206</v>
      </c>
      <c r="Y232" s="12" t="str">
        <f t="shared" si="40"/>
        <v>Domba_Jantan|32|PK</v>
      </c>
      <c r="Z232" s="10">
        <v>117.8</v>
      </c>
      <c r="AA232" s="12" t="str">
        <f t="shared" si="42"/>
        <v>Domba_Jantan|32|ME</v>
      </c>
      <c r="AB232" s="12">
        <f t="shared" si="66"/>
        <v>2.6859999999999999</v>
      </c>
      <c r="AC232" s="12" t="str">
        <f t="shared" si="43"/>
        <v>Domba_Jantan|32|TDN</v>
      </c>
      <c r="AD232" s="12">
        <f t="shared" si="67"/>
        <v>746</v>
      </c>
      <c r="AE232" s="12" t="str">
        <f t="shared" si="41"/>
        <v>Domba_Jantan|32|Ca</v>
      </c>
      <c r="AF232" s="10">
        <v>5.98</v>
      </c>
      <c r="AG232" s="12" t="s">
        <v>314</v>
      </c>
      <c r="AH232" s="10">
        <v>3.2176600441501106</v>
      </c>
      <c r="AI232" s="12" t="str">
        <f t="shared" si="44"/>
        <v>Domba_Jantan|32|Vit. A</v>
      </c>
      <c r="AJ232" s="12">
        <f t="shared" si="68"/>
        <v>3.4000000000000004</v>
      </c>
      <c r="AK232" s="12" t="str">
        <f t="shared" si="45"/>
        <v>Domba_Jantan|32|Vit. D</v>
      </c>
      <c r="AL232" s="12">
        <f t="shared" si="69"/>
        <v>192.4</v>
      </c>
    </row>
    <row r="233" spans="21:38" x14ac:dyDescent="0.2">
      <c r="U233" s="13" t="s">
        <v>51</v>
      </c>
      <c r="V233" s="12">
        <v>33</v>
      </c>
      <c r="W233" s="12" t="str">
        <f t="shared" si="39"/>
        <v>Domba_Jantan|33|BK</v>
      </c>
      <c r="X233" s="14">
        <v>1234</v>
      </c>
      <c r="Y233" s="12" t="str">
        <f t="shared" si="40"/>
        <v>Domba_Jantan|33|PK</v>
      </c>
      <c r="Z233" s="10">
        <v>120.2</v>
      </c>
      <c r="AA233" s="12" t="str">
        <f t="shared" si="42"/>
        <v>Domba_Jantan|33|ME</v>
      </c>
      <c r="AB233" s="12">
        <f t="shared" si="66"/>
        <v>2.734</v>
      </c>
      <c r="AC233" s="12" t="str">
        <f t="shared" si="43"/>
        <v>Domba_Jantan|33|TDN</v>
      </c>
      <c r="AD233" s="12">
        <f t="shared" si="67"/>
        <v>759</v>
      </c>
      <c r="AE233" s="12" t="str">
        <f t="shared" si="41"/>
        <v>Domba_Jantan|33|Ca</v>
      </c>
      <c r="AF233" s="10">
        <v>6.0200000000000005</v>
      </c>
      <c r="AG233" s="12" t="s">
        <v>315</v>
      </c>
      <c r="AH233" s="10">
        <v>3.2264900662251659</v>
      </c>
      <c r="AI233" s="12" t="str">
        <f t="shared" si="44"/>
        <v>Domba_Jantan|33|Vit. A</v>
      </c>
      <c r="AJ233" s="12">
        <f t="shared" si="68"/>
        <v>3.5</v>
      </c>
      <c r="AK233" s="12" t="str">
        <f t="shared" si="45"/>
        <v>Domba_Jantan|33|Vit. D</v>
      </c>
      <c r="AL233" s="12">
        <f t="shared" si="69"/>
        <v>196.1</v>
      </c>
    </row>
    <row r="234" spans="21:38" x14ac:dyDescent="0.2">
      <c r="U234" s="13" t="s">
        <v>51</v>
      </c>
      <c r="V234" s="12">
        <v>34</v>
      </c>
      <c r="W234" s="12" t="str">
        <f t="shared" ref="W234:W270" si="70">U234&amp;"|"&amp;V234&amp;"|"&amp;"BK"</f>
        <v>Domba_Jantan|34|BK</v>
      </c>
      <c r="X234" s="14">
        <v>1262</v>
      </c>
      <c r="Y234" s="12" t="str">
        <f t="shared" ref="Y234:Y270" si="71">U234&amp;"|"&amp;V234&amp;"|"&amp;"PK"</f>
        <v>Domba_Jantan|34|PK</v>
      </c>
      <c r="Z234" s="10">
        <v>122.6</v>
      </c>
      <c r="AA234" s="12" t="str">
        <f t="shared" si="42"/>
        <v>Domba_Jantan|34|ME</v>
      </c>
      <c r="AB234" s="12">
        <f t="shared" si="66"/>
        <v>2.782</v>
      </c>
      <c r="AC234" s="12" t="str">
        <f t="shared" si="43"/>
        <v>Domba_Jantan|34|TDN</v>
      </c>
      <c r="AD234" s="12">
        <f t="shared" si="67"/>
        <v>772</v>
      </c>
      <c r="AE234" s="12" t="str">
        <f t="shared" ref="AE234:AE270" si="72">U234&amp;"|"&amp;V234&amp;"|"&amp;"Ca"</f>
        <v>Domba_Jantan|34|Ca</v>
      </c>
      <c r="AF234" s="10">
        <v>6.0600000000000005</v>
      </c>
      <c r="AG234" s="12" t="s">
        <v>316</v>
      </c>
      <c r="AH234" s="10">
        <v>3.2353200883002211</v>
      </c>
      <c r="AI234" s="12" t="str">
        <f t="shared" si="44"/>
        <v>Domba_Jantan|34|Vit. A</v>
      </c>
      <c r="AJ234" s="12">
        <f t="shared" si="68"/>
        <v>3.6</v>
      </c>
      <c r="AK234" s="12" t="str">
        <f t="shared" si="45"/>
        <v>Domba_Jantan|34|Vit. D</v>
      </c>
      <c r="AL234" s="12">
        <f t="shared" si="69"/>
        <v>199.8</v>
      </c>
    </row>
    <row r="235" spans="21:38" x14ac:dyDescent="0.2">
      <c r="U235" s="13" t="s">
        <v>51</v>
      </c>
      <c r="V235" s="12">
        <v>35</v>
      </c>
      <c r="W235" s="12" t="str">
        <f t="shared" si="70"/>
        <v>Domba_Jantan|35|BK</v>
      </c>
      <c r="X235" s="14">
        <v>1290</v>
      </c>
      <c r="Y235" s="12" t="str">
        <f t="shared" si="71"/>
        <v>Domba_Jantan|35|PK</v>
      </c>
      <c r="Z235" s="10">
        <v>125</v>
      </c>
      <c r="AA235" s="12" t="str">
        <f t="shared" si="42"/>
        <v>Domba_Jantan|35|ME</v>
      </c>
      <c r="AB235" s="12">
        <f t="shared" si="66"/>
        <v>2.83</v>
      </c>
      <c r="AC235" s="12" t="str">
        <f t="shared" si="43"/>
        <v>Domba_Jantan|35|TDN</v>
      </c>
      <c r="AD235" s="12">
        <f t="shared" si="67"/>
        <v>785</v>
      </c>
      <c r="AE235" s="12" t="str">
        <f t="shared" si="72"/>
        <v>Domba_Jantan|35|Ca</v>
      </c>
      <c r="AF235" s="10">
        <v>6.1</v>
      </c>
      <c r="AG235" s="12" t="s">
        <v>317</v>
      </c>
      <c r="AH235" s="10">
        <v>3.2441501103752759</v>
      </c>
      <c r="AI235" s="12" t="str">
        <f t="shared" si="44"/>
        <v>Domba_Jantan|35|Vit. A</v>
      </c>
      <c r="AJ235" s="12">
        <f t="shared" si="68"/>
        <v>3.7</v>
      </c>
      <c r="AK235" s="12" t="str">
        <f t="shared" si="45"/>
        <v>Domba_Jantan|35|Vit. D</v>
      </c>
      <c r="AL235" s="12">
        <f t="shared" si="69"/>
        <v>203.5</v>
      </c>
    </row>
    <row r="236" spans="21:38" x14ac:dyDescent="0.2">
      <c r="U236" s="13" t="s">
        <v>51</v>
      </c>
      <c r="V236" s="12">
        <v>36</v>
      </c>
      <c r="W236" s="12" t="str">
        <f t="shared" si="70"/>
        <v>Domba_Jantan|36|BK</v>
      </c>
      <c r="X236" s="14">
        <v>1318</v>
      </c>
      <c r="Y236" s="12" t="str">
        <f t="shared" si="71"/>
        <v>Domba_Jantan|36|PK</v>
      </c>
      <c r="Z236" s="10">
        <v>127.4</v>
      </c>
      <c r="AA236" s="12" t="str">
        <f t="shared" si="42"/>
        <v>Domba_Jantan|36|ME</v>
      </c>
      <c r="AB236" s="12">
        <f t="shared" si="66"/>
        <v>2.8779999999999997</v>
      </c>
      <c r="AC236" s="12" t="str">
        <f t="shared" si="43"/>
        <v>Domba_Jantan|36|TDN</v>
      </c>
      <c r="AD236" s="12">
        <f t="shared" si="67"/>
        <v>798</v>
      </c>
      <c r="AE236" s="12" t="str">
        <f t="shared" si="72"/>
        <v>Domba_Jantan|36|Ca</v>
      </c>
      <c r="AF236" s="10">
        <v>6.1400000000000006</v>
      </c>
      <c r="AG236" s="12" t="s">
        <v>318</v>
      </c>
      <c r="AH236" s="10">
        <v>3.2529801324503311</v>
      </c>
      <c r="AI236" s="12" t="str">
        <f t="shared" si="44"/>
        <v>Domba_Jantan|36|Vit. A</v>
      </c>
      <c r="AJ236" s="12">
        <f t="shared" si="68"/>
        <v>3.8000000000000003</v>
      </c>
      <c r="AK236" s="12" t="str">
        <f t="shared" si="45"/>
        <v>Domba_Jantan|36|Vit. D</v>
      </c>
      <c r="AL236" s="12">
        <f t="shared" si="69"/>
        <v>207.2</v>
      </c>
    </row>
    <row r="237" spans="21:38" x14ac:dyDescent="0.2">
      <c r="U237" s="13" t="s">
        <v>51</v>
      </c>
      <c r="V237" s="12">
        <v>37</v>
      </c>
      <c r="W237" s="12" t="str">
        <f t="shared" si="70"/>
        <v>Domba_Jantan|37|BK</v>
      </c>
      <c r="X237" s="14">
        <v>1346</v>
      </c>
      <c r="Y237" s="12" t="str">
        <f t="shared" si="71"/>
        <v>Domba_Jantan|37|PK</v>
      </c>
      <c r="Z237" s="10">
        <v>129.80000000000001</v>
      </c>
      <c r="AA237" s="12" t="str">
        <f t="shared" ref="AA237:AA270" si="73">U237&amp;"|"&amp;V237&amp;"|"&amp;"ME"</f>
        <v>Domba_Jantan|37|ME</v>
      </c>
      <c r="AB237" s="12">
        <f t="shared" si="66"/>
        <v>2.9259999999999997</v>
      </c>
      <c r="AC237" s="12" t="str">
        <f t="shared" ref="AC237:AC270" si="74">U237&amp;"|"&amp;V237&amp;"|"&amp;"TDN"</f>
        <v>Domba_Jantan|37|TDN</v>
      </c>
      <c r="AD237" s="12">
        <f t="shared" si="67"/>
        <v>811</v>
      </c>
      <c r="AE237" s="12" t="str">
        <f t="shared" si="72"/>
        <v>Domba_Jantan|37|Ca</v>
      </c>
      <c r="AF237" s="10">
        <v>6.18</v>
      </c>
      <c r="AG237" s="12" t="s">
        <v>319</v>
      </c>
      <c r="AH237" s="10">
        <v>3.2618101545253864</v>
      </c>
      <c r="AI237" s="12" t="str">
        <f t="shared" ref="AI237:AI270" si="75">U237&amp;"|"&amp;V237&amp;"|"&amp;"Vit. A"</f>
        <v>Domba_Jantan|37|Vit. A</v>
      </c>
      <c r="AJ237" s="12">
        <f t="shared" si="68"/>
        <v>3.9000000000000004</v>
      </c>
      <c r="AK237" s="12" t="str">
        <f t="shared" ref="AK237:AK270" si="76">U237&amp;"|"&amp;V237&amp;"|"&amp;"Vit. D"</f>
        <v>Domba_Jantan|37|Vit. D</v>
      </c>
      <c r="AL237" s="12">
        <f t="shared" si="69"/>
        <v>210.9</v>
      </c>
    </row>
    <row r="238" spans="21:38" x14ac:dyDescent="0.2">
      <c r="U238" s="13" t="s">
        <v>51</v>
      </c>
      <c r="V238" s="12">
        <v>38</v>
      </c>
      <c r="W238" s="12" t="str">
        <f t="shared" si="70"/>
        <v>Domba_Jantan|38|BK</v>
      </c>
      <c r="X238" s="14">
        <v>1374</v>
      </c>
      <c r="Y238" s="12" t="str">
        <f t="shared" si="71"/>
        <v>Domba_Jantan|38|PK</v>
      </c>
      <c r="Z238" s="10">
        <v>132.19999999999999</v>
      </c>
      <c r="AA238" s="12" t="str">
        <f t="shared" si="73"/>
        <v>Domba_Jantan|38|ME</v>
      </c>
      <c r="AB238" s="12">
        <f t="shared" si="66"/>
        <v>2.9739999999999998</v>
      </c>
      <c r="AC238" s="12" t="str">
        <f t="shared" si="74"/>
        <v>Domba_Jantan|38|TDN</v>
      </c>
      <c r="AD238" s="12">
        <f t="shared" si="67"/>
        <v>824</v>
      </c>
      <c r="AE238" s="12" t="str">
        <f t="shared" si="72"/>
        <v>Domba_Jantan|38|Ca</v>
      </c>
      <c r="AF238" s="10">
        <v>6.22</v>
      </c>
      <c r="AG238" s="12" t="s">
        <v>320</v>
      </c>
      <c r="AH238" s="10">
        <v>3.2706401766004416</v>
      </c>
      <c r="AI238" s="12" t="str">
        <f t="shared" si="75"/>
        <v>Domba_Jantan|38|Vit. A</v>
      </c>
      <c r="AJ238" s="12">
        <f t="shared" si="68"/>
        <v>4</v>
      </c>
      <c r="AK238" s="12" t="str">
        <f t="shared" si="76"/>
        <v>Domba_Jantan|38|Vit. D</v>
      </c>
      <c r="AL238" s="12">
        <f t="shared" si="69"/>
        <v>214.6</v>
      </c>
    </row>
    <row r="239" spans="21:38" x14ac:dyDescent="0.2">
      <c r="U239" s="13" t="s">
        <v>51</v>
      </c>
      <c r="V239" s="12">
        <v>39</v>
      </c>
      <c r="W239" s="12" t="str">
        <f t="shared" si="70"/>
        <v>Domba_Jantan|39|BK</v>
      </c>
      <c r="X239" s="14">
        <v>1402</v>
      </c>
      <c r="Y239" s="12" t="str">
        <f t="shared" si="71"/>
        <v>Domba_Jantan|39|PK</v>
      </c>
      <c r="Z239" s="10">
        <v>134.6</v>
      </c>
      <c r="AA239" s="12" t="str">
        <f t="shared" si="73"/>
        <v>Domba_Jantan|39|ME</v>
      </c>
      <c r="AB239" s="12">
        <f t="shared" si="66"/>
        <v>3.0219999999999998</v>
      </c>
      <c r="AC239" s="12" t="str">
        <f t="shared" si="74"/>
        <v>Domba_Jantan|39|TDN</v>
      </c>
      <c r="AD239" s="12">
        <f t="shared" si="67"/>
        <v>837</v>
      </c>
      <c r="AE239" s="12" t="str">
        <f t="shared" si="72"/>
        <v>Domba_Jantan|39|Ca</v>
      </c>
      <c r="AF239" s="10">
        <v>6.26</v>
      </c>
      <c r="AG239" s="12" t="s">
        <v>321</v>
      </c>
      <c r="AH239" s="10">
        <v>3.2794701986754968</v>
      </c>
      <c r="AI239" s="12" t="str">
        <f t="shared" si="75"/>
        <v>Domba_Jantan|39|Vit. A</v>
      </c>
      <c r="AJ239" s="12">
        <f t="shared" si="68"/>
        <v>4.1000000000000005</v>
      </c>
      <c r="AK239" s="12" t="str">
        <f t="shared" si="76"/>
        <v>Domba_Jantan|39|Vit. D</v>
      </c>
      <c r="AL239" s="12">
        <f t="shared" si="69"/>
        <v>218.3</v>
      </c>
    </row>
    <row r="240" spans="21:38" x14ac:dyDescent="0.2">
      <c r="U240" s="13" t="s">
        <v>51</v>
      </c>
      <c r="V240" s="12">
        <v>40</v>
      </c>
      <c r="W240" s="12" t="str">
        <f t="shared" si="70"/>
        <v>Domba_Jantan|40|BK</v>
      </c>
      <c r="X240" s="14">
        <v>1430</v>
      </c>
      <c r="Y240" s="12" t="str">
        <f t="shared" si="71"/>
        <v>Domba_Jantan|40|PK</v>
      </c>
      <c r="Z240" s="10">
        <v>137</v>
      </c>
      <c r="AA240" s="12" t="str">
        <f t="shared" si="73"/>
        <v>Domba_Jantan|40|ME</v>
      </c>
      <c r="AB240" s="12">
        <v>3.07</v>
      </c>
      <c r="AC240" s="12" t="str">
        <f t="shared" si="74"/>
        <v>Domba_Jantan|40|TDN</v>
      </c>
      <c r="AD240" s="12">
        <v>850</v>
      </c>
      <c r="AE240" s="12" t="str">
        <f t="shared" si="72"/>
        <v>Domba_Jantan|40|Ca</v>
      </c>
      <c r="AF240" s="10">
        <v>6.3</v>
      </c>
      <c r="AG240" s="12" t="s">
        <v>322</v>
      </c>
      <c r="AH240" s="10">
        <v>3.5</v>
      </c>
      <c r="AI240" s="12" t="str">
        <f t="shared" si="75"/>
        <v>Domba_Jantan|40|Vit. A</v>
      </c>
      <c r="AJ240" s="12">
        <v>4.2</v>
      </c>
      <c r="AK240" s="12" t="str">
        <f t="shared" si="76"/>
        <v>Domba_Jantan|40|Vit. D</v>
      </c>
      <c r="AL240" s="12">
        <v>222</v>
      </c>
    </row>
    <row r="241" spans="21:38" x14ac:dyDescent="0.2">
      <c r="U241" s="13" t="s">
        <v>51</v>
      </c>
      <c r="V241" s="12">
        <v>41</v>
      </c>
      <c r="W241" s="12" t="str">
        <f t="shared" si="70"/>
        <v>Domba_Jantan|41|BK</v>
      </c>
      <c r="X241" s="14">
        <v>1456</v>
      </c>
      <c r="Y241" s="12" t="str">
        <f t="shared" si="71"/>
        <v>Domba_Jantan|41|PK</v>
      </c>
      <c r="Z241" s="10">
        <v>139.19999999999999</v>
      </c>
      <c r="AA241" s="12" t="str">
        <f t="shared" si="73"/>
        <v>Domba_Jantan|41|ME</v>
      </c>
      <c r="AB241" s="12">
        <f t="shared" ref="AB241:AB249" si="77">$AB$240+(((V241-$V$240)/($V$250-$V$240)*($AB$250-$AB$240)))</f>
        <v>3.1109999999999998</v>
      </c>
      <c r="AC241" s="12" t="str">
        <f t="shared" si="74"/>
        <v>Domba_Jantan|41|TDN</v>
      </c>
      <c r="AD241" s="12">
        <f t="shared" ref="AD241:AD249" si="78">$AD$240+(((V241-$V$240)/($V$250-$V$240)*($AD$250-$AD$240)))</f>
        <v>861</v>
      </c>
      <c r="AE241" s="12" t="str">
        <f t="shared" si="72"/>
        <v>Domba_Jantan|41|Ca</v>
      </c>
      <c r="AF241" s="10">
        <v>6.35</v>
      </c>
      <c r="AG241" s="12" t="s">
        <v>323</v>
      </c>
      <c r="AH241" s="10">
        <v>3.5101832993890021</v>
      </c>
      <c r="AI241" s="12" t="str">
        <f t="shared" si="75"/>
        <v>Domba_Jantan|41|Vit. A</v>
      </c>
      <c r="AJ241" s="12">
        <f t="shared" ref="AJ241:AJ249" si="79">$AJ$240+(((V241-$V$240)/($V$250-$V$240)*($AJ$250-$AJ$240)))</f>
        <v>4.3</v>
      </c>
      <c r="AK241" s="12" t="str">
        <f t="shared" si="76"/>
        <v>Domba_Jantan|41|Vit. D</v>
      </c>
      <c r="AL241" s="12">
        <f t="shared" ref="AL241:AL249" si="80">$AL$240+(((V241-$V$240)/($V$250-$V$240)*($AL$250-$AL$240)))</f>
        <v>227.5</v>
      </c>
    </row>
    <row r="242" spans="21:38" x14ac:dyDescent="0.2">
      <c r="U242" s="13" t="s">
        <v>51</v>
      </c>
      <c r="V242" s="12">
        <v>42</v>
      </c>
      <c r="W242" s="12" t="str">
        <f t="shared" si="70"/>
        <v>Domba_Jantan|42|BK</v>
      </c>
      <c r="X242" s="14">
        <v>1482</v>
      </c>
      <c r="Y242" s="12" t="str">
        <f t="shared" si="71"/>
        <v>Domba_Jantan|42|PK</v>
      </c>
      <c r="Z242" s="10">
        <v>141.4</v>
      </c>
      <c r="AA242" s="12" t="str">
        <f t="shared" si="73"/>
        <v>Domba_Jantan|42|ME</v>
      </c>
      <c r="AB242" s="12">
        <f t="shared" si="77"/>
        <v>3.1519999999999997</v>
      </c>
      <c r="AC242" s="12" t="str">
        <f t="shared" si="74"/>
        <v>Domba_Jantan|42|TDN</v>
      </c>
      <c r="AD242" s="12">
        <f t="shared" si="78"/>
        <v>872</v>
      </c>
      <c r="AE242" s="12" t="str">
        <f t="shared" si="72"/>
        <v>Domba_Jantan|42|Ca</v>
      </c>
      <c r="AF242" s="10">
        <v>6.4</v>
      </c>
      <c r="AG242" s="12" t="s">
        <v>324</v>
      </c>
      <c r="AH242" s="10">
        <v>3.5203665987780042</v>
      </c>
      <c r="AI242" s="12" t="str">
        <f t="shared" si="75"/>
        <v>Domba_Jantan|42|Vit. A</v>
      </c>
      <c r="AJ242" s="12">
        <f t="shared" si="79"/>
        <v>4.4000000000000004</v>
      </c>
      <c r="AK242" s="12" t="str">
        <f t="shared" si="76"/>
        <v>Domba_Jantan|42|Vit. D</v>
      </c>
      <c r="AL242" s="12">
        <f t="shared" si="80"/>
        <v>233</v>
      </c>
    </row>
    <row r="243" spans="21:38" x14ac:dyDescent="0.2">
      <c r="U243" s="13" t="s">
        <v>51</v>
      </c>
      <c r="V243" s="12">
        <v>43</v>
      </c>
      <c r="W243" s="12" t="str">
        <f t="shared" si="70"/>
        <v>Domba_Jantan|43|BK</v>
      </c>
      <c r="X243" s="14">
        <v>1508</v>
      </c>
      <c r="Y243" s="12" t="str">
        <f t="shared" si="71"/>
        <v>Domba_Jantan|43|PK</v>
      </c>
      <c r="Z243" s="10">
        <v>143.6</v>
      </c>
      <c r="AA243" s="12" t="str">
        <f t="shared" si="73"/>
        <v>Domba_Jantan|43|ME</v>
      </c>
      <c r="AB243" s="12">
        <f t="shared" si="77"/>
        <v>3.1930000000000001</v>
      </c>
      <c r="AC243" s="12" t="str">
        <f t="shared" si="74"/>
        <v>Domba_Jantan|43|TDN</v>
      </c>
      <c r="AD243" s="12">
        <f t="shared" si="78"/>
        <v>883</v>
      </c>
      <c r="AE243" s="12" t="str">
        <f t="shared" si="72"/>
        <v>Domba_Jantan|43|Ca</v>
      </c>
      <c r="AF243" s="10">
        <v>6.4499999999999993</v>
      </c>
      <c r="AG243" s="12" t="s">
        <v>325</v>
      </c>
      <c r="AH243" s="10">
        <v>3.5305498981670058</v>
      </c>
      <c r="AI243" s="12" t="str">
        <f t="shared" si="75"/>
        <v>Domba_Jantan|43|Vit. A</v>
      </c>
      <c r="AJ243" s="12">
        <f t="shared" si="79"/>
        <v>4.5</v>
      </c>
      <c r="AK243" s="12" t="str">
        <f t="shared" si="76"/>
        <v>Domba_Jantan|43|Vit. D</v>
      </c>
      <c r="AL243" s="12">
        <f t="shared" si="80"/>
        <v>238.5</v>
      </c>
    </row>
    <row r="244" spans="21:38" x14ac:dyDescent="0.2">
      <c r="U244" s="13" t="s">
        <v>51</v>
      </c>
      <c r="V244" s="12">
        <v>44</v>
      </c>
      <c r="W244" s="12" t="str">
        <f t="shared" si="70"/>
        <v>Domba_Jantan|44|BK</v>
      </c>
      <c r="X244" s="14">
        <v>1534</v>
      </c>
      <c r="Y244" s="12" t="str">
        <f t="shared" si="71"/>
        <v>Domba_Jantan|44|PK</v>
      </c>
      <c r="Z244" s="10">
        <v>145.80000000000001</v>
      </c>
      <c r="AA244" s="12" t="str">
        <f t="shared" si="73"/>
        <v>Domba_Jantan|44|ME</v>
      </c>
      <c r="AB244" s="12">
        <f t="shared" si="77"/>
        <v>3.234</v>
      </c>
      <c r="AC244" s="12" t="str">
        <f t="shared" si="74"/>
        <v>Domba_Jantan|44|TDN</v>
      </c>
      <c r="AD244" s="12">
        <f t="shared" si="78"/>
        <v>894</v>
      </c>
      <c r="AE244" s="12" t="str">
        <f t="shared" si="72"/>
        <v>Domba_Jantan|44|Ca</v>
      </c>
      <c r="AF244" s="10">
        <v>6.5</v>
      </c>
      <c r="AG244" s="12" t="s">
        <v>326</v>
      </c>
      <c r="AH244" s="10">
        <v>3.5407331975560083</v>
      </c>
      <c r="AI244" s="12" t="str">
        <f t="shared" si="75"/>
        <v>Domba_Jantan|44|Vit. A</v>
      </c>
      <c r="AJ244" s="12">
        <f t="shared" si="79"/>
        <v>4.6000000000000005</v>
      </c>
      <c r="AK244" s="12" t="str">
        <f t="shared" si="76"/>
        <v>Domba_Jantan|44|Vit. D</v>
      </c>
      <c r="AL244" s="12">
        <f t="shared" si="80"/>
        <v>244</v>
      </c>
    </row>
    <row r="245" spans="21:38" x14ac:dyDescent="0.2">
      <c r="U245" s="13" t="s">
        <v>51</v>
      </c>
      <c r="V245" s="12">
        <v>45</v>
      </c>
      <c r="W245" s="12" t="str">
        <f t="shared" si="70"/>
        <v>Domba_Jantan|45|BK</v>
      </c>
      <c r="X245" s="14">
        <v>1560</v>
      </c>
      <c r="Y245" s="12" t="str">
        <f t="shared" si="71"/>
        <v>Domba_Jantan|45|PK</v>
      </c>
      <c r="Z245" s="10">
        <v>148</v>
      </c>
      <c r="AA245" s="12" t="str">
        <f t="shared" si="73"/>
        <v>Domba_Jantan|45|ME</v>
      </c>
      <c r="AB245" s="12">
        <f t="shared" si="77"/>
        <v>3.2749999999999999</v>
      </c>
      <c r="AC245" s="12" t="str">
        <f t="shared" si="74"/>
        <v>Domba_Jantan|45|TDN</v>
      </c>
      <c r="AD245" s="12">
        <f t="shared" si="78"/>
        <v>905</v>
      </c>
      <c r="AE245" s="12" t="str">
        <f t="shared" si="72"/>
        <v>Domba_Jantan|45|Ca</v>
      </c>
      <c r="AF245" s="10">
        <v>6.55</v>
      </c>
      <c r="AG245" s="12" t="s">
        <v>327</v>
      </c>
      <c r="AH245" s="10">
        <v>3.55091649694501</v>
      </c>
      <c r="AI245" s="12" t="str">
        <f t="shared" si="75"/>
        <v>Domba_Jantan|45|Vit. A</v>
      </c>
      <c r="AJ245" s="12">
        <f t="shared" si="79"/>
        <v>4.7</v>
      </c>
      <c r="AK245" s="12" t="str">
        <f t="shared" si="76"/>
        <v>Domba_Jantan|45|Vit. D</v>
      </c>
      <c r="AL245" s="12">
        <f t="shared" si="80"/>
        <v>249.5</v>
      </c>
    </row>
    <row r="246" spans="21:38" x14ac:dyDescent="0.2">
      <c r="U246" s="13" t="s">
        <v>51</v>
      </c>
      <c r="V246" s="12">
        <v>46</v>
      </c>
      <c r="W246" s="12" t="str">
        <f t="shared" si="70"/>
        <v>Domba_Jantan|46|BK</v>
      </c>
      <c r="X246" s="14">
        <v>1586</v>
      </c>
      <c r="Y246" s="12" t="str">
        <f t="shared" si="71"/>
        <v>Domba_Jantan|46|PK</v>
      </c>
      <c r="Z246" s="10">
        <v>150.19999999999999</v>
      </c>
      <c r="AA246" s="12" t="str">
        <f t="shared" si="73"/>
        <v>Domba_Jantan|46|ME</v>
      </c>
      <c r="AB246" s="12">
        <f t="shared" si="77"/>
        <v>3.3159999999999998</v>
      </c>
      <c r="AC246" s="12" t="str">
        <f t="shared" si="74"/>
        <v>Domba_Jantan|46|TDN</v>
      </c>
      <c r="AD246" s="12">
        <f t="shared" si="78"/>
        <v>916</v>
      </c>
      <c r="AE246" s="12" t="str">
        <f t="shared" si="72"/>
        <v>Domba_Jantan|46|Ca</v>
      </c>
      <c r="AF246" s="10">
        <v>6.6</v>
      </c>
      <c r="AG246" s="12" t="s">
        <v>328</v>
      </c>
      <c r="AH246" s="10">
        <v>3.5610997963340121</v>
      </c>
      <c r="AI246" s="12" t="str">
        <f t="shared" si="75"/>
        <v>Domba_Jantan|46|Vit. A</v>
      </c>
      <c r="AJ246" s="12">
        <f t="shared" si="79"/>
        <v>4.8</v>
      </c>
      <c r="AK246" s="12" t="str">
        <f t="shared" si="76"/>
        <v>Domba_Jantan|46|Vit. D</v>
      </c>
      <c r="AL246" s="12">
        <f t="shared" si="80"/>
        <v>255</v>
      </c>
    </row>
    <row r="247" spans="21:38" x14ac:dyDescent="0.2">
      <c r="U247" s="13" t="s">
        <v>51</v>
      </c>
      <c r="V247" s="12">
        <v>47</v>
      </c>
      <c r="W247" s="12" t="str">
        <f t="shared" si="70"/>
        <v>Domba_Jantan|47|BK</v>
      </c>
      <c r="X247" s="14">
        <v>1612</v>
      </c>
      <c r="Y247" s="12" t="str">
        <f t="shared" si="71"/>
        <v>Domba_Jantan|47|PK</v>
      </c>
      <c r="Z247" s="10">
        <v>152.4</v>
      </c>
      <c r="AA247" s="12" t="str">
        <f t="shared" si="73"/>
        <v>Domba_Jantan|47|ME</v>
      </c>
      <c r="AB247" s="12">
        <f t="shared" si="77"/>
        <v>3.3569999999999998</v>
      </c>
      <c r="AC247" s="12" t="str">
        <f t="shared" si="74"/>
        <v>Domba_Jantan|47|TDN</v>
      </c>
      <c r="AD247" s="12">
        <f t="shared" si="78"/>
        <v>927</v>
      </c>
      <c r="AE247" s="12" t="str">
        <f t="shared" si="72"/>
        <v>Domba_Jantan|47|Ca</v>
      </c>
      <c r="AF247" s="10">
        <v>6.65</v>
      </c>
      <c r="AG247" s="12" t="s">
        <v>329</v>
      </c>
      <c r="AH247" s="10">
        <v>3.5712830957230142</v>
      </c>
      <c r="AI247" s="12" t="str">
        <f t="shared" si="75"/>
        <v>Domba_Jantan|47|Vit. A</v>
      </c>
      <c r="AJ247" s="12">
        <f t="shared" si="79"/>
        <v>4.9000000000000004</v>
      </c>
      <c r="AK247" s="12" t="str">
        <f t="shared" si="76"/>
        <v>Domba_Jantan|47|Vit. D</v>
      </c>
      <c r="AL247" s="12">
        <f t="shared" si="80"/>
        <v>260.5</v>
      </c>
    </row>
    <row r="248" spans="21:38" x14ac:dyDescent="0.2">
      <c r="U248" s="13" t="s">
        <v>51</v>
      </c>
      <c r="V248" s="12">
        <v>48</v>
      </c>
      <c r="W248" s="12" t="str">
        <f t="shared" si="70"/>
        <v>Domba_Jantan|48|BK</v>
      </c>
      <c r="X248" s="14">
        <v>1638</v>
      </c>
      <c r="Y248" s="12" t="str">
        <f t="shared" si="71"/>
        <v>Domba_Jantan|48|PK</v>
      </c>
      <c r="Z248" s="10">
        <v>154.6</v>
      </c>
      <c r="AA248" s="12" t="str">
        <f t="shared" si="73"/>
        <v>Domba_Jantan|48|ME</v>
      </c>
      <c r="AB248" s="12">
        <f t="shared" si="77"/>
        <v>3.3980000000000001</v>
      </c>
      <c r="AC248" s="12" t="str">
        <f t="shared" si="74"/>
        <v>Domba_Jantan|48|TDN</v>
      </c>
      <c r="AD248" s="12">
        <f t="shared" si="78"/>
        <v>938</v>
      </c>
      <c r="AE248" s="12" t="str">
        <f t="shared" si="72"/>
        <v>Domba_Jantan|48|Ca</v>
      </c>
      <c r="AF248" s="10">
        <v>6.6999999999999993</v>
      </c>
      <c r="AG248" s="12" t="s">
        <v>330</v>
      </c>
      <c r="AH248" s="10">
        <v>3.5814663951120163</v>
      </c>
      <c r="AI248" s="12" t="str">
        <f t="shared" si="75"/>
        <v>Domba_Jantan|48|Vit. A</v>
      </c>
      <c r="AJ248" s="12">
        <f t="shared" si="79"/>
        <v>5</v>
      </c>
      <c r="AK248" s="12" t="str">
        <f t="shared" si="76"/>
        <v>Domba_Jantan|48|Vit. D</v>
      </c>
      <c r="AL248" s="12">
        <f t="shared" si="80"/>
        <v>266</v>
      </c>
    </row>
    <row r="249" spans="21:38" x14ac:dyDescent="0.2">
      <c r="U249" s="13" t="s">
        <v>51</v>
      </c>
      <c r="V249" s="12">
        <v>49</v>
      </c>
      <c r="W249" s="12" t="str">
        <f t="shared" si="70"/>
        <v>Domba_Jantan|49|BK</v>
      </c>
      <c r="X249" s="14">
        <v>1664</v>
      </c>
      <c r="Y249" s="12" t="str">
        <f t="shared" si="71"/>
        <v>Domba_Jantan|49|PK</v>
      </c>
      <c r="Z249" s="10">
        <v>156.80000000000001</v>
      </c>
      <c r="AA249" s="12" t="str">
        <f t="shared" si="73"/>
        <v>Domba_Jantan|49|ME</v>
      </c>
      <c r="AB249" s="12">
        <f t="shared" si="77"/>
        <v>3.4390000000000001</v>
      </c>
      <c r="AC249" s="12" t="str">
        <f t="shared" si="74"/>
        <v>Domba_Jantan|49|TDN</v>
      </c>
      <c r="AD249" s="12">
        <f t="shared" si="78"/>
        <v>949</v>
      </c>
      <c r="AE249" s="12" t="str">
        <f t="shared" si="72"/>
        <v>Domba_Jantan|49|Ca</v>
      </c>
      <c r="AF249" s="10">
        <v>6.75</v>
      </c>
      <c r="AG249" s="12" t="s">
        <v>331</v>
      </c>
      <c r="AH249" s="10">
        <v>3.5916496945010183</v>
      </c>
      <c r="AI249" s="12" t="str">
        <f t="shared" si="75"/>
        <v>Domba_Jantan|49|Vit. A</v>
      </c>
      <c r="AJ249" s="12">
        <f t="shared" si="79"/>
        <v>5.1000000000000005</v>
      </c>
      <c r="AK249" s="12" t="str">
        <f t="shared" si="76"/>
        <v>Domba_Jantan|49|Vit. D</v>
      </c>
      <c r="AL249" s="12">
        <f t="shared" si="80"/>
        <v>271.5</v>
      </c>
    </row>
    <row r="250" spans="21:38" x14ac:dyDescent="0.2">
      <c r="U250" s="13" t="s">
        <v>51</v>
      </c>
      <c r="V250" s="12">
        <v>50</v>
      </c>
      <c r="W250" s="12" t="str">
        <f t="shared" si="70"/>
        <v>Domba_Jantan|50|BK</v>
      </c>
      <c r="X250" s="14">
        <v>1690</v>
      </c>
      <c r="Y250" s="12" t="str">
        <f t="shared" si="71"/>
        <v>Domba_Jantan|50|PK</v>
      </c>
      <c r="Z250" s="10">
        <v>159</v>
      </c>
      <c r="AA250" s="12" t="str">
        <f t="shared" si="73"/>
        <v>Domba_Jantan|50|ME</v>
      </c>
      <c r="AB250" s="12">
        <v>3.48</v>
      </c>
      <c r="AC250" s="12" t="str">
        <f t="shared" si="74"/>
        <v>Domba_Jantan|50|TDN</v>
      </c>
      <c r="AD250" s="12">
        <v>960</v>
      </c>
      <c r="AE250" s="12" t="str">
        <f t="shared" si="72"/>
        <v>Domba_Jantan|50|Ca</v>
      </c>
      <c r="AF250" s="10">
        <v>6.8</v>
      </c>
      <c r="AG250" s="12" t="s">
        <v>332</v>
      </c>
      <c r="AH250" s="10">
        <v>3.8</v>
      </c>
      <c r="AI250" s="12" t="str">
        <f t="shared" si="75"/>
        <v>Domba_Jantan|50|Vit. A</v>
      </c>
      <c r="AJ250" s="12">
        <v>5.2</v>
      </c>
      <c r="AK250" s="12" t="str">
        <f t="shared" si="76"/>
        <v>Domba_Jantan|50|Vit. D</v>
      </c>
      <c r="AL250" s="12">
        <v>277</v>
      </c>
    </row>
    <row r="251" spans="21:38" x14ac:dyDescent="0.2">
      <c r="U251" s="13" t="s">
        <v>51</v>
      </c>
      <c r="V251" s="12">
        <v>51</v>
      </c>
      <c r="W251" s="12" t="str">
        <f t="shared" si="70"/>
        <v>Domba_Jantan|51|BK</v>
      </c>
      <c r="X251" s="14">
        <v>1715</v>
      </c>
      <c r="Y251" s="12" t="str">
        <f t="shared" si="71"/>
        <v>Domba_Jantan|51|PK</v>
      </c>
      <c r="Z251" s="10">
        <v>161.19999999999999</v>
      </c>
      <c r="AA251" s="12" t="str">
        <f t="shared" si="73"/>
        <v>Domba_Jantan|51|ME</v>
      </c>
      <c r="AB251" s="12">
        <f t="shared" ref="AB251:AB259" si="81">$AB$250+(((V251-$V$250)/($V$260-$V$250)*($AB$260-$AB$250)))</f>
        <v>3.5310000000000001</v>
      </c>
      <c r="AC251" s="12" t="str">
        <f t="shared" si="74"/>
        <v>Domba_Jantan|51|TDN</v>
      </c>
      <c r="AD251" s="12">
        <f t="shared" ref="AD251:AD259" si="82">$AD$250+(((V251-$V$250)/($V$260-$V$250)*($AD$260-$AD$250)))</f>
        <v>974</v>
      </c>
      <c r="AE251" s="12" t="str">
        <f t="shared" si="72"/>
        <v>Domba_Jantan|51|Ca</v>
      </c>
      <c r="AF251" s="10">
        <v>6.84</v>
      </c>
      <c r="AG251" s="12" t="s">
        <v>333</v>
      </c>
      <c r="AH251" s="10">
        <v>3.8068493150684928</v>
      </c>
      <c r="AI251" s="12" t="str">
        <f t="shared" si="75"/>
        <v>Domba_Jantan|51|Vit. A</v>
      </c>
      <c r="AJ251" s="12">
        <f t="shared" ref="AJ251:AJ259" si="83">$AJ$250+(((V251-$V$250)/($V$260-$V$250)*($AJ$260-$AJ$250)))</f>
        <v>5.3100000000000005</v>
      </c>
      <c r="AK251" s="12" t="str">
        <f t="shared" si="76"/>
        <v>Domba_Jantan|51|Vit. D</v>
      </c>
      <c r="AL251" s="12">
        <f t="shared" ref="AL251:AL259" si="84">$AL$250+(((V251-$V$250)/($V$260-$V$250)*($AL$260-$AL$250)))</f>
        <v>282.60000000000002</v>
      </c>
    </row>
    <row r="252" spans="21:38" x14ac:dyDescent="0.2">
      <c r="U252" s="13" t="s">
        <v>51</v>
      </c>
      <c r="V252" s="12">
        <v>52</v>
      </c>
      <c r="W252" s="12" t="str">
        <f t="shared" si="70"/>
        <v>Domba_Jantan|52|BK</v>
      </c>
      <c r="X252" s="14">
        <v>1740</v>
      </c>
      <c r="Y252" s="12" t="str">
        <f t="shared" si="71"/>
        <v>Domba_Jantan|52|PK</v>
      </c>
      <c r="Z252" s="10">
        <v>163.4</v>
      </c>
      <c r="AA252" s="12" t="str">
        <f t="shared" si="73"/>
        <v>Domba_Jantan|52|ME</v>
      </c>
      <c r="AB252" s="12">
        <f t="shared" si="81"/>
        <v>3.5819999999999999</v>
      </c>
      <c r="AC252" s="12" t="str">
        <f t="shared" si="74"/>
        <v>Domba_Jantan|52|TDN</v>
      </c>
      <c r="AD252" s="12">
        <f t="shared" si="82"/>
        <v>988</v>
      </c>
      <c r="AE252" s="12" t="str">
        <f t="shared" si="72"/>
        <v>Domba_Jantan|52|Ca</v>
      </c>
      <c r="AF252" s="10">
        <v>6.88</v>
      </c>
      <c r="AG252" s="12" t="s">
        <v>334</v>
      </c>
      <c r="AH252" s="10">
        <v>3.8205479452054791</v>
      </c>
      <c r="AI252" s="12" t="str">
        <f t="shared" si="75"/>
        <v>Domba_Jantan|52|Vit. A</v>
      </c>
      <c r="AJ252" s="12">
        <f t="shared" si="83"/>
        <v>5.42</v>
      </c>
      <c r="AK252" s="12" t="str">
        <f t="shared" si="76"/>
        <v>Domba_Jantan|52|Vit. D</v>
      </c>
      <c r="AL252" s="12">
        <f t="shared" si="84"/>
        <v>288.2</v>
      </c>
    </row>
    <row r="253" spans="21:38" x14ac:dyDescent="0.2">
      <c r="U253" s="13" t="s">
        <v>51</v>
      </c>
      <c r="V253" s="12">
        <v>53</v>
      </c>
      <c r="W253" s="12" t="str">
        <f t="shared" si="70"/>
        <v>Domba_Jantan|53|BK</v>
      </c>
      <c r="X253" s="14">
        <v>1765</v>
      </c>
      <c r="Y253" s="12" t="str">
        <f t="shared" si="71"/>
        <v>Domba_Jantan|53|PK</v>
      </c>
      <c r="Z253" s="10">
        <v>165.6</v>
      </c>
      <c r="AA253" s="12" t="str">
        <f t="shared" si="73"/>
        <v>Domba_Jantan|53|ME</v>
      </c>
      <c r="AB253" s="12">
        <f t="shared" si="81"/>
        <v>3.633</v>
      </c>
      <c r="AC253" s="12" t="str">
        <f t="shared" si="74"/>
        <v>Domba_Jantan|53|TDN</v>
      </c>
      <c r="AD253" s="12">
        <f t="shared" si="82"/>
        <v>1002</v>
      </c>
      <c r="AE253" s="12" t="str">
        <f t="shared" si="72"/>
        <v>Domba_Jantan|53|Ca</v>
      </c>
      <c r="AF253" s="10">
        <v>6.92</v>
      </c>
      <c r="AG253" s="12" t="s">
        <v>335</v>
      </c>
      <c r="AH253" s="10">
        <v>3.8410958904109584</v>
      </c>
      <c r="AI253" s="12" t="str">
        <f t="shared" si="75"/>
        <v>Domba_Jantan|53|Vit. A</v>
      </c>
      <c r="AJ253" s="12">
        <f t="shared" si="83"/>
        <v>5.53</v>
      </c>
      <c r="AK253" s="12" t="str">
        <f t="shared" si="76"/>
        <v>Domba_Jantan|53|Vit. D</v>
      </c>
      <c r="AL253" s="12">
        <f t="shared" si="84"/>
        <v>293.8</v>
      </c>
    </row>
    <row r="254" spans="21:38" x14ac:dyDescent="0.2">
      <c r="U254" s="13" t="s">
        <v>51</v>
      </c>
      <c r="V254" s="12">
        <v>54</v>
      </c>
      <c r="W254" s="12" t="str">
        <f t="shared" si="70"/>
        <v>Domba_Jantan|54|BK</v>
      </c>
      <c r="X254" s="14">
        <v>1790</v>
      </c>
      <c r="Y254" s="12" t="str">
        <f t="shared" si="71"/>
        <v>Domba_Jantan|54|PK</v>
      </c>
      <c r="Z254" s="10">
        <v>167.8</v>
      </c>
      <c r="AA254" s="12" t="str">
        <f t="shared" si="73"/>
        <v>Domba_Jantan|54|ME</v>
      </c>
      <c r="AB254" s="12">
        <f t="shared" si="81"/>
        <v>3.6840000000000002</v>
      </c>
      <c r="AC254" s="12" t="str">
        <f t="shared" si="74"/>
        <v>Domba_Jantan|54|TDN</v>
      </c>
      <c r="AD254" s="12">
        <f t="shared" si="82"/>
        <v>1016</v>
      </c>
      <c r="AE254" s="12" t="str">
        <f t="shared" si="72"/>
        <v>Domba_Jantan|54|Ca</v>
      </c>
      <c r="AF254" s="10">
        <v>6.96</v>
      </c>
      <c r="AG254" s="12" t="s">
        <v>336</v>
      </c>
      <c r="AH254" s="10">
        <v>3.8684931506849312</v>
      </c>
      <c r="AI254" s="12" t="str">
        <f t="shared" si="75"/>
        <v>Domba_Jantan|54|Vit. A</v>
      </c>
      <c r="AJ254" s="12">
        <f t="shared" si="83"/>
        <v>5.64</v>
      </c>
      <c r="AK254" s="12" t="str">
        <f t="shared" si="76"/>
        <v>Domba_Jantan|54|Vit. D</v>
      </c>
      <c r="AL254" s="12">
        <f t="shared" si="84"/>
        <v>299.39999999999998</v>
      </c>
    </row>
    <row r="255" spans="21:38" x14ac:dyDescent="0.2">
      <c r="U255" s="13" t="s">
        <v>51</v>
      </c>
      <c r="V255" s="12">
        <v>55</v>
      </c>
      <c r="W255" s="12" t="str">
        <f t="shared" si="70"/>
        <v>Domba_Jantan|55|BK</v>
      </c>
      <c r="X255" s="14">
        <v>1815</v>
      </c>
      <c r="Y255" s="12" t="str">
        <f t="shared" si="71"/>
        <v>Domba_Jantan|55|PK</v>
      </c>
      <c r="Z255" s="10">
        <v>170</v>
      </c>
      <c r="AA255" s="12" t="str">
        <f t="shared" si="73"/>
        <v>Domba_Jantan|55|ME</v>
      </c>
      <c r="AB255" s="12">
        <f t="shared" si="81"/>
        <v>3.7350000000000003</v>
      </c>
      <c r="AC255" s="12" t="str">
        <f t="shared" si="74"/>
        <v>Domba_Jantan|55|TDN</v>
      </c>
      <c r="AD255" s="12">
        <f t="shared" si="82"/>
        <v>1030</v>
      </c>
      <c r="AE255" s="12" t="str">
        <f t="shared" si="72"/>
        <v>Domba_Jantan|55|Ca</v>
      </c>
      <c r="AF255" s="10">
        <v>7</v>
      </c>
      <c r="AG255" s="12" t="s">
        <v>337</v>
      </c>
      <c r="AH255" s="10">
        <v>3.9027397260273968</v>
      </c>
      <c r="AI255" s="12" t="str">
        <f t="shared" si="75"/>
        <v>Domba_Jantan|55|Vit. A</v>
      </c>
      <c r="AJ255" s="12">
        <f t="shared" si="83"/>
        <v>5.75</v>
      </c>
      <c r="AK255" s="12" t="str">
        <f t="shared" si="76"/>
        <v>Domba_Jantan|55|Vit. D</v>
      </c>
      <c r="AL255" s="12">
        <f t="shared" si="84"/>
        <v>305</v>
      </c>
    </row>
    <row r="256" spans="21:38" x14ac:dyDescent="0.2">
      <c r="U256" s="13" t="s">
        <v>51</v>
      </c>
      <c r="V256" s="12">
        <v>56</v>
      </c>
      <c r="W256" s="12" t="str">
        <f t="shared" si="70"/>
        <v>Domba_Jantan|56|BK</v>
      </c>
      <c r="X256" s="14">
        <v>1840</v>
      </c>
      <c r="Y256" s="12" t="str">
        <f t="shared" si="71"/>
        <v>Domba_Jantan|56|PK</v>
      </c>
      <c r="Z256" s="10">
        <v>172.2</v>
      </c>
      <c r="AA256" s="12" t="str">
        <f t="shared" si="73"/>
        <v>Domba_Jantan|56|ME</v>
      </c>
      <c r="AB256" s="12">
        <f t="shared" si="81"/>
        <v>3.786</v>
      </c>
      <c r="AC256" s="12" t="str">
        <f t="shared" si="74"/>
        <v>Domba_Jantan|56|TDN</v>
      </c>
      <c r="AD256" s="12">
        <f t="shared" si="82"/>
        <v>1044</v>
      </c>
      <c r="AE256" s="12" t="str">
        <f t="shared" si="72"/>
        <v>Domba_Jantan|56|Ca</v>
      </c>
      <c r="AF256" s="10">
        <v>7.04</v>
      </c>
      <c r="AG256" s="12" t="s">
        <v>338</v>
      </c>
      <c r="AH256" s="10">
        <v>3.9438356164383559</v>
      </c>
      <c r="AI256" s="12" t="str">
        <f t="shared" si="75"/>
        <v>Domba_Jantan|56|Vit. A</v>
      </c>
      <c r="AJ256" s="12">
        <f t="shared" si="83"/>
        <v>5.86</v>
      </c>
      <c r="AK256" s="12" t="str">
        <f t="shared" si="76"/>
        <v>Domba_Jantan|56|Vit. D</v>
      </c>
      <c r="AL256" s="12">
        <f t="shared" si="84"/>
        <v>310.60000000000002</v>
      </c>
    </row>
    <row r="257" spans="16:38" x14ac:dyDescent="0.2">
      <c r="U257" s="13" t="s">
        <v>51</v>
      </c>
      <c r="V257" s="12">
        <v>57</v>
      </c>
      <c r="W257" s="12" t="str">
        <f t="shared" si="70"/>
        <v>Domba_Jantan|57|BK</v>
      </c>
      <c r="X257" s="14">
        <v>1865</v>
      </c>
      <c r="Y257" s="12" t="str">
        <f t="shared" si="71"/>
        <v>Domba_Jantan|57|PK</v>
      </c>
      <c r="Z257" s="10">
        <v>174.4</v>
      </c>
      <c r="AA257" s="12" t="str">
        <f t="shared" si="73"/>
        <v>Domba_Jantan|57|ME</v>
      </c>
      <c r="AB257" s="12">
        <f t="shared" si="81"/>
        <v>3.8370000000000002</v>
      </c>
      <c r="AC257" s="12" t="str">
        <f t="shared" si="74"/>
        <v>Domba_Jantan|57|TDN</v>
      </c>
      <c r="AD257" s="12">
        <f t="shared" si="82"/>
        <v>1058</v>
      </c>
      <c r="AE257" s="12" t="str">
        <f t="shared" si="72"/>
        <v>Domba_Jantan|57|Ca</v>
      </c>
      <c r="AF257" s="10">
        <v>7.08</v>
      </c>
      <c r="AG257" s="12" t="s">
        <v>339</v>
      </c>
      <c r="AH257" s="10">
        <v>3.9917808219178079</v>
      </c>
      <c r="AI257" s="12" t="str">
        <f t="shared" si="75"/>
        <v>Domba_Jantan|57|Vit. A</v>
      </c>
      <c r="AJ257" s="12">
        <f t="shared" si="83"/>
        <v>5.97</v>
      </c>
      <c r="AK257" s="12" t="str">
        <f t="shared" si="76"/>
        <v>Domba_Jantan|57|Vit. D</v>
      </c>
      <c r="AL257" s="12">
        <f t="shared" si="84"/>
        <v>316.2</v>
      </c>
    </row>
    <row r="258" spans="16:38" x14ac:dyDescent="0.2">
      <c r="U258" s="13" t="s">
        <v>51</v>
      </c>
      <c r="V258" s="12">
        <v>58</v>
      </c>
      <c r="W258" s="12" t="str">
        <f t="shared" si="70"/>
        <v>Domba_Jantan|58|BK</v>
      </c>
      <c r="X258" s="14">
        <v>1890</v>
      </c>
      <c r="Y258" s="12" t="str">
        <f t="shared" si="71"/>
        <v>Domba_Jantan|58|PK</v>
      </c>
      <c r="Z258" s="10">
        <v>176.6</v>
      </c>
      <c r="AA258" s="12" t="str">
        <f t="shared" si="73"/>
        <v>Domba_Jantan|58|ME</v>
      </c>
      <c r="AB258" s="12">
        <f t="shared" si="81"/>
        <v>3.8880000000000003</v>
      </c>
      <c r="AC258" s="12" t="str">
        <f t="shared" si="74"/>
        <v>Domba_Jantan|58|TDN</v>
      </c>
      <c r="AD258" s="12">
        <f t="shared" si="82"/>
        <v>1072</v>
      </c>
      <c r="AE258" s="12" t="str">
        <f t="shared" si="72"/>
        <v>Domba_Jantan|58|Ca</v>
      </c>
      <c r="AF258" s="10">
        <v>7.12</v>
      </c>
      <c r="AG258" s="12" t="s">
        <v>340</v>
      </c>
      <c r="AH258" s="10">
        <v>4.0465753424657533</v>
      </c>
      <c r="AI258" s="12" t="str">
        <f t="shared" si="75"/>
        <v>Domba_Jantan|58|Vit. A</v>
      </c>
      <c r="AJ258" s="12">
        <f t="shared" si="83"/>
        <v>6.08</v>
      </c>
      <c r="AK258" s="12" t="str">
        <f t="shared" si="76"/>
        <v>Domba_Jantan|58|Vit. D</v>
      </c>
      <c r="AL258" s="12">
        <f t="shared" si="84"/>
        <v>321.8</v>
      </c>
    </row>
    <row r="259" spans="16:38" x14ac:dyDescent="0.2">
      <c r="U259" s="13" t="s">
        <v>51</v>
      </c>
      <c r="V259" s="12">
        <v>59</v>
      </c>
      <c r="W259" s="12" t="str">
        <f t="shared" si="70"/>
        <v>Domba_Jantan|59|BK</v>
      </c>
      <c r="X259" s="14">
        <v>1915</v>
      </c>
      <c r="Y259" s="12" t="str">
        <f t="shared" si="71"/>
        <v>Domba_Jantan|59|PK</v>
      </c>
      <c r="Z259" s="10">
        <v>178.8</v>
      </c>
      <c r="AA259" s="12" t="str">
        <f t="shared" si="73"/>
        <v>Domba_Jantan|59|ME</v>
      </c>
      <c r="AB259" s="12">
        <f t="shared" si="81"/>
        <v>3.9390000000000001</v>
      </c>
      <c r="AC259" s="12" t="str">
        <f t="shared" si="74"/>
        <v>Domba_Jantan|59|TDN</v>
      </c>
      <c r="AD259" s="12">
        <f t="shared" si="82"/>
        <v>1086</v>
      </c>
      <c r="AE259" s="12" t="str">
        <f t="shared" si="72"/>
        <v>Domba_Jantan|59|Ca</v>
      </c>
      <c r="AF259" s="10">
        <v>7.16</v>
      </c>
      <c r="AG259" s="12" t="s">
        <v>341</v>
      </c>
      <c r="AH259" s="10">
        <v>4.1082191780821917</v>
      </c>
      <c r="AI259" s="12" t="str">
        <f t="shared" si="75"/>
        <v>Domba_Jantan|59|Vit. A</v>
      </c>
      <c r="AJ259" s="12">
        <f t="shared" si="83"/>
        <v>6.1899999999999995</v>
      </c>
      <c r="AK259" s="12" t="str">
        <f t="shared" si="76"/>
        <v>Domba_Jantan|59|Vit. D</v>
      </c>
      <c r="AL259" s="12">
        <f t="shared" si="84"/>
        <v>327.39999999999998</v>
      </c>
    </row>
    <row r="260" spans="16:38" x14ac:dyDescent="0.2">
      <c r="U260" s="13" t="s">
        <v>51</v>
      </c>
      <c r="V260" s="12">
        <v>60</v>
      </c>
      <c r="W260" s="12" t="str">
        <f t="shared" si="70"/>
        <v>Domba_Jantan|60|BK</v>
      </c>
      <c r="X260" s="12">
        <v>1940</v>
      </c>
      <c r="Y260" s="12" t="str">
        <f t="shared" si="71"/>
        <v>Domba_Jantan|60|PK</v>
      </c>
      <c r="Z260" s="10">
        <v>181</v>
      </c>
      <c r="AA260" s="12" t="str">
        <f t="shared" si="73"/>
        <v>Domba_Jantan|60|ME</v>
      </c>
      <c r="AB260" s="12">
        <v>3.99</v>
      </c>
      <c r="AC260" s="12" t="str">
        <f t="shared" si="74"/>
        <v>Domba_Jantan|60|TDN</v>
      </c>
      <c r="AD260" s="12">
        <v>1100</v>
      </c>
      <c r="AE260" s="12" t="str">
        <f t="shared" si="72"/>
        <v>Domba_Jantan|60|Ca</v>
      </c>
      <c r="AF260" s="10">
        <v>7.2</v>
      </c>
      <c r="AG260" s="12" t="s">
        <v>342</v>
      </c>
      <c r="AH260" s="10">
        <v>4</v>
      </c>
      <c r="AI260" s="12" t="str">
        <f t="shared" si="75"/>
        <v>Domba_Jantan|60|Vit. A</v>
      </c>
      <c r="AJ260" s="12">
        <v>6.3</v>
      </c>
      <c r="AK260" s="12" t="str">
        <f t="shared" si="76"/>
        <v>Domba_Jantan|60|Vit. D</v>
      </c>
      <c r="AL260" s="12">
        <v>333</v>
      </c>
    </row>
    <row r="261" spans="16:38" x14ac:dyDescent="0.2">
      <c r="U261" s="13" t="s">
        <v>51</v>
      </c>
      <c r="V261" s="12">
        <v>61</v>
      </c>
      <c r="W261" s="12" t="str">
        <f t="shared" si="70"/>
        <v>Domba_Jantan|61|BK</v>
      </c>
      <c r="X261" s="14">
        <v>1964</v>
      </c>
      <c r="Y261" s="12" t="str">
        <f t="shared" si="71"/>
        <v>Domba_Jantan|61|PK</v>
      </c>
      <c r="Z261" s="10">
        <v>182.3</v>
      </c>
      <c r="AA261" s="12" t="str">
        <f t="shared" si="73"/>
        <v>Domba_Jantan|61|ME</v>
      </c>
      <c r="AB261" s="12">
        <f t="shared" ref="AB261:AB269" si="85">$AB$260+(((V261-$V$260)/($V$270-$V$260)*($AB$270-$AB$260)))</f>
        <v>3.9990000000000001</v>
      </c>
      <c r="AC261" s="12" t="str">
        <f t="shared" si="74"/>
        <v>Domba_Jantan|61|TDN</v>
      </c>
      <c r="AD261" s="12">
        <f t="shared" ref="AD261:AD269" si="86">$AD$260+(((V261-$V$260)/($V$270-$V$260)*($AD$270-$AD$260)))</f>
        <v>1103</v>
      </c>
      <c r="AE261" s="12" t="str">
        <f t="shared" si="72"/>
        <v>Domba_Jantan|61|Ca</v>
      </c>
      <c r="AF261" s="10">
        <v>7.23</v>
      </c>
      <c r="AG261" s="12" t="s">
        <v>343</v>
      </c>
      <c r="AH261" s="10">
        <v>4.0056179775280896</v>
      </c>
      <c r="AI261" s="12" t="str">
        <f t="shared" si="75"/>
        <v>Domba_Jantan|61|Vit. A</v>
      </c>
      <c r="AJ261" s="12">
        <f t="shared" ref="AJ261:AJ269" si="87">$AJ$260+(((V261-$V$260)/($V$270-$V$260)*($AJ$270-$AJ$260)))</f>
        <v>6.3999999999999995</v>
      </c>
      <c r="AK261" s="12" t="str">
        <f t="shared" si="76"/>
        <v>Domba_Jantan|61|Vit. D</v>
      </c>
      <c r="AL261" s="12">
        <f t="shared" ref="AL261:AL269" si="88">$AL$260+(((V261-$V$260)/($V$270-$V$260)*($AL$270-$AL$260)))</f>
        <v>338.5</v>
      </c>
    </row>
    <row r="262" spans="16:38" x14ac:dyDescent="0.2">
      <c r="U262" s="13" t="s">
        <v>51</v>
      </c>
      <c r="V262" s="12">
        <v>62</v>
      </c>
      <c r="W262" s="12" t="str">
        <f t="shared" si="70"/>
        <v>Domba_Jantan|62|BK</v>
      </c>
      <c r="X262" s="14">
        <v>1988</v>
      </c>
      <c r="Y262" s="12" t="str">
        <f t="shared" si="71"/>
        <v>Domba_Jantan|62|PK</v>
      </c>
      <c r="Z262" s="10">
        <v>183.6</v>
      </c>
      <c r="AA262" s="12" t="str">
        <f t="shared" si="73"/>
        <v>Domba_Jantan|62|ME</v>
      </c>
      <c r="AB262" s="12">
        <f t="shared" si="85"/>
        <v>4.008</v>
      </c>
      <c r="AC262" s="12" t="str">
        <f t="shared" si="74"/>
        <v>Domba_Jantan|62|TDN</v>
      </c>
      <c r="AD262" s="12">
        <f t="shared" si="86"/>
        <v>1106</v>
      </c>
      <c r="AE262" s="12" t="str">
        <f t="shared" si="72"/>
        <v>Domba_Jantan|62|Ca</v>
      </c>
      <c r="AF262" s="10">
        <v>7.26</v>
      </c>
      <c r="AG262" s="12" t="s">
        <v>344</v>
      </c>
      <c r="AH262" s="10">
        <v>4.0168539325842696</v>
      </c>
      <c r="AI262" s="12" t="str">
        <f t="shared" si="75"/>
        <v>Domba_Jantan|62|Vit. A</v>
      </c>
      <c r="AJ262" s="12">
        <f t="shared" si="87"/>
        <v>6.5</v>
      </c>
      <c r="AK262" s="12" t="str">
        <f t="shared" si="76"/>
        <v>Domba_Jantan|62|Vit. D</v>
      </c>
      <c r="AL262" s="12">
        <f t="shared" si="88"/>
        <v>344</v>
      </c>
    </row>
    <row r="263" spans="16:38" x14ac:dyDescent="0.2">
      <c r="U263" s="13" t="s">
        <v>51</v>
      </c>
      <c r="V263" s="12">
        <v>63</v>
      </c>
      <c r="W263" s="12" t="str">
        <f t="shared" si="70"/>
        <v>Domba_Jantan|63|BK</v>
      </c>
      <c r="X263" s="14">
        <v>2012</v>
      </c>
      <c r="Y263" s="12" t="str">
        <f t="shared" si="71"/>
        <v>Domba_Jantan|63|PK</v>
      </c>
      <c r="Z263" s="10">
        <v>184.9</v>
      </c>
      <c r="AA263" s="12" t="str">
        <f t="shared" si="73"/>
        <v>Domba_Jantan|63|ME</v>
      </c>
      <c r="AB263" s="12">
        <f t="shared" si="85"/>
        <v>4.0170000000000003</v>
      </c>
      <c r="AC263" s="12" t="str">
        <f t="shared" si="74"/>
        <v>Domba_Jantan|63|TDN</v>
      </c>
      <c r="AD263" s="12">
        <f t="shared" si="86"/>
        <v>1109</v>
      </c>
      <c r="AE263" s="12" t="str">
        <f t="shared" si="72"/>
        <v>Domba_Jantan|63|Ca</v>
      </c>
      <c r="AF263" s="10">
        <v>7.29</v>
      </c>
      <c r="AG263" s="12" t="s">
        <v>345</v>
      </c>
      <c r="AH263" s="10">
        <v>4.0337078651685392</v>
      </c>
      <c r="AI263" s="12" t="str">
        <f t="shared" si="75"/>
        <v>Domba_Jantan|63|Vit. A</v>
      </c>
      <c r="AJ263" s="12">
        <f t="shared" si="87"/>
        <v>6.6</v>
      </c>
      <c r="AK263" s="12" t="str">
        <f t="shared" si="76"/>
        <v>Domba_Jantan|63|Vit. D</v>
      </c>
      <c r="AL263" s="12">
        <f t="shared" si="88"/>
        <v>349.5</v>
      </c>
    </row>
    <row r="264" spans="16:38" x14ac:dyDescent="0.2">
      <c r="U264" s="13" t="s">
        <v>51</v>
      </c>
      <c r="V264" s="12">
        <v>64</v>
      </c>
      <c r="W264" s="12" t="str">
        <f t="shared" si="70"/>
        <v>Domba_Jantan|64|BK</v>
      </c>
      <c r="X264" s="14">
        <v>2036</v>
      </c>
      <c r="Y264" s="12" t="str">
        <f t="shared" si="71"/>
        <v>Domba_Jantan|64|PK</v>
      </c>
      <c r="Z264" s="10">
        <v>186.2</v>
      </c>
      <c r="AA264" s="12" t="str">
        <f t="shared" si="73"/>
        <v>Domba_Jantan|64|ME</v>
      </c>
      <c r="AB264" s="12">
        <f t="shared" si="85"/>
        <v>4.0259999999999998</v>
      </c>
      <c r="AC264" s="12" t="str">
        <f t="shared" si="74"/>
        <v>Domba_Jantan|64|TDN</v>
      </c>
      <c r="AD264" s="12">
        <f t="shared" si="86"/>
        <v>1112</v>
      </c>
      <c r="AE264" s="12" t="str">
        <f t="shared" si="72"/>
        <v>Domba_Jantan|64|Ca</v>
      </c>
      <c r="AF264" s="10">
        <v>7.32</v>
      </c>
      <c r="AG264" s="12" t="s">
        <v>346</v>
      </c>
      <c r="AH264" s="10">
        <v>4.0561797752808983</v>
      </c>
      <c r="AI264" s="12" t="str">
        <f t="shared" si="75"/>
        <v>Domba_Jantan|64|Vit. A</v>
      </c>
      <c r="AJ264" s="12">
        <f t="shared" si="87"/>
        <v>6.7</v>
      </c>
      <c r="AK264" s="12" t="str">
        <f t="shared" si="76"/>
        <v>Domba_Jantan|64|Vit. D</v>
      </c>
      <c r="AL264" s="12">
        <f t="shared" si="88"/>
        <v>355</v>
      </c>
    </row>
    <row r="265" spans="16:38" x14ac:dyDescent="0.2">
      <c r="U265" s="13" t="s">
        <v>51</v>
      </c>
      <c r="V265" s="12">
        <v>65</v>
      </c>
      <c r="W265" s="12" t="str">
        <f t="shared" si="70"/>
        <v>Domba_Jantan|65|BK</v>
      </c>
      <c r="X265" s="14">
        <v>2060</v>
      </c>
      <c r="Y265" s="12" t="str">
        <f t="shared" si="71"/>
        <v>Domba_Jantan|65|PK</v>
      </c>
      <c r="Z265" s="10">
        <v>187.5</v>
      </c>
      <c r="AA265" s="12" t="str">
        <f t="shared" si="73"/>
        <v>Domba_Jantan|65|ME</v>
      </c>
      <c r="AB265" s="12">
        <f t="shared" si="85"/>
        <v>4.0350000000000001</v>
      </c>
      <c r="AC265" s="12" t="str">
        <f t="shared" si="74"/>
        <v>Domba_Jantan|65|TDN</v>
      </c>
      <c r="AD265" s="12">
        <f t="shared" si="86"/>
        <v>1115</v>
      </c>
      <c r="AE265" s="12" t="str">
        <f t="shared" si="72"/>
        <v>Domba_Jantan|65|Ca</v>
      </c>
      <c r="AF265" s="10">
        <v>7.35</v>
      </c>
      <c r="AG265" s="12" t="s">
        <v>347</v>
      </c>
      <c r="AH265" s="10">
        <v>4.084269662921348</v>
      </c>
      <c r="AI265" s="12" t="str">
        <f t="shared" si="75"/>
        <v>Domba_Jantan|65|Vit. A</v>
      </c>
      <c r="AJ265" s="12">
        <f t="shared" si="87"/>
        <v>6.8</v>
      </c>
      <c r="AK265" s="12" t="str">
        <f t="shared" si="76"/>
        <v>Domba_Jantan|65|Vit. D</v>
      </c>
      <c r="AL265" s="12">
        <f t="shared" si="88"/>
        <v>360.5</v>
      </c>
    </row>
    <row r="266" spans="16:38" x14ac:dyDescent="0.2">
      <c r="U266" s="13" t="s">
        <v>51</v>
      </c>
      <c r="V266" s="12">
        <v>66</v>
      </c>
      <c r="W266" s="12" t="str">
        <f t="shared" si="70"/>
        <v>Domba_Jantan|66|BK</v>
      </c>
      <c r="X266" s="14">
        <v>2084</v>
      </c>
      <c r="Y266" s="12" t="str">
        <f t="shared" si="71"/>
        <v>Domba_Jantan|66|PK</v>
      </c>
      <c r="Z266" s="10">
        <v>188.8</v>
      </c>
      <c r="AA266" s="12" t="str">
        <f t="shared" si="73"/>
        <v>Domba_Jantan|66|ME</v>
      </c>
      <c r="AB266" s="12">
        <f t="shared" si="85"/>
        <v>4.0440000000000005</v>
      </c>
      <c r="AC266" s="12" t="str">
        <f t="shared" si="74"/>
        <v>Domba_Jantan|66|TDN</v>
      </c>
      <c r="AD266" s="12">
        <f t="shared" si="86"/>
        <v>1118</v>
      </c>
      <c r="AE266" s="12" t="str">
        <f t="shared" si="72"/>
        <v>Domba_Jantan|66|Ca</v>
      </c>
      <c r="AF266" s="10">
        <v>7.3800000000000008</v>
      </c>
      <c r="AG266" s="12" t="s">
        <v>348</v>
      </c>
      <c r="AH266" s="10">
        <v>4.1179775280898872</v>
      </c>
      <c r="AI266" s="12" t="str">
        <f t="shared" si="75"/>
        <v>Domba_Jantan|66|Vit. A</v>
      </c>
      <c r="AJ266" s="12">
        <f t="shared" si="87"/>
        <v>6.8999999999999995</v>
      </c>
      <c r="AK266" s="12" t="str">
        <f t="shared" si="76"/>
        <v>Domba_Jantan|66|Vit. D</v>
      </c>
      <c r="AL266" s="12">
        <f t="shared" si="88"/>
        <v>366</v>
      </c>
    </row>
    <row r="267" spans="16:38" x14ac:dyDescent="0.2">
      <c r="U267" s="13" t="s">
        <v>51</v>
      </c>
      <c r="V267" s="12">
        <v>67</v>
      </c>
      <c r="W267" s="12" t="str">
        <f t="shared" si="70"/>
        <v>Domba_Jantan|67|BK</v>
      </c>
      <c r="X267" s="14">
        <v>2108</v>
      </c>
      <c r="Y267" s="12" t="str">
        <f t="shared" si="71"/>
        <v>Domba_Jantan|67|PK</v>
      </c>
      <c r="Z267" s="10">
        <v>190.1</v>
      </c>
      <c r="AA267" s="12" t="str">
        <f t="shared" si="73"/>
        <v>Domba_Jantan|67|ME</v>
      </c>
      <c r="AB267" s="12">
        <f t="shared" si="85"/>
        <v>4.0529999999999999</v>
      </c>
      <c r="AC267" s="12" t="str">
        <f t="shared" si="74"/>
        <v>Domba_Jantan|67|TDN</v>
      </c>
      <c r="AD267" s="12">
        <f t="shared" si="86"/>
        <v>1121</v>
      </c>
      <c r="AE267" s="12" t="str">
        <f t="shared" si="72"/>
        <v>Domba_Jantan|67|Ca</v>
      </c>
      <c r="AF267" s="10">
        <v>7.41</v>
      </c>
      <c r="AG267" s="12" t="s">
        <v>349</v>
      </c>
      <c r="AH267" s="10">
        <v>4.1573033707865159</v>
      </c>
      <c r="AI267" s="12" t="str">
        <f t="shared" si="75"/>
        <v>Domba_Jantan|67|Vit. A</v>
      </c>
      <c r="AJ267" s="12">
        <f t="shared" si="87"/>
        <v>7</v>
      </c>
      <c r="AK267" s="12" t="str">
        <f t="shared" si="76"/>
        <v>Domba_Jantan|67|Vit. D</v>
      </c>
      <c r="AL267" s="12">
        <f t="shared" si="88"/>
        <v>371.5</v>
      </c>
    </row>
    <row r="268" spans="16:38" x14ac:dyDescent="0.2">
      <c r="P268" s="58"/>
      <c r="Q268" s="58"/>
      <c r="R268" s="15"/>
      <c r="U268" s="13" t="s">
        <v>51</v>
      </c>
      <c r="V268" s="12">
        <v>68</v>
      </c>
      <c r="W268" s="12" t="str">
        <f t="shared" si="70"/>
        <v>Domba_Jantan|68|BK</v>
      </c>
      <c r="X268" s="14">
        <v>2132</v>
      </c>
      <c r="Y268" s="12" t="str">
        <f t="shared" si="71"/>
        <v>Domba_Jantan|68|PK</v>
      </c>
      <c r="Z268" s="10">
        <v>191.4</v>
      </c>
      <c r="AA268" s="12" t="str">
        <f t="shared" si="73"/>
        <v>Domba_Jantan|68|ME</v>
      </c>
      <c r="AB268" s="12">
        <f t="shared" si="85"/>
        <v>4.0620000000000003</v>
      </c>
      <c r="AC268" s="12" t="str">
        <f t="shared" si="74"/>
        <v>Domba_Jantan|68|TDN</v>
      </c>
      <c r="AD268" s="12">
        <f t="shared" si="86"/>
        <v>1124</v>
      </c>
      <c r="AE268" s="12" t="str">
        <f t="shared" si="72"/>
        <v>Domba_Jantan|68|Ca</v>
      </c>
      <c r="AF268" s="10">
        <v>7.44</v>
      </c>
      <c r="AG268" s="12" t="s">
        <v>350</v>
      </c>
      <c r="AH268" s="10">
        <v>4.2022471910112351</v>
      </c>
      <c r="AI268" s="12" t="str">
        <f t="shared" si="75"/>
        <v>Domba_Jantan|68|Vit. A</v>
      </c>
      <c r="AJ268" s="12">
        <f t="shared" si="87"/>
        <v>7.1</v>
      </c>
      <c r="AK268" s="12" t="str">
        <f t="shared" si="76"/>
        <v>Domba_Jantan|68|Vit. D</v>
      </c>
      <c r="AL268" s="12">
        <f t="shared" si="88"/>
        <v>377</v>
      </c>
    </row>
    <row r="269" spans="16:38" x14ac:dyDescent="0.2">
      <c r="P269" s="58"/>
      <c r="Q269" s="58"/>
      <c r="R269" s="15"/>
      <c r="U269" s="13" t="s">
        <v>51</v>
      </c>
      <c r="V269" s="12">
        <v>69</v>
      </c>
      <c r="W269" s="12" t="str">
        <f t="shared" si="70"/>
        <v>Domba_Jantan|69|BK</v>
      </c>
      <c r="X269" s="14">
        <v>2156</v>
      </c>
      <c r="Y269" s="12" t="str">
        <f t="shared" si="71"/>
        <v>Domba_Jantan|69|PK</v>
      </c>
      <c r="Z269" s="10">
        <v>192.7</v>
      </c>
      <c r="AA269" s="12" t="str">
        <f t="shared" si="73"/>
        <v>Domba_Jantan|69|ME</v>
      </c>
      <c r="AB269" s="12">
        <f t="shared" si="85"/>
        <v>4.0709999999999997</v>
      </c>
      <c r="AC269" s="12" t="str">
        <f t="shared" si="74"/>
        <v>Domba_Jantan|69|TDN</v>
      </c>
      <c r="AD269" s="12">
        <f t="shared" si="86"/>
        <v>1127</v>
      </c>
      <c r="AE269" s="12" t="str">
        <f t="shared" si="72"/>
        <v>Domba_Jantan|69|Ca</v>
      </c>
      <c r="AF269" s="10">
        <v>7.47</v>
      </c>
      <c r="AG269" s="12" t="s">
        <v>351</v>
      </c>
      <c r="AH269" s="10">
        <v>4.2528089887640439</v>
      </c>
      <c r="AI269" s="12" t="str">
        <f t="shared" si="75"/>
        <v>Domba_Jantan|69|Vit. A</v>
      </c>
      <c r="AJ269" s="12">
        <f t="shared" si="87"/>
        <v>7.2</v>
      </c>
      <c r="AK269" s="12" t="str">
        <f t="shared" si="76"/>
        <v>Domba_Jantan|69|Vit. D</v>
      </c>
      <c r="AL269" s="12">
        <f t="shared" si="88"/>
        <v>382.5</v>
      </c>
    </row>
    <row r="270" spans="16:38" x14ac:dyDescent="0.2">
      <c r="P270" s="58"/>
      <c r="Q270" s="58"/>
      <c r="R270" s="15"/>
      <c r="U270" s="13" t="s">
        <v>51</v>
      </c>
      <c r="V270" s="12">
        <v>70</v>
      </c>
      <c r="W270" s="12" t="str">
        <f t="shared" si="70"/>
        <v>Domba_Jantan|70|BK</v>
      </c>
      <c r="X270" s="12">
        <v>2180</v>
      </c>
      <c r="Y270" s="12" t="str">
        <f t="shared" si="71"/>
        <v>Domba_Jantan|70|PK</v>
      </c>
      <c r="Z270" s="10">
        <v>194</v>
      </c>
      <c r="AA270" s="12" t="str">
        <f t="shared" si="73"/>
        <v>Domba_Jantan|70|ME</v>
      </c>
      <c r="AB270" s="12">
        <v>4.08</v>
      </c>
      <c r="AC270" s="12" t="str">
        <f t="shared" si="74"/>
        <v>Domba_Jantan|70|TDN</v>
      </c>
      <c r="AD270" s="12">
        <v>1130</v>
      </c>
      <c r="AE270" s="12" t="str">
        <f t="shared" si="72"/>
        <v>Domba_Jantan|70|Ca</v>
      </c>
      <c r="AF270" s="10">
        <v>7.5</v>
      </c>
      <c r="AG270" s="12" t="s">
        <v>352</v>
      </c>
      <c r="AH270" s="10">
        <v>4.3</v>
      </c>
      <c r="AI270" s="12" t="str">
        <f t="shared" si="75"/>
        <v>Domba_Jantan|70|Vit. A</v>
      </c>
      <c r="AJ270" s="12">
        <v>7.3</v>
      </c>
      <c r="AK270" s="12" t="str">
        <f t="shared" si="76"/>
        <v>Domba_Jantan|70|Vit. D</v>
      </c>
      <c r="AL270" s="12">
        <v>388</v>
      </c>
    </row>
    <row r="271" spans="16:38" x14ac:dyDescent="0.2">
      <c r="P271" s="58"/>
      <c r="Q271" s="58"/>
      <c r="R271" s="15"/>
    </row>
    <row r="272" spans="16:38" x14ac:dyDescent="0.2">
      <c r="P272" s="58"/>
      <c r="Q272" s="58"/>
      <c r="R272" s="15"/>
    </row>
    <row r="273" spans="16:18" x14ac:dyDescent="0.2">
      <c r="P273" s="58"/>
      <c r="Q273" s="58"/>
      <c r="R273" s="15"/>
    </row>
    <row r="274" spans="16:18" x14ac:dyDescent="0.2">
      <c r="P274" s="58"/>
      <c r="Q274" s="58"/>
      <c r="R274" s="15"/>
    </row>
    <row r="275" spans="16:18" x14ac:dyDescent="0.2">
      <c r="P275" s="58"/>
      <c r="Q275" s="58"/>
      <c r="R275" s="15"/>
    </row>
    <row r="276" spans="16:18" x14ac:dyDescent="0.2">
      <c r="P276" s="58"/>
      <c r="Q276" s="58"/>
      <c r="R276" s="15"/>
    </row>
    <row r="277" spans="16:18" x14ac:dyDescent="0.2">
      <c r="P277" s="58"/>
      <c r="Q277" s="58"/>
      <c r="R277" s="15"/>
    </row>
    <row r="278" spans="16:18" x14ac:dyDescent="0.2">
      <c r="P278" s="58"/>
      <c r="Q278" s="58"/>
      <c r="R278" s="15"/>
    </row>
    <row r="279" spans="16:18" x14ac:dyDescent="0.2">
      <c r="P279" s="58"/>
      <c r="Q279" s="58"/>
      <c r="R279" s="15"/>
    </row>
    <row r="280" spans="16:18" x14ac:dyDescent="0.2">
      <c r="P280" s="58"/>
      <c r="Q280" s="58"/>
      <c r="R280" s="15"/>
    </row>
    <row r="281" spans="16:18" x14ac:dyDescent="0.2">
      <c r="P281" s="58"/>
      <c r="Q281" s="58"/>
      <c r="R281" s="15"/>
    </row>
    <row r="282" spans="16:18" x14ac:dyDescent="0.2">
      <c r="P282" s="58"/>
      <c r="Q282" s="58"/>
      <c r="R282" s="15"/>
    </row>
    <row r="283" spans="16:18" x14ac:dyDescent="0.2">
      <c r="P283" s="58"/>
      <c r="Q283" s="58"/>
      <c r="R283" s="15"/>
    </row>
    <row r="284" spans="16:18" x14ac:dyDescent="0.2">
      <c r="P284" s="58"/>
      <c r="Q284" s="58"/>
      <c r="R284" s="15"/>
    </row>
    <row r="285" spans="16:18" x14ac:dyDescent="0.2">
      <c r="P285" s="58"/>
      <c r="Q285" s="58"/>
      <c r="R285" s="15"/>
    </row>
    <row r="286" spans="16:18" x14ac:dyDescent="0.2">
      <c r="P286" s="58"/>
      <c r="Q286" s="58"/>
      <c r="R286" s="15"/>
    </row>
    <row r="287" spans="16:18" x14ac:dyDescent="0.2">
      <c r="P287" s="58"/>
      <c r="Q287" s="58"/>
      <c r="R287" s="15"/>
    </row>
    <row r="288" spans="16:18" x14ac:dyDescent="0.2">
      <c r="P288" s="58"/>
      <c r="Q288" s="58"/>
      <c r="R288" s="15"/>
    </row>
    <row r="289" spans="16:18" x14ac:dyDescent="0.2">
      <c r="P289" s="58"/>
      <c r="Q289" s="58"/>
      <c r="R289" s="15"/>
    </row>
    <row r="290" spans="16:18" x14ac:dyDescent="0.2">
      <c r="P290" s="58"/>
      <c r="Q290" s="58"/>
      <c r="R290" s="15"/>
    </row>
    <row r="291" spans="16:18" x14ac:dyDescent="0.2">
      <c r="P291" s="58"/>
      <c r="Q291" s="58"/>
      <c r="R291" s="15"/>
    </row>
    <row r="292" spans="16:18" x14ac:dyDescent="0.2">
      <c r="P292" s="58"/>
      <c r="Q292" s="58"/>
      <c r="R292" s="15"/>
    </row>
    <row r="293" spans="16:18" x14ac:dyDescent="0.2">
      <c r="P293" s="58"/>
      <c r="Q293" s="58"/>
      <c r="R293" s="15"/>
    </row>
    <row r="294" spans="16:18" x14ac:dyDescent="0.2">
      <c r="P294" s="58"/>
      <c r="Q294" s="58"/>
      <c r="R294" s="15"/>
    </row>
    <row r="295" spans="16:18" x14ac:dyDescent="0.2">
      <c r="P295" s="58"/>
      <c r="Q295" s="58"/>
      <c r="R295" s="15"/>
    </row>
    <row r="296" spans="16:18" x14ac:dyDescent="0.2">
      <c r="P296" s="58"/>
      <c r="Q296" s="58"/>
      <c r="R296" s="15"/>
    </row>
    <row r="297" spans="16:18" x14ac:dyDescent="0.2">
      <c r="P297" s="58"/>
      <c r="Q297" s="58"/>
      <c r="R297" s="15"/>
    </row>
    <row r="298" spans="16:18" x14ac:dyDescent="0.2">
      <c r="P298" s="58"/>
      <c r="Q298" s="58"/>
      <c r="R298" s="15"/>
    </row>
    <row r="299" spans="16:18" x14ac:dyDescent="0.2">
      <c r="P299" s="58"/>
      <c r="Q299" s="58"/>
      <c r="R299" s="15"/>
    </row>
    <row r="300" spans="16:18" x14ac:dyDescent="0.2">
      <c r="P300" s="58"/>
      <c r="Q300" s="58"/>
      <c r="R300" s="15"/>
    </row>
    <row r="301" spans="16:18" x14ac:dyDescent="0.2">
      <c r="P301" s="58"/>
      <c r="Q301" s="58"/>
      <c r="R301" s="15"/>
    </row>
    <row r="302" spans="16:18" x14ac:dyDescent="0.2">
      <c r="P302" s="58"/>
      <c r="Q302" s="58"/>
      <c r="R302" s="15"/>
    </row>
    <row r="303" spans="16:18" x14ac:dyDescent="0.2">
      <c r="P303" s="58"/>
      <c r="Q303" s="58"/>
      <c r="R303" s="15"/>
    </row>
    <row r="304" spans="16:18" x14ac:dyDescent="0.2">
      <c r="P304" s="58"/>
      <c r="Q304" s="58"/>
      <c r="R304" s="15"/>
    </row>
    <row r="305" spans="16:18" x14ac:dyDescent="0.2">
      <c r="P305" s="58"/>
      <c r="Q305" s="58"/>
      <c r="R305" s="15"/>
    </row>
    <row r="306" spans="16:18" x14ac:dyDescent="0.2">
      <c r="P306" s="58"/>
      <c r="Q306" s="58"/>
      <c r="R306" s="15"/>
    </row>
    <row r="307" spans="16:18" x14ac:dyDescent="0.2">
      <c r="P307" s="58"/>
      <c r="Q307" s="58"/>
      <c r="R307" s="15"/>
    </row>
    <row r="308" spans="16:18" x14ac:dyDescent="0.2">
      <c r="P308" s="58"/>
      <c r="Q308" s="58"/>
      <c r="R308" s="15"/>
    </row>
    <row r="309" spans="16:18" x14ac:dyDescent="0.2">
      <c r="P309" s="58"/>
      <c r="Q309" s="58"/>
      <c r="R309" s="15"/>
    </row>
    <row r="310" spans="16:18" x14ac:dyDescent="0.2">
      <c r="P310" s="58"/>
      <c r="Q310" s="58"/>
      <c r="R310" s="15"/>
    </row>
    <row r="311" spans="16:18" x14ac:dyDescent="0.2">
      <c r="P311" s="58"/>
      <c r="Q311" s="58"/>
      <c r="R311" s="15"/>
    </row>
    <row r="312" spans="16:18" x14ac:dyDescent="0.2">
      <c r="P312" s="58"/>
      <c r="Q312" s="58"/>
      <c r="R312" s="15"/>
    </row>
    <row r="313" spans="16:18" x14ac:dyDescent="0.2">
      <c r="P313" s="58"/>
      <c r="Q313" s="58"/>
      <c r="R313" s="15"/>
    </row>
    <row r="314" spans="16:18" x14ac:dyDescent="0.2">
      <c r="P314" s="58"/>
      <c r="Q314" s="58"/>
      <c r="R314" s="15"/>
    </row>
    <row r="315" spans="16:18" x14ac:dyDescent="0.2">
      <c r="P315" s="58"/>
      <c r="Q315" s="58"/>
      <c r="R315" s="15"/>
    </row>
    <row r="316" spans="16:18" x14ac:dyDescent="0.2">
      <c r="P316" s="58"/>
      <c r="Q316" s="58"/>
      <c r="R316" s="15"/>
    </row>
    <row r="317" spans="16:18" x14ac:dyDescent="0.2">
      <c r="P317" s="58"/>
      <c r="Q317" s="58"/>
      <c r="R317" s="15"/>
    </row>
    <row r="318" spans="16:18" x14ac:dyDescent="0.2">
      <c r="P318" s="58"/>
      <c r="Q318" s="58"/>
      <c r="R318" s="15"/>
    </row>
    <row r="319" spans="16:18" x14ac:dyDescent="0.2">
      <c r="P319" s="58"/>
      <c r="Q319" s="58"/>
      <c r="R319" s="15"/>
    </row>
    <row r="320" spans="16:18" x14ac:dyDescent="0.2">
      <c r="P320" s="58"/>
      <c r="Q320" s="58"/>
      <c r="R320" s="15"/>
    </row>
    <row r="321" spans="16:18" x14ac:dyDescent="0.2">
      <c r="P321" s="58"/>
      <c r="Q321" s="58"/>
      <c r="R321" s="15"/>
    </row>
    <row r="322" spans="16:18" x14ac:dyDescent="0.2">
      <c r="P322" s="58"/>
      <c r="Q322" s="58"/>
      <c r="R322" s="15"/>
    </row>
    <row r="323" spans="16:18" x14ac:dyDescent="0.2">
      <c r="P323" s="58"/>
      <c r="Q323" s="58"/>
      <c r="R323" s="15"/>
    </row>
    <row r="324" spans="16:18" x14ac:dyDescent="0.2">
      <c r="P324" s="58"/>
      <c r="Q324" s="58"/>
      <c r="R324" s="15"/>
    </row>
    <row r="325" spans="16:18" x14ac:dyDescent="0.2">
      <c r="P325" s="58"/>
      <c r="Q325" s="58"/>
      <c r="R325" s="15"/>
    </row>
    <row r="326" spans="16:18" x14ac:dyDescent="0.2">
      <c r="P326" s="58"/>
      <c r="Q326" s="58"/>
      <c r="R326" s="15"/>
    </row>
    <row r="327" spans="16:18" x14ac:dyDescent="0.2">
      <c r="P327" s="58"/>
      <c r="Q327" s="58"/>
      <c r="R327" s="15"/>
    </row>
    <row r="328" spans="16:18" x14ac:dyDescent="0.2">
      <c r="P328" s="58"/>
      <c r="Q328" s="58"/>
      <c r="R328" s="15"/>
    </row>
    <row r="329" spans="16:18" x14ac:dyDescent="0.2">
      <c r="P329" s="58"/>
      <c r="Q329" s="58"/>
      <c r="R329" s="15"/>
    </row>
    <row r="330" spans="16:18" x14ac:dyDescent="0.2">
      <c r="P330" s="58"/>
      <c r="Q330" s="58"/>
      <c r="R330" s="15"/>
    </row>
    <row r="331" spans="16:18" x14ac:dyDescent="0.2">
      <c r="P331" s="58"/>
      <c r="Q331" s="58"/>
      <c r="R331" s="15"/>
    </row>
    <row r="332" spans="16:18" x14ac:dyDescent="0.2">
      <c r="P332" s="58"/>
      <c r="Q332" s="58"/>
      <c r="R332" s="15"/>
    </row>
    <row r="333" spans="16:18" x14ac:dyDescent="0.2">
      <c r="P333" s="58"/>
      <c r="Q333" s="58"/>
      <c r="R333" s="15"/>
    </row>
    <row r="334" spans="16:18" x14ac:dyDescent="0.2">
      <c r="P334" s="58"/>
      <c r="Q334" s="58"/>
      <c r="R334" s="15"/>
    </row>
    <row r="335" spans="16:18" x14ac:dyDescent="0.2">
      <c r="P335" s="58"/>
      <c r="Q335" s="58"/>
      <c r="R335" s="15"/>
    </row>
    <row r="336" spans="16:18" x14ac:dyDescent="0.2">
      <c r="P336" s="58"/>
      <c r="Q336" s="58"/>
      <c r="R336" s="15"/>
    </row>
    <row r="337" spans="16:18" x14ac:dyDescent="0.2">
      <c r="P337" s="58"/>
      <c r="Q337" s="58"/>
      <c r="R337" s="15"/>
    </row>
    <row r="338" spans="16:18" x14ac:dyDescent="0.2">
      <c r="P338" s="58"/>
      <c r="Q338" s="58"/>
      <c r="R338" s="15"/>
    </row>
    <row r="339" spans="16:18" x14ac:dyDescent="0.2">
      <c r="P339" s="58"/>
      <c r="Q339" s="58"/>
      <c r="R339" s="15"/>
    </row>
    <row r="340" spans="16:18" x14ac:dyDescent="0.2">
      <c r="P340" s="58"/>
      <c r="Q340" s="58"/>
      <c r="R340" s="15"/>
    </row>
    <row r="341" spans="16:18" x14ac:dyDescent="0.2">
      <c r="P341" s="58"/>
      <c r="Q341" s="58"/>
      <c r="R341" s="15"/>
    </row>
    <row r="342" spans="16:18" x14ac:dyDescent="0.2">
      <c r="P342" s="58"/>
      <c r="Q342" s="58"/>
      <c r="R342" s="15"/>
    </row>
    <row r="343" spans="16:18" x14ac:dyDescent="0.2">
      <c r="P343" s="58"/>
      <c r="Q343" s="58"/>
      <c r="R343" s="15"/>
    </row>
    <row r="344" spans="16:18" x14ac:dyDescent="0.2">
      <c r="P344" s="58"/>
      <c r="Q344" s="58"/>
      <c r="R344" s="15"/>
    </row>
    <row r="345" spans="16:18" x14ac:dyDescent="0.2">
      <c r="P345" s="58"/>
      <c r="Q345" s="58"/>
      <c r="R345" s="15"/>
    </row>
    <row r="346" spans="16:18" x14ac:dyDescent="0.2">
      <c r="P346" s="58"/>
      <c r="Q346" s="58"/>
      <c r="R346" s="15"/>
    </row>
    <row r="347" spans="16:18" x14ac:dyDescent="0.2">
      <c r="P347" s="58"/>
      <c r="Q347" s="58"/>
      <c r="R347" s="15"/>
    </row>
    <row r="348" spans="16:18" x14ac:dyDescent="0.2">
      <c r="P348" s="58"/>
      <c r="Q348" s="58"/>
      <c r="R348" s="15"/>
    </row>
    <row r="349" spans="16:18" x14ac:dyDescent="0.2">
      <c r="P349" s="58"/>
      <c r="Q349" s="58"/>
      <c r="R349" s="15"/>
    </row>
    <row r="350" spans="16:18" x14ac:dyDescent="0.2">
      <c r="P350" s="58"/>
      <c r="Q350" s="58"/>
      <c r="R350" s="15"/>
    </row>
    <row r="351" spans="16:18" x14ac:dyDescent="0.2">
      <c r="P351" s="58"/>
      <c r="Q351" s="58"/>
      <c r="R351" s="15"/>
    </row>
    <row r="352" spans="16:18" x14ac:dyDescent="0.2">
      <c r="P352" s="58"/>
      <c r="Q352" s="58"/>
      <c r="R352" s="15"/>
    </row>
    <row r="353" spans="16:18" x14ac:dyDescent="0.2">
      <c r="P353" s="58"/>
      <c r="Q353" s="58"/>
      <c r="R353" s="15"/>
    </row>
    <row r="354" spans="16:18" x14ac:dyDescent="0.2">
      <c r="P354" s="58"/>
      <c r="Q354" s="58"/>
      <c r="R354" s="15"/>
    </row>
    <row r="355" spans="16:18" x14ac:dyDescent="0.2">
      <c r="P355" s="58"/>
      <c r="Q355" s="58"/>
      <c r="R355" s="15"/>
    </row>
    <row r="356" spans="16:18" x14ac:dyDescent="0.2">
      <c r="P356" s="58"/>
      <c r="Q356" s="58"/>
      <c r="R356" s="15"/>
    </row>
    <row r="357" spans="16:18" x14ac:dyDescent="0.2">
      <c r="P357" s="58"/>
      <c r="Q357" s="58"/>
      <c r="R357" s="15"/>
    </row>
    <row r="358" spans="16:18" x14ac:dyDescent="0.2">
      <c r="P358" s="58"/>
      <c r="Q358" s="58"/>
      <c r="R358" s="15"/>
    </row>
    <row r="359" spans="16:18" x14ac:dyDescent="0.2">
      <c r="P359" s="58"/>
      <c r="Q359" s="58"/>
      <c r="R359" s="15"/>
    </row>
    <row r="360" spans="16:18" x14ac:dyDescent="0.2">
      <c r="P360" s="58"/>
      <c r="Q360" s="58"/>
      <c r="R360" s="15"/>
    </row>
    <row r="361" spans="16:18" x14ac:dyDescent="0.2">
      <c r="P361" s="58"/>
      <c r="Q361" s="58"/>
      <c r="R361" s="15"/>
    </row>
    <row r="362" spans="16:18" x14ac:dyDescent="0.2">
      <c r="P362" s="58"/>
      <c r="Q362" s="58"/>
      <c r="R362" s="15"/>
    </row>
    <row r="363" spans="16:18" x14ac:dyDescent="0.2">
      <c r="P363" s="58"/>
      <c r="Q363" s="58"/>
      <c r="R363" s="15"/>
    </row>
    <row r="364" spans="16:18" x14ac:dyDescent="0.2">
      <c r="P364" s="58"/>
      <c r="Q364" s="58"/>
      <c r="R364" s="15"/>
    </row>
    <row r="365" spans="16:18" x14ac:dyDescent="0.2">
      <c r="P365" s="58"/>
      <c r="Q365" s="58"/>
      <c r="R365" s="15"/>
    </row>
    <row r="366" spans="16:18" x14ac:dyDescent="0.2">
      <c r="P366" s="58"/>
      <c r="Q366" s="58"/>
      <c r="R366" s="15"/>
    </row>
    <row r="367" spans="16:18" x14ac:dyDescent="0.2">
      <c r="P367" s="58"/>
      <c r="Q367" s="58"/>
      <c r="R367" s="15"/>
    </row>
    <row r="368" spans="16:18" x14ac:dyDescent="0.2">
      <c r="P368" s="58"/>
      <c r="Q368" s="58"/>
      <c r="R368" s="15"/>
    </row>
    <row r="369" spans="16:18" x14ac:dyDescent="0.2">
      <c r="P369" s="58"/>
      <c r="Q369" s="58"/>
      <c r="R369" s="15"/>
    </row>
    <row r="370" spans="16:18" x14ac:dyDescent="0.2">
      <c r="P370" s="58"/>
      <c r="Q370" s="58"/>
      <c r="R370" s="15"/>
    </row>
    <row r="371" spans="16:18" x14ac:dyDescent="0.2">
      <c r="P371" s="58"/>
      <c r="Q371" s="58"/>
      <c r="R371" s="15"/>
    </row>
    <row r="372" spans="16:18" x14ac:dyDescent="0.2">
      <c r="P372" s="58"/>
      <c r="Q372" s="58"/>
      <c r="R372" s="15"/>
    </row>
    <row r="373" spans="16:18" x14ac:dyDescent="0.2">
      <c r="P373" s="58"/>
      <c r="Q373" s="58"/>
      <c r="R373" s="15"/>
    </row>
    <row r="374" spans="16:18" x14ac:dyDescent="0.2">
      <c r="P374" s="58"/>
      <c r="Q374" s="58"/>
      <c r="R374" s="15"/>
    </row>
    <row r="375" spans="16:18" x14ac:dyDescent="0.2">
      <c r="P375" s="58"/>
      <c r="Q375" s="58"/>
      <c r="R375" s="15"/>
    </row>
    <row r="376" spans="16:18" x14ac:dyDescent="0.2">
      <c r="P376" s="58"/>
      <c r="Q376" s="58"/>
      <c r="R376" s="15"/>
    </row>
    <row r="377" spans="16:18" x14ac:dyDescent="0.2">
      <c r="P377" s="58"/>
      <c r="Q377" s="58"/>
      <c r="R377" s="15"/>
    </row>
    <row r="378" spans="16:18" x14ac:dyDescent="0.2">
      <c r="P378" s="58"/>
      <c r="Q378" s="58"/>
      <c r="R378" s="15"/>
    </row>
    <row r="379" spans="16:18" x14ac:dyDescent="0.2">
      <c r="P379" s="58"/>
      <c r="Q379" s="58"/>
      <c r="R379" s="15"/>
    </row>
    <row r="380" spans="16:18" x14ac:dyDescent="0.2">
      <c r="P380" s="58"/>
      <c r="Q380" s="58"/>
      <c r="R380" s="15"/>
    </row>
    <row r="381" spans="16:18" x14ac:dyDescent="0.2">
      <c r="P381" s="58"/>
      <c r="Q381" s="58"/>
      <c r="R381" s="15"/>
    </row>
    <row r="382" spans="16:18" x14ac:dyDescent="0.2">
      <c r="P382" s="58"/>
      <c r="Q382" s="58"/>
      <c r="R382" s="15"/>
    </row>
    <row r="383" spans="16:18" x14ac:dyDescent="0.2">
      <c r="P383" s="58"/>
      <c r="Q383" s="58"/>
      <c r="R383" s="15"/>
    </row>
    <row r="384" spans="16:18" x14ac:dyDescent="0.2">
      <c r="P384" s="58"/>
      <c r="Q384" s="58"/>
      <c r="R384" s="15"/>
    </row>
    <row r="385" spans="16:18" x14ac:dyDescent="0.2">
      <c r="P385" s="58"/>
      <c r="Q385" s="58"/>
      <c r="R385" s="15"/>
    </row>
    <row r="386" spans="16:18" x14ac:dyDescent="0.2">
      <c r="P386" s="58"/>
      <c r="Q386" s="58"/>
      <c r="R386" s="15"/>
    </row>
    <row r="387" spans="16:18" x14ac:dyDescent="0.2">
      <c r="P387" s="58"/>
      <c r="Q387" s="58"/>
      <c r="R387" s="15"/>
    </row>
    <row r="388" spans="16:18" x14ac:dyDescent="0.2">
      <c r="P388" s="58"/>
      <c r="Q388" s="58"/>
      <c r="R388" s="15"/>
    </row>
    <row r="389" spans="16:18" x14ac:dyDescent="0.2">
      <c r="P389" s="58"/>
      <c r="Q389" s="58"/>
      <c r="R389" s="15"/>
    </row>
    <row r="390" spans="16:18" x14ac:dyDescent="0.2">
      <c r="P390" s="58"/>
      <c r="Q390" s="58"/>
      <c r="R390" s="15"/>
    </row>
    <row r="391" spans="16:18" x14ac:dyDescent="0.2">
      <c r="P391" s="58"/>
      <c r="Q391" s="58"/>
      <c r="R391" s="15"/>
    </row>
    <row r="392" spans="16:18" x14ac:dyDescent="0.2">
      <c r="P392" s="58"/>
      <c r="Q392" s="58"/>
      <c r="R392" s="15"/>
    </row>
    <row r="393" spans="16:18" x14ac:dyDescent="0.2">
      <c r="P393" s="58"/>
      <c r="Q393" s="58"/>
      <c r="R393" s="15"/>
    </row>
    <row r="394" spans="16:18" x14ac:dyDescent="0.2">
      <c r="P394" s="58"/>
      <c r="Q394" s="58"/>
      <c r="R394" s="15"/>
    </row>
    <row r="395" spans="16:18" x14ac:dyDescent="0.2">
      <c r="P395" s="58"/>
      <c r="Q395" s="58"/>
      <c r="R395" s="15"/>
    </row>
    <row r="396" spans="16:18" x14ac:dyDescent="0.2">
      <c r="P396" s="58"/>
      <c r="Q396" s="58"/>
      <c r="R396" s="15"/>
    </row>
    <row r="397" spans="16:18" x14ac:dyDescent="0.2">
      <c r="P397" s="58"/>
      <c r="Q397" s="58"/>
      <c r="R397" s="15"/>
    </row>
    <row r="398" spans="16:18" x14ac:dyDescent="0.2">
      <c r="P398" s="58"/>
      <c r="Q398" s="58"/>
      <c r="R398" s="15"/>
    </row>
    <row r="399" spans="16:18" x14ac:dyDescent="0.2">
      <c r="P399" s="58"/>
      <c r="Q399" s="58"/>
      <c r="R399" s="15"/>
    </row>
    <row r="400" spans="16:18" x14ac:dyDescent="0.2">
      <c r="P400" s="58"/>
      <c r="Q400" s="58"/>
      <c r="R400" s="15"/>
    </row>
    <row r="401" spans="16:18" x14ac:dyDescent="0.2">
      <c r="P401" s="58"/>
      <c r="Q401" s="58"/>
      <c r="R401" s="15"/>
    </row>
    <row r="402" spans="16:18" x14ac:dyDescent="0.2">
      <c r="P402" s="58"/>
      <c r="Q402" s="58"/>
      <c r="R402" s="15"/>
    </row>
    <row r="403" spans="16:18" x14ac:dyDescent="0.2">
      <c r="P403" s="58"/>
      <c r="Q403" s="58"/>
      <c r="R403" s="15"/>
    </row>
    <row r="404" spans="16:18" x14ac:dyDescent="0.2">
      <c r="P404" s="58"/>
      <c r="Q404" s="58"/>
      <c r="R404" s="15"/>
    </row>
    <row r="405" spans="16:18" x14ac:dyDescent="0.2">
      <c r="P405" s="58"/>
      <c r="Q405" s="58"/>
      <c r="R405" s="15"/>
    </row>
    <row r="406" spans="16:18" x14ac:dyDescent="0.2">
      <c r="P406" s="58"/>
      <c r="Q406" s="58"/>
      <c r="R406" s="15"/>
    </row>
    <row r="407" spans="16:18" x14ac:dyDescent="0.2">
      <c r="P407" s="58"/>
      <c r="Q407" s="58"/>
      <c r="R407" s="15"/>
    </row>
    <row r="408" spans="16:18" x14ac:dyDescent="0.2">
      <c r="P408" s="58"/>
      <c r="Q408" s="58"/>
      <c r="R408" s="15"/>
    </row>
    <row r="409" spans="16:18" x14ac:dyDescent="0.2">
      <c r="P409" s="58"/>
      <c r="Q409" s="58"/>
      <c r="R409" s="15"/>
    </row>
    <row r="410" spans="16:18" x14ac:dyDescent="0.2">
      <c r="P410" s="58"/>
      <c r="Q410" s="58"/>
      <c r="R410" s="15"/>
    </row>
    <row r="411" spans="16:18" x14ac:dyDescent="0.2">
      <c r="P411" s="58"/>
      <c r="Q411" s="58"/>
      <c r="R411" s="15"/>
    </row>
    <row r="412" spans="16:18" x14ac:dyDescent="0.2">
      <c r="P412" s="58"/>
      <c r="Q412" s="58"/>
      <c r="R412" s="15"/>
    </row>
    <row r="413" spans="16:18" x14ac:dyDescent="0.2">
      <c r="P413" s="58"/>
      <c r="Q413" s="58"/>
      <c r="R413" s="15"/>
    </row>
    <row r="414" spans="16:18" x14ac:dyDescent="0.2">
      <c r="P414" s="58"/>
      <c r="Q414" s="58"/>
      <c r="R414" s="15"/>
    </row>
    <row r="415" spans="16:18" x14ac:dyDescent="0.2">
      <c r="P415" s="58"/>
      <c r="Q415" s="58"/>
      <c r="R415" s="15"/>
    </row>
    <row r="416" spans="16:18" x14ac:dyDescent="0.2">
      <c r="P416" s="58"/>
      <c r="Q416" s="58"/>
      <c r="R416" s="15"/>
    </row>
    <row r="417" spans="16:18" x14ac:dyDescent="0.2">
      <c r="P417" s="58"/>
      <c r="Q417" s="58"/>
      <c r="R417" s="15"/>
    </row>
    <row r="418" spans="16:18" x14ac:dyDescent="0.2">
      <c r="P418" s="58"/>
      <c r="Q418" s="58"/>
      <c r="R418" s="15"/>
    </row>
    <row r="419" spans="16:18" x14ac:dyDescent="0.2">
      <c r="P419" s="58"/>
      <c r="Q419" s="58"/>
      <c r="R419" s="15"/>
    </row>
    <row r="420" spans="16:18" x14ac:dyDescent="0.2">
      <c r="P420" s="58"/>
      <c r="Q420" s="58"/>
      <c r="R420" s="15"/>
    </row>
    <row r="421" spans="16:18" x14ac:dyDescent="0.2">
      <c r="P421" s="58"/>
      <c r="Q421" s="58"/>
      <c r="R421" s="15"/>
    </row>
    <row r="422" spans="16:18" x14ac:dyDescent="0.2">
      <c r="P422" s="58"/>
      <c r="Q422" s="58"/>
      <c r="R422" s="15"/>
    </row>
    <row r="423" spans="16:18" x14ac:dyDescent="0.2">
      <c r="P423" s="58"/>
      <c r="Q423" s="58"/>
      <c r="R423" s="15"/>
    </row>
    <row r="424" spans="16:18" x14ac:dyDescent="0.2">
      <c r="P424" s="58"/>
      <c r="Q424" s="58"/>
      <c r="R424" s="15"/>
    </row>
    <row r="425" spans="16:18" x14ac:dyDescent="0.2">
      <c r="P425" s="58"/>
      <c r="Q425" s="58"/>
      <c r="R425" s="15"/>
    </row>
    <row r="426" spans="16:18" x14ac:dyDescent="0.2">
      <c r="P426" s="58"/>
      <c r="Q426" s="58"/>
      <c r="R426" s="15"/>
    </row>
    <row r="427" spans="16:18" x14ac:dyDescent="0.2">
      <c r="P427" s="58"/>
      <c r="Q427" s="58"/>
      <c r="R427" s="15"/>
    </row>
    <row r="428" spans="16:18" x14ac:dyDescent="0.2">
      <c r="P428" s="58"/>
      <c r="Q428" s="58"/>
      <c r="R428" s="15"/>
    </row>
    <row r="429" spans="16:18" x14ac:dyDescent="0.2">
      <c r="P429" s="58"/>
      <c r="Q429" s="58"/>
      <c r="R429" s="15"/>
    </row>
    <row r="430" spans="16:18" x14ac:dyDescent="0.2">
      <c r="P430" s="58"/>
      <c r="Q430" s="58"/>
      <c r="R430" s="15"/>
    </row>
    <row r="431" spans="16:18" x14ac:dyDescent="0.2">
      <c r="P431" s="58"/>
      <c r="Q431" s="58"/>
      <c r="R431" s="15"/>
    </row>
    <row r="432" spans="16:18" x14ac:dyDescent="0.2">
      <c r="P432" s="58"/>
      <c r="Q432" s="58"/>
      <c r="R432" s="15"/>
    </row>
    <row r="433" spans="16:18" x14ac:dyDescent="0.2">
      <c r="P433" s="58"/>
      <c r="Q433" s="58"/>
      <c r="R433" s="15"/>
    </row>
    <row r="434" spans="16:18" x14ac:dyDescent="0.2">
      <c r="P434" s="58"/>
      <c r="Q434" s="58"/>
      <c r="R434" s="15"/>
    </row>
    <row r="435" spans="16:18" x14ac:dyDescent="0.2">
      <c r="P435" s="58"/>
      <c r="Q435" s="58"/>
      <c r="R435" s="15"/>
    </row>
    <row r="436" spans="16:18" x14ac:dyDescent="0.2">
      <c r="P436" s="58"/>
      <c r="Q436" s="58"/>
      <c r="R436" s="15"/>
    </row>
    <row r="437" spans="16:18" x14ac:dyDescent="0.2">
      <c r="P437" s="58"/>
      <c r="Q437" s="58"/>
      <c r="R437" s="15"/>
    </row>
    <row r="438" spans="16:18" x14ac:dyDescent="0.2">
      <c r="P438" s="58"/>
      <c r="Q438" s="58"/>
      <c r="R438" s="15"/>
    </row>
    <row r="439" spans="16:18" x14ac:dyDescent="0.2">
      <c r="P439" s="58"/>
      <c r="Q439" s="58"/>
      <c r="R439" s="15"/>
    </row>
    <row r="440" spans="16:18" x14ac:dyDescent="0.2">
      <c r="P440" s="58"/>
      <c r="Q440" s="58"/>
      <c r="R440" s="15"/>
    </row>
    <row r="441" spans="16:18" x14ac:dyDescent="0.2">
      <c r="P441" s="58"/>
      <c r="Q441" s="58"/>
      <c r="R441" s="15"/>
    </row>
    <row r="442" spans="16:18" x14ac:dyDescent="0.2">
      <c r="P442" s="58"/>
      <c r="Q442" s="58"/>
      <c r="R442" s="15"/>
    </row>
    <row r="443" spans="16:18" x14ac:dyDescent="0.2">
      <c r="P443" s="58"/>
      <c r="Q443" s="58"/>
      <c r="R443" s="15"/>
    </row>
    <row r="444" spans="16:18" x14ac:dyDescent="0.2">
      <c r="P444" s="58"/>
      <c r="Q444" s="58"/>
      <c r="R444" s="15"/>
    </row>
    <row r="445" spans="16:18" x14ac:dyDescent="0.2">
      <c r="P445" s="58"/>
      <c r="Q445" s="58"/>
      <c r="R445" s="15"/>
    </row>
    <row r="446" spans="16:18" x14ac:dyDescent="0.2">
      <c r="P446" s="58"/>
      <c r="Q446" s="58"/>
      <c r="R446" s="15"/>
    </row>
    <row r="447" spans="16:18" x14ac:dyDescent="0.2">
      <c r="P447" s="58"/>
      <c r="Q447" s="58"/>
      <c r="R447" s="15"/>
    </row>
    <row r="448" spans="16:18" x14ac:dyDescent="0.2">
      <c r="P448" s="58"/>
      <c r="Q448" s="58"/>
      <c r="R448" s="15"/>
    </row>
    <row r="449" spans="16:18" x14ac:dyDescent="0.2">
      <c r="P449" s="58"/>
      <c r="Q449" s="58"/>
      <c r="R449" s="15"/>
    </row>
    <row r="450" spans="16:18" x14ac:dyDescent="0.2">
      <c r="P450" s="58"/>
      <c r="Q450" s="58"/>
      <c r="R450" s="15"/>
    </row>
    <row r="451" spans="16:18" x14ac:dyDescent="0.2">
      <c r="P451" s="58"/>
      <c r="Q451" s="58"/>
      <c r="R451" s="15"/>
    </row>
    <row r="452" spans="16:18" x14ac:dyDescent="0.2">
      <c r="P452" s="58"/>
      <c r="Q452" s="58"/>
      <c r="R452" s="15"/>
    </row>
    <row r="453" spans="16:18" x14ac:dyDescent="0.2">
      <c r="P453" s="58"/>
      <c r="Q453" s="58"/>
      <c r="R453" s="15"/>
    </row>
    <row r="454" spans="16:18" x14ac:dyDescent="0.2">
      <c r="P454" s="58"/>
      <c r="Q454" s="58"/>
      <c r="R454" s="15"/>
    </row>
    <row r="455" spans="16:18" x14ac:dyDescent="0.2">
      <c r="P455" s="58"/>
      <c r="Q455" s="58"/>
      <c r="R455" s="15"/>
    </row>
    <row r="456" spans="16:18" x14ac:dyDescent="0.2">
      <c r="P456" s="58"/>
      <c r="Q456" s="58"/>
      <c r="R456" s="15"/>
    </row>
    <row r="457" spans="16:18" x14ac:dyDescent="0.2">
      <c r="P457" s="58"/>
      <c r="Q457" s="58"/>
      <c r="R457" s="15"/>
    </row>
    <row r="458" spans="16:18" x14ac:dyDescent="0.2">
      <c r="P458" s="58"/>
      <c r="Q458" s="58"/>
      <c r="R458" s="15"/>
    </row>
    <row r="459" spans="16:18" x14ac:dyDescent="0.2">
      <c r="P459" s="58"/>
      <c r="Q459" s="58"/>
      <c r="R459" s="15"/>
    </row>
    <row r="460" spans="16:18" x14ac:dyDescent="0.2">
      <c r="P460" s="58"/>
      <c r="Q460" s="58"/>
      <c r="R460" s="15"/>
    </row>
    <row r="461" spans="16:18" x14ac:dyDescent="0.2">
      <c r="P461" s="58"/>
      <c r="Q461" s="58"/>
      <c r="R461" s="15"/>
    </row>
    <row r="462" spans="16:18" x14ac:dyDescent="0.2">
      <c r="P462" s="58"/>
      <c r="Q462" s="58"/>
      <c r="R462" s="15"/>
    </row>
    <row r="463" spans="16:18" x14ac:dyDescent="0.2">
      <c r="P463" s="58"/>
      <c r="Q463" s="58"/>
      <c r="R463" s="15"/>
    </row>
    <row r="464" spans="16:18" x14ac:dyDescent="0.2">
      <c r="P464" s="58"/>
      <c r="Q464" s="58"/>
      <c r="R464" s="15"/>
    </row>
    <row r="465" spans="16:18" x14ac:dyDescent="0.2">
      <c r="P465" s="58"/>
      <c r="Q465" s="58"/>
      <c r="R465" s="15"/>
    </row>
    <row r="466" spans="16:18" x14ac:dyDescent="0.2">
      <c r="P466" s="58"/>
      <c r="Q466" s="58"/>
      <c r="R466" s="15"/>
    </row>
    <row r="467" spans="16:18" x14ac:dyDescent="0.2">
      <c r="P467" s="58"/>
      <c r="Q467" s="58"/>
      <c r="R467" s="15"/>
    </row>
    <row r="468" spans="16:18" x14ac:dyDescent="0.2">
      <c r="P468" s="58"/>
      <c r="Q468" s="58"/>
      <c r="R468" s="15"/>
    </row>
    <row r="469" spans="16:18" x14ac:dyDescent="0.2">
      <c r="P469" s="58"/>
      <c r="Q469" s="58"/>
      <c r="R469" s="15"/>
    </row>
    <row r="470" spans="16:18" x14ac:dyDescent="0.2">
      <c r="P470" s="58"/>
      <c r="Q470" s="58"/>
      <c r="R470" s="15"/>
    </row>
    <row r="471" spans="16:18" x14ac:dyDescent="0.2">
      <c r="P471" s="58"/>
      <c r="Q471" s="58"/>
      <c r="R471" s="15"/>
    </row>
    <row r="472" spans="16:18" x14ac:dyDescent="0.2">
      <c r="P472" s="58"/>
      <c r="Q472" s="58"/>
      <c r="R472" s="15"/>
    </row>
    <row r="473" spans="16:18" x14ac:dyDescent="0.2">
      <c r="P473" s="58"/>
      <c r="Q473" s="58"/>
      <c r="R473" s="15"/>
    </row>
    <row r="474" spans="16:18" x14ac:dyDescent="0.2">
      <c r="P474" s="58"/>
      <c r="Q474" s="58"/>
      <c r="R474" s="15"/>
    </row>
    <row r="475" spans="16:18" x14ac:dyDescent="0.2">
      <c r="P475" s="58"/>
      <c r="Q475" s="58"/>
      <c r="R475" s="15"/>
    </row>
    <row r="476" spans="16:18" x14ac:dyDescent="0.2">
      <c r="P476" s="58"/>
      <c r="Q476" s="58"/>
      <c r="R476" s="15"/>
    </row>
    <row r="477" spans="16:18" x14ac:dyDescent="0.2">
      <c r="P477" s="58"/>
      <c r="Q477" s="58"/>
      <c r="R477" s="15"/>
    </row>
    <row r="478" spans="16:18" x14ac:dyDescent="0.2">
      <c r="P478" s="58"/>
      <c r="Q478" s="58"/>
      <c r="R478" s="15"/>
    </row>
    <row r="479" spans="16:18" x14ac:dyDescent="0.2">
      <c r="P479" s="58"/>
      <c r="Q479" s="58"/>
      <c r="R479" s="15"/>
    </row>
    <row r="480" spans="16:18" x14ac:dyDescent="0.2">
      <c r="P480" s="58"/>
      <c r="Q480" s="58"/>
      <c r="R480" s="15"/>
    </row>
    <row r="481" spans="16:18" x14ac:dyDescent="0.2">
      <c r="P481" s="58"/>
      <c r="Q481" s="58"/>
      <c r="R481" s="15"/>
    </row>
    <row r="482" spans="16:18" x14ac:dyDescent="0.2">
      <c r="P482" s="58"/>
      <c r="Q482" s="58"/>
      <c r="R482" s="15"/>
    </row>
    <row r="483" spans="16:18" x14ac:dyDescent="0.2">
      <c r="P483" s="58"/>
      <c r="Q483" s="58"/>
      <c r="R483" s="15"/>
    </row>
    <row r="484" spans="16:18" x14ac:dyDescent="0.2">
      <c r="P484" s="58"/>
      <c r="Q484" s="58"/>
      <c r="R484" s="15"/>
    </row>
    <row r="485" spans="16:18" x14ac:dyDescent="0.2">
      <c r="P485" s="58"/>
      <c r="Q485" s="58"/>
      <c r="R485" s="15"/>
    </row>
    <row r="486" spans="16:18" x14ac:dyDescent="0.2">
      <c r="P486" s="58"/>
      <c r="Q486" s="58"/>
      <c r="R486" s="15"/>
    </row>
    <row r="487" spans="16:18" x14ac:dyDescent="0.2">
      <c r="P487" s="58"/>
      <c r="Q487" s="58"/>
      <c r="R487" s="15"/>
    </row>
    <row r="488" spans="16:18" x14ac:dyDescent="0.2">
      <c r="P488" s="58"/>
      <c r="Q488" s="58"/>
      <c r="R488" s="15"/>
    </row>
    <row r="489" spans="16:18" x14ac:dyDescent="0.2">
      <c r="P489" s="58"/>
      <c r="Q489" s="58"/>
      <c r="R489" s="15"/>
    </row>
    <row r="490" spans="16:18" x14ac:dyDescent="0.2">
      <c r="P490" s="58"/>
      <c r="Q490" s="58"/>
      <c r="R490" s="15"/>
    </row>
    <row r="491" spans="16:18" x14ac:dyDescent="0.2">
      <c r="P491" s="58"/>
      <c r="Q491" s="58"/>
      <c r="R491" s="15"/>
    </row>
    <row r="492" spans="16:18" x14ac:dyDescent="0.2">
      <c r="P492" s="58"/>
      <c r="Q492" s="58"/>
      <c r="R492" s="15"/>
    </row>
    <row r="493" spans="16:18" x14ac:dyDescent="0.2">
      <c r="P493" s="58"/>
      <c r="Q493" s="58"/>
      <c r="R493" s="15"/>
    </row>
    <row r="494" spans="16:18" x14ac:dyDescent="0.2">
      <c r="P494" s="58"/>
      <c r="Q494" s="58"/>
      <c r="R494" s="15"/>
    </row>
    <row r="495" spans="16:18" x14ac:dyDescent="0.2">
      <c r="P495" s="58"/>
      <c r="Q495" s="58"/>
      <c r="R495" s="15"/>
    </row>
  </sheetData>
  <mergeCells count="11">
    <mergeCell ref="G11:O11"/>
    <mergeCell ref="P4:P5"/>
    <mergeCell ref="A2:Q2"/>
    <mergeCell ref="B8:D8"/>
    <mergeCell ref="C4:E4"/>
    <mergeCell ref="C5:D5"/>
    <mergeCell ref="C6:D6"/>
    <mergeCell ref="G4:O4"/>
    <mergeCell ref="G8:I9"/>
    <mergeCell ref="M8:O9"/>
    <mergeCell ref="P8:P9"/>
  </mergeCells>
  <conditionalFormatting sqref="H15:O15">
    <cfRule type="containsText" dxfId="5" priority="5" operator="containsText" text="LEBIH">
      <formula>NOT(ISERROR(SEARCH("LEBIH",H15)))</formula>
    </cfRule>
  </conditionalFormatting>
  <conditionalFormatting sqref="H15:O15">
    <cfRule type="containsText" dxfId="4" priority="4" operator="containsText" text="KURANG">
      <formula>NOT(ISERROR(SEARCH("KURANG",H15)))</formula>
    </cfRule>
  </conditionalFormatting>
  <conditionalFormatting sqref="H15:O15">
    <cfRule type="containsText" dxfId="3" priority="3" operator="containsText" text="CUKUP">
      <formula>NOT(ISERROR(SEARCH("CUKUP",H15)))</formula>
    </cfRule>
  </conditionalFormatting>
  <conditionalFormatting sqref="H15:O15">
    <cfRule type="containsText" dxfId="2" priority="2" operator="containsText" text="LEBIH">
      <formula>NOT(ISERROR(SEARCH("LEBIH",H15)))</formula>
    </cfRule>
  </conditionalFormatting>
  <conditionalFormatting sqref="A2:XFD3 A4:F9 Q4:XFD9 G4:P6 A10:XFD19 A22:XFD1048576 A20:I21 R20:XFD21 J8:K9 G8 P8 M8">
    <cfRule type="cellIs" dxfId="1" priority="1" operator="equal">
      <formula>0</formula>
    </cfRule>
  </conditionalFormatting>
  <dataValidations count="4">
    <dataValidation type="list" allowBlank="1" showInputMessage="1" showErrorMessage="1" sqref="H22:H28" xr:uid="{487D66AB-58AE-41A6-A6F1-5D704F0B4876}">
      <formula1>INDIRECT(#REF!)</formula1>
    </dataValidation>
    <dataValidation type="list" allowBlank="1" showInputMessage="1" showErrorMessage="1" sqref="C4:F4" xr:uid="{DC6B95CD-CC7D-48B6-AC9B-5891BCBE12A4}">
      <formula1>$AF$4:$AF$10</formula1>
    </dataValidation>
    <dataValidation type="list" allowBlank="1" showInputMessage="1" showErrorMessage="1" sqref="C5:D5" xr:uid="{60C77084-71EA-471E-91F3-5BCE3C638BC6}">
      <formula1>INDIRECT($C$4)</formula1>
    </dataValidation>
    <dataValidation type="list" allowBlank="1" showInputMessage="1" showErrorMessage="1" sqref="C6:D6" xr:uid="{611F985E-D858-44E5-B302-5CF5D0B5EB0F}">
      <formula1>$AF$14:$AF$22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81F1D-4413-4DF3-B620-C58D46D0EF2E}">
  <sheetPr>
    <tabColor rgb="FFFFC000"/>
  </sheetPr>
  <dimension ref="A1:L14"/>
  <sheetViews>
    <sheetView showGridLines="0" workbookViewId="0">
      <selection sqref="A1:L1"/>
    </sheetView>
  </sheetViews>
  <sheetFormatPr defaultRowHeight="18" x14ac:dyDescent="0.25"/>
  <cols>
    <col min="1" max="1" width="4" style="80" customWidth="1"/>
    <col min="2" max="2" width="27.42578125" style="80" customWidth="1"/>
    <col min="3" max="3" width="11.140625" style="80" customWidth="1"/>
    <col min="4" max="4" width="22.28515625" style="80" customWidth="1"/>
    <col min="5" max="5" width="4.140625" style="80" customWidth="1"/>
    <col min="6" max="6" width="6.140625" style="80" customWidth="1"/>
    <col min="7" max="7" width="28.85546875" style="80" customWidth="1"/>
    <col min="8" max="8" width="34.140625" style="80" customWidth="1"/>
    <col min="9" max="9" width="20.140625" style="80" hidden="1" customWidth="1"/>
    <col min="10" max="10" width="20.140625" style="80" customWidth="1"/>
    <col min="11" max="11" width="25" style="80" customWidth="1"/>
    <col min="12" max="12" width="4.85546875" style="80" customWidth="1"/>
    <col min="13" max="16384" width="9.140625" style="80"/>
  </cols>
  <sheetData>
    <row r="1" spans="1:12" ht="26.25" x14ac:dyDescent="0.4">
      <c r="A1" s="171" t="s">
        <v>402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3" spans="1:12" ht="18.75" x14ac:dyDescent="0.25">
      <c r="B3" s="99" t="s">
        <v>446</v>
      </c>
      <c r="C3" s="100">
        <f>'Evaluasi Ransum'!C5:D5</f>
        <v>20</v>
      </c>
      <c r="D3" s="99" t="s">
        <v>52</v>
      </c>
      <c r="F3" s="82" t="s">
        <v>44</v>
      </c>
      <c r="G3" s="82" t="s">
        <v>376</v>
      </c>
      <c r="H3" s="82" t="s">
        <v>10</v>
      </c>
      <c r="I3" s="82" t="s">
        <v>401</v>
      </c>
      <c r="J3" s="82" t="s">
        <v>401</v>
      </c>
      <c r="K3" s="82" t="s">
        <v>396</v>
      </c>
    </row>
    <row r="4" spans="1:12" x14ac:dyDescent="0.25">
      <c r="B4" s="81" t="s">
        <v>397</v>
      </c>
      <c r="C4" s="90">
        <v>100</v>
      </c>
      <c r="D4" s="81" t="s">
        <v>399</v>
      </c>
      <c r="F4" s="84">
        <v>1</v>
      </c>
      <c r="G4" s="85" t="str">
        <f t="array" ref="G4:H13">'Formulasi Ransum'!C19:D28</f>
        <v>Sumber_Energi</v>
      </c>
      <c r="H4" s="85" t="str">
        <v>Wheat Bran</v>
      </c>
      <c r="I4" s="86">
        <f t="array" ref="I4:I13">IFERROR(('Formulasi Ransum'!O19:O28/100*'Evaluasi Ransum'!J9*'Pembuatan Ransum'!C4*'Pembuatan Ransum'!C5)/1000,0)</f>
        <v>2300.7637918050773</v>
      </c>
      <c r="J4" s="86">
        <f t="array" ref="J4:J13">IFERROR((I4:I13+(I4:I13*25%)),0)</f>
        <v>2875.9547397563465</v>
      </c>
      <c r="K4" s="87">
        <f t="array" ref="K4:K13">IFERROR((J4:J13*'Formulasi Ransum'!M6:M15),0)</f>
        <v>17255728.438538078</v>
      </c>
    </row>
    <row r="5" spans="1:12" x14ac:dyDescent="0.25">
      <c r="B5" s="83" t="s">
        <v>398</v>
      </c>
      <c r="C5" s="90">
        <v>60</v>
      </c>
      <c r="D5" s="83" t="s">
        <v>400</v>
      </c>
      <c r="F5" s="84">
        <v>2</v>
      </c>
      <c r="G5" s="85" t="str">
        <v>Sumber_Protein</v>
      </c>
      <c r="H5" s="85" t="str">
        <v>Bungkil Kedelai</v>
      </c>
      <c r="I5" s="86">
        <v>836.64137883821002</v>
      </c>
      <c r="J5" s="86">
        <v>1045.8017235477625</v>
      </c>
      <c r="K5" s="87">
        <v>8366413.7883820999</v>
      </c>
    </row>
    <row r="6" spans="1:12" x14ac:dyDescent="0.25">
      <c r="F6" s="84">
        <v>3</v>
      </c>
      <c r="G6" s="85" t="str">
        <v>Sumber_Mineral</v>
      </c>
      <c r="H6" s="85" t="str">
        <v>CaCO3</v>
      </c>
      <c r="I6" s="86">
        <v>36.338968979841447</v>
      </c>
      <c r="J6" s="86">
        <v>45.423711224801806</v>
      </c>
      <c r="K6" s="87">
        <v>908474.22449603619</v>
      </c>
    </row>
    <row r="7" spans="1:12" x14ac:dyDescent="0.25">
      <c r="F7" s="84">
        <v>4</v>
      </c>
      <c r="G7" s="85" t="str">
        <v>Sumber_Vitamin</v>
      </c>
      <c r="H7" s="85" t="str">
        <v>Premix Mineral dan Vitamin</v>
      </c>
      <c r="I7" s="86">
        <v>73.419549571516384</v>
      </c>
      <c r="J7" s="86">
        <v>91.774436964395477</v>
      </c>
      <c r="K7" s="87">
        <v>1101293.2435727457</v>
      </c>
    </row>
    <row r="8" spans="1:12" x14ac:dyDescent="0.25">
      <c r="F8" s="84">
        <v>5</v>
      </c>
      <c r="G8" s="85" t="str">
        <v>Konsentrat_Komersial</v>
      </c>
      <c r="H8" s="85" t="str">
        <v>Sinatria Feed</v>
      </c>
      <c r="I8" s="86">
        <v>888.08656236641229</v>
      </c>
      <c r="J8" s="86">
        <v>1110.1082029580155</v>
      </c>
      <c r="K8" s="87">
        <v>4107400.3509446573</v>
      </c>
    </row>
    <row r="9" spans="1:12" x14ac:dyDescent="0.25">
      <c r="F9" s="84">
        <v>6</v>
      </c>
      <c r="G9" s="85">
        <v>0</v>
      </c>
      <c r="H9" s="85">
        <v>0</v>
      </c>
      <c r="I9" s="86">
        <v>0</v>
      </c>
      <c r="J9" s="86">
        <v>0</v>
      </c>
      <c r="K9" s="87">
        <v>0</v>
      </c>
    </row>
    <row r="10" spans="1:12" x14ac:dyDescent="0.25">
      <c r="F10" s="84">
        <v>7</v>
      </c>
      <c r="G10" s="85">
        <v>0</v>
      </c>
      <c r="H10" s="85">
        <v>0</v>
      </c>
      <c r="I10" s="86">
        <v>0</v>
      </c>
      <c r="J10" s="86">
        <v>0</v>
      </c>
      <c r="K10" s="87">
        <v>0</v>
      </c>
    </row>
    <row r="11" spans="1:12" x14ac:dyDescent="0.25">
      <c r="F11" s="84">
        <v>8</v>
      </c>
      <c r="G11" s="85">
        <v>0</v>
      </c>
      <c r="H11" s="85">
        <v>0</v>
      </c>
      <c r="I11" s="86">
        <v>0</v>
      </c>
      <c r="J11" s="86">
        <v>0</v>
      </c>
      <c r="K11" s="87">
        <v>0</v>
      </c>
    </row>
    <row r="12" spans="1:12" x14ac:dyDescent="0.25">
      <c r="F12" s="84">
        <v>9</v>
      </c>
      <c r="G12" s="85">
        <v>0</v>
      </c>
      <c r="H12" s="85">
        <v>0</v>
      </c>
      <c r="I12" s="86">
        <v>0</v>
      </c>
      <c r="J12" s="86">
        <v>0</v>
      </c>
      <c r="K12" s="87">
        <v>0</v>
      </c>
    </row>
    <row r="13" spans="1:12" x14ac:dyDescent="0.25">
      <c r="F13" s="84">
        <v>10</v>
      </c>
      <c r="G13" s="85">
        <v>0</v>
      </c>
      <c r="H13" s="85">
        <v>0</v>
      </c>
      <c r="I13" s="86">
        <v>0</v>
      </c>
      <c r="J13" s="86">
        <v>0</v>
      </c>
      <c r="K13" s="87">
        <v>0</v>
      </c>
    </row>
    <row r="14" spans="1:12" x14ac:dyDescent="0.25">
      <c r="F14" s="170" t="s">
        <v>381</v>
      </c>
      <c r="G14" s="170"/>
      <c r="H14" s="170"/>
      <c r="I14" s="88">
        <f>SUM(I4:I13)</f>
        <v>4135.2502515610577</v>
      </c>
      <c r="J14" s="88">
        <f>SUM(J4:J13)</f>
        <v>5169.0628144513221</v>
      </c>
      <c r="K14" s="89">
        <f>SUM(K4:K13)</f>
        <v>31739310.045933619</v>
      </c>
    </row>
  </sheetData>
  <sheetProtection algorithmName="SHA-512" hashValue="mcEXz0JHuUL12zSgqZdY8FYgzPc++QEExosdp2pSM6fmPsXmYXY8gBKRgidF3Sin9yl2wKfU7luoogMRdQwiZQ==" saltValue="sUgR9na7/3ZHNJoyrQFH1w==" spinCount="100000" sheet="1" objects="1" scenarios="1"/>
  <mergeCells count="2">
    <mergeCell ref="F14:H14"/>
    <mergeCell ref="A1:L1"/>
  </mergeCells>
  <conditionalFormatting sqref="A1:XFD2 A3:A5 B4:D5 A6:XFD1048576 E3:XFD5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Beranda</vt:lpstr>
      <vt:lpstr>Bahan Pakan</vt:lpstr>
      <vt:lpstr>Formulasi Ransum</vt:lpstr>
      <vt:lpstr>Evaluasi Ransum</vt:lpstr>
      <vt:lpstr>Pembuatan Ransum</vt:lpstr>
      <vt:lpstr>Aditif</vt:lpstr>
      <vt:lpstr>'Evaluasi Ransum'!Dara</vt:lpstr>
      <vt:lpstr>Dara</vt:lpstr>
      <vt:lpstr>'Evaluasi Ransum'!Delapan_Minggu_Akhir_Laktasi</vt:lpstr>
      <vt:lpstr>Delapan_Minggu_Akhir_Laktasi</vt:lpstr>
      <vt:lpstr>'Evaluasi Ransum'!Delapan_Minggu_Awal_Laktasi</vt:lpstr>
      <vt:lpstr>Delapan_Minggu_Awal_Laktasi</vt:lpstr>
      <vt:lpstr>'Evaluasi Ransum'!Domba_Jantan</vt:lpstr>
      <vt:lpstr>Domba_Jantan</vt:lpstr>
      <vt:lpstr>'Evaluasi Ransum'!Enam_Minggu_Akhir_Kebuntingan</vt:lpstr>
      <vt:lpstr>Enam_Minggu_Akhir_Kebuntingan</vt:lpstr>
      <vt:lpstr>Hijauan</vt:lpstr>
      <vt:lpstr>Konsentrat_Komersial</vt:lpstr>
      <vt:lpstr>Lain_lain</vt:lpstr>
      <vt:lpstr>'Evaluasi Ransum'!Lepas_Sapih</vt:lpstr>
      <vt:lpstr>Lepas_Sapih</vt:lpstr>
      <vt:lpstr>'Evaluasi Ransum'!Lima_Belas_Minggu_Awal_Kebuntingan</vt:lpstr>
      <vt:lpstr>Lima_Belas_Minggu_Awal_Kebuntingan</vt:lpstr>
      <vt:lpstr>Silase</vt:lpstr>
      <vt:lpstr>Sumber_Energi</vt:lpstr>
      <vt:lpstr>Sumber_Mineral</vt:lpstr>
      <vt:lpstr>Sumber_Protein</vt:lpstr>
      <vt:lpstr>Sumber_Vitamin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 SETYA BUDI</dc:creator>
  <cp:keywords>FORMULASI RANSUM;SINATRIA FARM</cp:keywords>
  <cp:lastModifiedBy>DIAN SETYA BUDI</cp:lastModifiedBy>
  <dcterms:created xsi:type="dcterms:W3CDTF">2020-06-28T01:52:16Z</dcterms:created>
  <dcterms:modified xsi:type="dcterms:W3CDTF">2024-02-26T02:00:26Z</dcterms:modified>
</cp:coreProperties>
</file>