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ULIAH\SMT 7\SRP\mini_dataset\"/>
    </mc:Choice>
  </mc:AlternateContent>
  <bookViews>
    <workbookView xWindow="240" yWindow="90" windowWidth="20115" windowHeight="8520" activeTab="2"/>
  </bookViews>
  <sheets>
    <sheet name="TRADITIONAL ADJ-COS" sheetId="2" r:id="rId1"/>
    <sheet name="USERRANK" sheetId="1" r:id="rId2"/>
    <sheet name="COMBINED ADJ-COS" sheetId="4" r:id="rId3"/>
    <sheet name="MAE" sheetId="3" r:id="rId4"/>
  </sheets>
  <calcPr calcId="162913"/>
</workbook>
</file>

<file path=xl/calcChain.xml><?xml version="1.0" encoding="utf-8"?>
<calcChain xmlns="http://schemas.openxmlformats.org/spreadsheetml/2006/main">
  <c r="L12" i="4" l="1"/>
  <c r="Q3" i="4"/>
  <c r="P3" i="4"/>
  <c r="O3" i="4"/>
  <c r="N3" i="4"/>
  <c r="L3" i="4"/>
  <c r="M3" i="4"/>
  <c r="M21" i="4"/>
  <c r="M17" i="4"/>
  <c r="Q15" i="4"/>
  <c r="D15" i="4"/>
  <c r="G14" i="4"/>
  <c r="O17" i="4" s="1"/>
  <c r="F14" i="4"/>
  <c r="M16" i="4" s="1"/>
  <c r="E14" i="4"/>
  <c r="Q6" i="4" s="1"/>
  <c r="G22" i="4" s="1"/>
  <c r="C14" i="4"/>
  <c r="P13" i="4" s="1"/>
  <c r="B14" i="4"/>
  <c r="L4" i="4" s="1"/>
  <c r="Q13" i="4"/>
  <c r="N13" i="4"/>
  <c r="M12" i="4"/>
  <c r="E11" i="4"/>
  <c r="D11" i="4"/>
  <c r="M8" i="4"/>
  <c r="C24" i="4" s="1"/>
  <c r="M7" i="4"/>
  <c r="C23" i="4" s="1"/>
  <c r="H7" i="4"/>
  <c r="F15" i="4" s="1"/>
  <c r="H6" i="4"/>
  <c r="D14" i="4" s="1"/>
  <c r="M5" i="4" s="1"/>
  <c r="H5" i="4"/>
  <c r="N4" i="4"/>
  <c r="D20" i="4" s="1"/>
  <c r="H4" i="4"/>
  <c r="D12" i="4" s="1"/>
  <c r="C19" i="4"/>
  <c r="H3" i="4"/>
  <c r="B11" i="4" s="1"/>
  <c r="O4" i="2"/>
  <c r="E20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D20" i="2"/>
  <c r="C20" i="2"/>
  <c r="B24" i="2"/>
  <c r="B23" i="2"/>
  <c r="B22" i="2"/>
  <c r="B21" i="2"/>
  <c r="B20" i="2"/>
  <c r="G19" i="2"/>
  <c r="D19" i="2"/>
  <c r="F19" i="2"/>
  <c r="E19" i="2"/>
  <c r="C19" i="2"/>
  <c r="B19" i="2"/>
  <c r="Q12" i="2"/>
  <c r="O12" i="2"/>
  <c r="N16" i="2"/>
  <c r="M17" i="2"/>
  <c r="M16" i="2"/>
  <c r="M15" i="2"/>
  <c r="M14" i="2"/>
  <c r="N13" i="2"/>
  <c r="M13" i="2"/>
  <c r="M12" i="2"/>
  <c r="L17" i="2"/>
  <c r="L16" i="2"/>
  <c r="L15" i="2"/>
  <c r="N15" i="2"/>
  <c r="M21" i="2"/>
  <c r="L21" i="2"/>
  <c r="Q17" i="2"/>
  <c r="P17" i="2"/>
  <c r="O17" i="2"/>
  <c r="N17" i="2"/>
  <c r="Q16" i="2"/>
  <c r="P16" i="2"/>
  <c r="O16" i="2"/>
  <c r="Q15" i="2"/>
  <c r="O15" i="2"/>
  <c r="P15" i="2"/>
  <c r="Q14" i="2"/>
  <c r="N14" i="2"/>
  <c r="O14" i="2"/>
  <c r="P14" i="2"/>
  <c r="L14" i="2"/>
  <c r="Q13" i="2"/>
  <c r="P13" i="2"/>
  <c r="O13" i="2"/>
  <c r="L13" i="2"/>
  <c r="P12" i="2"/>
  <c r="N12" i="2"/>
  <c r="Q8" i="2"/>
  <c r="P8" i="2"/>
  <c r="O8" i="2"/>
  <c r="N8" i="2"/>
  <c r="M8" i="2"/>
  <c r="Q7" i="2"/>
  <c r="P7" i="2"/>
  <c r="O7" i="2"/>
  <c r="N7" i="2"/>
  <c r="M7" i="2"/>
  <c r="Q6" i="2"/>
  <c r="O6" i="2"/>
  <c r="P6" i="2"/>
  <c r="N6" i="2"/>
  <c r="M6" i="2"/>
  <c r="Q5" i="2"/>
  <c r="P5" i="2"/>
  <c r="O5" i="2"/>
  <c r="N5" i="2"/>
  <c r="M5" i="2"/>
  <c r="Q4" i="2"/>
  <c r="P4" i="2"/>
  <c r="N4" i="2"/>
  <c r="M4" i="2"/>
  <c r="L3" i="2"/>
  <c r="L12" i="2"/>
  <c r="L8" i="2"/>
  <c r="L7" i="2"/>
  <c r="L6" i="2"/>
  <c r="L5" i="2"/>
  <c r="L4" i="2"/>
  <c r="Q3" i="2"/>
  <c r="P3" i="2"/>
  <c r="O3" i="2"/>
  <c r="N3" i="2"/>
  <c r="M3" i="2"/>
  <c r="F15" i="2"/>
  <c r="D15" i="2"/>
  <c r="G14" i="2"/>
  <c r="F14" i="2"/>
  <c r="E14" i="2"/>
  <c r="D14" i="2"/>
  <c r="C14" i="2"/>
  <c r="B14" i="2"/>
  <c r="E13" i="2"/>
  <c r="C13" i="2"/>
  <c r="B12" i="2"/>
  <c r="D12" i="2"/>
  <c r="G12" i="2"/>
  <c r="F12" i="2"/>
  <c r="F11" i="2"/>
  <c r="E11" i="2"/>
  <c r="D11" i="2"/>
  <c r="B11" i="2"/>
  <c r="H7" i="2"/>
  <c r="H6" i="2"/>
  <c r="H5" i="2"/>
  <c r="H4" i="2"/>
  <c r="H3" i="2"/>
  <c r="C15" i="1"/>
  <c r="Q14" i="4" l="1"/>
  <c r="P12" i="4"/>
  <c r="O12" i="4"/>
  <c r="L5" i="4"/>
  <c r="O5" i="4"/>
  <c r="E21" i="4" s="1"/>
  <c r="O8" i="4"/>
  <c r="E24" i="4" s="1"/>
  <c r="B12" i="4"/>
  <c r="L21" i="4" s="1"/>
  <c r="G12" i="4"/>
  <c r="F12" i="4"/>
  <c r="P14" i="4"/>
  <c r="L14" i="4"/>
  <c r="N5" i="4"/>
  <c r="O14" i="4"/>
  <c r="N14" i="4"/>
  <c r="P5" i="4"/>
  <c r="F21" i="4" s="1"/>
  <c r="E13" i="4"/>
  <c r="C13" i="4"/>
  <c r="L6" i="4"/>
  <c r="B22" i="4" s="1"/>
  <c r="P15" i="4"/>
  <c r="M14" i="4"/>
  <c r="C21" i="4" s="1"/>
  <c r="N15" i="4"/>
  <c r="P4" i="4"/>
  <c r="F20" i="4" s="1"/>
  <c r="N6" i="4"/>
  <c r="F11" i="4"/>
  <c r="O15" i="4"/>
  <c r="Q4" i="4"/>
  <c r="G20" i="4" s="1"/>
  <c r="O6" i="4"/>
  <c r="L13" i="4"/>
  <c r="B20" i="4" s="1"/>
  <c r="L15" i="4"/>
  <c r="C14" i="1"/>
  <c r="E10" i="1"/>
  <c r="C10" i="1"/>
  <c r="B10" i="1"/>
  <c r="F9" i="1"/>
  <c r="D9" i="1"/>
  <c r="C9" i="1"/>
  <c r="B9" i="1"/>
  <c r="E8" i="1"/>
  <c r="F7" i="1"/>
  <c r="C18" i="1" s="1"/>
  <c r="E7" i="1"/>
  <c r="C17" i="1" s="1"/>
  <c r="B7" i="1"/>
  <c r="D6" i="1"/>
  <c r="C16" i="1" s="1"/>
  <c r="D16" i="1" s="1"/>
  <c r="C6" i="1"/>
  <c r="D15" i="1" s="1"/>
  <c r="P17" i="4" l="1"/>
  <c r="L17" i="4"/>
  <c r="N8" i="4"/>
  <c r="D24" i="4" s="1"/>
  <c r="Q8" i="4"/>
  <c r="N17" i="4"/>
  <c r="P8" i="4"/>
  <c r="F24" i="4" s="1"/>
  <c r="L8" i="4"/>
  <c r="B24" i="4" s="1"/>
  <c r="Q17" i="4"/>
  <c r="B21" i="4"/>
  <c r="Q16" i="4"/>
  <c r="Q7" i="4"/>
  <c r="G23" i="4" s="1"/>
  <c r="M4" i="4"/>
  <c r="O13" i="4"/>
  <c r="M13" i="4"/>
  <c r="O4" i="4"/>
  <c r="E20" i="4" s="1"/>
  <c r="N16" i="4"/>
  <c r="P7" i="4"/>
  <c r="F23" i="4" s="1"/>
  <c r="L7" i="4"/>
  <c r="B23" i="4" s="1"/>
  <c r="O7" i="4"/>
  <c r="P16" i="4"/>
  <c r="L16" i="4"/>
  <c r="N7" i="4"/>
  <c r="D23" i="4" s="1"/>
  <c r="O16" i="4"/>
  <c r="P6" i="4"/>
  <c r="F22" i="4" s="1"/>
  <c r="M6" i="4"/>
  <c r="M15" i="4"/>
  <c r="G19" i="4"/>
  <c r="Q12" i="4"/>
  <c r="N12" i="4"/>
  <c r="F19" i="4"/>
  <c r="E22" i="4"/>
  <c r="D22" i="4"/>
  <c r="D21" i="4"/>
  <c r="D19" i="4"/>
  <c r="E19" i="4"/>
  <c r="B19" i="4"/>
  <c r="Q5" i="4"/>
  <c r="G21" i="4" s="1"/>
  <c r="D17" i="1"/>
  <c r="E17" i="1" s="1"/>
  <c r="D18" i="1"/>
  <c r="E18" i="1" s="1"/>
  <c r="E16" i="1"/>
  <c r="D14" i="1"/>
  <c r="E23" i="4" l="1"/>
  <c r="G24" i="4"/>
  <c r="C22" i="4"/>
  <c r="C20" i="4"/>
  <c r="E14" i="1"/>
  <c r="F14" i="1" s="1"/>
  <c r="E15" i="1"/>
  <c r="F16" i="1" l="1"/>
  <c r="F17" i="1"/>
  <c r="F15" i="1"/>
  <c r="G15" i="1" s="1"/>
  <c r="F18" i="1"/>
  <c r="G17" i="1" l="1"/>
  <c r="H17" i="1" s="1"/>
  <c r="G14" i="1"/>
  <c r="G18" i="1"/>
  <c r="H18" i="1" s="1"/>
  <c r="G16" i="1"/>
  <c r="H14" i="1" l="1"/>
  <c r="H16" i="1"/>
  <c r="I16" i="1" s="1"/>
  <c r="H15" i="1"/>
  <c r="I14" i="1" l="1"/>
  <c r="I17" i="1"/>
  <c r="I15" i="1"/>
  <c r="I18" i="1"/>
</calcChain>
</file>

<file path=xl/sharedStrings.xml><?xml version="1.0" encoding="utf-8"?>
<sst xmlns="http://schemas.openxmlformats.org/spreadsheetml/2006/main" count="210" uniqueCount="43">
  <si>
    <t xml:space="preserve">Inisialisasi User = </t>
  </si>
  <si>
    <t>Iterasi 1</t>
  </si>
  <si>
    <t>U1</t>
  </si>
  <si>
    <t>U2</t>
  </si>
  <si>
    <t>U3</t>
  </si>
  <si>
    <t>U4</t>
  </si>
  <si>
    <t>U5</t>
  </si>
  <si>
    <t>Iterasi 2</t>
  </si>
  <si>
    <t>Iterasi 3</t>
  </si>
  <si>
    <t>Dumping Factor =</t>
  </si>
  <si>
    <t>Iterasi 0</t>
  </si>
  <si>
    <t>Iterasi 4</t>
  </si>
  <si>
    <t>Iterasi 5</t>
  </si>
  <si>
    <t>Iterasi 6</t>
  </si>
  <si>
    <t>Iterasi 7</t>
  </si>
  <si>
    <t>MATRIX USERRANK</t>
  </si>
  <si>
    <t>CORRELATION MATRIX</t>
  </si>
  <si>
    <t>MATRIX DATA RATING</t>
  </si>
  <si>
    <t>i1</t>
  </si>
  <si>
    <t>i2</t>
  </si>
  <si>
    <t>i3</t>
  </si>
  <si>
    <t>i4</t>
  </si>
  <si>
    <t>i5</t>
  </si>
  <si>
    <t>i6</t>
  </si>
  <si>
    <t>mean</t>
  </si>
  <si>
    <t>MATRIX MEAN-CENTERED RATING</t>
  </si>
  <si>
    <t>MATRIX SIMILARITAS ITEM</t>
  </si>
  <si>
    <t>SUM Sui * Suj</t>
  </si>
  <si>
    <t>SUM SQUARE ROOT Sui</t>
  </si>
  <si>
    <t>SUM SQUARE ROOT Suj</t>
  </si>
  <si>
    <t>k =2</t>
  </si>
  <si>
    <t>MATRIX PREDIKSI</t>
  </si>
  <si>
    <t>Qt(u)</t>
  </si>
  <si>
    <t>{2,4}</t>
  </si>
  <si>
    <t>{1,3}</t>
  </si>
  <si>
    <t>{2,6}</t>
  </si>
  <si>
    <t>{1,5}</t>
  </si>
  <si>
    <t>{4,3}</t>
  </si>
  <si>
    <t>{2,3}</t>
  </si>
  <si>
    <t>MATRIX SIMILARITAS ITEM * UR</t>
  </si>
  <si>
    <t>SUM Sui * Suj * Wu2</t>
  </si>
  <si>
    <t>SUM SQUARE ROOT Sui * Wu2</t>
  </si>
  <si>
    <t>SUM SQUARE ROOT Suj * Wu2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</si>
</sst>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2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3" borderId="0" xfId="0" applyFill="1"/>
    <xf numFmtId="0" fontId="0" fillId="0" borderId="0" xfId="0" applyFill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8" workbookViewId="0">
      <selection activeCell="J23" sqref="J23"/>
    </sheetView>
  </sheetViews>
  <sheetFormatPr defaultRowHeight="15" x14ac:dyDescent="0.25"/>
  <cols>
    <col min="1" max="1" width="9.140625" customWidth="1"/>
  </cols>
  <sheetData>
    <row r="1" spans="1:17" x14ac:dyDescent="0.25">
      <c r="A1" s="4" t="s">
        <v>17</v>
      </c>
      <c r="B1" s="4"/>
      <c r="C1" s="4"/>
      <c r="K1" s="5" t="s">
        <v>27</v>
      </c>
      <c r="L1" s="5"/>
    </row>
    <row r="2" spans="1:17" x14ac:dyDescent="0.25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</row>
    <row r="3" spans="1:17" x14ac:dyDescent="0.25">
      <c r="A3" t="s">
        <v>2</v>
      </c>
      <c r="B3">
        <v>5</v>
      </c>
      <c r="C3">
        <v>0</v>
      </c>
      <c r="D3">
        <v>3</v>
      </c>
      <c r="E3">
        <v>4</v>
      </c>
      <c r="F3">
        <v>2</v>
      </c>
      <c r="G3">
        <v>0</v>
      </c>
      <c r="H3">
        <f>SUM(B3,D3,E3,F3)/4</f>
        <v>3.5</v>
      </c>
      <c r="K3" t="s">
        <v>18</v>
      </c>
      <c r="L3">
        <f>((B11*B11)+(B12*B12)+(B14*B14))</f>
        <v>2.6111111111111112</v>
      </c>
      <c r="M3">
        <f>(B14*C14)</f>
        <v>0.4444444444444447</v>
      </c>
      <c r="N3">
        <f>((B11*D11)+(B12*D12)+(B14*D14))</f>
        <v>-0.88888888888888884</v>
      </c>
      <c r="O3">
        <f>((B11*E11)+(B14*E14))</f>
        <v>0.52777777777777768</v>
      </c>
      <c r="P3">
        <f>((B11*F11)+(B12*F12)+(B14*F14))</f>
        <v>-2.5555555555555558</v>
      </c>
      <c r="Q3">
        <f>((B12*G12)+(B14*G14))</f>
        <v>-0.13888888888888878</v>
      </c>
    </row>
    <row r="4" spans="1:17" x14ac:dyDescent="0.25">
      <c r="A4" t="s">
        <v>3</v>
      </c>
      <c r="B4">
        <v>3</v>
      </c>
      <c r="C4">
        <v>0</v>
      </c>
      <c r="D4">
        <v>4</v>
      </c>
      <c r="E4">
        <v>0</v>
      </c>
      <c r="F4">
        <v>3</v>
      </c>
      <c r="G4">
        <v>4</v>
      </c>
      <c r="H4">
        <f>SUM(B4,D4,F4,G4)/4</f>
        <v>3.5</v>
      </c>
      <c r="K4" t="s">
        <v>19</v>
      </c>
      <c r="L4">
        <f>(C14*B14)</f>
        <v>0.4444444444444447</v>
      </c>
      <c r="M4">
        <f>((C13*C13)+(C14*C14))</f>
        <v>2.7777777777777781</v>
      </c>
      <c r="N4">
        <f>(C14*D14)</f>
        <v>0.4444444444444447</v>
      </c>
      <c r="O4">
        <f>((C13*E13)+(C14*E14))</f>
        <v>-1.8888888888888888</v>
      </c>
      <c r="P4">
        <f>(C14*F14)</f>
        <v>-2.2222222222222223</v>
      </c>
      <c r="Q4">
        <f>(C14*G14)</f>
        <v>0.4444444444444447</v>
      </c>
    </row>
    <row r="5" spans="1:17" x14ac:dyDescent="0.25">
      <c r="A5" t="s">
        <v>4</v>
      </c>
      <c r="B5">
        <v>0</v>
      </c>
      <c r="C5">
        <v>4</v>
      </c>
      <c r="D5">
        <v>0</v>
      </c>
      <c r="E5">
        <v>2</v>
      </c>
      <c r="F5">
        <v>0</v>
      </c>
      <c r="G5">
        <v>0</v>
      </c>
      <c r="H5">
        <f>SUM(C5,E5)/2</f>
        <v>3</v>
      </c>
      <c r="K5" t="s">
        <v>20</v>
      </c>
      <c r="L5">
        <f>((D11*B11)+(D12*B12)+(D14*B14))</f>
        <v>-0.88888888888888884</v>
      </c>
      <c r="M5">
        <f>(D14*C14)</f>
        <v>0.4444444444444447</v>
      </c>
      <c r="N5">
        <f>((D11*D11)+(D12*D12)+(D14*D14)+(D15*D15))</f>
        <v>0.86111111111111116</v>
      </c>
      <c r="O5">
        <f>((D11*E11)+(D14*E14))</f>
        <v>-0.47222222222222227</v>
      </c>
      <c r="P5">
        <f>((D11*F11)+(D12*F12)+(D14*F14)+(D15*F15))</f>
        <v>-0.3055555555555558</v>
      </c>
      <c r="Q5">
        <f>((D12*G12)+(D14*G14))</f>
        <v>0.36111111111111122</v>
      </c>
    </row>
    <row r="6" spans="1:17" x14ac:dyDescent="0.25">
      <c r="A6" t="s">
        <v>5</v>
      </c>
      <c r="B6">
        <v>3</v>
      </c>
      <c r="C6">
        <v>2</v>
      </c>
      <c r="D6">
        <v>3</v>
      </c>
      <c r="E6">
        <v>4</v>
      </c>
      <c r="F6">
        <v>5</v>
      </c>
      <c r="G6">
        <v>3</v>
      </c>
      <c r="H6">
        <f>SUM(B6:G6)/6</f>
        <v>3.3333333333333335</v>
      </c>
      <c r="K6" t="s">
        <v>21</v>
      </c>
      <c r="L6">
        <f>((E11*B11)+(E14*B14))</f>
        <v>0.52777777777777768</v>
      </c>
      <c r="M6">
        <f>((E13*C13)+(E14*C14))</f>
        <v>-1.8888888888888888</v>
      </c>
      <c r="N6">
        <f>((E11*D11)+(E14*D14))</f>
        <v>-0.47222222222222227</v>
      </c>
      <c r="O6">
        <f>((E11*E11)+(E13*E13)+(E14*E14))</f>
        <v>1.6944444444444442</v>
      </c>
      <c r="P6">
        <f>((E11*F11)+(E14*F14))</f>
        <v>0.36111111111111072</v>
      </c>
      <c r="Q6">
        <f>(E14*G14)</f>
        <v>-0.22222222222222227</v>
      </c>
    </row>
    <row r="7" spans="1:17" x14ac:dyDescent="0.25">
      <c r="A7" t="s">
        <v>6</v>
      </c>
      <c r="B7">
        <v>0</v>
      </c>
      <c r="C7">
        <v>0</v>
      </c>
      <c r="D7">
        <v>3</v>
      </c>
      <c r="E7">
        <v>0</v>
      </c>
      <c r="F7">
        <v>2</v>
      </c>
      <c r="G7">
        <v>0</v>
      </c>
      <c r="H7">
        <f>SUM(D7,F7)/2</f>
        <v>2.5</v>
      </c>
      <c r="K7" t="s">
        <v>22</v>
      </c>
      <c r="L7">
        <f>((F11*B11)+(F12*B12)+(F14*B14))</f>
        <v>-2.5555555555555558</v>
      </c>
      <c r="M7">
        <f>(F14*C14)</f>
        <v>-2.2222222222222223</v>
      </c>
      <c r="N7">
        <f>((F11*D11)+(F12*D12)+(F14*D14)+(F15*D15))</f>
        <v>-0.3055555555555558</v>
      </c>
      <c r="O7">
        <f>((F11*E11)+(F14*E14))</f>
        <v>0.36111111111111072</v>
      </c>
      <c r="P7">
        <f>((F11*F11)+(F12*F12)+(F14*F14)+(F15*F15))</f>
        <v>5.5277777777777768</v>
      </c>
      <c r="Q7">
        <f>((F12*G12)+(F14*G14))</f>
        <v>-0.8055555555555558</v>
      </c>
    </row>
    <row r="8" spans="1:17" x14ac:dyDescent="0.25">
      <c r="K8" t="s">
        <v>23</v>
      </c>
      <c r="L8">
        <f>((G12*B12)+(G14*B14))</f>
        <v>-0.13888888888888878</v>
      </c>
      <c r="M8">
        <f>(G14*C14)</f>
        <v>0.4444444444444447</v>
      </c>
      <c r="N8">
        <f>((G12*D12)+(G14*D14))</f>
        <v>0.36111111111111122</v>
      </c>
      <c r="O8">
        <f>(G14*E14)</f>
        <v>-0.22222222222222227</v>
      </c>
      <c r="P8">
        <f>((G12*F12)+(G14*F14))</f>
        <v>-0.8055555555555558</v>
      </c>
      <c r="Q8">
        <f>((G12*G12)+(G14*G14))</f>
        <v>0.36111111111111122</v>
      </c>
    </row>
    <row r="9" spans="1:17" x14ac:dyDescent="0.25">
      <c r="A9" s="4" t="s">
        <v>25</v>
      </c>
      <c r="B9" s="4"/>
      <c r="C9" s="4"/>
      <c r="D9" s="4"/>
    </row>
    <row r="10" spans="1:17" x14ac:dyDescent="0.25"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K10" s="5" t="s">
        <v>28</v>
      </c>
      <c r="L10" s="5"/>
      <c r="M10" s="5"/>
    </row>
    <row r="11" spans="1:17" x14ac:dyDescent="0.25">
      <c r="A11" t="s">
        <v>2</v>
      </c>
      <c r="B11">
        <f>B$3-$H$3</f>
        <v>1.5</v>
      </c>
      <c r="C11">
        <v>0</v>
      </c>
      <c r="D11">
        <f>D$3-$H$3</f>
        <v>-0.5</v>
      </c>
      <c r="E11">
        <f>E$3-$H$3</f>
        <v>0.5</v>
      </c>
      <c r="F11">
        <f>F$3-$H$3</f>
        <v>-1.5</v>
      </c>
      <c r="G11">
        <v>0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</row>
    <row r="12" spans="1:17" x14ac:dyDescent="0.25">
      <c r="A12" t="s">
        <v>3</v>
      </c>
      <c r="B12">
        <f>B$4-H4</f>
        <v>-0.5</v>
      </c>
      <c r="C12">
        <v>0</v>
      </c>
      <c r="D12">
        <f>D$4-$H$4</f>
        <v>0.5</v>
      </c>
      <c r="E12">
        <v>0</v>
      </c>
      <c r="F12">
        <f t="shared" ref="C12:G12" si="0">F$4-$H$4</f>
        <v>-0.5</v>
      </c>
      <c r="G12">
        <f t="shared" si="0"/>
        <v>0.5</v>
      </c>
      <c r="K12" t="s">
        <v>18</v>
      </c>
      <c r="L12">
        <f>SQRT((B11*B11)+(B12*B12)+(B14*B14))</f>
        <v>1.6158932858054431</v>
      </c>
      <c r="M12">
        <f>SQRT(B14*B14)</f>
        <v>0.33333333333333348</v>
      </c>
      <c r="N12">
        <f>SQRT((B11*B11)+(B12*B12)+(B14*B14))</f>
        <v>1.6158932858054431</v>
      </c>
      <c r="O12">
        <f>SQRT((B11*B11)+(B14*B14))</f>
        <v>1.5365907428821479</v>
      </c>
      <c r="P12">
        <f>SQRT((B11*B11)+(B12*B12)+(B14*B14))</f>
        <v>1.6158932858054431</v>
      </c>
      <c r="Q12">
        <f>SQRT((B12*B12)+(B14*B14))</f>
        <v>0.60092521257733167</v>
      </c>
    </row>
    <row r="13" spans="1:17" x14ac:dyDescent="0.25">
      <c r="A13" t="s">
        <v>4</v>
      </c>
      <c r="B13">
        <v>0</v>
      </c>
      <c r="C13">
        <f t="shared" ref="C13:G13" si="1">C$5-$H$5</f>
        <v>1</v>
      </c>
      <c r="D13">
        <v>0</v>
      </c>
      <c r="E13">
        <f t="shared" si="1"/>
        <v>-1</v>
      </c>
      <c r="F13">
        <v>0</v>
      </c>
      <c r="G13">
        <v>0</v>
      </c>
      <c r="K13" t="s">
        <v>19</v>
      </c>
      <c r="L13">
        <f>SQRT(C14*C14)</f>
        <v>1.3333333333333335</v>
      </c>
      <c r="M13">
        <f>SQRT((C13*C13)+(C14*C14))</f>
        <v>1.6666666666666667</v>
      </c>
      <c r="N13">
        <f>SQRT(C14*C14)</f>
        <v>1.3333333333333335</v>
      </c>
      <c r="O13">
        <f>SQRT((C13*C13)+(C14*C14))</f>
        <v>1.6666666666666667</v>
      </c>
      <c r="P13">
        <f>SQRT(C14*C14)</f>
        <v>1.3333333333333335</v>
      </c>
      <c r="Q13">
        <f>SQRT(C14*C14)</f>
        <v>1.3333333333333335</v>
      </c>
    </row>
    <row r="14" spans="1:17" x14ac:dyDescent="0.25">
      <c r="A14" t="s">
        <v>5</v>
      </c>
      <c r="B14">
        <f>B$6-$H$6</f>
        <v>-0.33333333333333348</v>
      </c>
      <c r="C14">
        <f t="shared" ref="C14:G14" si="2">C$6-$H$6</f>
        <v>-1.3333333333333335</v>
      </c>
      <c r="D14">
        <f t="shared" si="2"/>
        <v>-0.33333333333333348</v>
      </c>
      <c r="E14">
        <f t="shared" si="2"/>
        <v>0.66666666666666652</v>
      </c>
      <c r="F14">
        <f t="shared" si="2"/>
        <v>1.6666666666666665</v>
      </c>
      <c r="G14">
        <f t="shared" si="2"/>
        <v>-0.33333333333333348</v>
      </c>
      <c r="K14" t="s">
        <v>20</v>
      </c>
      <c r="L14">
        <f>SQRT((D11*D11)+(D12*D12)+(D14*D14))</f>
        <v>0.78173595997057166</v>
      </c>
      <c r="M14">
        <f>SQRT(D14*D14)</f>
        <v>0.33333333333333348</v>
      </c>
      <c r="N14">
        <f>SQRT((D11*D11)+(D12*D12)+(D14*D14)+(D15*D15))</f>
        <v>0.92796072713833699</v>
      </c>
      <c r="O14">
        <f>SQRT((D11*D11)+(D14*D14))</f>
        <v>0.60092521257733167</v>
      </c>
      <c r="P14">
        <f>SQRT((D11*D11)+(D12*D12)+(D14*D14)+(D15*D15))</f>
        <v>0.92796072713833699</v>
      </c>
      <c r="Q14">
        <f>SQRT((D12*D12)+(D14*D14))</f>
        <v>0.60092521257733167</v>
      </c>
    </row>
    <row r="15" spans="1:17" x14ac:dyDescent="0.25">
      <c r="A15" t="s">
        <v>6</v>
      </c>
      <c r="B15">
        <v>0</v>
      </c>
      <c r="C15">
        <v>0</v>
      </c>
      <c r="D15">
        <f t="shared" ref="C15:G15" si="3">D$7-$H$7</f>
        <v>0.5</v>
      </c>
      <c r="E15">
        <v>0</v>
      </c>
      <c r="F15">
        <f t="shared" si="3"/>
        <v>-0.5</v>
      </c>
      <c r="G15">
        <v>0</v>
      </c>
      <c r="K15" t="s">
        <v>21</v>
      </c>
      <c r="L15">
        <f>SQRT((E11*E11)+(E14*E14))</f>
        <v>0.83333333333333315</v>
      </c>
      <c r="M15">
        <f>SQRT((E13*E13)+(E14*E14))</f>
        <v>1.2018504251546629</v>
      </c>
      <c r="N15">
        <f>SQRT((E11*E11)+(E14*E14))</f>
        <v>0.83333333333333315</v>
      </c>
      <c r="O15">
        <f>SQRT((E11*E11)+(E13*E13)+(E14*E14))</f>
        <v>1.3017082793177757</v>
      </c>
      <c r="P15">
        <f>SQRT((E11*E11)+(E14*E14))</f>
        <v>0.83333333333333315</v>
      </c>
      <c r="Q15">
        <f>SQRT(G14*G14)</f>
        <v>0.33333333333333348</v>
      </c>
    </row>
    <row r="16" spans="1:17" x14ac:dyDescent="0.25">
      <c r="K16" t="s">
        <v>22</v>
      </c>
      <c r="L16">
        <f>SQRT((F11*F11)+(F12*F12)+(F14*F14))</f>
        <v>2.2973414586817036</v>
      </c>
      <c r="M16">
        <f>SQRT(F14*F14)</f>
        <v>1.6666666666666665</v>
      </c>
      <c r="N16">
        <f>SQRT((F11*F11)+(F12*F12)+(F14*F14)+(F15*F15))</f>
        <v>2.3511226632776472</v>
      </c>
      <c r="O16">
        <f>SQRT((F11*F11)+(F14*F14))</f>
        <v>2.2422706745122847</v>
      </c>
      <c r="P16">
        <f>SQRT((F11*F11)+(F12*F12)+(F14*F14)+(F15*F15))</f>
        <v>2.3511226632776472</v>
      </c>
      <c r="Q16">
        <f>SQRT((F12*F12)+(F14*F14))</f>
        <v>1.740051084818425</v>
      </c>
    </row>
    <row r="17" spans="1:17" x14ac:dyDescent="0.25">
      <c r="A17" s="4" t="s">
        <v>26</v>
      </c>
      <c r="B17" s="4"/>
      <c r="C17" s="4"/>
      <c r="H17" s="6" t="s">
        <v>30</v>
      </c>
      <c r="I17" s="7"/>
      <c r="K17" t="s">
        <v>23</v>
      </c>
      <c r="L17">
        <f>SQRT((G12*G12)+(G14*G14))</f>
        <v>0.60092521257733167</v>
      </c>
      <c r="M17">
        <f>SQRT(G14*G14)</f>
        <v>0.33333333333333348</v>
      </c>
      <c r="N17">
        <f>SQRT((G12*G12)+(G14*G14))</f>
        <v>0.60092521257733167</v>
      </c>
      <c r="O17">
        <f>SQRT(G14*G14)</f>
        <v>0.33333333333333348</v>
      </c>
      <c r="P17">
        <f>SQRT((G12*G12)+(G14*G14))</f>
        <v>0.60092521257733167</v>
      </c>
      <c r="Q17">
        <f>SQRT((G12*G12)+(G14*G14))</f>
        <v>0.60092521257733167</v>
      </c>
    </row>
    <row r="18" spans="1:17" x14ac:dyDescent="0.25"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 t="s">
        <v>32</v>
      </c>
    </row>
    <row r="19" spans="1:17" x14ac:dyDescent="0.25">
      <c r="A19" t="s">
        <v>18</v>
      </c>
      <c r="B19">
        <f>L$3/(L$12*L$21)</f>
        <v>0.99999999999999978</v>
      </c>
      <c r="C19" s="6">
        <f>M$3/(M$12*M$21)</f>
        <v>1</v>
      </c>
      <c r="D19">
        <f>N$3/(N$12*N$21)</f>
        <v>-0.59279591824365807</v>
      </c>
      <c r="E19" s="6">
        <f t="shared" ref="D19:G19" si="4">O$3/(O$12*O$21)</f>
        <v>0.41216786985544668</v>
      </c>
      <c r="F19">
        <f t="shared" si="4"/>
        <v>-0.68840988857805441</v>
      </c>
      <c r="G19">
        <f>Q$3/(Q$12*Q$21)</f>
        <v>-0.38461538461538414</v>
      </c>
      <c r="H19" t="s">
        <v>33</v>
      </c>
      <c r="K19" s="5" t="s">
        <v>29</v>
      </c>
      <c r="L19" s="5"/>
      <c r="M19" s="5"/>
    </row>
    <row r="20" spans="1:17" x14ac:dyDescent="0.25">
      <c r="A20" t="s">
        <v>19</v>
      </c>
      <c r="B20" s="6">
        <f>L$4/(L$13*L$22)</f>
        <v>1</v>
      </c>
      <c r="C20">
        <f t="shared" ref="C20:G20" si="5">M$4/(M$13*M$22)</f>
        <v>1</v>
      </c>
      <c r="D20" s="6">
        <f t="shared" si="5"/>
        <v>1</v>
      </c>
      <c r="E20">
        <f>O$4/(O$13*O$22)</f>
        <v>-0.94299033358288953</v>
      </c>
      <c r="F20">
        <f t="shared" si="5"/>
        <v>-1</v>
      </c>
      <c r="G20">
        <f t="shared" si="5"/>
        <v>1</v>
      </c>
      <c r="H20" t="s">
        <v>34</v>
      </c>
      <c r="L20" t="s">
        <v>18</v>
      </c>
      <c r="M20" t="s">
        <v>19</v>
      </c>
      <c r="N20" t="s">
        <v>20</v>
      </c>
      <c r="O20" t="s">
        <v>21</v>
      </c>
      <c r="P20" t="s">
        <v>22</v>
      </c>
      <c r="Q20" t="s">
        <v>23</v>
      </c>
    </row>
    <row r="21" spans="1:17" x14ac:dyDescent="0.25">
      <c r="A21" t="s">
        <v>20</v>
      </c>
      <c r="B21">
        <f>L$5/(L$14*L$23)</f>
        <v>-0.70367919541366775</v>
      </c>
      <c r="C21" s="6">
        <f t="shared" ref="C21:G21" si="6">M$5/(M$14*M$23)</f>
        <v>1</v>
      </c>
      <c r="D21">
        <f t="shared" si="6"/>
        <v>1</v>
      </c>
      <c r="E21">
        <f t="shared" si="6"/>
        <v>-0.94299033358288964</v>
      </c>
      <c r="F21">
        <f t="shared" si="6"/>
        <v>-0.14005070521928906</v>
      </c>
      <c r="G21" s="6">
        <f t="shared" si="6"/>
        <v>0.99999999999999989</v>
      </c>
      <c r="H21" t="s">
        <v>35</v>
      </c>
      <c r="K21" t="s">
        <v>18</v>
      </c>
      <c r="L21">
        <f>SQRT((B11*B11)+(B12*B12)+(B14*B14))</f>
        <v>1.6158932858054431</v>
      </c>
      <c r="M21">
        <f>SQRT(C14*C14)</f>
        <v>1.3333333333333335</v>
      </c>
      <c r="N21">
        <v>0.92796072713833699</v>
      </c>
      <c r="O21">
        <v>0.83333333333333315</v>
      </c>
      <c r="P21">
        <v>2.2973414586817036</v>
      </c>
      <c r="Q21">
        <v>0.60092521257733167</v>
      </c>
    </row>
    <row r="22" spans="1:17" x14ac:dyDescent="0.25">
      <c r="A22" t="s">
        <v>21</v>
      </c>
      <c r="B22" s="6">
        <f>L$6/(L$15*L$24)</f>
        <v>0.41216786985544668</v>
      </c>
      <c r="C22">
        <f t="shared" ref="C22:G22" si="7">M$6/(M$15*M$24)</f>
        <v>-0.94299033358288953</v>
      </c>
      <c r="D22">
        <f t="shared" si="7"/>
        <v>-0.94299033358288964</v>
      </c>
      <c r="E22">
        <f t="shared" si="7"/>
        <v>1</v>
      </c>
      <c r="F22" s="6">
        <f t="shared" si="7"/>
        <v>0.1932564780242631</v>
      </c>
      <c r="G22">
        <f t="shared" si="7"/>
        <v>-1.9999999999999984</v>
      </c>
      <c r="H22" t="s">
        <v>36</v>
      </c>
      <c r="K22" t="s">
        <v>19</v>
      </c>
      <c r="L22">
        <v>0.33333333333333348</v>
      </c>
      <c r="M22">
        <v>1.6666666666666667</v>
      </c>
      <c r="N22">
        <v>0.33333333333333348</v>
      </c>
      <c r="O22">
        <v>1.2018504251546629</v>
      </c>
      <c r="P22">
        <v>1.6666666666666665</v>
      </c>
      <c r="Q22">
        <v>0.33333333333333348</v>
      </c>
    </row>
    <row r="23" spans="1:17" x14ac:dyDescent="0.25">
      <c r="A23" t="s">
        <v>22</v>
      </c>
      <c r="B23">
        <f>L$7/(L$16*L$25)</f>
        <v>-0.68840988857805441</v>
      </c>
      <c r="C23">
        <f t="shared" ref="C23:G23" si="8">M$7/(M$16*M$25)</f>
        <v>-1</v>
      </c>
      <c r="D23" s="6">
        <f t="shared" si="8"/>
        <v>-0.14005070521928906</v>
      </c>
      <c r="E23" s="6">
        <f t="shared" si="8"/>
        <v>0.1932564780242631</v>
      </c>
      <c r="F23">
        <f t="shared" si="8"/>
        <v>1</v>
      </c>
      <c r="G23">
        <f t="shared" si="8"/>
        <v>-0.77039432112468986</v>
      </c>
      <c r="H23" t="s">
        <v>37</v>
      </c>
      <c r="K23" t="s">
        <v>20</v>
      </c>
      <c r="L23">
        <v>1.6158932858054431</v>
      </c>
      <c r="M23">
        <v>1.3333333333333335</v>
      </c>
      <c r="N23">
        <v>0.92796072713833699</v>
      </c>
      <c r="O23">
        <v>0.83333333333333315</v>
      </c>
      <c r="P23">
        <v>2.3511226632776472</v>
      </c>
      <c r="Q23">
        <v>0.60092521257733167</v>
      </c>
    </row>
    <row r="24" spans="1:17" x14ac:dyDescent="0.25">
      <c r="A24" t="s">
        <v>23</v>
      </c>
      <c r="B24">
        <f>L$8/(L$17*L$26)</f>
        <v>-0.38461538461538397</v>
      </c>
      <c r="C24" s="6">
        <f t="shared" ref="C24:G24" si="9">M$8/(M$17*M$26)</f>
        <v>1</v>
      </c>
      <c r="D24" s="6">
        <f t="shared" si="9"/>
        <v>0.99999999999999989</v>
      </c>
      <c r="E24">
        <f t="shared" si="9"/>
        <v>-1.9999999999999984</v>
      </c>
      <c r="F24">
        <f t="shared" si="9"/>
        <v>-0.77039432112468986</v>
      </c>
      <c r="G24">
        <f t="shared" si="9"/>
        <v>0.99999999999999989</v>
      </c>
      <c r="H24" t="s">
        <v>38</v>
      </c>
      <c r="K24" t="s">
        <v>21</v>
      </c>
      <c r="L24">
        <v>1.5365907428821479</v>
      </c>
      <c r="M24">
        <v>1.6666666666666667</v>
      </c>
      <c r="N24">
        <v>0.60092521257733167</v>
      </c>
      <c r="O24">
        <v>1.3017082793177757</v>
      </c>
      <c r="P24">
        <v>2.2422706745122847</v>
      </c>
      <c r="Q24">
        <v>0.33333333333333348</v>
      </c>
    </row>
    <row r="25" spans="1:17" x14ac:dyDescent="0.25">
      <c r="K25" t="s">
        <v>22</v>
      </c>
      <c r="L25">
        <v>1.6158932858054431</v>
      </c>
      <c r="M25">
        <v>1.3333333333333335</v>
      </c>
      <c r="N25">
        <v>0.92796072713833699</v>
      </c>
      <c r="O25">
        <v>0.83333333333333315</v>
      </c>
      <c r="P25">
        <v>2.3511226632776472</v>
      </c>
      <c r="Q25">
        <v>0.60092521257733167</v>
      </c>
    </row>
    <row r="26" spans="1:17" x14ac:dyDescent="0.25">
      <c r="A26" s="4" t="s">
        <v>31</v>
      </c>
      <c r="B26" s="4"/>
      <c r="K26" t="s">
        <v>23</v>
      </c>
      <c r="L26">
        <v>0.600925212577332</v>
      </c>
      <c r="M26">
        <v>1.3333333333333335</v>
      </c>
      <c r="N26">
        <v>0.60092521257733167</v>
      </c>
      <c r="O26">
        <v>0.33333333333333348</v>
      </c>
      <c r="P26">
        <v>1.740051084818425</v>
      </c>
      <c r="Q26">
        <v>0.60092521257733167</v>
      </c>
    </row>
    <row r="27" spans="1:17" x14ac:dyDescent="0.25">
      <c r="B27" t="s">
        <v>18</v>
      </c>
      <c r="C27" t="s">
        <v>19</v>
      </c>
      <c r="D27" t="s">
        <v>20</v>
      </c>
      <c r="E27" t="s">
        <v>21</v>
      </c>
      <c r="F27" t="s">
        <v>22</v>
      </c>
      <c r="G27" t="s">
        <v>23</v>
      </c>
    </row>
    <row r="28" spans="1:17" x14ac:dyDescent="0.25">
      <c r="A28" t="s">
        <v>2</v>
      </c>
    </row>
    <row r="29" spans="1:17" x14ac:dyDescent="0.25">
      <c r="A29" t="s">
        <v>3</v>
      </c>
    </row>
    <row r="30" spans="1:17" x14ac:dyDescent="0.25">
      <c r="A30" t="s">
        <v>4</v>
      </c>
    </row>
    <row r="31" spans="1:17" x14ac:dyDescent="0.25">
      <c r="A31" t="s">
        <v>5</v>
      </c>
    </row>
    <row r="32" spans="1:17" x14ac:dyDescent="0.25">
      <c r="A32" t="s">
        <v>6</v>
      </c>
    </row>
  </sheetData>
  <mergeCells count="7">
    <mergeCell ref="K19:M19"/>
    <mergeCell ref="A26:B26"/>
    <mergeCell ref="A1:C1"/>
    <mergeCell ref="A9:D9"/>
    <mergeCell ref="A17:C17"/>
    <mergeCell ref="K1:L1"/>
    <mergeCell ref="K10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4" sqref="I14"/>
    </sheetView>
  </sheetViews>
  <sheetFormatPr defaultRowHeight="15" x14ac:dyDescent="0.25"/>
  <cols>
    <col min="1" max="2" width="18.140625" customWidth="1"/>
    <col min="3" max="3" width="9.140625" customWidth="1"/>
    <col min="8" max="8" width="9.140625" customWidth="1"/>
    <col min="11" max="11" width="9.140625" customWidth="1"/>
  </cols>
  <sheetData>
    <row r="1" spans="1:9" x14ac:dyDescent="0.25">
      <c r="A1" t="s">
        <v>0</v>
      </c>
      <c r="B1" s="2">
        <v>0.2</v>
      </c>
      <c r="C1" s="1"/>
    </row>
    <row r="2" spans="1:9" x14ac:dyDescent="0.25">
      <c r="A2" t="s">
        <v>9</v>
      </c>
      <c r="B2">
        <v>0.5</v>
      </c>
    </row>
    <row r="4" spans="1:9" x14ac:dyDescent="0.25">
      <c r="A4" s="3" t="s">
        <v>16</v>
      </c>
    </row>
    <row r="5" spans="1:9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</row>
    <row r="6" spans="1:9" x14ac:dyDescent="0.25">
      <c r="A6" t="s">
        <v>2</v>
      </c>
      <c r="B6" s="2">
        <v>0</v>
      </c>
      <c r="C6">
        <f>3/10</f>
        <v>0.3</v>
      </c>
      <c r="D6">
        <f>1/10</f>
        <v>0.1</v>
      </c>
      <c r="E6">
        <v>0.4</v>
      </c>
      <c r="F6">
        <v>0.2</v>
      </c>
    </row>
    <row r="7" spans="1:9" x14ac:dyDescent="0.25">
      <c r="A7" t="s">
        <v>3</v>
      </c>
      <c r="B7" s="2">
        <f>3/9</f>
        <v>0.33333333333333331</v>
      </c>
      <c r="C7">
        <v>0</v>
      </c>
      <c r="D7">
        <v>0</v>
      </c>
      <c r="E7">
        <f>4/9</f>
        <v>0.44444444444444442</v>
      </c>
      <c r="F7">
        <f>2/9</f>
        <v>0.22222222222222221</v>
      </c>
    </row>
    <row r="8" spans="1:9" x14ac:dyDescent="0.25">
      <c r="A8" t="s">
        <v>4</v>
      </c>
      <c r="B8" s="2">
        <v>0.33333333333333331</v>
      </c>
      <c r="C8">
        <v>0</v>
      </c>
      <c r="D8">
        <v>0</v>
      </c>
      <c r="E8">
        <f>2/3</f>
        <v>0.66666666666666663</v>
      </c>
      <c r="F8">
        <v>0</v>
      </c>
    </row>
    <row r="9" spans="1:9" x14ac:dyDescent="0.25">
      <c r="A9" t="s">
        <v>5</v>
      </c>
      <c r="B9" s="2">
        <f>4/12</f>
        <v>0.33333333333333331</v>
      </c>
      <c r="C9" s="2">
        <f>4/12</f>
        <v>0.33333333333333331</v>
      </c>
      <c r="D9">
        <f>2/12</f>
        <v>0.16666666666666666</v>
      </c>
      <c r="E9">
        <v>0</v>
      </c>
      <c r="F9">
        <f>2/12</f>
        <v>0.16666666666666666</v>
      </c>
    </row>
    <row r="10" spans="1:9" x14ac:dyDescent="0.25">
      <c r="A10" t="s">
        <v>6</v>
      </c>
      <c r="B10" s="2">
        <f>2/6</f>
        <v>0.33333333333333331</v>
      </c>
      <c r="C10" s="2">
        <f>2/6</f>
        <v>0.33333333333333331</v>
      </c>
      <c r="D10">
        <v>0</v>
      </c>
      <c r="E10" s="2">
        <f>2/6</f>
        <v>0.33333333333333331</v>
      </c>
      <c r="F10">
        <v>0</v>
      </c>
    </row>
    <row r="12" spans="1:9" x14ac:dyDescent="0.25">
      <c r="A12" s="3" t="s">
        <v>15</v>
      </c>
    </row>
    <row r="13" spans="1:9" x14ac:dyDescent="0.25">
      <c r="B13" t="s">
        <v>10</v>
      </c>
      <c r="C13" t="s">
        <v>1</v>
      </c>
      <c r="D13" t="s">
        <v>7</v>
      </c>
      <c r="E13" t="s">
        <v>8</v>
      </c>
      <c r="F13" t="s">
        <v>11</v>
      </c>
      <c r="G13" t="s">
        <v>12</v>
      </c>
      <c r="H13" t="s">
        <v>13</v>
      </c>
      <c r="I13" t="s">
        <v>14</v>
      </c>
    </row>
    <row r="14" spans="1:9" x14ac:dyDescent="0.25">
      <c r="A14" t="s">
        <v>2</v>
      </c>
      <c r="B14" s="2">
        <v>0.2</v>
      </c>
      <c r="C14">
        <f>((1-$B$2)*$B14)+($B$2*((B15*B7)+(B16*B8)+(B17*B9)+(B18*B10)))</f>
        <v>0.23333333333333334</v>
      </c>
      <c r="D14">
        <f t="shared" ref="D14:I14" si="0">((1-$B$2)*C$14)+($B$2*((C15*$B$7)+(C16*$B$8)+(C17*$B$9)+(C18*$B$10)))</f>
        <v>0.24444444444444446</v>
      </c>
      <c r="E14">
        <f t="shared" si="0"/>
        <v>0.24814814814814815</v>
      </c>
      <c r="F14">
        <f t="shared" si="0"/>
        <v>0.24938271604938272</v>
      </c>
      <c r="G14">
        <f t="shared" si="0"/>
        <v>0.24979423868312756</v>
      </c>
      <c r="H14">
        <f t="shared" si="0"/>
        <v>0.24993141289437584</v>
      </c>
      <c r="I14">
        <f t="shared" si="0"/>
        <v>0.24997713763145857</v>
      </c>
    </row>
    <row r="15" spans="1:9" x14ac:dyDescent="0.25">
      <c r="A15" t="s">
        <v>3</v>
      </c>
      <c r="B15" s="2">
        <v>0.2</v>
      </c>
      <c r="C15">
        <f>((1-$B$2)*$B15)+($B$2*((B14*C6)+(B17*C9)+(B18*C10)))</f>
        <v>0.19666666666666666</v>
      </c>
      <c r="D15">
        <f t="shared" ref="D15:I15" si="1">((1-$B$2)*C$15)+($B$2*((C14*$C$6)+(C17*$C$9)+(C18*$C$10)))</f>
        <v>0.2072222222222222</v>
      </c>
      <c r="E15">
        <f t="shared" si="1"/>
        <v>0.21521604938271605</v>
      </c>
      <c r="F15">
        <f t="shared" si="1"/>
        <v>0.21982253086419754</v>
      </c>
      <c r="G15">
        <f t="shared" si="1"/>
        <v>0.22228180727023317</v>
      </c>
      <c r="H15">
        <f t="shared" si="1"/>
        <v>0.22356768451836606</v>
      </c>
      <c r="I15">
        <f t="shared" si="1"/>
        <v>0.22423976869316159</v>
      </c>
    </row>
    <row r="16" spans="1:9" x14ac:dyDescent="0.25">
      <c r="A16" t="s">
        <v>4</v>
      </c>
      <c r="B16" s="2">
        <v>0.2</v>
      </c>
      <c r="C16">
        <f>((1-$B$2)*$B16)+($B$2*((B14*D6)+(B17*D9)))</f>
        <v>0.12666666666666668</v>
      </c>
      <c r="D16">
        <f t="shared" ref="D16:I16" si="2">((1-$B$2)*C$16)+($B$2*((C14*$D$6)+(C17*$D$9)))</f>
        <v>9.870370370370371E-2</v>
      </c>
      <c r="E16">
        <f t="shared" si="2"/>
        <v>8.6682098765432106E-2</v>
      </c>
      <c r="F16">
        <f t="shared" si="2"/>
        <v>8.1015946502057623E-2</v>
      </c>
      <c r="G16">
        <f t="shared" si="2"/>
        <v>7.8178083561957018E-2</v>
      </c>
      <c r="H16">
        <f t="shared" si="2"/>
        <v>7.6703615588324947E-2</v>
      </c>
      <c r="I16">
        <f t="shared" si="2"/>
        <v>7.592098332793526E-2</v>
      </c>
    </row>
    <row r="17" spans="1:9" x14ac:dyDescent="0.25">
      <c r="A17" t="s">
        <v>5</v>
      </c>
      <c r="B17" s="2">
        <v>0.2</v>
      </c>
      <c r="C17">
        <f>((1-$B$2)*$B17)+($B$2*((B14*E6)+(B15*E7)+(B16*E8)+(B18*E10)))</f>
        <v>0.2844444444444445</v>
      </c>
      <c r="D17">
        <f t="shared" ref="D17:I17" si="3">((1-$B$2)*C$17)+($B$2*((C14*$E$6)+(C15*$E$7)+(C16*$E$8)+(C18*$E$10)))</f>
        <v>0.30129629629629634</v>
      </c>
      <c r="E17">
        <f t="shared" si="3"/>
        <v>0.30320987654320991</v>
      </c>
      <c r="F17">
        <f t="shared" si="3"/>
        <v>0.30241169410150892</v>
      </c>
      <c r="G17">
        <f t="shared" si="3"/>
        <v>0.30149834247828078</v>
      </c>
      <c r="H17">
        <f t="shared" si="3"/>
        <v>0.30087125866864806</v>
      </c>
      <c r="I17">
        <f t="shared" si="3"/>
        <v>0.30049249616843637</v>
      </c>
    </row>
    <row r="18" spans="1:9" x14ac:dyDescent="0.25">
      <c r="A18" t="s">
        <v>6</v>
      </c>
      <c r="B18" s="2">
        <v>0.2</v>
      </c>
      <c r="C18">
        <f>((1-$B$2)*$B18)+($B$2*((B14*F6)+(B15*F7)+(B17*F9)))</f>
        <v>0.15888888888888891</v>
      </c>
      <c r="D18">
        <f t="shared" ref="D18:I18" si="4">((1-$B$2)*C$18)+($B$2*((C14*$F$6)+(C15*$F$7)+(C17*$F$9)))</f>
        <v>0.14833333333333334</v>
      </c>
      <c r="E18">
        <f t="shared" si="4"/>
        <v>0.14674382716049383</v>
      </c>
      <c r="F18">
        <f t="shared" si="4"/>
        <v>0.14736711248285322</v>
      </c>
      <c r="G18">
        <f t="shared" si="4"/>
        <v>0.14824752800640145</v>
      </c>
      <c r="H18">
        <f t="shared" si="4"/>
        <v>0.14892602833028501</v>
      </c>
      <c r="I18">
        <f t="shared" si="4"/>
        <v>0.1493696141790081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L13" sqref="L13"/>
    </sheetView>
  </sheetViews>
  <sheetFormatPr defaultRowHeight="15" x14ac:dyDescent="0.25"/>
  <sheetData>
    <row r="1" spans="1:17" x14ac:dyDescent="0.25">
      <c r="A1" s="4" t="s">
        <v>17</v>
      </c>
      <c r="B1" s="4"/>
      <c r="C1" s="4"/>
      <c r="K1" s="5" t="s">
        <v>40</v>
      </c>
      <c r="L1" s="5"/>
      <c r="M1" s="5"/>
    </row>
    <row r="2" spans="1:17" x14ac:dyDescent="0.25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</row>
    <row r="3" spans="1:17" x14ac:dyDescent="0.25">
      <c r="A3" t="s">
        <v>2</v>
      </c>
      <c r="B3">
        <v>5</v>
      </c>
      <c r="C3">
        <v>0</v>
      </c>
      <c r="D3">
        <v>3</v>
      </c>
      <c r="E3">
        <v>4</v>
      </c>
      <c r="F3">
        <v>2</v>
      </c>
      <c r="G3">
        <v>0</v>
      </c>
      <c r="H3">
        <f>SUM(B3,D3,E3,F3)/4</f>
        <v>3.5</v>
      </c>
      <c r="K3" t="s">
        <v>18</v>
      </c>
      <c r="L3">
        <f>((B11*B11)+(B12*B12)+(B14*B14)*USERRANK!I14)</f>
        <v>2.5277752375146063</v>
      </c>
      <c r="M3">
        <f>(B14*C14*USERRANK!I14)</f>
        <v>0.11110095005842609</v>
      </c>
      <c r="N3">
        <f>((B11*D11)+(B12*D12)+(B14*D14)*USERRANK!I14)</f>
        <v>-0.97222476248539347</v>
      </c>
      <c r="O3">
        <f>((B11*E11)+(B14*E14)*USERRANK!I14)</f>
        <v>0.69444952497078694</v>
      </c>
      <c r="P3">
        <f>((B11*F11)+(B12*F12)+(B14*F14)*USERRANK!I14)</f>
        <v>-2.1388761875730324</v>
      </c>
      <c r="Q3">
        <f>((B12*G12)+(B14*G14)*USERRANK!I14)</f>
        <v>-0.22222476248539347</v>
      </c>
    </row>
    <row r="4" spans="1:17" x14ac:dyDescent="0.25">
      <c r="A4" t="s">
        <v>3</v>
      </c>
      <c r="B4">
        <v>3</v>
      </c>
      <c r="C4">
        <v>0</v>
      </c>
      <c r="D4">
        <v>4</v>
      </c>
      <c r="E4">
        <v>0</v>
      </c>
      <c r="F4">
        <v>3</v>
      </c>
      <c r="G4">
        <v>4</v>
      </c>
      <c r="H4">
        <f>SUM(B4,D4,F4,G4)/4</f>
        <v>3.5</v>
      </c>
      <c r="K4" t="s">
        <v>19</v>
      </c>
      <c r="L4">
        <f>(C14*B14)</f>
        <v>0.4444444444444447</v>
      </c>
      <c r="M4">
        <f>((C13*C13)+(C14*C14))</f>
        <v>2.7777777777777781</v>
      </c>
      <c r="N4">
        <f>(C14*D14)</f>
        <v>0.4444444444444447</v>
      </c>
      <c r="O4">
        <f>((C13*E13)+(C14*E14))</f>
        <v>-1.8888888888888888</v>
      </c>
      <c r="P4">
        <f>(C14*F14)</f>
        <v>-2.2222222222222223</v>
      </c>
      <c r="Q4">
        <f>(C14*G14)</f>
        <v>0.4444444444444447</v>
      </c>
    </row>
    <row r="5" spans="1:17" x14ac:dyDescent="0.25">
      <c r="A5" t="s">
        <v>4</v>
      </c>
      <c r="B5">
        <v>0</v>
      </c>
      <c r="C5">
        <v>4</v>
      </c>
      <c r="D5">
        <v>0</v>
      </c>
      <c r="E5">
        <v>2</v>
      </c>
      <c r="F5">
        <v>0</v>
      </c>
      <c r="G5">
        <v>0</v>
      </c>
      <c r="H5">
        <f>SUM(C5,E5)/2</f>
        <v>3</v>
      </c>
      <c r="K5" t="s">
        <v>20</v>
      </c>
      <c r="L5">
        <f>((D11*B11)+(D12*B12)+(D14*B14))</f>
        <v>-0.88888888888888884</v>
      </c>
      <c r="M5">
        <f>(D14*C14)</f>
        <v>0.4444444444444447</v>
      </c>
      <c r="N5">
        <f>((D11*D11)+(D12*D12)+(D14*D14)+(D15*D15))</f>
        <v>0.86111111111111116</v>
      </c>
      <c r="O5">
        <f>((D11*E11)+(D14*E14))</f>
        <v>-0.47222222222222227</v>
      </c>
      <c r="P5">
        <f>((D11*F11)+(D12*F12)+(D14*F14)+(D15*F15))</f>
        <v>-0.3055555555555558</v>
      </c>
      <c r="Q5">
        <f>((D12*G12)+(D14*G14))</f>
        <v>0.36111111111111122</v>
      </c>
    </row>
    <row r="6" spans="1:17" x14ac:dyDescent="0.25">
      <c r="A6" t="s">
        <v>5</v>
      </c>
      <c r="B6">
        <v>3</v>
      </c>
      <c r="C6">
        <v>2</v>
      </c>
      <c r="D6">
        <v>3</v>
      </c>
      <c r="E6">
        <v>4</v>
      </c>
      <c r="F6">
        <v>5</v>
      </c>
      <c r="G6">
        <v>3</v>
      </c>
      <c r="H6">
        <f>SUM(B6:G6)/6</f>
        <v>3.3333333333333335</v>
      </c>
      <c r="K6" t="s">
        <v>21</v>
      </c>
      <c r="L6">
        <f>((E11*B11)+(E14*B14))</f>
        <v>0.52777777777777768</v>
      </c>
      <c r="M6">
        <f>((E13*C13)+(E14*C14))</f>
        <v>-1.8888888888888888</v>
      </c>
      <c r="N6">
        <f>((E11*D11)+(E14*D14))</f>
        <v>-0.47222222222222227</v>
      </c>
      <c r="O6">
        <f>((E11*E11)+(E13*E13)+(E14*E14))</f>
        <v>1.6944444444444442</v>
      </c>
      <c r="P6">
        <f>((E11*F11)+(E14*F14))</f>
        <v>0.36111111111111072</v>
      </c>
      <c r="Q6">
        <f>(E14*G14)</f>
        <v>-0.22222222222222227</v>
      </c>
    </row>
    <row r="7" spans="1:17" x14ac:dyDescent="0.25">
      <c r="A7" t="s">
        <v>6</v>
      </c>
      <c r="B7">
        <v>0</v>
      </c>
      <c r="C7">
        <v>0</v>
      </c>
      <c r="D7">
        <v>3</v>
      </c>
      <c r="E7">
        <v>0</v>
      </c>
      <c r="F7">
        <v>2</v>
      </c>
      <c r="G7">
        <v>0</v>
      </c>
      <c r="H7">
        <f>SUM(D7,F7)/2</f>
        <v>2.5</v>
      </c>
      <c r="K7" t="s">
        <v>22</v>
      </c>
      <c r="L7">
        <f>((F11*B11)+(F12*B12)+(F14*B14))</f>
        <v>-2.5555555555555558</v>
      </c>
      <c r="M7">
        <f>(F14*C14)</f>
        <v>-2.2222222222222223</v>
      </c>
      <c r="N7">
        <f>((F11*D11)+(F12*D12)+(F14*D14)+(F15*D15))</f>
        <v>-0.3055555555555558</v>
      </c>
      <c r="O7">
        <f>((F11*E11)+(F14*E14))</f>
        <v>0.36111111111111072</v>
      </c>
      <c r="P7">
        <f>((F11*F11)+(F12*F12)+(F14*F14)+(F15*F15))</f>
        <v>5.5277777777777768</v>
      </c>
      <c r="Q7">
        <f>((F12*G12)+(F14*G14))</f>
        <v>-0.8055555555555558</v>
      </c>
    </row>
    <row r="8" spans="1:17" x14ac:dyDescent="0.25">
      <c r="K8" t="s">
        <v>23</v>
      </c>
      <c r="L8">
        <f>((G12*B12)+(G14*B14))</f>
        <v>-0.13888888888888878</v>
      </c>
      <c r="M8">
        <f>(G14*C14)</f>
        <v>0.4444444444444447</v>
      </c>
      <c r="N8">
        <f>((G12*D12)+(G14*D14))</f>
        <v>0.36111111111111122</v>
      </c>
      <c r="O8">
        <f>(G14*E14)</f>
        <v>-0.22222222222222227</v>
      </c>
      <c r="P8">
        <f>((G12*F12)+(G14*F14))</f>
        <v>-0.8055555555555558</v>
      </c>
      <c r="Q8">
        <f>((G12*G12)+(G14*G14))</f>
        <v>0.36111111111111122</v>
      </c>
    </row>
    <row r="9" spans="1:17" x14ac:dyDescent="0.25">
      <c r="A9" s="4" t="s">
        <v>25</v>
      </c>
      <c r="B9" s="4"/>
      <c r="C9" s="4"/>
      <c r="D9" s="4"/>
    </row>
    <row r="10" spans="1:17" x14ac:dyDescent="0.25"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K10" s="5" t="s">
        <v>41</v>
      </c>
      <c r="L10" s="5"/>
      <c r="M10" s="5"/>
    </row>
    <row r="11" spans="1:17" x14ac:dyDescent="0.25">
      <c r="A11" t="s">
        <v>2</v>
      </c>
      <c r="B11">
        <f>B$3-$H$3</f>
        <v>1.5</v>
      </c>
      <c r="C11">
        <v>0</v>
      </c>
      <c r="D11">
        <f>D$3-$H$3</f>
        <v>-0.5</v>
      </c>
      <c r="E11">
        <f>E$3-$H$3</f>
        <v>0.5</v>
      </c>
      <c r="F11">
        <f>F$3-$H$3</f>
        <v>-1.5</v>
      </c>
      <c r="G11">
        <v>0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</row>
    <row r="12" spans="1:17" x14ac:dyDescent="0.25">
      <c r="A12" t="s">
        <v>3</v>
      </c>
      <c r="B12">
        <f>B$4-H4</f>
        <v>-0.5</v>
      </c>
      <c r="C12">
        <v>0</v>
      </c>
      <c r="D12">
        <f>D$4-$H$4</f>
        <v>0.5</v>
      </c>
      <c r="E12">
        <v>0</v>
      </c>
      <c r="F12">
        <f t="shared" ref="F12:J12" si="0">F$4-$H$4</f>
        <v>-0.5</v>
      </c>
      <c r="G12">
        <f t="shared" si="0"/>
        <v>0.5</v>
      </c>
      <c r="K12" t="s">
        <v>18</v>
      </c>
      <c r="L12">
        <f>SQRT((B11*B11)+(B12*B12)+(B14*B14))</f>
        <v>1.6158932858054431</v>
      </c>
      <c r="M12">
        <f>SQRT(B14*B14)</f>
        <v>0.33333333333333348</v>
      </c>
      <c r="N12">
        <f>SQRT((B11*B11)+(B12*B12)+(B14*B14))</f>
        <v>1.6158932858054431</v>
      </c>
      <c r="O12">
        <f>SQRT((B11*B11)+(B14*B14))</f>
        <v>1.5365907428821479</v>
      </c>
      <c r="P12">
        <f>SQRT((B11*B11)+(B12*B12)+(B14*B14))</f>
        <v>1.6158932858054431</v>
      </c>
      <c r="Q12">
        <f>SQRT((B12*B12)+(B14*B14))</f>
        <v>0.60092521257733167</v>
      </c>
    </row>
    <row r="13" spans="1:17" x14ac:dyDescent="0.25">
      <c r="A13" t="s">
        <v>4</v>
      </c>
      <c r="B13">
        <v>0</v>
      </c>
      <c r="C13">
        <f t="shared" ref="C13:G13" si="1">C$5-$H$5</f>
        <v>1</v>
      </c>
      <c r="D13">
        <v>0</v>
      </c>
      <c r="E13">
        <f t="shared" si="1"/>
        <v>-1</v>
      </c>
      <c r="F13">
        <v>0</v>
      </c>
      <c r="G13">
        <v>0</v>
      </c>
      <c r="K13" t="s">
        <v>19</v>
      </c>
      <c r="L13">
        <f>SQRT(C14*C14)</f>
        <v>1.3333333333333335</v>
      </c>
      <c r="M13">
        <f>SQRT((C13*C13)+(C14*C14))</f>
        <v>1.6666666666666667</v>
      </c>
      <c r="N13">
        <f>SQRT(C14*C14)</f>
        <v>1.3333333333333335</v>
      </c>
      <c r="O13">
        <f>SQRT((C13*C13)+(C14*C14))</f>
        <v>1.6666666666666667</v>
      </c>
      <c r="P13">
        <f>SQRT(C14*C14)</f>
        <v>1.3333333333333335</v>
      </c>
      <c r="Q13">
        <f>SQRT(C14*C14)</f>
        <v>1.3333333333333335</v>
      </c>
    </row>
    <row r="14" spans="1:17" x14ac:dyDescent="0.25">
      <c r="A14" t="s">
        <v>5</v>
      </c>
      <c r="B14">
        <f>B$6-$H$6</f>
        <v>-0.33333333333333348</v>
      </c>
      <c r="C14">
        <f t="shared" ref="C14:G14" si="2">C$6-$H$6</f>
        <v>-1.3333333333333335</v>
      </c>
      <c r="D14">
        <f t="shared" si="2"/>
        <v>-0.33333333333333348</v>
      </c>
      <c r="E14">
        <f t="shared" si="2"/>
        <v>0.66666666666666652</v>
      </c>
      <c r="F14">
        <f t="shared" si="2"/>
        <v>1.6666666666666665</v>
      </c>
      <c r="G14">
        <f t="shared" si="2"/>
        <v>-0.33333333333333348</v>
      </c>
      <c r="K14" t="s">
        <v>20</v>
      </c>
      <c r="L14">
        <f>SQRT((D11*D11)+(D12*D12)+(D14*D14))</f>
        <v>0.78173595997057166</v>
      </c>
      <c r="M14">
        <f>SQRT(D14*D14)</f>
        <v>0.33333333333333348</v>
      </c>
      <c r="N14">
        <f>SQRT((D11*D11)+(D12*D12)+(D14*D14)+(D15*D15))</f>
        <v>0.92796072713833699</v>
      </c>
      <c r="O14">
        <f>SQRT((D11*D11)+(D14*D14))</f>
        <v>0.60092521257733167</v>
      </c>
      <c r="P14">
        <f>SQRT((D11*D11)+(D12*D12)+(D14*D14)+(D15*D15))</f>
        <v>0.92796072713833699</v>
      </c>
      <c r="Q14">
        <f>SQRT((D12*D12)+(D14*D14))</f>
        <v>0.60092521257733167</v>
      </c>
    </row>
    <row r="15" spans="1:17" x14ac:dyDescent="0.25">
      <c r="A15" t="s">
        <v>6</v>
      </c>
      <c r="B15">
        <v>0</v>
      </c>
      <c r="C15">
        <v>0</v>
      </c>
      <c r="D15">
        <f t="shared" ref="D15:H15" si="3">D$7-$H$7</f>
        <v>0.5</v>
      </c>
      <c r="E15">
        <v>0</v>
      </c>
      <c r="F15">
        <f t="shared" si="3"/>
        <v>-0.5</v>
      </c>
      <c r="G15">
        <v>0</v>
      </c>
      <c r="K15" t="s">
        <v>21</v>
      </c>
      <c r="L15">
        <f>SQRT((E11*E11)+(E14*E14))</f>
        <v>0.83333333333333315</v>
      </c>
      <c r="M15">
        <f>SQRT((E13*E13)+(E14*E14))</f>
        <v>1.2018504251546629</v>
      </c>
      <c r="N15">
        <f>SQRT((E11*E11)+(E14*E14))</f>
        <v>0.83333333333333315</v>
      </c>
      <c r="O15">
        <f>SQRT((E11*E11)+(E13*E13)+(E14*E14))</f>
        <v>1.3017082793177757</v>
      </c>
      <c r="P15">
        <f>SQRT((E11*E11)+(E14*E14))</f>
        <v>0.83333333333333315</v>
      </c>
      <c r="Q15">
        <f>SQRT(G14*G14)</f>
        <v>0.33333333333333348</v>
      </c>
    </row>
    <row r="16" spans="1:17" x14ac:dyDescent="0.25">
      <c r="K16" t="s">
        <v>22</v>
      </c>
      <c r="L16">
        <f>SQRT((F11*F11)+(F12*F12)+(F14*F14))</f>
        <v>2.2973414586817036</v>
      </c>
      <c r="M16">
        <f>SQRT(F14*F14)</f>
        <v>1.6666666666666665</v>
      </c>
      <c r="N16">
        <f>SQRT((F11*F11)+(F12*F12)+(F14*F14)+(F15*F15))</f>
        <v>2.3511226632776472</v>
      </c>
      <c r="O16">
        <f>SQRT((F11*F11)+(F14*F14))</f>
        <v>2.2422706745122847</v>
      </c>
      <c r="P16">
        <f>SQRT((F11*F11)+(F12*F12)+(F14*F14)+(F15*F15))</f>
        <v>2.3511226632776472</v>
      </c>
      <c r="Q16">
        <f>SQRT((F12*F12)+(F14*F14))</f>
        <v>1.740051084818425</v>
      </c>
    </row>
    <row r="17" spans="1:17" x14ac:dyDescent="0.25">
      <c r="A17" s="4" t="s">
        <v>39</v>
      </c>
      <c r="B17" s="4"/>
      <c r="C17" s="4"/>
      <c r="D17" s="4"/>
      <c r="H17" s="6" t="s">
        <v>30</v>
      </c>
      <c r="I17" s="7"/>
      <c r="K17" t="s">
        <v>23</v>
      </c>
      <c r="L17">
        <f>SQRT((G12*G12)+(G14*G14))</f>
        <v>0.60092521257733167</v>
      </c>
      <c r="M17">
        <f>SQRT(G14*G14)</f>
        <v>0.33333333333333348</v>
      </c>
      <c r="N17">
        <f>SQRT((G12*G12)+(G14*G14))</f>
        <v>0.60092521257733167</v>
      </c>
      <c r="O17">
        <f>SQRT(G14*G14)</f>
        <v>0.33333333333333348</v>
      </c>
      <c r="P17">
        <f>SQRT((G12*G12)+(G14*G14))</f>
        <v>0.60092521257733167</v>
      </c>
      <c r="Q17">
        <f>SQRT((G12*G12)+(G14*G14))</f>
        <v>0.60092521257733167</v>
      </c>
    </row>
    <row r="18" spans="1:17" x14ac:dyDescent="0.25"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 t="s">
        <v>32</v>
      </c>
    </row>
    <row r="19" spans="1:17" x14ac:dyDescent="0.25">
      <c r="A19" t="s">
        <v>18</v>
      </c>
      <c r="B19">
        <f>L$3/(L$12*L$21)</f>
        <v>0.96808413351623201</v>
      </c>
      <c r="C19" s="6">
        <f>M$3/(M$12*M$21)</f>
        <v>0.24997713763145857</v>
      </c>
      <c r="D19">
        <f>N$3/(N$12*N$21)</f>
        <v>-0.64837222966884511</v>
      </c>
      <c r="E19" s="6">
        <f t="shared" ref="E19:F19" si="4">O$3/(O$12*O$21)</f>
        <v>0.54233011218190008</v>
      </c>
      <c r="F19">
        <f t="shared" si="4"/>
        <v>-0.57616572442281067</v>
      </c>
      <c r="G19">
        <f>Q$3/(Q$12*Q$21)</f>
        <v>-0.61539164995955087</v>
      </c>
      <c r="H19" t="s">
        <v>33</v>
      </c>
      <c r="K19" s="5" t="s">
        <v>42</v>
      </c>
      <c r="L19" s="5"/>
      <c r="M19" s="5"/>
    </row>
    <row r="20" spans="1:17" x14ac:dyDescent="0.25">
      <c r="A20" t="s">
        <v>19</v>
      </c>
      <c r="B20" s="6">
        <f>L$4/(L$13*L$22)</f>
        <v>1</v>
      </c>
      <c r="C20">
        <f t="shared" ref="C20:G20" si="5">M$4/(M$13*M$22)</f>
        <v>1</v>
      </c>
      <c r="D20" s="6">
        <f t="shared" si="5"/>
        <v>1</v>
      </c>
      <c r="E20">
        <f>O$4/(O$13*O$22)</f>
        <v>-0.94299033358288953</v>
      </c>
      <c r="F20">
        <f t="shared" si="5"/>
        <v>-1</v>
      </c>
      <c r="G20">
        <f t="shared" si="5"/>
        <v>1</v>
      </c>
      <c r="H20" t="s">
        <v>34</v>
      </c>
      <c r="L20" t="s">
        <v>18</v>
      </c>
      <c r="M20" t="s">
        <v>19</v>
      </c>
      <c r="N20" t="s">
        <v>20</v>
      </c>
      <c r="O20" t="s">
        <v>21</v>
      </c>
      <c r="P20" t="s">
        <v>22</v>
      </c>
      <c r="Q20" t="s">
        <v>23</v>
      </c>
    </row>
    <row r="21" spans="1:17" x14ac:dyDescent="0.25">
      <c r="A21" t="s">
        <v>20</v>
      </c>
      <c r="B21">
        <f>L$5/(L$14*L$23)</f>
        <v>-0.70367919541366775</v>
      </c>
      <c r="C21" s="6">
        <f t="shared" ref="C21:G21" si="6">M$5/(M$14*M$23)</f>
        <v>1</v>
      </c>
      <c r="D21">
        <f t="shared" si="6"/>
        <v>1</v>
      </c>
      <c r="E21">
        <f t="shared" si="6"/>
        <v>-0.94299033358288964</v>
      </c>
      <c r="F21">
        <f t="shared" si="6"/>
        <v>-0.14005070521928906</v>
      </c>
      <c r="G21" s="6">
        <f t="shared" si="6"/>
        <v>0.99999999999999989</v>
      </c>
      <c r="H21" t="s">
        <v>35</v>
      </c>
      <c r="K21" t="s">
        <v>18</v>
      </c>
      <c r="L21">
        <f>SQRT((B11*B11)+(B12*B12)+(B14*B14))</f>
        <v>1.6158932858054431</v>
      </c>
      <c r="M21">
        <f>SQRT(C14*C14)</f>
        <v>1.3333333333333335</v>
      </c>
      <c r="N21">
        <v>0.92796072713833699</v>
      </c>
      <c r="O21">
        <v>0.83333333333333315</v>
      </c>
      <c r="P21">
        <v>2.2973414586817036</v>
      </c>
      <c r="Q21">
        <v>0.60092521257733167</v>
      </c>
    </row>
    <row r="22" spans="1:17" x14ac:dyDescent="0.25">
      <c r="A22" t="s">
        <v>21</v>
      </c>
      <c r="B22" s="6">
        <f>L$6/(L$15*L$24)</f>
        <v>0.41216786985544668</v>
      </c>
      <c r="C22">
        <f t="shared" ref="C22:G22" si="7">M$6/(M$15*M$24)</f>
        <v>-0.94299033358288953</v>
      </c>
      <c r="D22">
        <f t="shared" si="7"/>
        <v>-0.94299033358288964</v>
      </c>
      <c r="E22">
        <f t="shared" si="7"/>
        <v>1</v>
      </c>
      <c r="F22" s="6">
        <f t="shared" si="7"/>
        <v>0.1932564780242631</v>
      </c>
      <c r="G22">
        <f t="shared" si="7"/>
        <v>-1.9999999999999984</v>
      </c>
      <c r="H22" t="s">
        <v>36</v>
      </c>
      <c r="K22" t="s">
        <v>19</v>
      </c>
      <c r="L22">
        <v>0.33333333333333348</v>
      </c>
      <c r="M22">
        <v>1.6666666666666667</v>
      </c>
      <c r="N22">
        <v>0.33333333333333348</v>
      </c>
      <c r="O22">
        <v>1.2018504251546629</v>
      </c>
      <c r="P22">
        <v>1.6666666666666665</v>
      </c>
      <c r="Q22">
        <v>0.33333333333333348</v>
      </c>
    </row>
    <row r="23" spans="1:17" x14ac:dyDescent="0.25">
      <c r="A23" t="s">
        <v>22</v>
      </c>
      <c r="B23">
        <f>L$7/(L$16*L$25)</f>
        <v>-0.68840988857805441</v>
      </c>
      <c r="C23">
        <f t="shared" ref="C23:G23" si="8">M$7/(M$16*M$25)</f>
        <v>-1</v>
      </c>
      <c r="D23" s="6">
        <f t="shared" si="8"/>
        <v>-0.14005070521928906</v>
      </c>
      <c r="E23" s="6">
        <f t="shared" si="8"/>
        <v>0.1932564780242631</v>
      </c>
      <c r="F23">
        <f t="shared" si="8"/>
        <v>1</v>
      </c>
      <c r="G23">
        <f t="shared" si="8"/>
        <v>-0.77039432112468986</v>
      </c>
      <c r="H23" t="s">
        <v>37</v>
      </c>
      <c r="K23" t="s">
        <v>20</v>
      </c>
      <c r="L23">
        <v>1.6158932858054431</v>
      </c>
      <c r="M23">
        <v>1.3333333333333335</v>
      </c>
      <c r="N23">
        <v>0.92796072713833699</v>
      </c>
      <c r="O23">
        <v>0.83333333333333315</v>
      </c>
      <c r="P23">
        <v>2.3511226632776472</v>
      </c>
      <c r="Q23">
        <v>0.60092521257733167</v>
      </c>
    </row>
    <row r="24" spans="1:17" x14ac:dyDescent="0.25">
      <c r="A24" t="s">
        <v>23</v>
      </c>
      <c r="B24">
        <f>L$8/(L$17*L$26)</f>
        <v>-0.38461538461538397</v>
      </c>
      <c r="C24" s="6">
        <f t="shared" ref="C24:G24" si="9">M$8/(M$17*M$26)</f>
        <v>1</v>
      </c>
      <c r="D24" s="6">
        <f t="shared" si="9"/>
        <v>0.99999999999999989</v>
      </c>
      <c r="E24">
        <f t="shared" si="9"/>
        <v>-1.9999999999999984</v>
      </c>
      <c r="F24">
        <f t="shared" si="9"/>
        <v>-0.77039432112468986</v>
      </c>
      <c r="G24">
        <f t="shared" si="9"/>
        <v>0.99999999999999989</v>
      </c>
      <c r="H24" t="s">
        <v>38</v>
      </c>
      <c r="K24" t="s">
        <v>21</v>
      </c>
      <c r="L24">
        <v>1.5365907428821479</v>
      </c>
      <c r="M24">
        <v>1.6666666666666667</v>
      </c>
      <c r="N24">
        <v>0.60092521257733167</v>
      </c>
      <c r="O24">
        <v>1.3017082793177757</v>
      </c>
      <c r="P24">
        <v>2.2422706745122847</v>
      </c>
      <c r="Q24">
        <v>0.33333333333333348</v>
      </c>
    </row>
    <row r="25" spans="1:17" x14ac:dyDescent="0.25">
      <c r="K25" t="s">
        <v>22</v>
      </c>
      <c r="L25">
        <v>1.6158932858054431</v>
      </c>
      <c r="M25">
        <v>1.3333333333333335</v>
      </c>
      <c r="N25">
        <v>0.92796072713833699</v>
      </c>
      <c r="O25">
        <v>0.83333333333333315</v>
      </c>
      <c r="P25">
        <v>2.3511226632776472</v>
      </c>
      <c r="Q25">
        <v>0.60092521257733167</v>
      </c>
    </row>
    <row r="26" spans="1:17" x14ac:dyDescent="0.25">
      <c r="A26" s="4" t="s">
        <v>31</v>
      </c>
      <c r="B26" s="4"/>
      <c r="K26" t="s">
        <v>23</v>
      </c>
      <c r="L26">
        <v>0.600925212577332</v>
      </c>
      <c r="M26">
        <v>1.3333333333333335</v>
      </c>
      <c r="N26">
        <v>0.60092521257733167</v>
      </c>
      <c r="O26">
        <v>0.33333333333333348</v>
      </c>
      <c r="P26">
        <v>1.740051084818425</v>
      </c>
      <c r="Q26">
        <v>0.60092521257733167</v>
      </c>
    </row>
  </sheetData>
  <mergeCells count="7">
    <mergeCell ref="A26:B26"/>
    <mergeCell ref="A17:D17"/>
    <mergeCell ref="K1:M1"/>
    <mergeCell ref="A1:C1"/>
    <mergeCell ref="A9:D9"/>
    <mergeCell ref="K10:M10"/>
    <mergeCell ref="K19:M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TRADITIONAL ADJ-COS</vt:lpstr>
      <vt:lpstr>USERRANK</vt:lpstr>
      <vt:lpstr>COMBINED ADJ-COS</vt:lpstr>
      <vt:lpstr>MAE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2019-10-14T03:42:34Z</dcterms:created>
  <dcterms:modified xsi:type="dcterms:W3CDTF">2019-10-19T13:43:49Z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8b9042eb-9061-45c0-b730-bdc4e231f8c3</vt:lpwstr>
  </property>
</Properties>
</file>