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35" windowWidth="27555" windowHeight="1198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22" i="1" l="1"/>
  <c r="G21" i="1"/>
  <c r="E59" i="1"/>
  <c r="E58" i="1"/>
  <c r="E57" i="1"/>
  <c r="E56" i="1"/>
  <c r="E55" i="1"/>
  <c r="C59" i="1"/>
  <c r="C58" i="1"/>
  <c r="C57" i="1"/>
  <c r="C56" i="1"/>
  <c r="C55" i="1"/>
  <c r="I48" i="1"/>
  <c r="G19" i="1"/>
  <c r="G20" i="1"/>
  <c r="G37" i="1"/>
  <c r="G42" i="1"/>
  <c r="G38" i="1"/>
  <c r="G40" i="1"/>
  <c r="G39" i="1"/>
  <c r="I52" i="1" l="1"/>
  <c r="G52" i="1"/>
  <c r="I51" i="1"/>
  <c r="G51" i="1"/>
  <c r="I50" i="1"/>
  <c r="G50" i="1"/>
  <c r="I49" i="1"/>
  <c r="G49" i="1"/>
  <c r="G48" i="1"/>
  <c r="E52" i="1"/>
  <c r="E51" i="1"/>
  <c r="E50" i="1"/>
  <c r="E49" i="1"/>
  <c r="E48" i="1"/>
  <c r="C52" i="1"/>
  <c r="C51" i="1"/>
  <c r="C50" i="1"/>
  <c r="C49" i="1"/>
  <c r="C48" i="1"/>
  <c r="G35" i="1"/>
  <c r="G34" i="1"/>
  <c r="C33" i="1"/>
  <c r="C3" i="1"/>
  <c r="G9" i="1"/>
  <c r="G14" i="1"/>
  <c r="G13" i="1"/>
  <c r="G12" i="1"/>
  <c r="G19" i="2" l="1"/>
  <c r="H15" i="2"/>
  <c r="H16" i="2"/>
  <c r="H17" i="2"/>
  <c r="G17" i="2"/>
  <c r="G15" i="2"/>
  <c r="G16" i="2"/>
  <c r="I10" i="2"/>
  <c r="O5" i="2"/>
  <c r="O6" i="2"/>
  <c r="O7" i="2"/>
  <c r="O8" i="2"/>
  <c r="O9" i="2"/>
  <c r="O4" i="2"/>
  <c r="N9" i="2"/>
  <c r="D29" i="1" l="1"/>
  <c r="H10" i="2"/>
  <c r="G10" i="2"/>
  <c r="G24" i="1"/>
  <c r="G6" i="1"/>
  <c r="G29" i="1"/>
  <c r="G28" i="1"/>
</calcChain>
</file>

<file path=xl/comments1.xml><?xml version="1.0" encoding="utf-8"?>
<comments xmlns="http://schemas.openxmlformats.org/spreadsheetml/2006/main">
  <authors>
    <author>Collins, Diarmuid</author>
  </authors>
  <commentList>
    <comment ref="G34" authorId="0">
      <text>
        <r>
          <rPr>
            <b/>
            <sz val="9"/>
            <color indexed="81"/>
            <rFont val="Tahoma"/>
            <family val="2"/>
          </rPr>
          <t>Collins, Diarmuid:</t>
        </r>
        <r>
          <rPr>
            <sz val="9"/>
            <color indexed="81"/>
            <rFont val="Tahoma"/>
            <family val="2"/>
          </rPr>
          <t xml:space="preserve">
This is what Cassidian saw in their test system. The PCM bandwidth is exceeded and as a result the software playback cannot minimse the latency, possibly due to loss of video data</t>
        </r>
      </text>
    </comment>
    <comment ref="A47" authorId="0">
      <text>
        <r>
          <rPr>
            <b/>
            <sz val="9"/>
            <color indexed="81"/>
            <rFont val="Tahoma"/>
            <family val="2"/>
          </rPr>
          <t>Collins, Diarmuid:</t>
        </r>
        <r>
          <rPr>
            <sz val="9"/>
            <color indexed="81"/>
            <rFont val="Tahoma"/>
            <family val="2"/>
          </rPr>
          <t xml:space="preserve">
This is a snapshot of ~20 seconds of video analysing the MPEG TS PIDs
Here you can see the percentage breakdown of the different MPEG packets and get an idea of the overhead. The null packets would be a function of the spare bandwidth over the available PCM bandwidth</t>
        </r>
      </text>
    </comment>
    <comment ref="A54" authorId="0">
      <text>
        <r>
          <rPr>
            <b/>
            <sz val="9"/>
            <color indexed="81"/>
            <rFont val="Tahoma"/>
            <family val="2"/>
          </rPr>
          <t>Collins, Diarmuid:</t>
        </r>
        <r>
          <rPr>
            <sz val="9"/>
            <color indexed="81"/>
            <rFont val="Tahoma"/>
            <family val="2"/>
          </rPr>
          <t xml:space="preserve">
This is a snapshot of ~20 seconds of video analysing the MPEG TS PIDs
Here you can see the percentage breakdown of the different MPEG packets and get an idea of the overhead. The null packets would be a function of the spare bandwidth over the available PCM bandwidth</t>
        </r>
      </text>
    </comment>
  </commentList>
</comments>
</file>

<file path=xl/sharedStrings.xml><?xml version="1.0" encoding="utf-8"?>
<sst xmlns="http://schemas.openxmlformats.org/spreadsheetml/2006/main" count="148" uniqueCount="48">
  <si>
    <t>Video</t>
  </si>
  <si>
    <t>Res</t>
  </si>
  <si>
    <t>GOP</t>
  </si>
  <si>
    <t>Bitrate</t>
  </si>
  <si>
    <t>fps</t>
  </si>
  <si>
    <t>Audio</t>
  </si>
  <si>
    <t>VID/106</t>
  </si>
  <si>
    <t>D1</t>
  </si>
  <si>
    <t>stereo</t>
  </si>
  <si>
    <t>None</t>
  </si>
  <si>
    <t>VID/103</t>
  </si>
  <si>
    <t>n/a</t>
  </si>
  <si>
    <t>Both</t>
  </si>
  <si>
    <t>Frame size</t>
  </si>
  <si>
    <t>Words</t>
  </si>
  <si>
    <t>Commutation</t>
  </si>
  <si>
    <t>Frames/sec</t>
  </si>
  <si>
    <t>Bit Rate</t>
  </si>
  <si>
    <t>E2E Latency over PCM (ms)</t>
  </si>
  <si>
    <t>Bits per RTP</t>
  </si>
  <si>
    <t>packets/sec</t>
  </si>
  <si>
    <t>buffer 10 seconds</t>
  </si>
  <si>
    <t>left</t>
  </si>
  <si>
    <t>none</t>
  </si>
  <si>
    <t>PCM setup</t>
  </si>
  <si>
    <t xml:space="preserve">Video words </t>
  </si>
  <si>
    <t>Frame Rate</t>
  </si>
  <si>
    <t>PCM b/w per video (kbps)</t>
  </si>
  <si>
    <t>PAT</t>
  </si>
  <si>
    <t>PMT</t>
  </si>
  <si>
    <t>Null</t>
  </si>
  <si>
    <t>Stereo @ 512k</t>
  </si>
  <si>
    <t>No Audio @512</t>
  </si>
  <si>
    <t>Typical MPEG TS PID @ 781 PCM b/w</t>
  </si>
  <si>
    <t>Stereo @ 750k</t>
  </si>
  <si>
    <t>No Audio @750k</t>
  </si>
  <si>
    <t>visible artifacts</t>
  </si>
  <si>
    <t>Typical MPEG TS PID @ 968k PCM b/w</t>
  </si>
  <si>
    <t>Stereo @ 900k</t>
  </si>
  <si>
    <t>No Audio @900k</t>
  </si>
  <si>
    <t>PCM Frame Rate</t>
  </si>
  <si>
    <t>How test was performed</t>
  </si>
  <si>
    <t>Used GTSDecom to bridge between PCM and UDP</t>
  </si>
  <si>
    <t>Played back video with mplayer on remote PC client</t>
  </si>
  <si>
    <t>Used mplayer -benchmark -nosound as command line</t>
  </si>
  <si>
    <t>Pointed video camera at screen with timestamp visible</t>
  </si>
  <si>
    <t>Paused the playback and subtracted the actual timestamp and the timestamp via the camera</t>
  </si>
  <si>
    <t>Difference was measured latency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</si>
</sst>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2" fontId="0" fillId="0" borderId="0" xfId="0" applyNumberFormat="1"/>
    <xf numFmtId="0" fontId="3" fillId="0" borderId="0" xfId="0" applyFont="1"/>
    <xf numFmtId="10" fontId="0" fillId="0" borderId="0" xfId="1" applyNumberFormat="1" applyFont="1"/>
    <xf numFmtId="0" fontId="3" fillId="0" borderId="0" xfId="0" applyFont="1" applyAlignment="1">
      <alignment wrapText="1"/>
    </xf>
    <xf numFmtId="0" fontId="2" fillId="2" borderId="0" xfId="0" applyFont="1" applyFill="1"/>
    <xf numFmtId="9" fontId="0" fillId="0" borderId="0" xfId="0" applyNumberFormat="1"/>
    <xf numFmtId="0" fontId="0" fillId="0" borderId="3" xfId="0" applyBorder="1"/>
    <xf numFmtId="0" fontId="0" fillId="0" borderId="5" xfId="0" applyBorder="1"/>
    <xf numFmtId="0" fontId="0" fillId="2" borderId="0" xfId="0" applyFill="1"/>
    <xf numFmtId="9" fontId="3" fillId="0" borderId="0" xfId="1" applyFont="1" applyBorder="1"/>
    <xf numFmtId="0" fontId="0" fillId="0" borderId="0" xfId="0" applyBorder="1"/>
    <xf numFmtId="9" fontId="3" fillId="0" borderId="4" xfId="1" applyFont="1" applyBorder="1"/>
    <xf numFmtId="9" fontId="3" fillId="0" borderId="8" xfId="1" applyFont="1" applyBorder="1"/>
    <xf numFmtId="0" fontId="0" fillId="0" borderId="8" xfId="0" applyBorder="1"/>
    <xf numFmtId="9" fontId="3" fillId="0" borderId="6" xfId="1" applyFont="1" applyBorder="1"/>
    <xf numFmtId="0" fontId="3" fillId="0" borderId="9" xfId="0" applyFont="1" applyBorder="1" applyAlignment="1">
      <alignment wrapText="1"/>
    </xf>
    <xf numFmtId="0" fontId="0" fillId="0" borderId="10" xfId="0" applyBorder="1"/>
    <xf numFmtId="0" fontId="0" fillId="0" borderId="11" xfId="0" applyBorder="1"/>
    <xf numFmtId="0" fontId="0" fillId="0" borderId="0" xfId="0" applyAlignment="1">
      <alignment wrapText="1"/>
    </xf>
    <xf numFmtId="0" fontId="3" fillId="0" borderId="1" xfId="0" applyFont="1" applyBorder="1" applyAlignment="1">
      <alignment horizontal="center" wrapText="1"/>
    </xf>
    <xf numFmtId="0" fontId="3" fillId="0" borderId="7" xfId="0" applyFont="1" applyBorder="1" applyAlignment="1">
      <alignment horizontal="center" wrapText="1"/>
    </xf>
    <xf numFmtId="0" fontId="3" fillId="0" borderId="2"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59"/>
  <sheetViews>
    <sheetView tabSelected="1" topLeftCell="A28" workbookViewId="0">
      <selection activeCell="J10" sqref="J10"/>
    </sheetView>
  </sheetViews>
  <sheetFormatPr defaultRowHeight="15" x14ac:dyDescent="0.25"/>
  <cols>
    <col min="1" max="1" width="16.42578125" customWidth="1"/>
    <col min="2" max="2" width="13" customWidth="1"/>
    <col min="3" max="3" width="13.85546875" customWidth="1"/>
    <col min="4" max="4" width="9.140625" customWidth="1"/>
    <col min="5" max="5" width="11" customWidth="1"/>
    <col min="6" max="6" width="12" customWidth="1"/>
    <col min="7" max="7" width="17.42578125" customWidth="1"/>
    <col min="8" max="8" width="14.85546875" customWidth="1"/>
    <col min="9" max="9" width="10.28515625" customWidth="1"/>
    <col min="10" max="10" width="27.28515625" customWidth="1"/>
  </cols>
  <sheetData>
    <row r="2" spans="1:10" s="19" customFormat="1" ht="30" x14ac:dyDescent="0.25">
      <c r="A2" s="4" t="s">
        <v>24</v>
      </c>
      <c r="C2" s="19" t="s">
        <v>25</v>
      </c>
      <c r="D2" s="19">
        <v>62</v>
      </c>
      <c r="F2" s="19" t="s">
        <v>40</v>
      </c>
      <c r="G2" s="19">
        <v>200</v>
      </c>
      <c r="H2" s="19" t="s">
        <v>15</v>
      </c>
      <c r="I2" s="19">
        <v>5</v>
      </c>
    </row>
    <row r="3" spans="1:10" x14ac:dyDescent="0.25">
      <c r="A3" s="2" t="s">
        <v>27</v>
      </c>
      <c r="C3" s="5">
        <f>16*D2*G2*I2/1024</f>
        <v>968.75</v>
      </c>
    </row>
    <row r="4" spans="1:10" s="4" customFormat="1" ht="30" x14ac:dyDescent="0.25">
      <c r="A4" s="4" t="s">
        <v>0</v>
      </c>
      <c r="B4" s="4" t="s">
        <v>1</v>
      </c>
      <c r="C4" s="4" t="s">
        <v>2</v>
      </c>
      <c r="D4" s="4" t="s">
        <v>3</v>
      </c>
      <c r="E4" s="4" t="s">
        <v>4</v>
      </c>
      <c r="F4" s="4" t="s">
        <v>5</v>
      </c>
      <c r="G4" s="4" t="s">
        <v>18</v>
      </c>
    </row>
    <row r="5" spans="1:10" x14ac:dyDescent="0.25">
      <c r="A5" t="s">
        <v>6</v>
      </c>
      <c r="B5" t="s">
        <v>7</v>
      </c>
      <c r="C5">
        <v>15</v>
      </c>
      <c r="D5">
        <v>0.51200000000000001</v>
      </c>
      <c r="E5">
        <v>25</v>
      </c>
      <c r="F5" t="s">
        <v>9</v>
      </c>
      <c r="G5">
        <v>200</v>
      </c>
    </row>
    <row r="6" spans="1:10" x14ac:dyDescent="0.25">
      <c r="A6" t="s">
        <v>6</v>
      </c>
      <c r="B6" t="s">
        <v>7</v>
      </c>
      <c r="C6">
        <v>15</v>
      </c>
      <c r="D6">
        <v>0.51200000000000001</v>
      </c>
      <c r="E6">
        <v>25</v>
      </c>
      <c r="F6" t="s">
        <v>8</v>
      </c>
      <c r="G6">
        <f>860-620</f>
        <v>240</v>
      </c>
      <c r="J6" s="2" t="s">
        <v>41</v>
      </c>
    </row>
    <row r="7" spans="1:10" x14ac:dyDescent="0.25">
      <c r="A7" t="s">
        <v>6</v>
      </c>
      <c r="B7" t="s">
        <v>7</v>
      </c>
      <c r="C7">
        <v>15</v>
      </c>
      <c r="D7">
        <v>0.75</v>
      </c>
      <c r="E7">
        <v>25</v>
      </c>
      <c r="F7" t="s">
        <v>9</v>
      </c>
      <c r="G7">
        <v>240</v>
      </c>
      <c r="J7" t="s">
        <v>42</v>
      </c>
    </row>
    <row r="8" spans="1:10" x14ac:dyDescent="0.25">
      <c r="A8" t="s">
        <v>6</v>
      </c>
      <c r="B8" t="s">
        <v>7</v>
      </c>
      <c r="C8">
        <v>15</v>
      </c>
      <c r="D8">
        <v>0.75</v>
      </c>
      <c r="E8">
        <v>12.5</v>
      </c>
      <c r="F8" t="s">
        <v>9</v>
      </c>
      <c r="G8">
        <v>240</v>
      </c>
      <c r="J8" t="s">
        <v>43</v>
      </c>
    </row>
    <row r="9" spans="1:10" x14ac:dyDescent="0.25">
      <c r="A9" t="s">
        <v>6</v>
      </c>
      <c r="B9" t="s">
        <v>7</v>
      </c>
      <c r="C9">
        <v>1</v>
      </c>
      <c r="D9">
        <v>0.75</v>
      </c>
      <c r="E9">
        <v>12.5</v>
      </c>
      <c r="F9" t="s">
        <v>8</v>
      </c>
      <c r="G9">
        <f>730-490</f>
        <v>240</v>
      </c>
      <c r="J9" t="s">
        <v>44</v>
      </c>
    </row>
    <row r="10" spans="1:10" x14ac:dyDescent="0.25">
      <c r="A10" t="s">
        <v>6</v>
      </c>
      <c r="B10" t="s">
        <v>7</v>
      </c>
      <c r="C10">
        <v>1</v>
      </c>
      <c r="D10">
        <v>0.75</v>
      </c>
      <c r="E10">
        <v>12.5</v>
      </c>
      <c r="F10" t="s">
        <v>9</v>
      </c>
      <c r="G10">
        <v>240</v>
      </c>
      <c r="J10" t="s">
        <v>45</v>
      </c>
    </row>
    <row r="11" spans="1:10" x14ac:dyDescent="0.25">
      <c r="A11" t="s">
        <v>6</v>
      </c>
      <c r="B11" t="s">
        <v>7</v>
      </c>
      <c r="C11">
        <v>15</v>
      </c>
      <c r="D11">
        <v>0.75</v>
      </c>
      <c r="E11">
        <v>8.33</v>
      </c>
      <c r="F11" t="s">
        <v>23</v>
      </c>
      <c r="G11">
        <v>360</v>
      </c>
      <c r="J11" t="s">
        <v>46</v>
      </c>
    </row>
    <row r="12" spans="1:10" x14ac:dyDescent="0.25">
      <c r="A12" t="s">
        <v>6</v>
      </c>
      <c r="B12" t="s">
        <v>7</v>
      </c>
      <c r="C12">
        <v>15</v>
      </c>
      <c r="D12">
        <v>0.75</v>
      </c>
      <c r="E12">
        <v>8.33</v>
      </c>
      <c r="F12" t="s">
        <v>8</v>
      </c>
      <c r="G12">
        <f>610-170</f>
        <v>440</v>
      </c>
      <c r="J12" t="s">
        <v>47</v>
      </c>
    </row>
    <row r="13" spans="1:10" x14ac:dyDescent="0.25">
      <c r="A13" t="s">
        <v>6</v>
      </c>
      <c r="B13" t="s">
        <v>7</v>
      </c>
      <c r="C13">
        <v>15</v>
      </c>
      <c r="D13">
        <v>0.75</v>
      </c>
      <c r="E13">
        <v>5</v>
      </c>
      <c r="F13" t="s">
        <v>8</v>
      </c>
      <c r="G13">
        <f>780-380</f>
        <v>400</v>
      </c>
    </row>
    <row r="14" spans="1:10" x14ac:dyDescent="0.25">
      <c r="A14" t="s">
        <v>6</v>
      </c>
      <c r="B14" t="s">
        <v>7</v>
      </c>
      <c r="C14">
        <v>15</v>
      </c>
      <c r="D14">
        <v>0.75</v>
      </c>
      <c r="E14">
        <v>5</v>
      </c>
      <c r="F14" t="s">
        <v>23</v>
      </c>
      <c r="G14">
        <f>740-380</f>
        <v>360</v>
      </c>
    </row>
    <row r="15" spans="1:10" x14ac:dyDescent="0.25">
      <c r="A15" t="s">
        <v>6</v>
      </c>
      <c r="B15" t="s">
        <v>7</v>
      </c>
      <c r="C15" t="s">
        <v>9</v>
      </c>
      <c r="D15">
        <v>0.75</v>
      </c>
      <c r="E15">
        <v>1</v>
      </c>
      <c r="F15" t="s">
        <v>8</v>
      </c>
      <c r="G15">
        <v>2000</v>
      </c>
    </row>
    <row r="16" spans="1:10" x14ac:dyDescent="0.25">
      <c r="A16" t="s">
        <v>6</v>
      </c>
      <c r="B16" t="s">
        <v>7</v>
      </c>
      <c r="C16" t="s">
        <v>9</v>
      </c>
      <c r="D16">
        <v>0.75</v>
      </c>
      <c r="E16">
        <v>1</v>
      </c>
      <c r="F16" t="s">
        <v>23</v>
      </c>
      <c r="G16">
        <v>2000</v>
      </c>
    </row>
    <row r="17" spans="1:9" x14ac:dyDescent="0.25">
      <c r="A17" t="s">
        <v>6</v>
      </c>
      <c r="B17" t="s">
        <v>7</v>
      </c>
      <c r="C17">
        <v>15</v>
      </c>
      <c r="D17">
        <v>0.75</v>
      </c>
      <c r="E17">
        <v>25</v>
      </c>
      <c r="F17" t="s">
        <v>8</v>
      </c>
      <c r="G17">
        <v>280</v>
      </c>
    </row>
    <row r="18" spans="1:9" x14ac:dyDescent="0.25">
      <c r="A18" t="s">
        <v>6</v>
      </c>
      <c r="B18" t="s">
        <v>7</v>
      </c>
      <c r="C18">
        <v>15</v>
      </c>
      <c r="D18">
        <v>0.75</v>
      </c>
      <c r="E18">
        <v>25</v>
      </c>
      <c r="F18" t="s">
        <v>22</v>
      </c>
      <c r="G18">
        <v>280</v>
      </c>
    </row>
    <row r="19" spans="1:9" x14ac:dyDescent="0.25">
      <c r="A19" t="s">
        <v>6</v>
      </c>
      <c r="B19" t="s">
        <v>7</v>
      </c>
      <c r="C19">
        <v>15</v>
      </c>
      <c r="D19">
        <v>0.9</v>
      </c>
      <c r="E19">
        <v>25</v>
      </c>
      <c r="F19" t="s">
        <v>9</v>
      </c>
      <c r="G19">
        <f>970-730</f>
        <v>240</v>
      </c>
    </row>
    <row r="20" spans="1:9" x14ac:dyDescent="0.25">
      <c r="A20" t="s">
        <v>6</v>
      </c>
      <c r="B20" t="s">
        <v>7</v>
      </c>
      <c r="C20">
        <v>15</v>
      </c>
      <c r="D20">
        <v>0.9</v>
      </c>
      <c r="E20">
        <v>25</v>
      </c>
      <c r="F20" t="s">
        <v>8</v>
      </c>
      <c r="G20" s="9">
        <f>1650-690</f>
        <v>960</v>
      </c>
    </row>
    <row r="21" spans="1:9" x14ac:dyDescent="0.25">
      <c r="A21" t="s">
        <v>6</v>
      </c>
      <c r="B21" t="s">
        <v>7</v>
      </c>
      <c r="C21">
        <v>1</v>
      </c>
      <c r="D21">
        <v>0.9</v>
      </c>
      <c r="E21">
        <v>12.5</v>
      </c>
      <c r="F21" t="s">
        <v>9</v>
      </c>
      <c r="G21">
        <f>730-410</f>
        <v>320</v>
      </c>
    </row>
    <row r="22" spans="1:9" x14ac:dyDescent="0.25">
      <c r="A22" t="s">
        <v>6</v>
      </c>
      <c r="B22" t="s">
        <v>7</v>
      </c>
      <c r="C22">
        <v>1</v>
      </c>
      <c r="D22">
        <v>0.9</v>
      </c>
      <c r="E22">
        <v>12.5</v>
      </c>
      <c r="F22" t="s">
        <v>8</v>
      </c>
      <c r="G22" s="9">
        <f>1370-170</f>
        <v>1200</v>
      </c>
    </row>
    <row r="23" spans="1:9" x14ac:dyDescent="0.25">
      <c r="A23" t="s">
        <v>6</v>
      </c>
      <c r="B23" t="s">
        <v>7</v>
      </c>
      <c r="C23">
        <v>15</v>
      </c>
      <c r="D23">
        <v>1</v>
      </c>
      <c r="E23">
        <v>25</v>
      </c>
      <c r="F23" t="s">
        <v>9</v>
      </c>
      <c r="G23">
        <v>200</v>
      </c>
    </row>
    <row r="24" spans="1:9" x14ac:dyDescent="0.25">
      <c r="A24" t="s">
        <v>6</v>
      </c>
      <c r="B24" t="s">
        <v>7</v>
      </c>
      <c r="C24">
        <v>15</v>
      </c>
      <c r="D24">
        <v>1</v>
      </c>
      <c r="E24">
        <v>25</v>
      </c>
      <c r="F24" t="s">
        <v>8</v>
      </c>
      <c r="G24">
        <f>950-710</f>
        <v>240</v>
      </c>
    </row>
    <row r="28" spans="1:9" x14ac:dyDescent="0.25">
      <c r="A28" t="s">
        <v>10</v>
      </c>
      <c r="B28" t="s">
        <v>7</v>
      </c>
      <c r="C28">
        <v>5</v>
      </c>
      <c r="D28" t="s">
        <v>11</v>
      </c>
      <c r="E28">
        <v>5</v>
      </c>
      <c r="F28" t="s">
        <v>9</v>
      </c>
      <c r="G28">
        <f>630-390</f>
        <v>240</v>
      </c>
    </row>
    <row r="29" spans="1:9" x14ac:dyDescent="0.25">
      <c r="A29" t="s">
        <v>10</v>
      </c>
      <c r="B29" t="s">
        <v>7</v>
      </c>
      <c r="C29">
        <v>5</v>
      </c>
      <c r="D29" s="1">
        <f>94*16*5*200/(1024*1024)</f>
        <v>1.434326171875</v>
      </c>
      <c r="E29">
        <v>5</v>
      </c>
      <c r="F29" t="s">
        <v>12</v>
      </c>
      <c r="G29">
        <f>990-750</f>
        <v>240</v>
      </c>
    </row>
    <row r="32" spans="1:9" s="19" customFormat="1" x14ac:dyDescent="0.25">
      <c r="A32" s="4" t="s">
        <v>24</v>
      </c>
      <c r="C32" s="19" t="s">
        <v>25</v>
      </c>
      <c r="D32" s="19">
        <v>50</v>
      </c>
      <c r="F32" s="19" t="s">
        <v>26</v>
      </c>
      <c r="G32" s="19">
        <v>200</v>
      </c>
      <c r="H32" s="19" t="s">
        <v>15</v>
      </c>
      <c r="I32" s="19">
        <v>5</v>
      </c>
    </row>
    <row r="33" spans="1:9" x14ac:dyDescent="0.25">
      <c r="A33" s="2" t="s">
        <v>27</v>
      </c>
      <c r="C33" s="5">
        <f>16*D32*G32*I32/1024</f>
        <v>781.25</v>
      </c>
    </row>
    <row r="34" spans="1:9" x14ac:dyDescent="0.25">
      <c r="A34" t="s">
        <v>6</v>
      </c>
      <c r="B34" t="s">
        <v>7</v>
      </c>
      <c r="C34">
        <v>1</v>
      </c>
      <c r="D34">
        <v>0.9</v>
      </c>
      <c r="E34">
        <v>12.5</v>
      </c>
      <c r="F34" t="s">
        <v>9</v>
      </c>
      <c r="G34" s="9">
        <f>1560-0</f>
        <v>1560</v>
      </c>
      <c r="H34" t="s">
        <v>36</v>
      </c>
    </row>
    <row r="35" spans="1:9" x14ac:dyDescent="0.25">
      <c r="A35" t="s">
        <v>6</v>
      </c>
      <c r="B35" t="s">
        <v>7</v>
      </c>
      <c r="C35">
        <v>1</v>
      </c>
      <c r="D35">
        <v>0.9</v>
      </c>
      <c r="E35">
        <v>12.5</v>
      </c>
      <c r="F35" t="s">
        <v>8</v>
      </c>
      <c r="G35" s="9">
        <f>2080-440</f>
        <v>1640</v>
      </c>
    </row>
    <row r="36" spans="1:9" x14ac:dyDescent="0.25">
      <c r="A36" t="s">
        <v>6</v>
      </c>
      <c r="B36" t="s">
        <v>7</v>
      </c>
      <c r="C36">
        <v>1</v>
      </c>
      <c r="D36">
        <v>0.75</v>
      </c>
      <c r="E36">
        <v>12.5</v>
      </c>
      <c r="F36" t="s">
        <v>9</v>
      </c>
      <c r="G36">
        <v>400</v>
      </c>
    </row>
    <row r="37" spans="1:9" x14ac:dyDescent="0.25">
      <c r="A37" t="s">
        <v>6</v>
      </c>
      <c r="B37" t="s">
        <v>7</v>
      </c>
      <c r="C37">
        <v>1</v>
      </c>
      <c r="D37">
        <v>0.75</v>
      </c>
      <c r="E37">
        <v>12.5</v>
      </c>
      <c r="F37" t="s">
        <v>8</v>
      </c>
      <c r="G37" s="9">
        <f>1980-460</f>
        <v>1520</v>
      </c>
    </row>
    <row r="38" spans="1:9" x14ac:dyDescent="0.25">
      <c r="A38" t="s">
        <v>6</v>
      </c>
      <c r="B38" t="s">
        <v>7</v>
      </c>
      <c r="C38">
        <v>1</v>
      </c>
      <c r="D38">
        <v>0.75</v>
      </c>
      <c r="E38">
        <v>25</v>
      </c>
      <c r="F38" t="s">
        <v>9</v>
      </c>
      <c r="G38">
        <f>420-180</f>
        <v>240</v>
      </c>
    </row>
    <row r="39" spans="1:9" x14ac:dyDescent="0.25">
      <c r="A39" t="s">
        <v>6</v>
      </c>
      <c r="B39" t="s">
        <v>7</v>
      </c>
      <c r="C39">
        <v>1</v>
      </c>
      <c r="D39">
        <v>0.75</v>
      </c>
      <c r="E39">
        <v>25</v>
      </c>
      <c r="F39" t="s">
        <v>8</v>
      </c>
      <c r="G39" s="9">
        <f>1980-780</f>
        <v>1200</v>
      </c>
    </row>
    <row r="40" spans="1:9" x14ac:dyDescent="0.25">
      <c r="A40" t="s">
        <v>6</v>
      </c>
      <c r="B40" t="s">
        <v>7</v>
      </c>
      <c r="C40">
        <v>1</v>
      </c>
      <c r="D40">
        <v>0.75</v>
      </c>
      <c r="E40">
        <v>25</v>
      </c>
      <c r="F40" t="s">
        <v>22</v>
      </c>
      <c r="G40" s="9">
        <f>1140-20</f>
        <v>1120</v>
      </c>
    </row>
    <row r="41" spans="1:9" x14ac:dyDescent="0.25">
      <c r="A41" t="s">
        <v>6</v>
      </c>
      <c r="B41" t="s">
        <v>7</v>
      </c>
      <c r="C41">
        <v>1</v>
      </c>
      <c r="D41">
        <v>0.51200000000000001</v>
      </c>
      <c r="E41">
        <v>25</v>
      </c>
      <c r="F41" t="s">
        <v>9</v>
      </c>
      <c r="G41">
        <v>280</v>
      </c>
    </row>
    <row r="42" spans="1:9" x14ac:dyDescent="0.25">
      <c r="A42" t="s">
        <v>6</v>
      </c>
      <c r="B42" t="s">
        <v>7</v>
      </c>
      <c r="C42">
        <v>1</v>
      </c>
      <c r="D42">
        <v>0.51200000000000001</v>
      </c>
      <c r="E42">
        <v>25</v>
      </c>
      <c r="F42" t="s">
        <v>8</v>
      </c>
      <c r="G42">
        <f>480</f>
        <v>480</v>
      </c>
    </row>
    <row r="47" spans="1:9" s="4" customFormat="1" ht="45" x14ac:dyDescent="0.25">
      <c r="A47" s="16" t="s">
        <v>33</v>
      </c>
      <c r="B47" s="20" t="s">
        <v>31</v>
      </c>
      <c r="C47" s="21"/>
      <c r="D47" s="21" t="s">
        <v>32</v>
      </c>
      <c r="E47" s="22"/>
      <c r="F47" s="20" t="s">
        <v>34</v>
      </c>
      <c r="G47" s="21"/>
      <c r="H47" s="21" t="s">
        <v>35</v>
      </c>
      <c r="I47" s="22"/>
    </row>
    <row r="48" spans="1:9" x14ac:dyDescent="0.25">
      <c r="A48" s="17" t="s">
        <v>0</v>
      </c>
      <c r="B48" s="7">
        <v>16234</v>
      </c>
      <c r="C48" s="10">
        <f>B48/SUM(B$48:B$52)</f>
        <v>0.66432049760608913</v>
      </c>
      <c r="D48" s="11">
        <v>16251</v>
      </c>
      <c r="E48" s="12">
        <f>D48/SUM(D$48:D$52)</f>
        <v>0.66501616401358599</v>
      </c>
      <c r="F48" s="7">
        <v>12885</v>
      </c>
      <c r="G48" s="10">
        <f>F48/SUM(F$48:F$52)</f>
        <v>0.81736868815021568</v>
      </c>
      <c r="H48" s="11">
        <v>14687</v>
      </c>
      <c r="I48" s="12">
        <f>H48/SUM(H$48:H$52)</f>
        <v>0.93167977670641966</v>
      </c>
    </row>
    <row r="49" spans="1:9" x14ac:dyDescent="0.25">
      <c r="A49" s="17" t="s">
        <v>5</v>
      </c>
      <c r="B49" s="7">
        <v>4946</v>
      </c>
      <c r="C49" s="10">
        <f t="shared" ref="C49:C52" si="0">B49/SUM(B$48:B$52)</f>
        <v>0.20239800302819494</v>
      </c>
      <c r="D49" s="11">
        <v>0</v>
      </c>
      <c r="E49" s="12">
        <f>D49/SUM(D$48:D$52)</f>
        <v>0</v>
      </c>
      <c r="F49" s="7">
        <v>2098</v>
      </c>
      <c r="G49" s="10">
        <f t="shared" ref="G49:G52" si="1">F49/SUM(F$48:F$52)</f>
        <v>0.13308804871859933</v>
      </c>
      <c r="H49" s="11">
        <v>0</v>
      </c>
      <c r="I49" s="12">
        <f>H49/SUM(H$48:H$52)</f>
        <v>0</v>
      </c>
    </row>
    <row r="50" spans="1:9" x14ac:dyDescent="0.25">
      <c r="A50" s="17" t="s">
        <v>28</v>
      </c>
      <c r="B50" s="7">
        <v>582</v>
      </c>
      <c r="C50" s="10">
        <f t="shared" si="0"/>
        <v>2.3816344068420838E-2</v>
      </c>
      <c r="D50" s="11">
        <v>582</v>
      </c>
      <c r="E50" s="12">
        <f>D50/SUM(D$48:D$52)</f>
        <v>2.3816344068420838E-2</v>
      </c>
      <c r="F50" s="7">
        <v>288</v>
      </c>
      <c r="G50" s="10">
        <f t="shared" si="1"/>
        <v>1.8269474752600864E-2</v>
      </c>
      <c r="H50" s="11">
        <v>288</v>
      </c>
      <c r="I50" s="12">
        <f>H50/SUM(H$48:H$52)</f>
        <v>1.8269474752600864E-2</v>
      </c>
    </row>
    <row r="51" spans="1:9" x14ac:dyDescent="0.25">
      <c r="A51" s="17" t="s">
        <v>29</v>
      </c>
      <c r="B51" s="7">
        <v>582</v>
      </c>
      <c r="C51" s="10">
        <f t="shared" si="0"/>
        <v>2.3816344068420838E-2</v>
      </c>
      <c r="D51" s="11">
        <v>582</v>
      </c>
      <c r="E51" s="12">
        <f>D51/SUM(D$48:D$52)</f>
        <v>2.3816344068420838E-2</v>
      </c>
      <c r="F51" s="7">
        <v>288</v>
      </c>
      <c r="G51" s="10">
        <f t="shared" si="1"/>
        <v>1.8269474752600864E-2</v>
      </c>
      <c r="H51" s="11">
        <v>288</v>
      </c>
      <c r="I51" s="12">
        <f>H51/SUM(H$48:H$52)</f>
        <v>1.8269474752600864E-2</v>
      </c>
    </row>
    <row r="52" spans="1:9" x14ac:dyDescent="0.25">
      <c r="A52" s="18" t="s">
        <v>30</v>
      </c>
      <c r="B52" s="8">
        <v>2093</v>
      </c>
      <c r="C52" s="13">
        <f t="shared" si="0"/>
        <v>8.5648811228874244E-2</v>
      </c>
      <c r="D52" s="14">
        <v>7022</v>
      </c>
      <c r="E52" s="15">
        <f>D52/SUM(D$48:D$52)</f>
        <v>0.28735114784957239</v>
      </c>
      <c r="F52" s="8">
        <v>205</v>
      </c>
      <c r="G52" s="13">
        <f t="shared" si="1"/>
        <v>1.3004313625983253E-2</v>
      </c>
      <c r="H52" s="14">
        <v>501</v>
      </c>
      <c r="I52" s="15">
        <f>H52/SUM(H$48:H$52)</f>
        <v>3.1781273788378583E-2</v>
      </c>
    </row>
    <row r="53" spans="1:9" x14ac:dyDescent="0.25">
      <c r="C53" s="6"/>
    </row>
    <row r="54" spans="1:9" s="4" customFormat="1" ht="45" x14ac:dyDescent="0.25">
      <c r="A54" s="16" t="s">
        <v>37</v>
      </c>
      <c r="B54" s="20" t="s">
        <v>38</v>
      </c>
      <c r="C54" s="21"/>
      <c r="D54" s="21" t="s">
        <v>39</v>
      </c>
      <c r="E54" s="22"/>
      <c r="F54" s="20"/>
      <c r="G54" s="21"/>
      <c r="H54" s="21"/>
      <c r="I54" s="22"/>
    </row>
    <row r="55" spans="1:9" x14ac:dyDescent="0.25">
      <c r="A55" s="17" t="s">
        <v>0</v>
      </c>
      <c r="B55" s="7">
        <v>15790</v>
      </c>
      <c r="C55" s="10">
        <f>B55/SUM(B$55:B$59)</f>
        <v>0.83083399105498557</v>
      </c>
      <c r="D55" s="11">
        <v>17629</v>
      </c>
      <c r="E55" s="10">
        <f t="shared" ref="E55:E59" si="2">D55/SUM(D$55:D$59)</f>
        <v>0.92657416167349937</v>
      </c>
      <c r="F55" s="7"/>
      <c r="G55" s="10"/>
      <c r="H55" s="11"/>
      <c r="I55" s="10"/>
    </row>
    <row r="56" spans="1:9" x14ac:dyDescent="0.25">
      <c r="A56" s="17" t="s">
        <v>5</v>
      </c>
      <c r="B56" s="7">
        <v>2217</v>
      </c>
      <c r="C56" s="10">
        <f t="shared" ref="C56:C59" si="3">B56/SUM(B$55:B$59)</f>
        <v>0.11665351223362273</v>
      </c>
      <c r="D56" s="11">
        <v>0</v>
      </c>
      <c r="E56" s="10">
        <f t="shared" si="2"/>
        <v>0</v>
      </c>
      <c r="F56" s="7"/>
      <c r="G56" s="10"/>
      <c r="H56" s="11"/>
      <c r="I56" s="10"/>
    </row>
    <row r="57" spans="1:9" x14ac:dyDescent="0.25">
      <c r="A57" s="17" t="s">
        <v>28</v>
      </c>
      <c r="B57" s="7">
        <v>289</v>
      </c>
      <c r="C57" s="10">
        <f t="shared" si="3"/>
        <v>1.5206524598789793E-2</v>
      </c>
      <c r="D57" s="11">
        <v>289</v>
      </c>
      <c r="E57" s="10">
        <f t="shared" si="2"/>
        <v>1.518974035530327E-2</v>
      </c>
      <c r="F57" s="7"/>
      <c r="G57" s="10"/>
      <c r="H57" s="11"/>
      <c r="I57" s="10"/>
    </row>
    <row r="58" spans="1:9" x14ac:dyDescent="0.25">
      <c r="A58" s="17" t="s">
        <v>29</v>
      </c>
      <c r="B58" s="7">
        <v>289</v>
      </c>
      <c r="C58" s="10">
        <f t="shared" si="3"/>
        <v>1.5206524598789793E-2</v>
      </c>
      <c r="D58" s="11">
        <v>289</v>
      </c>
      <c r="E58" s="10">
        <f t="shared" si="2"/>
        <v>1.518974035530327E-2</v>
      </c>
      <c r="F58" s="7"/>
      <c r="G58" s="10"/>
      <c r="H58" s="11"/>
      <c r="I58" s="10"/>
    </row>
    <row r="59" spans="1:9" x14ac:dyDescent="0.25">
      <c r="A59" s="18" t="s">
        <v>30</v>
      </c>
      <c r="B59" s="8">
        <v>420</v>
      </c>
      <c r="C59" s="10">
        <f t="shared" si="3"/>
        <v>2.2099447513812154E-2</v>
      </c>
      <c r="D59" s="14">
        <v>819</v>
      </c>
      <c r="E59" s="10">
        <f t="shared" si="2"/>
        <v>4.3046357615894038E-2</v>
      </c>
      <c r="F59" s="8"/>
      <c r="G59" s="10"/>
      <c r="H59" s="14"/>
      <c r="I59" s="10"/>
    </row>
  </sheetData>
  <sortState ref="A2:G7">
    <sortCondition ref="D2:D7"/>
  </sortState>
  <mergeCells count="8">
    <mergeCell ref="B47:C47"/>
    <mergeCell ref="D47:E47"/>
    <mergeCell ref="F47:G47"/>
    <mergeCell ref="H47:I47"/>
    <mergeCell ref="B54:C54"/>
    <mergeCell ref="D54:E54"/>
    <mergeCell ref="F54:G54"/>
    <mergeCell ref="H54:I5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O19"/>
  <sheetViews>
    <sheetView workbookViewId="0">
      <selection activeCell="H7" sqref="H7"/>
    </sheetView>
  </sheetViews>
  <sheetFormatPr defaultRowHeight="15" x14ac:dyDescent="0.25"/>
  <cols>
    <col min="6" max="6" width="17" customWidth="1"/>
    <col min="7" max="8" width="12.7109375" customWidth="1"/>
  </cols>
  <sheetData>
    <row r="4" spans="6:15" x14ac:dyDescent="0.25">
      <c r="N4">
        <v>561</v>
      </c>
      <c r="O4" s="3">
        <f>N4/$N$9</f>
        <v>1.52044881697699E-2</v>
      </c>
    </row>
    <row r="5" spans="6:15" x14ac:dyDescent="0.25">
      <c r="F5" t="s">
        <v>13</v>
      </c>
      <c r="N5">
        <v>5887</v>
      </c>
      <c r="O5" s="3">
        <f t="shared" ref="O5:O9" si="0">N5/$N$9</f>
        <v>0.15955226712198825</v>
      </c>
    </row>
    <row r="6" spans="6:15" x14ac:dyDescent="0.25">
      <c r="F6" t="s">
        <v>14</v>
      </c>
      <c r="G6">
        <v>120</v>
      </c>
      <c r="H6">
        <v>50</v>
      </c>
      <c r="I6">
        <v>62</v>
      </c>
      <c r="N6">
        <v>29336</v>
      </c>
      <c r="O6" s="3">
        <f t="shared" si="0"/>
        <v>0.79507819063880536</v>
      </c>
    </row>
    <row r="7" spans="6:15" x14ac:dyDescent="0.25">
      <c r="F7" t="s">
        <v>15</v>
      </c>
      <c r="G7">
        <v>5</v>
      </c>
      <c r="H7">
        <v>5</v>
      </c>
      <c r="I7">
        <v>5</v>
      </c>
      <c r="N7">
        <v>553</v>
      </c>
      <c r="O7" s="3">
        <f t="shared" si="0"/>
        <v>1.4987668374122557E-2</v>
      </c>
    </row>
    <row r="8" spans="6:15" x14ac:dyDescent="0.25">
      <c r="F8" t="s">
        <v>16</v>
      </c>
      <c r="G8">
        <v>200</v>
      </c>
      <c r="H8">
        <v>200</v>
      </c>
      <c r="I8">
        <v>200</v>
      </c>
      <c r="N8">
        <v>560</v>
      </c>
      <c r="O8" s="3">
        <f t="shared" si="0"/>
        <v>1.5177385695313982E-2</v>
      </c>
    </row>
    <row r="9" spans="6:15" x14ac:dyDescent="0.25">
      <c r="N9">
        <f>SUM(N4:N8)</f>
        <v>36897</v>
      </c>
      <c r="O9" s="3">
        <f t="shared" si="0"/>
        <v>1</v>
      </c>
    </row>
    <row r="10" spans="6:15" x14ac:dyDescent="0.25">
      <c r="F10" t="s">
        <v>17</v>
      </c>
      <c r="G10">
        <f>G6*16*G7*G8/(1024)</f>
        <v>1875</v>
      </c>
      <c r="H10">
        <f>H6*16*H7*H8/(1024)</f>
        <v>781.25</v>
      </c>
      <c r="I10">
        <f>I6*16*I7*I8/(1024)</f>
        <v>968.75</v>
      </c>
    </row>
    <row r="15" spans="6:15" x14ac:dyDescent="0.25">
      <c r="F15" t="s">
        <v>3</v>
      </c>
      <c r="G15">
        <f>10*1024*1024</f>
        <v>10485760</v>
      </c>
      <c r="H15">
        <f>0.5*1024*1024</f>
        <v>524288</v>
      </c>
    </row>
    <row r="16" spans="6:15" x14ac:dyDescent="0.25">
      <c r="F16" t="s">
        <v>19</v>
      </c>
      <c r="G16">
        <f>1500*8-1280-32</f>
        <v>10688</v>
      </c>
      <c r="H16">
        <f>1500*8-1280-32</f>
        <v>10688</v>
      </c>
    </row>
    <row r="17" spans="6:8" x14ac:dyDescent="0.25">
      <c r="F17" t="s">
        <v>20</v>
      </c>
      <c r="G17">
        <f>G15/G16</f>
        <v>981.07784431137725</v>
      </c>
      <c r="H17">
        <f>H15/H16</f>
        <v>49.053892215568865</v>
      </c>
    </row>
    <row r="19" spans="6:8" x14ac:dyDescent="0.25">
      <c r="F19" t="s">
        <v>21</v>
      </c>
      <c r="G19">
        <f>G17*10</f>
        <v>9810.7784431137734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Curtiss-Wright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Diarmuid</dc:creator>
  <cp:lastModifiedBy>Collins, Diarmuid</cp:lastModifiedBy>
  <dcterms:created xsi:type="dcterms:W3CDTF">2014-12-05T16:12:05Z</dcterms:created>
  <dcterms:modified xsi:type="dcterms:W3CDTF">2014-12-17T15:39:56Z</dcterms:modified>
</cp:coreProperties>
</file>