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cdg/proj/novasbe_proj/git/novasbe/modeling/"/>
    </mc:Choice>
  </mc:AlternateContent>
  <xr:revisionPtr revIDLastSave="0" documentId="13_ncr:1_{E355E8EA-FAF0-C842-8CA9-E3F6EE1DEE89}" xr6:coauthVersionLast="31" xr6:coauthVersionMax="31" xr10:uidLastSave="{00000000-0000-0000-0000-000000000000}"/>
  <bookViews>
    <workbookView xWindow="0" yWindow="460" windowWidth="28800" windowHeight="16640" activeTab="3" xr2:uid="{A4BC01EA-C98E-8041-A64C-A58C059A2942}"/>
  </bookViews>
  <sheets>
    <sheet name="fischel_equal" sheetId="1" r:id="rId1"/>
    <sheet name="fischel_leq" sheetId="14" r:id="rId2"/>
    <sheet name="myte_equal" sheetId="10" r:id="rId3"/>
    <sheet name="myte_leq" sheetId="15" r:id="rId4"/>
  </sheets>
  <definedNames>
    <definedName name="solver_adj" localSheetId="0" hidden="1">fischel_equal!$C$4:$H$4</definedName>
    <definedName name="solver_adj" localSheetId="1" hidden="1">fischel_leq!$C$4:$H$4</definedName>
    <definedName name="solver_adj" localSheetId="2" hidden="1">myte_equal!$C$4:$H$4</definedName>
    <definedName name="solver_adj" localSheetId="3" hidden="1">myte_leq!$C$4:$H$4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fischel_equal!$I$10:$I$11</definedName>
    <definedName name="solver_lhs1" localSheetId="1" hidden="1">fischel_leq!$I$10:$I$11</definedName>
    <definedName name="solver_lhs1" localSheetId="2" hidden="1">myte_equal!$I$10:$I$11</definedName>
    <definedName name="solver_lhs1" localSheetId="3" hidden="1">myte_leq!$I$10:$I$11</definedName>
    <definedName name="solver_lhs2" localSheetId="0" hidden="1">fischel_equal!$I$12:$I$13</definedName>
    <definedName name="solver_lhs2" localSheetId="1" hidden="1">fischel_leq!$I$12:$I$13</definedName>
    <definedName name="solver_lhs2" localSheetId="2" hidden="1">myte_equal!$I$12:$I$13</definedName>
    <definedName name="solver_lhs2" localSheetId="3" hidden="1">myte_leq!$I$12:$I$13</definedName>
    <definedName name="solver_lhs3" localSheetId="0" hidden="1">fischel_equal!$I$14:$I$16</definedName>
    <definedName name="solver_lhs3" localSheetId="1" hidden="1">fischel_leq!$I$14:$I$16</definedName>
    <definedName name="solver_lhs3" localSheetId="2" hidden="1">myte_equal!$I$14:$I$16</definedName>
    <definedName name="solver_lhs3" localSheetId="3" hidden="1">myte_leq!$I$14:$I$16</definedName>
    <definedName name="solver_lhs4" localSheetId="0" hidden="1">fischel_equal!$I$21:$I$26</definedName>
    <definedName name="solver_lhs4" localSheetId="1" hidden="1">fischel_leq!$I$21:$I$26</definedName>
    <definedName name="solver_lhs4" localSheetId="2" hidden="1">myte_equal!$I$21:$I$26</definedName>
    <definedName name="solver_lhs4" localSheetId="3" hidden="1">myte_leq!$I$21:$I$26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opt" localSheetId="0" hidden="1">fischel_equal!$A$29</definedName>
    <definedName name="solver_opt" localSheetId="1" hidden="1">fischel_leq!$A$29</definedName>
    <definedName name="solver_opt" localSheetId="2" hidden="1">myte_equal!$A$29</definedName>
    <definedName name="solver_opt" localSheetId="3" hidden="1">myte_leq!$A$29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hs1" localSheetId="0" hidden="1">fischel_equal!$K$10:$K$11</definedName>
    <definedName name="solver_rhs1" localSheetId="1" hidden="1">fischel_leq!$K$10:$K$11</definedName>
    <definedName name="solver_rhs1" localSheetId="2" hidden="1">myte_equal!$K$10:$K$11</definedName>
    <definedName name="solver_rhs1" localSheetId="3" hidden="1">myte_leq!$K$10:$K$11</definedName>
    <definedName name="solver_rhs2" localSheetId="0" hidden="1">fischel_equal!$K$12:$K$13</definedName>
    <definedName name="solver_rhs2" localSheetId="1" hidden="1">fischel_leq!$K$12:$K$13</definedName>
    <definedName name="solver_rhs2" localSheetId="2" hidden="1">myte_equal!$K$12:$K$13</definedName>
    <definedName name="solver_rhs2" localSheetId="3" hidden="1">myte_leq!$K$12:$K$13</definedName>
    <definedName name="solver_rhs3" localSheetId="0" hidden="1">fischel_equal!$K$14:$K$16</definedName>
    <definedName name="solver_rhs3" localSheetId="1" hidden="1">fischel_leq!$K$14:$K$16</definedName>
    <definedName name="solver_rhs3" localSheetId="2" hidden="1">myte_equal!$K$14:$K$16</definedName>
    <definedName name="solver_rhs3" localSheetId="3" hidden="1">myte_leq!$K$14:$K$16</definedName>
    <definedName name="solver_rhs4" localSheetId="0" hidden="1">fischel_equal!$K$21:$K$26</definedName>
    <definedName name="solver_rhs4" localSheetId="1" hidden="1">fischel_leq!$K$21:$K$26</definedName>
    <definedName name="solver_rhs4" localSheetId="2" hidden="1">myte_equal!$K$21:$K$26</definedName>
    <definedName name="solver_rhs4" localSheetId="3" hidden="1">myte_leq!$K$21:$K$26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5" l="1"/>
  <c r="A31" i="15" s="1"/>
  <c r="I26" i="15"/>
  <c r="I25" i="15"/>
  <c r="I24" i="15"/>
  <c r="I23" i="15"/>
  <c r="I22" i="15"/>
  <c r="I21" i="15"/>
  <c r="H19" i="15"/>
  <c r="G19" i="15"/>
  <c r="F18" i="15"/>
  <c r="E18" i="15"/>
  <c r="I18" i="15" s="1"/>
  <c r="D17" i="15"/>
  <c r="I17" i="15" s="1"/>
  <c r="C17" i="15"/>
  <c r="K16" i="15"/>
  <c r="I16" i="15"/>
  <c r="K15" i="15"/>
  <c r="I15" i="15"/>
  <c r="K14" i="15"/>
  <c r="I14" i="15"/>
  <c r="I13" i="15"/>
  <c r="F13" i="15"/>
  <c r="E13" i="15"/>
  <c r="D12" i="15"/>
  <c r="I12" i="15" s="1"/>
  <c r="C12" i="15"/>
  <c r="K11" i="15"/>
  <c r="I11" i="15"/>
  <c r="K10" i="15"/>
  <c r="I10" i="15"/>
  <c r="I26" i="14"/>
  <c r="I25" i="14"/>
  <c r="I24" i="14"/>
  <c r="I23" i="14"/>
  <c r="I22" i="14"/>
  <c r="I21" i="14"/>
  <c r="I19" i="14"/>
  <c r="H19" i="14"/>
  <c r="G19" i="14"/>
  <c r="F18" i="14"/>
  <c r="E18" i="14"/>
  <c r="I18" i="14" s="1"/>
  <c r="D17" i="14"/>
  <c r="C17" i="14"/>
  <c r="I17" i="14" s="1"/>
  <c r="K16" i="14"/>
  <c r="I16" i="14"/>
  <c r="K15" i="14"/>
  <c r="I15" i="14"/>
  <c r="K14" i="14"/>
  <c r="I14" i="14"/>
  <c r="F13" i="14"/>
  <c r="E13" i="14"/>
  <c r="I13" i="14" s="1"/>
  <c r="D12" i="14"/>
  <c r="C12" i="14"/>
  <c r="K11" i="14"/>
  <c r="I11" i="14"/>
  <c r="K10" i="14"/>
  <c r="I10" i="14"/>
  <c r="H7" i="14"/>
  <c r="F7" i="14"/>
  <c r="D7" i="14"/>
  <c r="D5" i="14" s="1"/>
  <c r="H5" i="14"/>
  <c r="G5" i="14"/>
  <c r="F5" i="14"/>
  <c r="E5" i="14"/>
  <c r="C5" i="14"/>
  <c r="I26" i="10"/>
  <c r="I25" i="10"/>
  <c r="I24" i="10"/>
  <c r="I23" i="10"/>
  <c r="I22" i="10"/>
  <c r="I21" i="10"/>
  <c r="H19" i="10"/>
  <c r="G19" i="10"/>
  <c r="I19" i="10" s="1"/>
  <c r="F18" i="10"/>
  <c r="I18" i="10" s="1"/>
  <c r="E18" i="10"/>
  <c r="D17" i="10"/>
  <c r="C17" i="10"/>
  <c r="K16" i="10"/>
  <c r="I16" i="10"/>
  <c r="K15" i="10"/>
  <c r="I15" i="10"/>
  <c r="K14" i="10"/>
  <c r="I14" i="10"/>
  <c r="F13" i="10"/>
  <c r="E13" i="10"/>
  <c r="I13" i="10" s="1"/>
  <c r="D12" i="10"/>
  <c r="C12" i="10"/>
  <c r="K11" i="10"/>
  <c r="I11" i="10"/>
  <c r="K10" i="10"/>
  <c r="I10" i="10"/>
  <c r="A29" i="10"/>
  <c r="A31" i="10" s="1"/>
  <c r="I23" i="1"/>
  <c r="H19" i="1"/>
  <c r="G19" i="1"/>
  <c r="I19" i="1" s="1"/>
  <c r="F18" i="1"/>
  <c r="E18" i="1"/>
  <c r="I18" i="1" s="1"/>
  <c r="D17" i="1"/>
  <c r="I17" i="1" s="1"/>
  <c r="C17" i="1"/>
  <c r="K16" i="1"/>
  <c r="K15" i="1"/>
  <c r="K14" i="1"/>
  <c r="I26" i="1"/>
  <c r="I25" i="1"/>
  <c r="I24" i="1"/>
  <c r="I22" i="1"/>
  <c r="I21" i="1"/>
  <c r="I16" i="1"/>
  <c r="I15" i="1"/>
  <c r="I14" i="1"/>
  <c r="I11" i="1"/>
  <c r="I10" i="1"/>
  <c r="F13" i="1"/>
  <c r="E13" i="1"/>
  <c r="I13" i="1" s="1"/>
  <c r="D12" i="1"/>
  <c r="C12" i="1"/>
  <c r="I12" i="1" s="1"/>
  <c r="K11" i="1"/>
  <c r="K10" i="1"/>
  <c r="G5" i="1"/>
  <c r="E5" i="1"/>
  <c r="D5" i="1"/>
  <c r="C5" i="1"/>
  <c r="A29" i="1" s="1"/>
  <c r="A31" i="1" s="1"/>
  <c r="D7" i="1"/>
  <c r="F7" i="1"/>
  <c r="F5" i="1" s="1"/>
  <c r="H7" i="1"/>
  <c r="H5" i="1" s="1"/>
  <c r="I17" i="10" l="1"/>
  <c r="I12" i="14"/>
  <c r="I12" i="10"/>
  <c r="I19" i="15"/>
  <c r="A29" i="14"/>
  <c r="A3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50634C7E-0528-4046-AB85-782D1CE6B7CD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DEEA8E90-0E2B-F24E-8AFE-341D2A0BA319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16EA9812-E65C-E84A-BF02-4E6B3F022189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7CB717B4-E4DE-1740-91B4-BDA0A1B1DDE5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sharedStrings.xml><?xml version="1.0" encoding="utf-8"?>
<sst xmlns="http://schemas.openxmlformats.org/spreadsheetml/2006/main" count="159" uniqueCount="25">
  <si>
    <t>wA</t>
  </si>
  <si>
    <t>wB</t>
  </si>
  <si>
    <t>pA</t>
  </si>
  <si>
    <t>jA</t>
  </si>
  <si>
    <t>jB</t>
  </si>
  <si>
    <t>pB</t>
  </si>
  <si>
    <t>Net Profit</t>
  </si>
  <si>
    <t>Fruit Cost</t>
  </si>
  <si>
    <t>Contribution</t>
  </si>
  <si>
    <t>constraints</t>
  </si>
  <si>
    <t>=</t>
  </si>
  <si>
    <t>&gt;=</t>
  </si>
  <si>
    <t>&lt;=</t>
  </si>
  <si>
    <t>integrality</t>
  </si>
  <si>
    <t>max</t>
  </si>
  <si>
    <t>integers</t>
  </si>
  <si>
    <t>int</t>
  </si>
  <si>
    <t>profit + fruit cost</t>
  </si>
  <si>
    <t>fruit cost</t>
  </si>
  <si>
    <t>net profit</t>
  </si>
  <si>
    <t>DECIMAL CASES</t>
  </si>
  <si>
    <t>pounds</t>
  </si>
  <si>
    <t>without canning</t>
  </si>
  <si>
    <t>with canning</t>
  </si>
  <si>
    <t>myte is stupid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</si>
</sst>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2" fontId="0" fillId="3" borderId="0" xfId="0" applyNumberForma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6" fillId="0" borderId="0" xfId="0" applyFont="1"/>
    <xf numFmtId="2" fontId="6" fillId="3" borderId="0" xfId="0" applyNumberFormat="1" applyFont="1" applyFill="1"/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5109-F998-7B4F-BD3C-B5A595C7F79B}">
  <sheetPr>
    <tabColor theme="0" tint="-0.14999847407452621"/>
  </sheetPr>
  <dimension ref="A3:K34"/>
  <sheetViews>
    <sheetView workbookViewId="0">
      <selection activeCell="F32" sqref="F32"/>
    </sheetView>
  </sheetViews>
  <sheetFormatPr baseColWidth="10" defaultRowHeight="16"/>
  <cols>
    <col min="1" max="1" width="15.83203125" customWidth="1"/>
    <col min="7" max="7" width="15.83203125" customWidth="1"/>
    <col min="9" max="9" width="15.1640625" style="9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21</v>
      </c>
      <c r="C4" s="2">
        <v>524999.99999999988</v>
      </c>
      <c r="D4" s="2">
        <v>174999.99999999994</v>
      </c>
      <c r="E4" s="2">
        <v>75000.000000000029</v>
      </c>
      <c r="F4" s="2">
        <v>225000</v>
      </c>
      <c r="G4" s="2">
        <v>5.8207660913467407E-11</v>
      </c>
      <c r="H4" s="2">
        <v>2000000</v>
      </c>
    </row>
    <row r="5" spans="1:11">
      <c r="B5" t="s">
        <v>8</v>
      </c>
      <c r="C5">
        <f t="shared" ref="C5:H5" si="0">C6+C7</f>
        <v>1.2000000000000002</v>
      </c>
      <c r="D5">
        <f t="shared" si="0"/>
        <v>1.2000000000000002</v>
      </c>
      <c r="E5">
        <f t="shared" si="0"/>
        <v>1.1099999999999999</v>
      </c>
      <c r="F5">
        <f t="shared" si="0"/>
        <v>1.1099999999999999</v>
      </c>
      <c r="G5">
        <f t="shared" si="0"/>
        <v>1.62</v>
      </c>
      <c r="H5">
        <f t="shared" si="0"/>
        <v>1.62</v>
      </c>
    </row>
    <row r="6" spans="1:11">
      <c r="B6" s="1" t="s">
        <v>6</v>
      </c>
      <c r="C6" s="1">
        <v>0.12</v>
      </c>
      <c r="D6" s="1">
        <v>0.12</v>
      </c>
      <c r="E6" s="1">
        <v>-0.09</v>
      </c>
      <c r="F6" s="1">
        <v>-0.09</v>
      </c>
      <c r="G6" s="1">
        <v>0.12</v>
      </c>
      <c r="H6" s="1">
        <v>0.12</v>
      </c>
    </row>
    <row r="7" spans="1:11">
      <c r="B7" s="1" t="s">
        <v>7</v>
      </c>
      <c r="C7" s="1">
        <v>1.08</v>
      </c>
      <c r="D7" s="1">
        <f>C7</f>
        <v>1.08</v>
      </c>
      <c r="E7" s="1">
        <v>1.2</v>
      </c>
      <c r="F7" s="1">
        <f>E7</f>
        <v>1.2</v>
      </c>
      <c r="G7" s="1">
        <v>1.5</v>
      </c>
      <c r="H7" s="1">
        <f>G7</f>
        <v>1.5</v>
      </c>
    </row>
    <row r="9" spans="1:11">
      <c r="C9" t="s">
        <v>0</v>
      </c>
      <c r="D9" t="s">
        <v>1</v>
      </c>
      <c r="E9" t="s">
        <v>3</v>
      </c>
      <c r="F9" t="s">
        <v>4</v>
      </c>
      <c r="G9" t="s">
        <v>2</v>
      </c>
      <c r="H9" t="s">
        <v>5</v>
      </c>
    </row>
    <row r="10" spans="1:11">
      <c r="A10" t="s">
        <v>9</v>
      </c>
      <c r="C10" s="3">
        <v>1</v>
      </c>
      <c r="D10" s="3"/>
      <c r="E10" s="3">
        <v>1</v>
      </c>
      <c r="F10" s="3"/>
      <c r="G10" s="3">
        <v>1</v>
      </c>
      <c r="H10" s="3"/>
      <c r="I10" s="10">
        <f>SUMPRODUCT($C$4:$H$4,C10:H10)</f>
        <v>600000</v>
      </c>
      <c r="J10" s="5" t="s">
        <v>10</v>
      </c>
      <c r="K10" s="5">
        <f>3*10^6*(0.2)</f>
        <v>600000</v>
      </c>
    </row>
    <row r="11" spans="1:11">
      <c r="C11" s="3"/>
      <c r="D11" s="3">
        <v>1</v>
      </c>
      <c r="E11" s="3"/>
      <c r="F11" s="3">
        <v>1</v>
      </c>
      <c r="G11" s="3"/>
      <c r="H11" s="3">
        <v>1</v>
      </c>
      <c r="I11" s="10">
        <f t="shared" ref="I11:I26" si="1">SUMPRODUCT($C$4:$H$4,C11:H11)</f>
        <v>2400000</v>
      </c>
      <c r="J11" s="5" t="s">
        <v>10</v>
      </c>
      <c r="K11" s="5">
        <f>3*10^6*(0.8)</f>
        <v>2400000</v>
      </c>
    </row>
    <row r="12" spans="1:11">
      <c r="C12" s="3">
        <f>9-8</f>
        <v>1</v>
      </c>
      <c r="D12" s="3">
        <f>5-8</f>
        <v>-3</v>
      </c>
      <c r="E12" s="3"/>
      <c r="F12" s="3"/>
      <c r="G12" s="3"/>
      <c r="H12" s="3"/>
      <c r="I12" s="10">
        <f t="shared" si="1"/>
        <v>1.1641532182693481E-10</v>
      </c>
      <c r="J12" s="5" t="s">
        <v>11</v>
      </c>
      <c r="K12" s="5">
        <v>0</v>
      </c>
    </row>
    <row r="13" spans="1:11">
      <c r="C13" s="3"/>
      <c r="D13" s="3"/>
      <c r="E13" s="3">
        <f>9-6</f>
        <v>3</v>
      </c>
      <c r="F13" s="3">
        <f>5-6</f>
        <v>-1</v>
      </c>
      <c r="G13" s="3"/>
      <c r="H13" s="3"/>
      <c r="I13" s="10">
        <f t="shared" si="1"/>
        <v>8.7311491370201111E-11</v>
      </c>
      <c r="J13" s="5" t="s">
        <v>11</v>
      </c>
      <c r="K13" s="5">
        <v>0</v>
      </c>
    </row>
    <row r="14" spans="1:11">
      <c r="C14" s="3">
        <v>1</v>
      </c>
      <c r="D14" s="3">
        <v>1</v>
      </c>
      <c r="E14" s="3"/>
      <c r="F14" s="3"/>
      <c r="G14" s="3"/>
      <c r="H14" s="3"/>
      <c r="I14" s="10">
        <f t="shared" si="1"/>
        <v>699999.99999999977</v>
      </c>
      <c r="J14" s="5" t="s">
        <v>12</v>
      </c>
      <c r="K14" s="5">
        <f>0.8*10^6*18</f>
        <v>14400000</v>
      </c>
    </row>
    <row r="15" spans="1:11">
      <c r="C15" s="3"/>
      <c r="D15" s="3"/>
      <c r="E15" s="3">
        <v>1</v>
      </c>
      <c r="F15" s="3">
        <v>1</v>
      </c>
      <c r="G15" s="3"/>
      <c r="H15" s="3"/>
      <c r="I15" s="10">
        <f t="shared" si="1"/>
        <v>300000</v>
      </c>
      <c r="J15" s="5" t="s">
        <v>12</v>
      </c>
      <c r="K15" s="5">
        <f>0.05*10^6*20</f>
        <v>1000000</v>
      </c>
    </row>
    <row r="16" spans="1:11">
      <c r="C16" s="3"/>
      <c r="D16" s="3"/>
      <c r="E16" s="3"/>
      <c r="F16" s="3"/>
      <c r="G16" s="3">
        <v>1</v>
      </c>
      <c r="H16" s="3">
        <v>1</v>
      </c>
      <c r="I16" s="10">
        <f t="shared" si="1"/>
        <v>2000000</v>
      </c>
      <c r="J16" s="5" t="s">
        <v>12</v>
      </c>
      <c r="K16" s="5">
        <f>0.08*10^6*25</f>
        <v>2000000</v>
      </c>
    </row>
    <row r="17" spans="1:11">
      <c r="A17" t="s">
        <v>15</v>
      </c>
      <c r="C17" s="6">
        <f>1/18</f>
        <v>5.5555555555555552E-2</v>
      </c>
      <c r="D17" s="6">
        <f>1/18</f>
        <v>5.5555555555555552E-2</v>
      </c>
      <c r="E17" s="6"/>
      <c r="F17" s="6"/>
      <c r="G17" s="6"/>
      <c r="H17" s="6"/>
      <c r="I17" s="10">
        <f t="shared" si="1"/>
        <v>38888.888888888876</v>
      </c>
      <c r="J17" s="5" t="s">
        <v>16</v>
      </c>
      <c r="K17" s="5"/>
    </row>
    <row r="18" spans="1:11">
      <c r="C18" s="6"/>
      <c r="D18" s="6"/>
      <c r="E18" s="6">
        <f>1/20</f>
        <v>0.05</v>
      </c>
      <c r="F18" s="6">
        <f>1/20</f>
        <v>0.05</v>
      </c>
      <c r="G18" s="6"/>
      <c r="H18" s="6"/>
      <c r="I18" s="10">
        <f t="shared" si="1"/>
        <v>15000.000000000002</v>
      </c>
      <c r="J18" s="5" t="s">
        <v>16</v>
      </c>
      <c r="K18" s="5"/>
    </row>
    <row r="19" spans="1:11">
      <c r="C19" s="6"/>
      <c r="D19" s="6"/>
      <c r="E19" s="6"/>
      <c r="F19" s="6"/>
      <c r="G19" s="6">
        <f>1/25</f>
        <v>0.04</v>
      </c>
      <c r="H19" s="6">
        <f>1/25</f>
        <v>0.04</v>
      </c>
      <c r="I19" s="10">
        <f t="shared" si="1"/>
        <v>80000</v>
      </c>
      <c r="J19" s="5" t="s">
        <v>16</v>
      </c>
      <c r="K19" s="5"/>
    </row>
    <row r="20" spans="1:11">
      <c r="I20" s="10"/>
      <c r="J20" s="5"/>
      <c r="K20" s="5"/>
    </row>
    <row r="21" spans="1:11">
      <c r="A21" t="s">
        <v>13</v>
      </c>
      <c r="C21" s="4">
        <v>1</v>
      </c>
      <c r="D21" s="4"/>
      <c r="E21" s="4"/>
      <c r="F21" s="4"/>
      <c r="G21" s="4"/>
      <c r="H21" s="4"/>
      <c r="I21" s="10">
        <f t="shared" si="1"/>
        <v>524999.99999999988</v>
      </c>
      <c r="J21" s="5" t="s">
        <v>11</v>
      </c>
      <c r="K21" s="5">
        <v>0</v>
      </c>
    </row>
    <row r="22" spans="1:11">
      <c r="C22" s="4"/>
      <c r="D22" s="4">
        <v>1</v>
      </c>
      <c r="E22" s="4"/>
      <c r="F22" s="4"/>
      <c r="G22" s="4"/>
      <c r="H22" s="4"/>
      <c r="I22" s="10">
        <f t="shared" si="1"/>
        <v>174999.99999999994</v>
      </c>
      <c r="J22" s="5" t="s">
        <v>11</v>
      </c>
      <c r="K22" s="5">
        <v>0</v>
      </c>
    </row>
    <row r="23" spans="1:11">
      <c r="C23" s="4"/>
      <c r="D23" s="4"/>
      <c r="E23" s="4">
        <v>1</v>
      </c>
      <c r="F23" s="4"/>
      <c r="G23" s="4"/>
      <c r="H23" s="4"/>
      <c r="I23" s="10">
        <f>SUMPRODUCT($C$4:$H$4,C23:H23)</f>
        <v>75000.000000000029</v>
      </c>
      <c r="J23" s="5" t="s">
        <v>11</v>
      </c>
      <c r="K23" s="5">
        <v>0</v>
      </c>
    </row>
    <row r="24" spans="1:11">
      <c r="C24" s="4"/>
      <c r="D24" s="4"/>
      <c r="E24" s="4"/>
      <c r="F24" s="4">
        <v>1</v>
      </c>
      <c r="G24" s="4"/>
      <c r="H24" s="4"/>
      <c r="I24" s="10">
        <f t="shared" si="1"/>
        <v>225000</v>
      </c>
      <c r="J24" s="5" t="s">
        <v>11</v>
      </c>
      <c r="K24" s="5">
        <v>0</v>
      </c>
    </row>
    <row r="25" spans="1:11">
      <c r="C25" s="4"/>
      <c r="D25" s="4"/>
      <c r="E25" s="4"/>
      <c r="F25" s="4"/>
      <c r="G25" s="4">
        <v>1</v>
      </c>
      <c r="H25" s="4"/>
      <c r="I25" s="10">
        <f t="shared" si="1"/>
        <v>5.8207660913467407E-11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/>
      <c r="H26" s="4">
        <v>1</v>
      </c>
      <c r="I26" s="10">
        <f t="shared" si="1"/>
        <v>2000000</v>
      </c>
      <c r="J26" s="5" t="s">
        <v>11</v>
      </c>
      <c r="K26" s="5">
        <v>0</v>
      </c>
    </row>
    <row r="28" spans="1:11">
      <c r="A28" s="8" t="s">
        <v>14</v>
      </c>
    </row>
    <row r="29" spans="1:11">
      <c r="A29" s="7">
        <f>SUMPRODUCT(C4:H4,C5:H5)</f>
        <v>4413000</v>
      </c>
    </row>
    <row r="30" spans="1:11">
      <c r="A30">
        <v>-180000</v>
      </c>
    </row>
    <row r="31" spans="1:11">
      <c r="A31">
        <f>SUM(A29:A30)</f>
        <v>4233000</v>
      </c>
      <c r="E31" t="s">
        <v>20</v>
      </c>
    </row>
    <row r="32" spans="1:11">
      <c r="E32">
        <v>4413000</v>
      </c>
      <c r="F32" t="s">
        <v>17</v>
      </c>
    </row>
    <row r="33" spans="5:6">
      <c r="E33">
        <v>-180000</v>
      </c>
      <c r="F33" t="s">
        <v>18</v>
      </c>
    </row>
    <row r="34" spans="5:6">
      <c r="E34">
        <v>4233000</v>
      </c>
      <c r="F34" t="s">
        <v>19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9575-18BD-2A49-AF8D-2AB5C33F0EEF}">
  <sheetPr>
    <tabColor theme="5" tint="0.59999389629810485"/>
  </sheetPr>
  <dimension ref="A3:K34"/>
  <sheetViews>
    <sheetView workbookViewId="0">
      <selection activeCell="E34" sqref="E34"/>
    </sheetView>
  </sheetViews>
  <sheetFormatPr baseColWidth="10" defaultRowHeight="16"/>
  <cols>
    <col min="1" max="1" width="15.83203125" customWidth="1"/>
    <col min="7" max="7" width="15.83203125" customWidth="1"/>
    <col min="9" max="9" width="15.1640625" style="9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21</v>
      </c>
      <c r="C4" s="2">
        <v>525000</v>
      </c>
      <c r="D4" s="2">
        <v>175000</v>
      </c>
      <c r="E4" s="2">
        <v>75000</v>
      </c>
      <c r="F4" s="2">
        <v>225000</v>
      </c>
      <c r="G4" s="2">
        <v>0</v>
      </c>
      <c r="H4" s="2">
        <v>2000000</v>
      </c>
    </row>
    <row r="5" spans="1:11">
      <c r="B5" t="s">
        <v>8</v>
      </c>
      <c r="C5">
        <f t="shared" ref="C5:H5" si="0">C6+C7</f>
        <v>1.2000000000000002</v>
      </c>
      <c r="D5">
        <f t="shared" si="0"/>
        <v>1.2000000000000002</v>
      </c>
      <c r="E5">
        <f t="shared" si="0"/>
        <v>1.1099999999999999</v>
      </c>
      <c r="F5">
        <f t="shared" si="0"/>
        <v>1.1099999999999999</v>
      </c>
      <c r="G5">
        <f t="shared" si="0"/>
        <v>1.62</v>
      </c>
      <c r="H5">
        <f t="shared" si="0"/>
        <v>1.62</v>
      </c>
    </row>
    <row r="6" spans="1:11">
      <c r="B6" s="1" t="s">
        <v>6</v>
      </c>
      <c r="C6" s="1">
        <v>0.12</v>
      </c>
      <c r="D6" s="1">
        <v>0.12</v>
      </c>
      <c r="E6" s="1">
        <v>-0.09</v>
      </c>
      <c r="F6" s="1">
        <v>-0.09</v>
      </c>
      <c r="G6" s="1">
        <v>0.12</v>
      </c>
      <c r="H6" s="1">
        <v>0.12</v>
      </c>
    </row>
    <row r="7" spans="1:11">
      <c r="B7" s="1" t="s">
        <v>7</v>
      </c>
      <c r="C7" s="1">
        <v>1.08</v>
      </c>
      <c r="D7" s="1">
        <f>C7</f>
        <v>1.08</v>
      </c>
      <c r="E7" s="1">
        <v>1.2</v>
      </c>
      <c r="F7" s="1">
        <f>E7</f>
        <v>1.2</v>
      </c>
      <c r="G7" s="1">
        <v>1.5</v>
      </c>
      <c r="H7" s="1">
        <f>G7</f>
        <v>1.5</v>
      </c>
    </row>
    <row r="9" spans="1:11">
      <c r="C9" t="s">
        <v>0</v>
      </c>
      <c r="D9" t="s">
        <v>1</v>
      </c>
      <c r="E9" t="s">
        <v>3</v>
      </c>
      <c r="F9" t="s">
        <v>4</v>
      </c>
      <c r="G9" t="s">
        <v>2</v>
      </c>
      <c r="H9" t="s">
        <v>5</v>
      </c>
    </row>
    <row r="10" spans="1:11">
      <c r="A10" t="s">
        <v>9</v>
      </c>
      <c r="C10" s="3">
        <v>1</v>
      </c>
      <c r="D10" s="3"/>
      <c r="E10" s="3">
        <v>1</v>
      </c>
      <c r="F10" s="3"/>
      <c r="G10" s="3">
        <v>1</v>
      </c>
      <c r="H10" s="3"/>
      <c r="I10" s="10">
        <f>SUMPRODUCT($C$4:$H$4,C10:H10)</f>
        <v>600000</v>
      </c>
      <c r="J10" s="5" t="s">
        <v>12</v>
      </c>
      <c r="K10" s="5">
        <f>3*10^6*(0.2)</f>
        <v>600000</v>
      </c>
    </row>
    <row r="11" spans="1:11">
      <c r="C11" s="3"/>
      <c r="D11" s="3">
        <v>1</v>
      </c>
      <c r="E11" s="3"/>
      <c r="F11" s="3">
        <v>1</v>
      </c>
      <c r="G11" s="3"/>
      <c r="H11" s="3">
        <v>1</v>
      </c>
      <c r="I11" s="10">
        <f t="shared" ref="I11:I26" si="1">SUMPRODUCT($C$4:$H$4,C11:H11)</f>
        <v>2400000</v>
      </c>
      <c r="J11" s="5" t="s">
        <v>12</v>
      </c>
      <c r="K11" s="5">
        <f>3*10^6*(0.8)</f>
        <v>2400000</v>
      </c>
    </row>
    <row r="12" spans="1:11">
      <c r="C12" s="3">
        <f>9-8</f>
        <v>1</v>
      </c>
      <c r="D12" s="3">
        <f>5-8</f>
        <v>-3</v>
      </c>
      <c r="E12" s="3"/>
      <c r="F12" s="3"/>
      <c r="G12" s="3"/>
      <c r="H12" s="3"/>
      <c r="I12" s="10">
        <f t="shared" si="1"/>
        <v>0</v>
      </c>
      <c r="J12" s="5" t="s">
        <v>11</v>
      </c>
      <c r="K12" s="5">
        <v>0</v>
      </c>
    </row>
    <row r="13" spans="1:11">
      <c r="C13" s="3"/>
      <c r="D13" s="3"/>
      <c r="E13" s="3">
        <f>9-6</f>
        <v>3</v>
      </c>
      <c r="F13" s="3">
        <f>5-6</f>
        <v>-1</v>
      </c>
      <c r="G13" s="3"/>
      <c r="H13" s="3"/>
      <c r="I13" s="10">
        <f t="shared" si="1"/>
        <v>0</v>
      </c>
      <c r="J13" s="5" t="s">
        <v>11</v>
      </c>
      <c r="K13" s="5">
        <v>0</v>
      </c>
    </row>
    <row r="14" spans="1:11">
      <c r="C14" s="3">
        <v>1</v>
      </c>
      <c r="D14" s="3">
        <v>1</v>
      </c>
      <c r="E14" s="3"/>
      <c r="F14" s="3"/>
      <c r="G14" s="3"/>
      <c r="H14" s="3"/>
      <c r="I14" s="10">
        <f t="shared" si="1"/>
        <v>700000</v>
      </c>
      <c r="J14" s="5" t="s">
        <v>12</v>
      </c>
      <c r="K14" s="5">
        <f>0.8*10^6*18</f>
        <v>14400000</v>
      </c>
    </row>
    <row r="15" spans="1:11">
      <c r="C15" s="3"/>
      <c r="D15" s="3"/>
      <c r="E15" s="3">
        <v>1</v>
      </c>
      <c r="F15" s="3">
        <v>1</v>
      </c>
      <c r="G15" s="3"/>
      <c r="H15" s="3"/>
      <c r="I15" s="10">
        <f t="shared" si="1"/>
        <v>300000</v>
      </c>
      <c r="J15" s="5" t="s">
        <v>12</v>
      </c>
      <c r="K15" s="5">
        <f>0.05*10^6*20</f>
        <v>1000000</v>
      </c>
    </row>
    <row r="16" spans="1:11">
      <c r="C16" s="3"/>
      <c r="D16" s="3"/>
      <c r="E16" s="3"/>
      <c r="F16" s="3"/>
      <c r="G16" s="3">
        <v>1</v>
      </c>
      <c r="H16" s="3">
        <v>1</v>
      </c>
      <c r="I16" s="10">
        <f t="shared" si="1"/>
        <v>2000000</v>
      </c>
      <c r="J16" s="5" t="s">
        <v>12</v>
      </c>
      <c r="K16" s="5">
        <f>0.08*10^6*25</f>
        <v>2000000</v>
      </c>
    </row>
    <row r="17" spans="1:11">
      <c r="A17" s="14" t="s">
        <v>15</v>
      </c>
      <c r="B17" s="14"/>
      <c r="C17" s="15">
        <f>1/18</f>
        <v>5.5555555555555552E-2</v>
      </c>
      <c r="D17" s="15">
        <f>1/18</f>
        <v>5.5555555555555552E-2</v>
      </c>
      <c r="E17" s="15"/>
      <c r="F17" s="15"/>
      <c r="G17" s="15"/>
      <c r="H17" s="15"/>
      <c r="I17" s="16">
        <f t="shared" si="1"/>
        <v>38888.888888888883</v>
      </c>
      <c r="J17" s="17" t="s">
        <v>16</v>
      </c>
      <c r="K17" s="17"/>
    </row>
    <row r="18" spans="1:11">
      <c r="A18" s="14"/>
      <c r="B18" s="14"/>
      <c r="C18" s="15"/>
      <c r="D18" s="15"/>
      <c r="E18" s="15">
        <f>1/20</f>
        <v>0.05</v>
      </c>
      <c r="F18" s="15">
        <f>1/20</f>
        <v>0.05</v>
      </c>
      <c r="G18" s="15"/>
      <c r="H18" s="15"/>
      <c r="I18" s="16">
        <f t="shared" si="1"/>
        <v>15000</v>
      </c>
      <c r="J18" s="17" t="s">
        <v>16</v>
      </c>
      <c r="K18" s="17"/>
    </row>
    <row r="19" spans="1:11">
      <c r="A19" s="14"/>
      <c r="B19" s="14"/>
      <c r="C19" s="15"/>
      <c r="D19" s="15"/>
      <c r="E19" s="15"/>
      <c r="F19" s="15"/>
      <c r="G19" s="15">
        <f>1/25</f>
        <v>0.04</v>
      </c>
      <c r="H19" s="15">
        <f>1/25</f>
        <v>0.04</v>
      </c>
      <c r="I19" s="16">
        <f t="shared" si="1"/>
        <v>80000</v>
      </c>
      <c r="J19" s="17" t="s">
        <v>16</v>
      </c>
      <c r="K19" s="17"/>
    </row>
    <row r="20" spans="1:11">
      <c r="I20" s="10"/>
      <c r="J20" s="5"/>
      <c r="K20" s="5"/>
    </row>
    <row r="21" spans="1:11">
      <c r="A21" t="s">
        <v>13</v>
      </c>
      <c r="C21" s="4">
        <v>1</v>
      </c>
      <c r="D21" s="4"/>
      <c r="E21" s="4"/>
      <c r="F21" s="4"/>
      <c r="G21" s="4"/>
      <c r="H21" s="4"/>
      <c r="I21" s="10">
        <f t="shared" si="1"/>
        <v>525000</v>
      </c>
      <c r="J21" s="5" t="s">
        <v>11</v>
      </c>
      <c r="K21" s="5">
        <v>0</v>
      </c>
    </row>
    <row r="22" spans="1:11">
      <c r="C22" s="4"/>
      <c r="D22" s="4">
        <v>1</v>
      </c>
      <c r="E22" s="4"/>
      <c r="F22" s="4"/>
      <c r="G22" s="4"/>
      <c r="H22" s="4"/>
      <c r="I22" s="10">
        <f t="shared" si="1"/>
        <v>175000</v>
      </c>
      <c r="J22" s="5" t="s">
        <v>11</v>
      </c>
      <c r="K22" s="5">
        <v>0</v>
      </c>
    </row>
    <row r="23" spans="1:11">
      <c r="C23" s="4"/>
      <c r="D23" s="4"/>
      <c r="E23" s="4">
        <v>1</v>
      </c>
      <c r="F23" s="4"/>
      <c r="G23" s="4"/>
      <c r="H23" s="4"/>
      <c r="I23" s="10">
        <f>SUMPRODUCT($C$4:$H$4,C23:H23)</f>
        <v>75000</v>
      </c>
      <c r="J23" s="5" t="s">
        <v>11</v>
      </c>
      <c r="K23" s="5">
        <v>0</v>
      </c>
    </row>
    <row r="24" spans="1:11">
      <c r="C24" s="4"/>
      <c r="D24" s="4"/>
      <c r="E24" s="4"/>
      <c r="F24" s="4">
        <v>1</v>
      </c>
      <c r="G24" s="4"/>
      <c r="H24" s="4"/>
      <c r="I24" s="10">
        <f t="shared" si="1"/>
        <v>225000</v>
      </c>
      <c r="J24" s="5" t="s">
        <v>11</v>
      </c>
      <c r="K24" s="5">
        <v>0</v>
      </c>
    </row>
    <row r="25" spans="1:11">
      <c r="C25" s="4"/>
      <c r="D25" s="4"/>
      <c r="E25" s="4"/>
      <c r="F25" s="4"/>
      <c r="G25" s="4">
        <v>1</v>
      </c>
      <c r="H25" s="4"/>
      <c r="I25" s="10">
        <f t="shared" si="1"/>
        <v>0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/>
      <c r="H26" s="4">
        <v>1</v>
      </c>
      <c r="I26" s="10">
        <f t="shared" si="1"/>
        <v>2000000</v>
      </c>
      <c r="J26" s="5" t="s">
        <v>11</v>
      </c>
      <c r="K26" s="5">
        <v>0</v>
      </c>
    </row>
    <row r="28" spans="1:11">
      <c r="A28" s="8" t="s">
        <v>14</v>
      </c>
    </row>
    <row r="29" spans="1:11">
      <c r="A29" s="7">
        <f>SUMPRODUCT(C4:H4,C5:H5)</f>
        <v>4413000</v>
      </c>
    </row>
    <row r="30" spans="1:11">
      <c r="A30">
        <v>-180000</v>
      </c>
    </row>
    <row r="31" spans="1:11">
      <c r="A31">
        <f>SUM(A29:A30)</f>
        <v>4233000</v>
      </c>
      <c r="E31" t="s">
        <v>20</v>
      </c>
    </row>
    <row r="32" spans="1:11">
      <c r="E32">
        <v>4413000</v>
      </c>
      <c r="F32" t="s">
        <v>17</v>
      </c>
    </row>
    <row r="33" spans="5:6">
      <c r="E33">
        <v>-180000</v>
      </c>
      <c r="F33" t="s">
        <v>18</v>
      </c>
    </row>
    <row r="34" spans="5:6">
      <c r="E34">
        <v>4233000</v>
      </c>
      <c r="F34" t="s">
        <v>19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00A8-2E2B-1148-BA6A-5D5543066B1D}">
  <sheetPr>
    <tabColor theme="0" tint="-0.14999847407452621"/>
  </sheetPr>
  <dimension ref="A3:K34"/>
  <sheetViews>
    <sheetView workbookViewId="0">
      <selection activeCell="L38" sqref="L38"/>
    </sheetView>
  </sheetViews>
  <sheetFormatPr baseColWidth="10" defaultRowHeight="16"/>
  <cols>
    <col min="1" max="1" width="15.83203125" customWidth="1"/>
    <col min="7" max="7" width="15.83203125" customWidth="1"/>
    <col min="9" max="9" width="15.1640625" style="9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21</v>
      </c>
      <c r="C4" s="2">
        <v>524999.99999999988</v>
      </c>
      <c r="D4" s="2">
        <v>174999.99999999994</v>
      </c>
      <c r="E4" s="2">
        <v>75000.000000000029</v>
      </c>
      <c r="F4" s="2">
        <v>225000</v>
      </c>
      <c r="G4" s="2">
        <v>5.8207660913467407E-11</v>
      </c>
      <c r="H4" s="2">
        <v>2000000</v>
      </c>
    </row>
    <row r="5" spans="1:11">
      <c r="B5" t="s">
        <v>8</v>
      </c>
      <c r="C5">
        <v>1.48</v>
      </c>
      <c r="D5">
        <v>1.48</v>
      </c>
      <c r="E5">
        <v>1.32</v>
      </c>
      <c r="F5">
        <v>1.32</v>
      </c>
      <c r="G5">
        <v>1.85</v>
      </c>
      <c r="H5">
        <v>1.85</v>
      </c>
    </row>
    <row r="6" spans="1:11">
      <c r="B6" s="1"/>
      <c r="C6" s="1"/>
      <c r="D6" s="1"/>
      <c r="E6" s="1"/>
      <c r="F6" s="1"/>
      <c r="G6" s="1"/>
      <c r="H6" s="1"/>
    </row>
    <row r="7" spans="1:11">
      <c r="B7" s="1"/>
      <c r="C7" s="1"/>
      <c r="D7" s="1"/>
      <c r="E7" s="1"/>
      <c r="F7" s="1"/>
      <c r="G7" s="1"/>
      <c r="H7" s="1"/>
    </row>
    <row r="9" spans="1:11">
      <c r="C9" t="s">
        <v>0</v>
      </c>
      <c r="D9" t="s">
        <v>1</v>
      </c>
      <c r="E9" t="s">
        <v>3</v>
      </c>
      <c r="F9" t="s">
        <v>4</v>
      </c>
      <c r="G9" t="s">
        <v>2</v>
      </c>
      <c r="H9" t="s">
        <v>5</v>
      </c>
    </row>
    <row r="10" spans="1:11">
      <c r="A10" t="s">
        <v>9</v>
      </c>
      <c r="C10" s="3">
        <v>1</v>
      </c>
      <c r="D10" s="3"/>
      <c r="E10" s="3">
        <v>1</v>
      </c>
      <c r="F10" s="3"/>
      <c r="G10" s="3">
        <v>1</v>
      </c>
      <c r="H10" s="3"/>
      <c r="I10" s="10">
        <f>SUMPRODUCT($C$4:$H$4,C10:H10)</f>
        <v>600000</v>
      </c>
      <c r="J10" s="5" t="s">
        <v>10</v>
      </c>
      <c r="K10" s="5">
        <f>3*10^6*(0.2)</f>
        <v>600000</v>
      </c>
    </row>
    <row r="11" spans="1:11">
      <c r="C11" s="3"/>
      <c r="D11" s="3">
        <v>1</v>
      </c>
      <c r="E11" s="3"/>
      <c r="F11" s="3">
        <v>1</v>
      </c>
      <c r="G11" s="3"/>
      <c r="H11" s="3">
        <v>1</v>
      </c>
      <c r="I11" s="10">
        <f t="shared" ref="I11:I26" si="0">SUMPRODUCT($C$4:$H$4,C11:H11)</f>
        <v>2400000</v>
      </c>
      <c r="J11" s="5" t="s">
        <v>10</v>
      </c>
      <c r="K11" s="5">
        <f>3*10^6*(0.8)</f>
        <v>2400000</v>
      </c>
    </row>
    <row r="12" spans="1:11">
      <c r="C12" s="3">
        <f>9-8</f>
        <v>1</v>
      </c>
      <c r="D12" s="3">
        <f>5-8</f>
        <v>-3</v>
      </c>
      <c r="E12" s="3"/>
      <c r="F12" s="3"/>
      <c r="G12" s="3"/>
      <c r="H12" s="3"/>
      <c r="I12" s="10">
        <f t="shared" si="0"/>
        <v>1.1641532182693481E-10</v>
      </c>
      <c r="J12" s="5" t="s">
        <v>11</v>
      </c>
      <c r="K12" s="5">
        <v>0</v>
      </c>
    </row>
    <row r="13" spans="1:11">
      <c r="C13" s="3"/>
      <c r="D13" s="3"/>
      <c r="E13" s="3">
        <f>9-6</f>
        <v>3</v>
      </c>
      <c r="F13" s="3">
        <f>5-6</f>
        <v>-1</v>
      </c>
      <c r="G13" s="3"/>
      <c r="H13" s="3"/>
      <c r="I13" s="10">
        <f t="shared" si="0"/>
        <v>8.7311491370201111E-11</v>
      </c>
      <c r="J13" s="5" t="s">
        <v>11</v>
      </c>
      <c r="K13" s="5">
        <v>0</v>
      </c>
    </row>
    <row r="14" spans="1:11">
      <c r="C14" s="3">
        <v>1</v>
      </c>
      <c r="D14" s="3">
        <v>1</v>
      </c>
      <c r="E14" s="3"/>
      <c r="F14" s="3"/>
      <c r="G14" s="3"/>
      <c r="H14" s="3"/>
      <c r="I14" s="10">
        <f t="shared" si="0"/>
        <v>699999.99999999977</v>
      </c>
      <c r="J14" s="5" t="s">
        <v>12</v>
      </c>
      <c r="K14" s="5">
        <f>0.8*10^6*18</f>
        <v>14400000</v>
      </c>
    </row>
    <row r="15" spans="1:11">
      <c r="C15" s="3"/>
      <c r="D15" s="3"/>
      <c r="E15" s="3">
        <v>1</v>
      </c>
      <c r="F15" s="3">
        <v>1</v>
      </c>
      <c r="G15" s="3"/>
      <c r="H15" s="3"/>
      <c r="I15" s="10">
        <f t="shared" si="0"/>
        <v>300000</v>
      </c>
      <c r="J15" s="5" t="s">
        <v>12</v>
      </c>
      <c r="K15" s="5">
        <f>0.05*10^6*20</f>
        <v>1000000</v>
      </c>
    </row>
    <row r="16" spans="1:11">
      <c r="C16" s="3"/>
      <c r="D16" s="3"/>
      <c r="E16" s="3"/>
      <c r="F16" s="3"/>
      <c r="G16" s="3">
        <v>1</v>
      </c>
      <c r="H16" s="3">
        <v>1</v>
      </c>
      <c r="I16" s="10">
        <f t="shared" si="0"/>
        <v>2000000</v>
      </c>
      <c r="J16" s="5" t="s">
        <v>12</v>
      </c>
      <c r="K16" s="5">
        <f>0.08*10^6*25</f>
        <v>2000000</v>
      </c>
    </row>
    <row r="17" spans="1:11">
      <c r="A17" t="s">
        <v>15</v>
      </c>
      <c r="C17" s="6">
        <f>1/18</f>
        <v>5.5555555555555552E-2</v>
      </c>
      <c r="D17" s="6">
        <f>1/18</f>
        <v>5.5555555555555552E-2</v>
      </c>
      <c r="E17" s="6"/>
      <c r="F17" s="6"/>
      <c r="G17" s="6"/>
      <c r="H17" s="6"/>
      <c r="I17" s="10">
        <f t="shared" si="0"/>
        <v>38888.888888888876</v>
      </c>
      <c r="J17" s="5" t="s">
        <v>16</v>
      </c>
      <c r="K17" s="5"/>
    </row>
    <row r="18" spans="1:11">
      <c r="C18" s="6"/>
      <c r="D18" s="6"/>
      <c r="E18" s="6">
        <f>1/20</f>
        <v>0.05</v>
      </c>
      <c r="F18" s="6">
        <f>1/20</f>
        <v>0.05</v>
      </c>
      <c r="G18" s="6"/>
      <c r="H18" s="6"/>
      <c r="I18" s="10">
        <f t="shared" si="0"/>
        <v>15000.000000000002</v>
      </c>
      <c r="J18" s="5" t="s">
        <v>16</v>
      </c>
      <c r="K18" s="5"/>
    </row>
    <row r="19" spans="1:11">
      <c r="C19" s="6"/>
      <c r="D19" s="6"/>
      <c r="E19" s="6"/>
      <c r="F19" s="6"/>
      <c r="G19" s="6">
        <f>1/25</f>
        <v>0.04</v>
      </c>
      <c r="H19" s="6">
        <f>1/25</f>
        <v>0.04</v>
      </c>
      <c r="I19" s="10">
        <f t="shared" si="0"/>
        <v>80000</v>
      </c>
      <c r="J19" s="5" t="s">
        <v>16</v>
      </c>
      <c r="K19" s="5"/>
    </row>
    <row r="20" spans="1:11">
      <c r="I20" s="10"/>
      <c r="J20" s="5"/>
      <c r="K20" s="5"/>
    </row>
    <row r="21" spans="1:11">
      <c r="A21" t="s">
        <v>13</v>
      </c>
      <c r="C21" s="4">
        <v>1</v>
      </c>
      <c r="D21" s="4"/>
      <c r="E21" s="4"/>
      <c r="F21" s="4"/>
      <c r="G21" s="4"/>
      <c r="H21" s="4"/>
      <c r="I21" s="10">
        <f t="shared" si="0"/>
        <v>524999.99999999988</v>
      </c>
      <c r="J21" s="5" t="s">
        <v>11</v>
      </c>
      <c r="K21" s="5">
        <v>0</v>
      </c>
    </row>
    <row r="22" spans="1:11">
      <c r="C22" s="4"/>
      <c r="D22" s="4">
        <v>1</v>
      </c>
      <c r="E22" s="4"/>
      <c r="F22" s="4"/>
      <c r="G22" s="4"/>
      <c r="H22" s="4"/>
      <c r="I22" s="10">
        <f t="shared" si="0"/>
        <v>174999.99999999994</v>
      </c>
      <c r="J22" s="5" t="s">
        <v>11</v>
      </c>
      <c r="K22" s="5">
        <v>0</v>
      </c>
    </row>
    <row r="23" spans="1:11">
      <c r="C23" s="4"/>
      <c r="D23" s="4"/>
      <c r="E23" s="4">
        <v>1</v>
      </c>
      <c r="F23" s="4"/>
      <c r="G23" s="4"/>
      <c r="H23" s="4"/>
      <c r="I23" s="10">
        <f>SUMPRODUCT($C$4:$H$4,C23:H23)</f>
        <v>75000.000000000029</v>
      </c>
      <c r="J23" s="5" t="s">
        <v>11</v>
      </c>
      <c r="K23" s="5">
        <v>0</v>
      </c>
    </row>
    <row r="24" spans="1:11">
      <c r="C24" s="4"/>
      <c r="D24" s="4"/>
      <c r="E24" s="4"/>
      <c r="F24" s="4">
        <v>1</v>
      </c>
      <c r="G24" s="4"/>
      <c r="H24" s="4"/>
      <c r="I24" s="10">
        <f t="shared" si="0"/>
        <v>225000</v>
      </c>
      <c r="J24" s="5" t="s">
        <v>11</v>
      </c>
      <c r="K24" s="5">
        <v>0</v>
      </c>
    </row>
    <row r="25" spans="1:11">
      <c r="C25" s="4"/>
      <c r="D25" s="4"/>
      <c r="E25" s="4"/>
      <c r="F25" s="4"/>
      <c r="G25" s="4">
        <v>1</v>
      </c>
      <c r="H25" s="4"/>
      <c r="I25" s="10">
        <f t="shared" si="0"/>
        <v>5.8207660913467407E-11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/>
      <c r="H26" s="4">
        <v>1</v>
      </c>
      <c r="I26" s="10">
        <f t="shared" si="0"/>
        <v>2000000</v>
      </c>
      <c r="J26" s="5" t="s">
        <v>11</v>
      </c>
      <c r="K26" s="5">
        <v>0</v>
      </c>
    </row>
    <row r="28" spans="1:11">
      <c r="A28" s="8" t="s">
        <v>14</v>
      </c>
    </row>
    <row r="29" spans="1:11">
      <c r="A29" s="7">
        <f>SUMPRODUCT(C4:H4,C5:H5)</f>
        <v>5132000</v>
      </c>
    </row>
    <row r="30" spans="1:11">
      <c r="A30">
        <v>-180000</v>
      </c>
    </row>
    <row r="31" spans="1:11">
      <c r="A31">
        <f>SUM(A29:A30)</f>
        <v>4952000</v>
      </c>
      <c r="E31" t="s">
        <v>20</v>
      </c>
    </row>
    <row r="32" spans="1:11">
      <c r="E32">
        <v>4413000</v>
      </c>
      <c r="F32" t="s">
        <v>17</v>
      </c>
    </row>
    <row r="33" spans="5:6">
      <c r="E33">
        <v>-180000</v>
      </c>
      <c r="F33" t="s">
        <v>18</v>
      </c>
    </row>
    <row r="34" spans="5:6">
      <c r="E34">
        <v>4233000</v>
      </c>
      <c r="F34" t="s">
        <v>19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7BB6-129F-C942-AE08-45F9C3B3F8A8}">
  <sheetPr>
    <tabColor theme="5" tint="0.59999389629810485"/>
  </sheetPr>
  <dimension ref="A3:K34"/>
  <sheetViews>
    <sheetView tabSelected="1" workbookViewId="0">
      <selection activeCell="B10" sqref="B10"/>
    </sheetView>
  </sheetViews>
  <sheetFormatPr baseColWidth="10" defaultRowHeight="16"/>
  <cols>
    <col min="1" max="1" width="15.83203125" customWidth="1"/>
    <col min="7" max="7" width="15.83203125" customWidth="1"/>
    <col min="8" max="8" width="17.1640625" customWidth="1"/>
    <col min="9" max="9" width="15.1640625" style="9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21</v>
      </c>
      <c r="C4" s="2">
        <v>525000</v>
      </c>
      <c r="D4" s="2">
        <v>175000</v>
      </c>
      <c r="E4" s="2">
        <v>75000</v>
      </c>
      <c r="F4" s="2">
        <v>225000</v>
      </c>
      <c r="G4" s="2">
        <v>0</v>
      </c>
      <c r="H4" s="2">
        <v>2000000</v>
      </c>
    </row>
    <row r="5" spans="1:11">
      <c r="B5" t="s">
        <v>8</v>
      </c>
      <c r="C5">
        <v>1.48</v>
      </c>
      <c r="D5">
        <v>1.48</v>
      </c>
      <c r="E5">
        <v>1.32</v>
      </c>
      <c r="F5">
        <v>1.32</v>
      </c>
      <c r="G5">
        <v>1.85</v>
      </c>
      <c r="H5">
        <v>1.85</v>
      </c>
    </row>
    <row r="6" spans="1:11">
      <c r="B6" s="1"/>
      <c r="C6" s="1"/>
      <c r="D6" s="1"/>
      <c r="E6" s="1"/>
      <c r="F6" s="1"/>
      <c r="G6" s="1"/>
      <c r="H6" s="1"/>
    </row>
    <row r="7" spans="1:11">
      <c r="B7" s="1"/>
      <c r="C7" s="1"/>
      <c r="D7" s="1"/>
      <c r="E7" s="1"/>
      <c r="F7" s="1"/>
      <c r="G7" s="1"/>
      <c r="H7" s="1"/>
    </row>
    <row r="9" spans="1:11">
      <c r="C9" t="s">
        <v>0</v>
      </c>
      <c r="D9" t="s">
        <v>1</v>
      </c>
      <c r="E9" t="s">
        <v>3</v>
      </c>
      <c r="F9" t="s">
        <v>4</v>
      </c>
      <c r="G9" t="s">
        <v>2</v>
      </c>
      <c r="H9" t="s">
        <v>5</v>
      </c>
    </row>
    <row r="10" spans="1:11">
      <c r="A10" t="s">
        <v>9</v>
      </c>
      <c r="C10" s="3">
        <v>1</v>
      </c>
      <c r="D10" s="3"/>
      <c r="E10" s="3">
        <v>1</v>
      </c>
      <c r="F10" s="3"/>
      <c r="G10" s="3">
        <v>1</v>
      </c>
      <c r="H10" s="3"/>
      <c r="I10" s="10">
        <f>SUMPRODUCT($C$4:$H$4,C10:H10)</f>
        <v>600000</v>
      </c>
      <c r="J10" s="5" t="s">
        <v>12</v>
      </c>
      <c r="K10" s="5">
        <f>3*10^6*(0.2)</f>
        <v>600000</v>
      </c>
    </row>
    <row r="11" spans="1:11">
      <c r="C11" s="3"/>
      <c r="D11" s="3">
        <v>1</v>
      </c>
      <c r="E11" s="3"/>
      <c r="F11" s="3">
        <v>1</v>
      </c>
      <c r="G11" s="3"/>
      <c r="H11" s="3">
        <v>1</v>
      </c>
      <c r="I11" s="10">
        <f t="shared" ref="I11:I26" si="0">SUMPRODUCT($C$4:$H$4,C11:H11)</f>
        <v>2400000</v>
      </c>
      <c r="J11" s="5" t="s">
        <v>12</v>
      </c>
      <c r="K11" s="5">
        <f>3*10^6*(0.8)</f>
        <v>2400000</v>
      </c>
    </row>
    <row r="12" spans="1:11">
      <c r="C12" s="3">
        <f>9-8</f>
        <v>1</v>
      </c>
      <c r="D12" s="3">
        <f>5-8</f>
        <v>-3</v>
      </c>
      <c r="E12" s="3"/>
      <c r="F12" s="3"/>
      <c r="G12" s="3"/>
      <c r="H12" s="3"/>
      <c r="I12" s="10">
        <f t="shared" si="0"/>
        <v>0</v>
      </c>
      <c r="J12" s="5" t="s">
        <v>11</v>
      </c>
      <c r="K12" s="5">
        <v>0</v>
      </c>
    </row>
    <row r="13" spans="1:11">
      <c r="C13" s="3"/>
      <c r="D13" s="3"/>
      <c r="E13" s="3">
        <f>9-6</f>
        <v>3</v>
      </c>
      <c r="F13" s="3">
        <f>5-6</f>
        <v>-1</v>
      </c>
      <c r="G13" s="3"/>
      <c r="H13" s="3"/>
      <c r="I13" s="10">
        <f t="shared" si="0"/>
        <v>0</v>
      </c>
      <c r="J13" s="5" t="s">
        <v>11</v>
      </c>
      <c r="K13" s="5">
        <v>0</v>
      </c>
    </row>
    <row r="14" spans="1:11">
      <c r="C14" s="3">
        <v>1</v>
      </c>
      <c r="D14" s="3">
        <v>1</v>
      </c>
      <c r="E14" s="3"/>
      <c r="F14" s="3"/>
      <c r="G14" s="3"/>
      <c r="H14" s="3"/>
      <c r="I14" s="10">
        <f t="shared" si="0"/>
        <v>700000</v>
      </c>
      <c r="J14" s="5" t="s">
        <v>12</v>
      </c>
      <c r="K14" s="5">
        <f>0.8*10^6*18</f>
        <v>14400000</v>
      </c>
    </row>
    <row r="15" spans="1:11">
      <c r="C15" s="3"/>
      <c r="D15" s="3"/>
      <c r="E15" s="3">
        <v>1</v>
      </c>
      <c r="F15" s="3">
        <v>1</v>
      </c>
      <c r="G15" s="3"/>
      <c r="H15" s="3"/>
      <c r="I15" s="10">
        <f t="shared" si="0"/>
        <v>300000</v>
      </c>
      <c r="J15" s="5" t="s">
        <v>12</v>
      </c>
      <c r="K15" s="5">
        <f>0.05*10^6*20</f>
        <v>1000000</v>
      </c>
    </row>
    <row r="16" spans="1:11">
      <c r="C16" s="3"/>
      <c r="D16" s="3"/>
      <c r="E16" s="3"/>
      <c r="F16" s="3"/>
      <c r="G16" s="3">
        <v>1</v>
      </c>
      <c r="H16" s="3">
        <v>1</v>
      </c>
      <c r="I16" s="10">
        <f t="shared" si="0"/>
        <v>2000000</v>
      </c>
      <c r="J16" s="5" t="s">
        <v>12</v>
      </c>
      <c r="K16" s="5">
        <f>0.08*10^6*25</f>
        <v>2000000</v>
      </c>
    </row>
    <row r="17" spans="1:11">
      <c r="A17" t="s">
        <v>15</v>
      </c>
      <c r="C17" s="6">
        <f>1/18</f>
        <v>5.5555555555555552E-2</v>
      </c>
      <c r="D17" s="6">
        <f>1/18</f>
        <v>5.5555555555555552E-2</v>
      </c>
      <c r="E17" s="6"/>
      <c r="F17" s="6"/>
      <c r="G17" s="6"/>
      <c r="H17" s="6"/>
      <c r="I17" s="10">
        <f t="shared" si="0"/>
        <v>38888.888888888883</v>
      </c>
      <c r="J17" s="5" t="s">
        <v>16</v>
      </c>
      <c r="K17" s="5"/>
    </row>
    <row r="18" spans="1:11">
      <c r="C18" s="6"/>
      <c r="D18" s="6"/>
      <c r="E18" s="6">
        <f>1/20</f>
        <v>0.05</v>
      </c>
      <c r="F18" s="6">
        <f>1/20</f>
        <v>0.05</v>
      </c>
      <c r="G18" s="6"/>
      <c r="H18" s="6"/>
      <c r="I18" s="10">
        <f t="shared" si="0"/>
        <v>15000</v>
      </c>
      <c r="J18" s="5" t="s">
        <v>16</v>
      </c>
      <c r="K18" s="5"/>
    </row>
    <row r="19" spans="1:11">
      <c r="C19" s="6"/>
      <c r="D19" s="6"/>
      <c r="E19" s="6"/>
      <c r="F19" s="6"/>
      <c r="G19" s="6">
        <f>1/25</f>
        <v>0.04</v>
      </c>
      <c r="H19" s="6">
        <f>1/25</f>
        <v>0.04</v>
      </c>
      <c r="I19" s="10">
        <f t="shared" si="0"/>
        <v>80000</v>
      </c>
      <c r="J19" s="5" t="s">
        <v>16</v>
      </c>
      <c r="K19" s="5"/>
    </row>
    <row r="20" spans="1:11">
      <c r="I20" s="10"/>
      <c r="J20" s="5"/>
      <c r="K20" s="5"/>
    </row>
    <row r="21" spans="1:11">
      <c r="A21" t="s">
        <v>13</v>
      </c>
      <c r="C21" s="4">
        <v>1</v>
      </c>
      <c r="D21" s="4"/>
      <c r="E21" s="4"/>
      <c r="F21" s="4"/>
      <c r="G21" s="4"/>
      <c r="H21" s="4"/>
      <c r="I21" s="10">
        <f t="shared" si="0"/>
        <v>525000</v>
      </c>
      <c r="J21" s="5" t="s">
        <v>11</v>
      </c>
      <c r="K21" s="5">
        <v>0</v>
      </c>
    </row>
    <row r="22" spans="1:11">
      <c r="C22" s="4"/>
      <c r="D22" s="4">
        <v>1</v>
      </c>
      <c r="E22" s="4"/>
      <c r="F22" s="4"/>
      <c r="G22" s="4"/>
      <c r="H22" s="4"/>
      <c r="I22" s="10">
        <f t="shared" si="0"/>
        <v>175000</v>
      </c>
      <c r="J22" s="5" t="s">
        <v>11</v>
      </c>
      <c r="K22" s="5">
        <v>0</v>
      </c>
    </row>
    <row r="23" spans="1:11">
      <c r="C23" s="4"/>
      <c r="D23" s="4"/>
      <c r="E23" s="4">
        <v>1</v>
      </c>
      <c r="F23" s="4"/>
      <c r="G23" s="4"/>
      <c r="H23" s="4"/>
      <c r="I23" s="10">
        <f>SUMPRODUCT($C$4:$H$4,C23:H23)</f>
        <v>75000</v>
      </c>
      <c r="J23" s="5" t="s">
        <v>11</v>
      </c>
      <c r="K23" s="5">
        <v>0</v>
      </c>
    </row>
    <row r="24" spans="1:11">
      <c r="C24" s="4"/>
      <c r="D24" s="4"/>
      <c r="E24" s="4"/>
      <c r="F24" s="4">
        <v>1</v>
      </c>
      <c r="G24" s="4"/>
      <c r="H24" s="4"/>
      <c r="I24" s="10">
        <f t="shared" si="0"/>
        <v>225000</v>
      </c>
      <c r="J24" s="5" t="s">
        <v>11</v>
      </c>
      <c r="K24" s="5">
        <v>0</v>
      </c>
    </row>
    <row r="25" spans="1:11">
      <c r="C25" s="4"/>
      <c r="D25" s="4"/>
      <c r="E25" s="4"/>
      <c r="F25" s="4"/>
      <c r="G25" s="4">
        <v>1</v>
      </c>
      <c r="H25" s="4"/>
      <c r="I25" s="10">
        <f t="shared" si="0"/>
        <v>0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/>
      <c r="H26" s="4">
        <v>1</v>
      </c>
      <c r="I26" s="10">
        <f t="shared" si="0"/>
        <v>2000000</v>
      </c>
      <c r="J26" s="5" t="s">
        <v>11</v>
      </c>
      <c r="K26" s="5">
        <v>0</v>
      </c>
    </row>
    <row r="28" spans="1:11">
      <c r="A28" s="8" t="s">
        <v>14</v>
      </c>
    </row>
    <row r="29" spans="1:11">
      <c r="A29" s="7">
        <f>SUMPRODUCT(C4:H4,C5:H5)</f>
        <v>5132000</v>
      </c>
    </row>
    <row r="30" spans="1:11">
      <c r="A30">
        <v>-180000</v>
      </c>
      <c r="H30" t="s">
        <v>24</v>
      </c>
    </row>
    <row r="31" spans="1:11">
      <c r="A31">
        <f>SUM(A29:A30)</f>
        <v>4952000</v>
      </c>
      <c r="E31" t="s">
        <v>20</v>
      </c>
      <c r="H31" s="11" t="s">
        <v>22</v>
      </c>
      <c r="I31" s="12" t="s">
        <v>23</v>
      </c>
    </row>
    <row r="32" spans="1:11">
      <c r="E32">
        <v>4413000</v>
      </c>
      <c r="F32" t="s">
        <v>17</v>
      </c>
      <c r="H32" s="13">
        <v>5020000</v>
      </c>
      <c r="I32" s="13">
        <v>5132000</v>
      </c>
    </row>
    <row r="33" spans="5:9">
      <c r="E33">
        <v>-180000</v>
      </c>
      <c r="F33" t="s">
        <v>18</v>
      </c>
      <c r="H33" s="13">
        <v>-180000</v>
      </c>
      <c r="I33" s="13">
        <v>-180000</v>
      </c>
    </row>
    <row r="34" spans="5:9">
      <c r="E34">
        <v>4233000</v>
      </c>
      <c r="F34" t="s">
        <v>19</v>
      </c>
      <c r="H34" s="13">
        <v>4840000</v>
      </c>
      <c r="I34" s="13">
        <v>4952000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fischel_equal</vt:lpstr>
      <vt:lpstr>fischel_leq</vt:lpstr>
      <vt:lpstr>myte_equal</vt:lpstr>
      <vt:lpstr>myte_leq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Manuel Cardoso Dias Gonçalves</dc:creator>
  <cp:lastModifiedBy>Francisco Manuel Cardoso Dias Gonçalves</cp:lastModifiedBy>
  <dcterms:created xsi:type="dcterms:W3CDTF">2018-03-27T15:43:20Z</dcterms:created>
  <dcterms:modified xsi:type="dcterms:W3CDTF">2018-03-29T16:44:38Z</dcterms:modified>
</cp:coreProperties>
</file>